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510" windowWidth="14955" windowHeight="7335" tabRatio="698" activeTab="3"/>
  </bookViews>
  <sheets>
    <sheet name="Auto Summary" sheetId="17" r:id="rId1"/>
    <sheet name="5b. Historic flexible STOR data" sheetId="16" r:id="rId2"/>
    <sheet name="Table 10.2" sheetId="18" r:id="rId3"/>
    <sheet name="Table 10.4" sheetId="19" r:id="rId4"/>
  </sheets>
  <externalReferences>
    <externalReference r:id="rId5"/>
    <externalReference r:id="rId6"/>
    <externalReference r:id="rId7"/>
    <externalReference r:id="rId8"/>
  </externalReferences>
  <definedNames>
    <definedName name="BM_AVAIL" localSheetId="1">OFFSET('[1]1c'!$E$7,0,0,'[1]1c'!$D$2,1)</definedName>
    <definedName name="BM_AVAIL">OFFSET(#REF!,0,0,#REF!,1)</definedName>
    <definedName name="BM_UNAVAIL" localSheetId="1">OFFSET('[1]1c'!$I$7,0,0,'[1]1c'!$D$2,1)</definedName>
    <definedName name="BM_UNAVAIL">OFFSET(#REF!,0,0,#REF!,1)</definedName>
    <definedName name="CostSQL">[2]Cost!#REF!</definedName>
    <definedName name="END_DATE">[3]Control!$C$6</definedName>
    <definedName name="END_DATE_VAR">[4]Settings!#REF!</definedName>
    <definedName name="F_ACCEPT_AVAIL" localSheetId="1">OFFSET('[1]1c'!$G$7,0,0,'[1]1c'!$D$2,1)</definedName>
    <definedName name="F_ACCEPT_AVAIL">OFFSET(#REF!,0,0,#REF!,1)</definedName>
    <definedName name="F_REJECT" localSheetId="1">OFFSET('[1]1c'!$H$7,0,0,'[1]1c'!$D$2,1)</definedName>
    <definedName name="F_REJECT">OFFSET(#REF!,0,0,#REF!,1)</definedName>
    <definedName name="F_UNAVAIL" localSheetId="1">OFFSET('[1]1c'!$K$7,0,0,'[1]1c'!$D$2,1)</definedName>
    <definedName name="F_UNAVAIL">OFFSET(#REF!,0,0,#REF!,1)</definedName>
    <definedName name="NBM_C_AVAIL" localSheetId="1">OFFSET('[1]1c'!$F$7,0,0,'[1]1c'!$D$2,1)</definedName>
    <definedName name="NBM_C_AVAIL">OFFSET(#REF!,0,0,#REF!,1)</definedName>
    <definedName name="NBM_C_UNAVAIL" localSheetId="1">OFFSET('[1]1c'!$J$7,0,0,'[1]1c'!$D$2,1)</definedName>
    <definedName name="NBM_C_UNAVAIL">OFFSET(#REF!,0,0,#REF!,1)</definedName>
    <definedName name="_xlnm.Print_Area" localSheetId="0">'Auto Summary'!$A$1:$D$55</definedName>
    <definedName name="START_DATE">[3]Control!$C$5</definedName>
    <definedName name="START_DATE_VAR">[4]Settings!#REF!</definedName>
    <definedName name="START_MTH">[3]Control!$C$7</definedName>
    <definedName name="XaxisRange" localSheetId="1">OFFSET('[1]1c'!$B$7,0,0,'[1]1c'!$D$2,3)</definedName>
    <definedName name="XaxisRange">OFFSET(#REF!,0,0,#REF!,3)</definedName>
  </definedNames>
  <calcPr calcId="145621"/>
</workbook>
</file>

<file path=xl/calcChain.xml><?xml version="1.0" encoding="utf-8"?>
<calcChain xmlns="http://schemas.openxmlformats.org/spreadsheetml/2006/main">
  <c r="C54" i="17" l="1"/>
  <c r="D53" i="17"/>
  <c r="D52" i="17"/>
  <c r="D50" i="17"/>
  <c r="D49" i="17"/>
  <c r="D47" i="17"/>
  <c r="D46" i="17"/>
  <c r="D44" i="17"/>
  <c r="D43" i="17"/>
  <c r="D41" i="17"/>
  <c r="D40" i="17"/>
  <c r="C38" i="17"/>
  <c r="D37" i="17"/>
  <c r="C36" i="17"/>
  <c r="C35" i="17"/>
  <c r="C34" i="17"/>
  <c r="C33" i="17"/>
  <c r="C32" i="17"/>
  <c r="C31" i="17"/>
  <c r="C30" i="17"/>
  <c r="C29" i="17"/>
  <c r="C28" i="17"/>
  <c r="D27" i="17"/>
  <c r="D26" i="17"/>
  <c r="C25" i="17"/>
  <c r="D24" i="17"/>
  <c r="C23" i="17"/>
  <c r="D22" i="17"/>
  <c r="C21" i="17"/>
  <c r="D20" i="17"/>
  <c r="C19" i="17"/>
  <c r="C18" i="17"/>
  <c r="C17" i="17"/>
  <c r="C15" i="17"/>
  <c r="C14" i="17"/>
  <c r="H1" i="17" s="1"/>
  <c r="D13" i="17"/>
  <c r="D12" i="17"/>
  <c r="D10" i="17"/>
  <c r="C9" i="17"/>
  <c r="D8" i="17"/>
  <c r="D7" i="17"/>
  <c r="C5" i="17"/>
  <c r="C4" i="17"/>
  <c r="G1" i="17" s="1"/>
  <c r="D3" i="17"/>
  <c r="D2" i="17"/>
  <c r="C55" i="17" l="1"/>
  <c r="C58" i="17" s="1"/>
  <c r="AG30" i="16"/>
  <c r="AG31" i="16" s="1"/>
  <c r="AG32" i="16" s="1"/>
  <c r="AG33" i="16" s="1"/>
  <c r="AG34" i="16" s="1"/>
  <c r="AG35" i="16" s="1"/>
  <c r="AG36" i="16" s="1"/>
  <c r="AG37" i="16" s="1"/>
  <c r="AG38" i="16" s="1"/>
  <c r="AG39" i="16" s="1"/>
  <c r="AG40" i="16" s="1"/>
  <c r="AG41" i="16" s="1"/>
  <c r="AG42" i="16" s="1"/>
  <c r="AG43" i="16" s="1"/>
  <c r="AG44" i="16" s="1"/>
  <c r="AG45" i="16" s="1"/>
  <c r="AG46" i="16" s="1"/>
  <c r="AG47" i="16" s="1"/>
  <c r="AG48" i="16" s="1"/>
  <c r="AG49" i="16" s="1"/>
  <c r="AG50" i="16" s="1"/>
  <c r="AG51" i="16" s="1"/>
  <c r="AG52" i="16" s="1"/>
  <c r="AG53" i="16" s="1"/>
  <c r="AG54" i="16" s="1"/>
  <c r="AG55" i="16" s="1"/>
  <c r="AG6" i="16"/>
  <c r="AG7" i="16" s="1"/>
  <c r="AG8" i="16" s="1"/>
  <c r="AG9" i="16" s="1"/>
  <c r="AG10" i="16" s="1"/>
  <c r="AG11" i="16" s="1"/>
  <c r="AG12" i="16" s="1"/>
  <c r="AG13" i="16" s="1"/>
  <c r="AG14" i="16" s="1"/>
  <c r="AG15" i="16" s="1"/>
  <c r="AG16" i="16" s="1"/>
  <c r="AG17" i="16" s="1"/>
  <c r="AG18" i="16" s="1"/>
  <c r="AG19" i="16" s="1"/>
  <c r="AG20" i="16" s="1"/>
  <c r="AG21" i="16" s="1"/>
  <c r="AG22" i="16" s="1"/>
  <c r="AG23" i="16" s="1"/>
  <c r="AG24" i="16" s="1"/>
  <c r="AG25" i="16" s="1"/>
  <c r="AG5" i="16"/>
  <c r="C57" i="17" l="1"/>
</calcChain>
</file>

<file path=xl/comments1.xml><?xml version="1.0" encoding="utf-8"?>
<comments xmlns="http://schemas.openxmlformats.org/spreadsheetml/2006/main">
  <authors>
    <author>tomasz.bebenek</author>
    <author>amanda.walton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amanda.walton:</t>
        </r>
        <r>
          <rPr>
            <sz val="8"/>
            <color indexed="81"/>
            <rFont val="Tahoma"/>
            <family val="2"/>
          </rPr>
          <t xml:space="preserve">
Compares 'Summary' total to this total</t>
        </r>
      </text>
    </comment>
  </commentList>
</comments>
</file>

<file path=xl/sharedStrings.xml><?xml version="1.0" encoding="utf-8"?>
<sst xmlns="http://schemas.openxmlformats.org/spreadsheetml/2006/main" count="862" uniqueCount="704">
  <si>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</si>
  <si>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</si>
  <si>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</si>
  <si>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</si>
  <si>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</si>
  <si>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</si>
  <si>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</si>
  <si>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</si>
  <si>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</si>
  <si>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</si>
  <si>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</si>
  <si>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</si>
  <si>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</si>
  <si>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</si>
  <si>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</si>
  <si>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</si>
  <si>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</si>
  <si>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</si>
  <si>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</si>
  <si>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</si>
  <si>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</si>
  <si>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</si>
  <si>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</si>
  <si>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</si>
  <si>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</si>
  <si>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</si>
  <si>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</si>
  <si>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</si>
  <si>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</si>
  <si>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</si>
  <si>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</si>
  <si>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</si>
  <si>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</si>
  <si>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</si>
  <si>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</si>
  <si>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</si>
  <si>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</si>
  <si>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</si>
  <si>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</si>
  <si>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</si>
  <si>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</si>
  <si>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</si>
  <si>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</si>
  <si>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</si>
  <si>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</si>
  <si>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</si>
  <si>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</si>
  <si>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</si>
  <si>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</si>
  <si>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</si>
  <si>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</si>
  <si>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</si>
  <si>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</si>
  <si>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</si>
  <si>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</si>
  <si>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</si>
  <si>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</si>
  <si>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</si>
  <si>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</si>
  <si>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</si>
  <si>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</si>
  <si>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</si>
  <si>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</si>
  <si>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</si>
  <si>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</si>
  <si>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</si>
  <si>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</si>
  <si>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</si>
  <si>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</si>
  <si>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</si>
  <si>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</si>
  <si>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</si>
  <si>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</si>
  <si>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</si>
  <si>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</si>
  <si>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</si>
  <si>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</si>
  <si>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</si>
  <si>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</si>
  <si>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</si>
  <si>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</si>
  <si>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</si>
  <si>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</si>
  <si>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</si>
  <si>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</si>
  <si>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</si>
  <si>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</si>
  <si>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</si>
  <si>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</si>
  <si>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</si>
  <si>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</si>
  <si>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</si>
  <si>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</si>
  <si>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</si>
  <si>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</si>
  <si>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</si>
  <si>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</si>
  <si>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</si>
  <si>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</si>
  <si>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</si>
  <si>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</si>
  <si>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</si>
  <si>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</si>
  <si>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</si>
  <si>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</si>
  <si>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</si>
  <si>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</si>
  <si>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</si>
  <si>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</si>
  <si>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</si>
  <si>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</si>
  <si>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</si>
  <si>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</si>
  <si>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</si>
  <si>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</si>
  <si>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</si>
  <si>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</si>
  <si>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</si>
  <si>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</si>
  <si>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</si>
  <si>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</si>
  <si>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</si>
  <si>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</si>
  <si>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</si>
  <si>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</si>
  <si>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</si>
  <si>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</si>
  <si>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</si>
  <si>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</si>
  <si>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</si>
  <si>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</si>
  <si>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</si>
  <si>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</si>
  <si>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</si>
  <si>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</si>
  <si>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</si>
  <si>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</si>
  <si>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</si>
  <si>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</si>
  <si>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</si>
  <si>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</si>
  <si>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</si>
  <si>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</si>
  <si>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</si>
  <si>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</si>
  <si>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</si>
  <si>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</si>
  <si>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</si>
  <si>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</si>
  <si>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</si>
  <si>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</si>
  <si>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</si>
  <si>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</si>
  <si>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</si>
  <si>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</si>
  <si>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</si>
  <si>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</si>
  <si>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</si>
  <si>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</si>
  <si>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</si>
  <si>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</si>
  <si>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</si>
  <si>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</si>
  <si>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</si>
  <si>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</si>
  <si>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</si>
  <si>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</si>
  <si>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</si>
  <si>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</si>
  <si>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</si>
  <si>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</si>
  <si>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</si>
  <si>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</si>
  <si>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</si>
  <si>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</si>
  <si>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</si>
  <si>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</si>
  <si>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</si>
  <si>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</si>
  <si>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</si>
  <si>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</si>
  <si>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</si>
  <si>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</si>
  <si>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</si>
  <si>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</si>
  <si>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</si>
  <si>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</si>
  <si>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</si>
  <si>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</si>
  <si>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</si>
  <si>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</si>
  <si>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</si>
  <si>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</si>
  <si>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</si>
  <si>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</si>
  <si>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</si>
  <si>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</si>
  <si>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</si>
  <si>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</si>
  <si>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</si>
  <si>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</si>
  <si>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</si>
  <si>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</si>
  <si>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</si>
  <si>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</si>
  <si>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</si>
  <si>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</si>
  <si>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</si>
  <si>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</si>
  <si>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</si>
  <si>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</si>
  <si>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</si>
  <si>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</si>
  <si>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</si>
  <si>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</si>
  <si>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</si>
  <si>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</si>
  <si>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</si>
  <si>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</si>
  <si>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</si>
  <si>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</si>
  <si>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</si>
  <si>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</si>
  <si>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</si>
  <si>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</si>
  <si>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</si>
  <si>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</si>
  <si>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1.4 - 28</t>
  </si>
  <si>
    <t>2.4 - 28</t>
  </si>
  <si>
    <t>3.4 - 28</t>
  </si>
  <si>
    <t>4.4 - 28</t>
  </si>
  <si>
    <t>5.4 - 28</t>
  </si>
  <si>
    <t>7.4 - 28</t>
  </si>
  <si>
    <t>8.4 - 28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</si>
  <si>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</si>
  <si>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</si>
  <si>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</si>
  <si>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</si>
  <si>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</si>
  <si>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</si>
  <si>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</si>
  <si>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</si>
  <si>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</si>
  <si>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</si>
  <si>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</si>
  <si>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</si>
  <si>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</si>
  <si>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</si>
  <si>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</si>
  <si>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</si>
  <si>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</si>
  <si>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</si>
  <si>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</si>
  <si>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</si>
  <si>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</si>
  <si>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</si>
  <si>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</si>
  <si>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</si>
  <si>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</si>
  <si>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</si>
  <si>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</si>
  <si>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</si>
  <si>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</si>
  <si>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</si>
  <si>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</si>
  <si>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</si>
  <si>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</si>
  <si>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</si>
  <si>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</si>
  <si>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</si>
  <si>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</si>
  <si>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</si>
  <si>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</si>
  <si>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</si>
  <si>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</si>
  <si>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</si>
  <si>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</si>
  <si>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</si>
  <si>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</si>
  <si>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</si>
  <si>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</si>
  <si>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</si>
  <si>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</si>
  <si>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</si>
  <si>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</si>
  <si>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</si>
  <si>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</si>
  <si>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</si>
  <si>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</si>
  <si>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</si>
  <si>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</si>
  <si>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</si>
  <si>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</si>
  <si>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</si>
  <si>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</si>
  <si>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</si>
  <si>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</si>
  <si>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</si>
  <si>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</si>
  <si>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</si>
  <si>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</si>
  <si>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</si>
  <si>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</si>
  <si>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</si>
  <si>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</si>
  <si>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</si>
  <si>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</si>
  <si>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</si>
  <si>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</si>
  <si>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</si>
  <si>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</si>
  <si>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</si>
  <si>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</si>
  <si>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</si>
  <si>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</si>
  <si>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</si>
  <si>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</si>
  <si>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</si>
  <si>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</si>
  <si>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</si>
  <si>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</si>
  <si>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</si>
  <si>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</si>
  <si>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</si>
  <si>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</si>
  <si>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</si>
  <si>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</si>
  <si>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</si>
  <si>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</si>
  <si>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</si>
  <si>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</si>
  <si>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</si>
  <si>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</si>
  <si>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</si>
  <si>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</si>
  <si>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</si>
  <si>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</si>
  <si>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</si>
  <si>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</si>
  <si>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</si>
  <si>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</si>
  <si>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</si>
  <si>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</si>
  <si>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</si>
  <si>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</si>
  <si>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</si>
  <si>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</si>
  <si>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</si>
  <si>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</si>
  <si>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</si>
  <si>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</si>
  <si>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</si>
  <si>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</si>
  <si>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</si>
  <si>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</si>
  <si>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</si>
  <si>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</si>
  <si>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</si>
  <si>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</si>
  <si>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</si>
  <si>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</si>
  <si>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</si>
  <si>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</si>
  <si>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</si>
  <si>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</si>
  <si>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</si>
  <si>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</si>
  <si>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</si>
  <si>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</si>
  <si>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</si>
  <si>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</si>
  <si>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</si>
  <si>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</si>
  <si>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</si>
  <si>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</si>
  <si>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</si>
  <si>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</si>
  <si>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</si>
  <si>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</si>
  <si>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</si>
  <si>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</si>
  <si>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</si>
  <si>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</si>
  <si>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</si>
  <si>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</si>
  <si>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</si>
  <si>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</si>
  <si>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</si>
  <si>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</si>
  <si>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</si>
  <si>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</si>
  <si>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</si>
  <si>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</si>
  <si>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</si>
  <si>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</si>
  <si>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</si>
  <si>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</si>
  <si>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</si>
  <si>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</si>
  <si>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</si>
  <si>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</si>
  <si>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</si>
  <si>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</si>
  <si>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</si>
  <si>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</si>
  <si>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</si>
  <si>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</si>
  <si>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</si>
  <si>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</si>
  <si>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</si>
  <si>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</si>
  <si>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</si>
  <si>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</si>
  <si>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</si>
  <si>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</si>
  <si>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</si>
  <si>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</si>
  <si>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</si>
  <si>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</si>
  <si>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</si>
  <si>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</si>
  <si>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</si>
  <si>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</si>
  <si>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</si>
  <si>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</si>
  <si>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</si>
  <si>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1.6 - 53</t>
  </si>
  <si>
    <t>5.6 - 53</t>
  </si>
  <si>
    <t>6.6 - 52</t>
  </si>
  <si>
    <t>8.6 - 1</t>
  </si>
  <si>
    <t>9.1 - 1</t>
  </si>
  <si>
    <t>9.1 - 2</t>
  </si>
  <si>
    <t>9.1 - 3</t>
  </si>
  <si>
    <t>9.1 - 4</t>
  </si>
  <si>
    <t>9.2 - 5</t>
  </si>
  <si>
    <t>9.2 - 6</t>
  </si>
  <si>
    <t>9.2 - 7</t>
  </si>
  <si>
    <t>9.2 - 8</t>
  </si>
  <si>
    <t>9.2 - 9</t>
  </si>
  <si>
    <t>9.2 - 10</t>
  </si>
  <si>
    <t>9.2 - 11</t>
  </si>
  <si>
    <t>9.2 - 12</t>
  </si>
  <si>
    <t>9.2 - 13</t>
  </si>
  <si>
    <t>9.2 - 14</t>
  </si>
  <si>
    <t>9.2 - 15</t>
  </si>
  <si>
    <t>9.2 - 16</t>
  </si>
  <si>
    <t>9.2 - 17</t>
  </si>
  <si>
    <t>9.2 - 18</t>
  </si>
  <si>
    <t>9.2 - 19</t>
  </si>
  <si>
    <t>9.2 - 20</t>
  </si>
  <si>
    <t>9.2 - 21</t>
  </si>
  <si>
    <t>9.3 - 22</t>
  </si>
  <si>
    <t>9.3 - 23</t>
  </si>
  <si>
    <t>9.3 - 24</t>
  </si>
  <si>
    <t>9.3 - 25</t>
  </si>
  <si>
    <t>9.4 - 26</t>
  </si>
  <si>
    <t>9.4 - 27</t>
  </si>
  <si>
    <t>9.4 - 28</t>
  </si>
  <si>
    <t>9.4 - 29</t>
  </si>
  <si>
    <t>9.4 - 30</t>
  </si>
  <si>
    <t>9.5 - 31</t>
  </si>
  <si>
    <t>9.5 - 32</t>
  </si>
  <si>
    <t>9.5 - 33</t>
  </si>
  <si>
    <t>9.5 - 34</t>
  </si>
  <si>
    <t>9.5 - 35</t>
  </si>
  <si>
    <t>9.5 - 36</t>
  </si>
  <si>
    <t>9.5 - 37</t>
  </si>
  <si>
    <t>9.5 - 38</t>
  </si>
  <si>
    <t>9.5 - 39</t>
  </si>
  <si>
    <t>9.5 - 40</t>
  </si>
  <si>
    <t>9.5 - 41</t>
  </si>
  <si>
    <t>9.5 - 42</t>
  </si>
  <si>
    <t>9.5 - 43</t>
  </si>
  <si>
    <t>9.5 - 44</t>
  </si>
  <si>
    <t>9.6 - 45</t>
  </si>
  <si>
    <t>9.6 - 46</t>
  </si>
  <si>
    <t>9.6 - 47</t>
  </si>
  <si>
    <t>9.6 - 48</t>
  </si>
  <si>
    <t>9.6 - 49</t>
  </si>
  <si>
    <t>9.6 - 50</t>
  </si>
  <si>
    <t>9.6 - 51</t>
  </si>
  <si>
    <t>9.6 - 52</t>
  </si>
  <si>
    <t>9.6 - 1</t>
  </si>
  <si>
    <t>2015-2016</t>
  </si>
  <si>
    <t>10.1 - 2</t>
  </si>
  <si>
    <t>10.1 - 3</t>
  </si>
  <si>
    <t>10.1 - 4</t>
  </si>
  <si>
    <t>10.2 - 5</t>
  </si>
  <si>
    <t>10.2 - 6</t>
  </si>
  <si>
    <t>10.2 - 7</t>
  </si>
  <si>
    <t>10.2 - 8</t>
  </si>
  <si>
    <t>10.2 - 9</t>
  </si>
  <si>
    <t>2016-2017</t>
  </si>
  <si>
    <t>10.1 - 1</t>
  </si>
  <si>
    <t>10.2 - 10</t>
  </si>
  <si>
    <t>10.2 - 11</t>
  </si>
  <si>
    <t>10.2 - 12</t>
  </si>
  <si>
    <t>10.2 - 13</t>
  </si>
  <si>
    <t>10.2 - 14</t>
  </si>
  <si>
    <t>10.2 - 15</t>
  </si>
  <si>
    <t>10.2 - 16</t>
  </si>
  <si>
    <t>10.2 - 17</t>
  </si>
  <si>
    <t>10.2 - 18</t>
  </si>
  <si>
    <t>10.2 - 19</t>
  </si>
  <si>
    <t>10.2 - 20</t>
  </si>
  <si>
    <t>10.2 - 21</t>
  </si>
  <si>
    <t>10.3 - 22</t>
  </si>
  <si>
    <t>10.3 - 23</t>
  </si>
  <si>
    <t>10.3 - 24</t>
  </si>
  <si>
    <t>10.3 - 25</t>
  </si>
  <si>
    <t>10.4 - 26</t>
  </si>
  <si>
    <t>10.4 - 27</t>
  </si>
  <si>
    <t>10.4 - 28</t>
  </si>
  <si>
    <t>10.4 - 29</t>
  </si>
  <si>
    <t>10.4 - 30</t>
  </si>
  <si>
    <t>10.4 - 31</t>
  </si>
  <si>
    <t>10.5 - 32</t>
  </si>
  <si>
    <t>10.5 - 33</t>
  </si>
  <si>
    <t>10.5 - 34</t>
  </si>
  <si>
    <t>10.5 - 35</t>
  </si>
  <si>
    <t>10.5 - 36</t>
  </si>
  <si>
    <t>10.5 - 37</t>
  </si>
  <si>
    <t>10.5 - 38</t>
  </si>
  <si>
    <t>10.5 - 39</t>
  </si>
  <si>
    <t>10.5 - 40</t>
  </si>
  <si>
    <t>10.5 - 41</t>
  </si>
  <si>
    <t>10.5 - 42</t>
  </si>
  <si>
    <t>10.5 - 43</t>
  </si>
  <si>
    <t>10.5 - 44</t>
  </si>
  <si>
    <t>10.6 - 45</t>
  </si>
  <si>
    <t>10.6 - 46</t>
  </si>
  <si>
    <t>10.6 - 47</t>
  </si>
  <si>
    <t>10.6 - 48</t>
  </si>
  <si>
    <t>10.6 - 49</t>
  </si>
  <si>
    <t>10.6 - 50</t>
  </si>
  <si>
    <t>10.6 - 51</t>
  </si>
  <si>
    <t>10.6 - 52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</si>
  <si>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</si>
  <si>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</si>
  <si>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</si>
  <si>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</si>
  <si>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</si>
  <si>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</si>
  <si>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</si>
  <si>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</si>
  <si>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</si>
  <si>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</si>
  <si>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</si>
  <si>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</si>
  <si>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</si>
  <si>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</si>
  <si>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</si>
  <si>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</si>
  <si>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</si>
  <si>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</si>
  <si>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</si>
  <si>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</si>
  <si>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</si>
  <si>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</si>
  <si>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</si>
  <si>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</si>
  <si>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</si>
  <si>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</si>
  <si>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</si>
  <si>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</si>
  <si>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</si>
  <si>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</si>
  <si>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</si>
  <si>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</si>
  <si>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</si>
  <si>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</si>
  <si>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</si>
  <si>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</si>
  <si>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</si>
  <si>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</si>
  <si>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</si>
  <si>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</si>
  <si>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</si>
  <si>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</si>
  <si>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</si>
  <si>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</si>
  <si>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</si>
  <si>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</si>
  <si>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</si>
  <si>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</si>
  <si>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</si>
  <si>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</si>
  <si>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</si>
  <si>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</si>
  <si>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</si>
  <si>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</si>
  <si>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</si>
  <si>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</si>
  <si>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</si>
  <si>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</si>
  <si>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</si>
  <si>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</si>
  <si>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</si>
  <si>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</si>
  <si>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</si>
  <si>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</si>
  <si>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</si>
  <si>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</si>
  <si>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</si>
  <si>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Difference check (to Summary)</t>
  </si>
  <si>
    <t>Difference check (to Summary Sheet Calculations)</t>
  </si>
  <si>
    <r>
      <t xml:space="preserve">Total Spend (MA) </t>
    </r>
    <r>
      <rPr>
        <b/>
        <sz val="10"/>
        <rFont val="Arial"/>
        <family val="2"/>
      </rPr>
      <t xml:space="preserve"> </t>
    </r>
  </si>
  <si>
    <r>
      <t xml:space="preserve">Total Holding Spend  </t>
    </r>
    <r>
      <rPr>
        <sz val="10"/>
        <rFont val="Arial"/>
        <family val="2"/>
      </rPr>
      <t xml:space="preserve">                                 </t>
    </r>
  </si>
  <si>
    <r>
      <t xml:space="preserve">Total Spend  </t>
    </r>
    <r>
      <rPr>
        <sz val="10"/>
        <rFont val="Arial"/>
        <family val="2"/>
      </rPr>
      <t xml:space="preserve">                                        </t>
    </r>
  </si>
  <si>
    <t>2017-2018</t>
  </si>
  <si>
    <t>11.1 - 2</t>
  </si>
  <si>
    <t>11.1 - 3</t>
  </si>
  <si>
    <t>11.1 - 4</t>
  </si>
  <si>
    <t>Latest Projection of Scheme Outturn Cost</t>
  </si>
  <si>
    <t>Total 16/17</t>
  </si>
  <si>
    <t>Energy Imbalance</t>
  </si>
  <si>
    <t>Operating Reserve</t>
  </si>
  <si>
    <t>BM Startup</t>
  </si>
  <si>
    <t>STOR</t>
  </si>
  <si>
    <t>Constraints - E&amp;W</t>
  </si>
  <si>
    <t>Constraints - Cheviot</t>
  </si>
  <si>
    <t>Constraints - Scotland</t>
  </si>
  <si>
    <t>Footroom</t>
  </si>
  <si>
    <t>Fast Reserve</t>
  </si>
  <si>
    <t>Response</t>
  </si>
  <si>
    <t>Reactive</t>
  </si>
  <si>
    <t>Minor Components</t>
  </si>
  <si>
    <t>ROCOF (E&amp;W)</t>
  </si>
  <si>
    <t>Black Start IAE Allowance</t>
  </si>
  <si>
    <t>Total SBR &amp; DSBR</t>
  </si>
  <si>
    <t>TOTAL BSUoS</t>
  </si>
  <si>
    <t>Estimated BSUoS Vol (TWh)</t>
  </si>
  <si>
    <t>Forecast NGET Profit/(Loss)</t>
  </si>
  <si>
    <t>Estimated Internal BSUoS (£m)</t>
  </si>
  <si>
    <t>Estimated BSUoS Charge (£/MWh)</t>
  </si>
  <si>
    <t>11.2 - 5</t>
  </si>
  <si>
    <t>Total 17/18</t>
  </si>
  <si>
    <t>Total 18/19</t>
  </si>
  <si>
    <t/>
  </si>
  <si>
    <t>Black Start (non-incentivised)</t>
  </si>
  <si>
    <t>2017-18</t>
  </si>
  <si>
    <t>Outturn for Month</t>
  </si>
  <si>
    <t>Target for Month</t>
  </si>
  <si>
    <t>Latest Cost forecast for month</t>
  </si>
  <si>
    <t>Initial Target forecast for month</t>
  </si>
  <si>
    <t>Scheme to Date Total Cost</t>
  </si>
  <si>
    <t>Scheme to Date Target Forecast</t>
  </si>
  <si>
    <t>Scheme to Date Initial Target</t>
  </si>
  <si>
    <t>Projected Total cost for Scheme
(Cost Outturn + Latest Cost Forecast)</t>
  </si>
  <si>
    <t>Projected Total Target for Scheme</t>
  </si>
  <si>
    <t>Initial Target Forecast for Scheme</t>
  </si>
  <si>
    <t>BM</t>
  </si>
  <si>
    <t>Forward Trade</t>
  </si>
  <si>
    <t>SO-SO</t>
  </si>
  <si>
    <t xml:space="preserve">BM </t>
  </si>
  <si>
    <t>Constrained Margin</t>
  </si>
  <si>
    <t>UTUV (Forward Trade)</t>
  </si>
  <si>
    <t>Forward Constrained Margin</t>
  </si>
  <si>
    <t>SO-SO Constrained Margin</t>
  </si>
  <si>
    <t>AS Demand Downturn</t>
  </si>
  <si>
    <t>AS Capacity Contracts</t>
  </si>
  <si>
    <t>Standing Reserve</t>
  </si>
  <si>
    <t>AS - BM Reserve Option Fees</t>
  </si>
  <si>
    <t>AS - NBM Reserve Option Fees</t>
  </si>
  <si>
    <t>AS - NBM Reserve Utilisation</t>
  </si>
  <si>
    <t>AS - Supplemental Standing Reserve</t>
  </si>
  <si>
    <t>Constraints</t>
  </si>
  <si>
    <t>AS - Intertrip and Constraints</t>
  </si>
  <si>
    <t>AS - Firm Fast Reserve</t>
  </si>
  <si>
    <t>AS - SpinGen (not in sum total)</t>
  </si>
  <si>
    <t>AS - Fast Reserve (including Spingen)</t>
  </si>
  <si>
    <t>AS - Fast Start</t>
  </si>
  <si>
    <t>AS - Generator Response</t>
  </si>
  <si>
    <t>AS - Demand Side Response</t>
  </si>
  <si>
    <t xml:space="preserve"> </t>
  </si>
  <si>
    <t>AS - Response Energy</t>
  </si>
  <si>
    <t>AS - Other Response</t>
  </si>
  <si>
    <t>AS - Default Utilisation</t>
  </si>
  <si>
    <t>AS - Market Agreement Available Capability</t>
  </si>
  <si>
    <t>AS - Market Agreement Synchronised Capability</t>
  </si>
  <si>
    <t>AS - Market Agreement Utilisation</t>
  </si>
  <si>
    <t>AS - Sync Comp</t>
  </si>
  <si>
    <t>BM+BMSU</t>
  </si>
  <si>
    <t>AS - Black Start Availbility Contracts</t>
  </si>
  <si>
    <t>AS - Black Start Capital Contributions</t>
  </si>
  <si>
    <t>AS - Black Start Feasibility Studies</t>
  </si>
  <si>
    <t>Other Blackstart costs</t>
  </si>
  <si>
    <t>Unclassified BM</t>
  </si>
  <si>
    <t>BM+AS General</t>
  </si>
  <si>
    <t>Non Delivery</t>
  </si>
  <si>
    <t>Other Reserve (Unwinding)</t>
  </si>
  <si>
    <t>Ramping</t>
  </si>
  <si>
    <t xml:space="preserve">SO-SO invoked by external party </t>
  </si>
  <si>
    <t>AS - SO-SO BSUoS</t>
  </si>
  <si>
    <t>AS - SO-SO Interconnector</t>
  </si>
  <si>
    <t>AS - Trading Option Fees</t>
  </si>
  <si>
    <t>AS - Bank Charges</t>
  </si>
  <si>
    <t>AS - Incidentals</t>
  </si>
  <si>
    <t>AS - Disputes Formally Raised</t>
  </si>
  <si>
    <t>AS - Queries/NGC Identified Issues</t>
  </si>
  <si>
    <t>Reconciliation</t>
  </si>
  <si>
    <t>ROCOF</t>
  </si>
  <si>
    <t>TOTAL IBC</t>
  </si>
  <si>
    <t>Total SBR and DSBR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</si>
</sst>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  <numFmt numFmtId="168" formatCode="_(* #,##0.00_);_(* \(#,##0.00\);_(* &quot;-&quot;??_);_(@_)"/>
    <numFmt numFmtId="169" formatCode="_(&quot;£&quot;* #,##0.00_);_(&quot;£&quot;* \(#,##0.00\);_(&quot;£&quot;* &quot;-&quot;??_);_(@_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  <font>
      <b/>
      <sz val="7"/>
      <name val="Arial"/>
      <family val="2"/>
    </font>
    <font>
      <sz val="5"/>
      <name val="Arial"/>
      <family val="2"/>
    </font>
    <font>
      <b/>
      <sz val="6.5"/>
      <name val="Arial"/>
      <family val="2"/>
    </font>
    <font>
      <b/>
      <sz val="7"/>
      <color indexed="9"/>
      <name val="Arial"/>
      <family val="2"/>
    </font>
    <font>
      <b/>
      <sz val="7"/>
      <color indexed="22"/>
      <name val="Arial"/>
      <family val="2"/>
    </font>
    <font>
      <b/>
      <sz val="7"/>
      <color theme="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color indexed="9"/>
      <name val="Arial"/>
      <family val="2"/>
    </font>
    <font>
      <b/>
      <sz val="6"/>
      <color indexed="22"/>
      <name val="Arial"/>
      <family val="2"/>
    </font>
    <font>
      <sz val="6"/>
      <color indexed="22"/>
      <name val="Arial"/>
      <family val="2"/>
    </font>
  </fonts>
  <fills count="8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57"/>
        <bgColor indexed="43"/>
      </patternFill>
    </fill>
    <fill>
      <patternFill patternType="solid">
        <fgColor indexed="42"/>
        <b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/>
      <top style="thin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/>
      <top style="double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double">
        <color indexed="64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/>
      <top style="dotted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/>
      <top style="double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double">
        <color indexed="64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/>
      <top/>
      <bottom style="double">
        <color indexed="9"/>
      </bottom>
      <diagonal/>
    </border>
    <border>
      <left style="medium">
        <color indexed="64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89">
    <xf numFmtId="0" fontId="0" fillId="0" borderId="0"/>
    <xf numFmtId="0" fontId="3" fillId="0" borderId="0"/>
    <xf numFmtId="0" fontId="4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26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39" borderId="0" applyNumberFormat="0" applyBorder="0" applyAlignment="0" applyProtection="0"/>
    <xf numFmtId="0" fontId="27" fillId="38" borderId="0" applyNumberFormat="0" applyBorder="0" applyAlignment="0" applyProtection="0"/>
    <xf numFmtId="0" fontId="26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41" borderId="0" applyNumberFormat="0" applyBorder="0" applyAlignment="0" applyProtection="0"/>
    <xf numFmtId="0" fontId="27" fillId="40" borderId="0" applyNumberFormat="0" applyBorder="0" applyAlignment="0" applyProtection="0"/>
    <xf numFmtId="0" fontId="26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6" fillId="43" borderId="0" applyNumberFormat="0" applyBorder="0" applyAlignment="0" applyProtection="0"/>
    <xf numFmtId="0" fontId="27" fillId="42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39" borderId="0" applyNumberFormat="0" applyBorder="0" applyAlignment="0" applyProtection="0"/>
    <xf numFmtId="0" fontId="27" fillId="44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26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6" fillId="43" borderId="0" applyNumberFormat="0" applyBorder="0" applyAlignment="0" applyProtection="0"/>
    <xf numFmtId="0" fontId="27" fillId="39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7" borderId="0" applyNumberFormat="0" applyBorder="0" applyAlignment="0" applyProtection="0"/>
    <xf numFmtId="0" fontId="27" fillId="46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9" borderId="0" applyNumberFormat="0" applyBorder="0" applyAlignment="0" applyProtection="0"/>
    <xf numFmtId="0" fontId="27" fillId="48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7" borderId="0" applyNumberFormat="0" applyBorder="0" applyAlignment="0" applyProtection="0"/>
    <xf numFmtId="0" fontId="27" fillId="44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6" fillId="49" borderId="0" applyNumberFormat="0" applyBorder="0" applyAlignment="0" applyProtection="0"/>
    <xf numFmtId="0" fontId="27" fillId="50" borderId="0" applyNumberFormat="0" applyBorder="0" applyAlignment="0" applyProtection="0"/>
    <xf numFmtId="0" fontId="28" fillId="51" borderId="0" applyNumberFormat="0" applyBorder="0" applyAlignment="0" applyProtection="0"/>
    <xf numFmtId="0" fontId="29" fillId="51" borderId="0" applyNumberFormat="0" applyBorder="0" applyAlignment="0" applyProtection="0"/>
    <xf numFmtId="0" fontId="22" fillId="15" borderId="0" applyNumberFormat="0" applyBorder="0" applyAlignment="0" applyProtection="0"/>
    <xf numFmtId="0" fontId="28" fillId="52" borderId="0" applyNumberFormat="0" applyBorder="0" applyAlignment="0" applyProtection="0"/>
    <xf numFmtId="0" fontId="29" fillId="5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2" fillId="19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8" fillId="48" borderId="0" applyNumberFormat="0" applyBorder="0" applyAlignment="0" applyProtection="0"/>
    <xf numFmtId="0" fontId="29" fillId="48" borderId="0" applyNumberFormat="0" applyBorder="0" applyAlignment="0" applyProtection="0"/>
    <xf numFmtId="0" fontId="22" fillId="23" borderId="0" applyNumberFormat="0" applyBorder="0" applyAlignment="0" applyProtection="0"/>
    <xf numFmtId="0" fontId="28" fillId="49" borderId="0" applyNumberFormat="0" applyBorder="0" applyAlignment="0" applyProtection="0"/>
    <xf numFmtId="0" fontId="29" fillId="48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22" fillId="27" borderId="0" applyNumberFormat="0" applyBorder="0" applyAlignment="0" applyProtection="0"/>
    <xf numFmtId="0" fontId="28" fillId="47" borderId="0" applyNumberFormat="0" applyBorder="0" applyAlignment="0" applyProtection="0"/>
    <xf numFmtId="0" fontId="29" fillId="53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2" fillId="31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54" borderId="0" applyNumberFormat="0" applyBorder="0" applyAlignment="0" applyProtection="0"/>
    <xf numFmtId="0" fontId="29" fillId="54" borderId="0" applyNumberFormat="0" applyBorder="0" applyAlignment="0" applyProtection="0"/>
    <xf numFmtId="0" fontId="22" fillId="35" borderId="0" applyNumberFormat="0" applyBorder="0" applyAlignment="0" applyProtection="0"/>
    <xf numFmtId="0" fontId="28" fillId="41" borderId="0" applyNumberFormat="0" applyBorder="0" applyAlignment="0" applyProtection="0"/>
    <xf numFmtId="0" fontId="29" fillId="54" borderId="0" applyNumberFormat="0" applyBorder="0" applyAlignment="0" applyProtection="0"/>
    <xf numFmtId="0" fontId="28" fillId="55" borderId="0" applyNumberFormat="0" applyBorder="0" applyAlignment="0" applyProtection="0"/>
    <xf numFmtId="0" fontId="29" fillId="55" borderId="0" applyNumberFormat="0" applyBorder="0" applyAlignment="0" applyProtection="0"/>
    <xf numFmtId="0" fontId="22" fillId="12" borderId="0" applyNumberFormat="0" applyBorder="0" applyAlignment="0" applyProtection="0"/>
    <xf numFmtId="0" fontId="28" fillId="52" borderId="0" applyNumberFormat="0" applyBorder="0" applyAlignment="0" applyProtection="0"/>
    <xf numFmtId="0" fontId="29" fillId="55" borderId="0" applyNumberFormat="0" applyBorder="0" applyAlignment="0" applyProtection="0"/>
    <xf numFmtId="0" fontId="28" fillId="56" borderId="0" applyNumberFormat="0" applyBorder="0" applyAlignment="0" applyProtection="0"/>
    <xf numFmtId="0" fontId="29" fillId="56" borderId="0" applyNumberFormat="0" applyBorder="0" applyAlignment="0" applyProtection="0"/>
    <xf numFmtId="0" fontId="22" fillId="16" borderId="0" applyNumberFormat="0" applyBorder="0" applyAlignment="0" applyProtection="0"/>
    <xf numFmtId="0" fontId="28" fillId="56" borderId="0" applyNumberFormat="0" applyBorder="0" applyAlignment="0" applyProtection="0"/>
    <xf numFmtId="0" fontId="29" fillId="56" borderId="0" applyNumberFormat="0" applyBorder="0" applyAlignment="0" applyProtection="0"/>
    <xf numFmtId="0" fontId="28" fillId="57" borderId="0" applyNumberFormat="0" applyBorder="0" applyAlignment="0" applyProtection="0"/>
    <xf numFmtId="0" fontId="29" fillId="57" borderId="0" applyNumberFormat="0" applyBorder="0" applyAlignment="0" applyProtection="0"/>
    <xf numFmtId="0" fontId="22" fillId="20" borderId="0" applyNumberFormat="0" applyBorder="0" applyAlignment="0" applyProtection="0"/>
    <xf numFmtId="0" fontId="28" fillId="57" borderId="0" applyNumberFormat="0" applyBorder="0" applyAlignment="0" applyProtection="0"/>
    <xf numFmtId="0" fontId="29" fillId="57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22" fillId="24" borderId="0" applyNumberFormat="0" applyBorder="0" applyAlignment="0" applyProtection="0"/>
    <xf numFmtId="0" fontId="28" fillId="58" borderId="0" applyNumberFormat="0" applyBorder="0" applyAlignment="0" applyProtection="0"/>
    <xf numFmtId="0" fontId="29" fillId="53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2" fillId="28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22" fillId="32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12" fillId="6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32" fillId="47" borderId="53" applyNumberFormat="0" applyAlignment="0" applyProtection="0"/>
    <xf numFmtId="0" fontId="33" fillId="47" borderId="53" applyNumberFormat="0" applyAlignment="0" applyProtection="0"/>
    <xf numFmtId="0" fontId="16" fillId="9" borderId="30" applyNumberFormat="0" applyAlignment="0" applyProtection="0"/>
    <xf numFmtId="0" fontId="32" fillId="60" borderId="53" applyNumberFormat="0" applyAlignment="0" applyProtection="0"/>
    <xf numFmtId="0" fontId="33" fillId="47" borderId="53" applyNumberFormat="0" applyAlignment="0" applyProtection="0"/>
    <xf numFmtId="0" fontId="34" fillId="61" borderId="54" applyNumberFormat="0" applyAlignment="0" applyProtection="0"/>
    <xf numFmtId="0" fontId="35" fillId="61" borderId="54" applyNumberFormat="0" applyAlignment="0" applyProtection="0"/>
    <xf numFmtId="0" fontId="18" fillId="10" borderId="33" applyNumberFormat="0" applyAlignment="0" applyProtection="0"/>
    <xf numFmtId="0" fontId="34" fillId="61" borderId="54" applyNumberFormat="0" applyAlignment="0" applyProtection="0"/>
    <xf numFmtId="0" fontId="35" fillId="61" borderId="5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11" fillId="5" borderId="0" applyNumberFormat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40" fillId="0" borderId="55" applyNumberFormat="0" applyFill="0" applyAlignment="0" applyProtection="0"/>
    <xf numFmtId="0" fontId="41" fillId="0" borderId="55" applyNumberFormat="0" applyFill="0" applyAlignment="0" applyProtection="0"/>
    <xf numFmtId="0" fontId="8" fillId="0" borderId="27" applyNumberFormat="0" applyFill="0" applyAlignment="0" applyProtection="0"/>
    <xf numFmtId="0" fontId="42" fillId="0" borderId="56" applyNumberFormat="0" applyFill="0" applyAlignment="0" applyProtection="0"/>
    <xf numFmtId="0" fontId="41" fillId="0" borderId="55" applyNumberFormat="0" applyFill="0" applyAlignment="0" applyProtection="0"/>
    <xf numFmtId="0" fontId="43" fillId="0" borderId="57" applyNumberFormat="0" applyFill="0" applyAlignment="0" applyProtection="0"/>
    <xf numFmtId="0" fontId="44" fillId="0" borderId="57" applyNumberFormat="0" applyFill="0" applyAlignment="0" applyProtection="0"/>
    <xf numFmtId="0" fontId="9" fillId="0" borderId="28" applyNumberFormat="0" applyFill="0" applyAlignment="0" applyProtection="0"/>
    <xf numFmtId="0" fontId="45" fillId="0" borderId="57" applyNumberFormat="0" applyFill="0" applyAlignment="0" applyProtection="0"/>
    <xf numFmtId="0" fontId="44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8" applyNumberFormat="0" applyFill="0" applyAlignment="0" applyProtection="0"/>
    <xf numFmtId="0" fontId="10" fillId="0" borderId="29" applyNumberFormat="0" applyFill="0" applyAlignment="0" applyProtection="0"/>
    <xf numFmtId="0" fontId="48" fillId="0" borderId="59" applyNumberFormat="0" applyFill="0" applyAlignment="0" applyProtection="0"/>
    <xf numFmtId="0" fontId="47" fillId="0" borderId="5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39" borderId="53" applyNumberFormat="0" applyAlignment="0" applyProtection="0"/>
    <xf numFmtId="0" fontId="51" fillId="39" borderId="53" applyNumberFormat="0" applyAlignment="0" applyProtection="0"/>
    <xf numFmtId="0" fontId="14" fillId="8" borderId="30" applyNumberFormat="0" applyAlignment="0" applyProtection="0"/>
    <xf numFmtId="0" fontId="50" fillId="49" borderId="53" applyNumberFormat="0" applyAlignment="0" applyProtection="0"/>
    <xf numFmtId="0" fontId="51" fillId="39" borderId="53" applyNumberFormat="0" applyAlignment="0" applyProtection="0"/>
    <xf numFmtId="0" fontId="52" fillId="0" borderId="60" applyNumberFormat="0" applyFill="0" applyAlignment="0" applyProtection="0"/>
    <xf numFmtId="0" fontId="53" fillId="0" borderId="60" applyNumberFormat="0" applyFill="0" applyAlignment="0" applyProtection="0"/>
    <xf numFmtId="0" fontId="17" fillId="0" borderId="32" applyNumberFormat="0" applyFill="0" applyAlignment="0" applyProtection="0"/>
    <xf numFmtId="0" fontId="52" fillId="0" borderId="60" applyNumberFormat="0" applyFill="0" applyAlignment="0" applyProtection="0"/>
    <xf numFmtId="0" fontId="53" fillId="0" borderId="60" applyNumberFormat="0" applyFill="0" applyAlignment="0" applyProtection="0"/>
    <xf numFmtId="0" fontId="54" fillId="49" borderId="0" applyNumberFormat="0" applyBorder="0" applyAlignment="0" applyProtection="0"/>
    <xf numFmtId="0" fontId="55" fillId="49" borderId="0" applyNumberFormat="0" applyBorder="0" applyAlignment="0" applyProtection="0"/>
    <xf numFmtId="0" fontId="13" fillId="7" borderId="0" applyNumberFormat="0" applyBorder="0" applyAlignment="0" applyProtection="0"/>
    <xf numFmtId="0" fontId="54" fillId="49" borderId="0" applyNumberFormat="0" applyBorder="0" applyAlignment="0" applyProtection="0"/>
    <xf numFmtId="0" fontId="55" fillId="49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27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3" fillId="43" borderId="61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27" fillId="43" borderId="61" applyNumberFormat="0" applyFont="0" applyAlignment="0" applyProtection="0"/>
    <xf numFmtId="0" fontId="56" fillId="47" borderId="62" applyNumberFormat="0" applyAlignment="0" applyProtection="0"/>
    <xf numFmtId="0" fontId="57" fillId="47" borderId="62" applyNumberFormat="0" applyAlignment="0" applyProtection="0"/>
    <xf numFmtId="0" fontId="15" fillId="9" borderId="31" applyNumberFormat="0" applyAlignment="0" applyProtection="0"/>
    <xf numFmtId="0" fontId="56" fillId="60" borderId="62" applyNumberFormat="0" applyAlignment="0" applyProtection="0"/>
    <xf numFmtId="0" fontId="57" fillId="47" borderId="6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3" applyNumberFormat="0" applyFill="0" applyAlignment="0" applyProtection="0"/>
    <xf numFmtId="0" fontId="61" fillId="0" borderId="63" applyNumberFormat="0" applyFill="0" applyAlignment="0" applyProtection="0"/>
    <xf numFmtId="0" fontId="21" fillId="0" borderId="35" applyNumberFormat="0" applyFill="0" applyAlignment="0" applyProtection="0"/>
    <xf numFmtId="0" fontId="60" fillId="0" borderId="64" applyNumberFormat="0" applyFill="0" applyAlignment="0" applyProtection="0"/>
    <xf numFmtId="0" fontId="61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291">
    <xf numFmtId="0" fontId="0" fillId="0" borderId="0" xfId="0"/>
    <xf numFmtId="0" fontId="0" fillId="2" borderId="0" xfId="0" applyFill="1"/>
    <xf numFmtId="0" fontId="0" fillId="0" borderId="6" xfId="0" applyBorder="1" applyAlignment="1"/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1" xfId="2" applyFont="1" applyFill="1" applyBorder="1" applyAlignment="1">
      <alignment horizontal="right" wrapText="1"/>
    </xf>
    <xf numFmtId="15" fontId="4" fillId="0" borderId="12" xfId="2" applyNumberFormat="1" applyFont="1" applyFill="1" applyBorder="1" applyAlignment="1">
      <alignment horizontal="right" wrapText="1"/>
    </xf>
    <xf numFmtId="0" fontId="4" fillId="0" borderId="13" xfId="2" applyFont="1" applyFill="1" applyBorder="1" applyAlignment="1">
      <alignment horizontal="right" wrapText="1"/>
    </xf>
    <xf numFmtId="0" fontId="4" fillId="0" borderId="14" xfId="2" applyFont="1" applyFill="1" applyBorder="1" applyAlignment="1">
      <alignment horizontal="right" wrapText="1"/>
    </xf>
    <xf numFmtId="0" fontId="0" fillId="0" borderId="6" xfId="0" applyBorder="1"/>
    <xf numFmtId="15" fontId="4" fillId="0" borderId="6" xfId="2" applyNumberFormat="1" applyFont="1" applyFill="1" applyBorder="1" applyAlignment="1">
      <alignment horizontal="right" wrapText="1"/>
    </xf>
    <xf numFmtId="0" fontId="4" fillId="0" borderId="15" xfId="2" applyFont="1" applyFill="1" applyBorder="1" applyAlignment="1">
      <alignment horizontal="right" wrapText="1"/>
    </xf>
    <xf numFmtId="0" fontId="4" fillId="0" borderId="15" xfId="2" applyFill="1" applyBorder="1"/>
    <xf numFmtId="0" fontId="4" fillId="0" borderId="16" xfId="2" applyFont="1" applyFill="1" applyBorder="1" applyAlignment="1">
      <alignment horizontal="right" wrapText="1"/>
    </xf>
    <xf numFmtId="0" fontId="4" fillId="0" borderId="15" xfId="3" applyFont="1" applyFill="1" applyBorder="1" applyAlignment="1">
      <alignment horizontal="right" wrapText="1"/>
    </xf>
    <xf numFmtId="0" fontId="4" fillId="0" borderId="16" xfId="3" applyFont="1" applyFill="1" applyBorder="1" applyAlignment="1">
      <alignment horizontal="right" wrapText="1"/>
    </xf>
    <xf numFmtId="0" fontId="6" fillId="0" borderId="17" xfId="2" applyFont="1" applyFill="1" applyBorder="1" applyAlignment="1">
      <alignment horizontal="right" wrapText="1"/>
    </xf>
    <xf numFmtId="15" fontId="4" fillId="0" borderId="4" xfId="2" applyNumberFormat="1" applyFont="1" applyFill="1" applyBorder="1" applyAlignment="1">
      <alignment horizontal="right" wrapText="1"/>
    </xf>
    <xf numFmtId="0" fontId="4" fillId="0" borderId="18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horizontal="right" wrapText="1"/>
    </xf>
    <xf numFmtId="0" fontId="4" fillId="0" borderId="19" xfId="2" applyFont="1" applyFill="1" applyBorder="1" applyAlignment="1">
      <alignment horizontal="right" wrapText="1"/>
    </xf>
    <xf numFmtId="14" fontId="0" fillId="0" borderId="0" xfId="0" applyNumberFormat="1"/>
    <xf numFmtId="0" fontId="4" fillId="0" borderId="0" xfId="2" applyFont="1" applyFill="1" applyBorder="1" applyAlignment="1">
      <alignment horizontal="right" wrapText="1"/>
    </xf>
    <xf numFmtId="0" fontId="2" fillId="4" borderId="20" xfId="1" applyFont="1" applyFill="1" applyBorder="1"/>
    <xf numFmtId="0" fontId="2" fillId="4" borderId="21" xfId="1" applyFont="1" applyFill="1" applyBorder="1"/>
    <xf numFmtId="0" fontId="2" fillId="4" borderId="20" xfId="1" applyFont="1" applyFill="1" applyBorder="1" applyAlignment="1">
      <alignment horizontal="center" wrapText="1"/>
    </xf>
    <xf numFmtId="0" fontId="2" fillId="4" borderId="20" xfId="1" applyFont="1" applyFill="1" applyBorder="1" applyAlignment="1">
      <alignment horizontal="center"/>
    </xf>
    <xf numFmtId="0" fontId="3" fillId="0" borderId="0" xfId="1"/>
    <xf numFmtId="2" fontId="23" fillId="0" borderId="0" xfId="1" applyNumberFormat="1" applyFont="1"/>
    <xf numFmtId="0" fontId="3" fillId="0" borderId="37" xfId="1" applyFill="1" applyBorder="1"/>
    <xf numFmtId="0" fontId="3" fillId="0" borderId="38" xfId="1" applyFill="1" applyBorder="1"/>
    <xf numFmtId="0" fontId="3" fillId="0" borderId="37" xfId="1" applyFill="1" applyBorder="1" applyAlignment="1">
      <alignment horizontal="center"/>
    </xf>
    <xf numFmtId="1" fontId="3" fillId="0" borderId="37" xfId="1" applyNumberFormat="1" applyFill="1" applyBorder="1" applyAlignment="1">
      <alignment horizontal="center"/>
    </xf>
    <xf numFmtId="0" fontId="3" fillId="0" borderId="39" xfId="1" applyFill="1" applyBorder="1"/>
    <xf numFmtId="0" fontId="3" fillId="0" borderId="40" xfId="1" applyFill="1" applyBorder="1"/>
    <xf numFmtId="0" fontId="3" fillId="0" borderId="39" xfId="1" applyFont="1" applyFill="1" applyBorder="1" applyAlignment="1">
      <alignment horizontal="center"/>
    </xf>
    <xf numFmtId="3" fontId="3" fillId="0" borderId="39" xfId="1" applyNumberFormat="1" applyFill="1" applyBorder="1" applyAlignment="1">
      <alignment horizontal="center"/>
    </xf>
    <xf numFmtId="2" fontId="3" fillId="0" borderId="39" xfId="5" applyNumberFormat="1" applyFont="1" applyFill="1" applyBorder="1" applyAlignment="1">
      <alignment horizontal="center"/>
    </xf>
    <xf numFmtId="0" fontId="3" fillId="0" borderId="41" xfId="1" applyFill="1" applyBorder="1"/>
    <xf numFmtId="0" fontId="3" fillId="0" borderId="42" xfId="1" applyFill="1" applyBorder="1"/>
    <xf numFmtId="2" fontId="3" fillId="0" borderId="41" xfId="5" applyNumberFormat="1" applyFont="1" applyFill="1" applyBorder="1" applyAlignment="1">
      <alignment horizontal="center"/>
    </xf>
    <xf numFmtId="0" fontId="3" fillId="0" borderId="43" xfId="1" applyFill="1" applyBorder="1"/>
    <xf numFmtId="0" fontId="5" fillId="0" borderId="44" xfId="1" applyFont="1" applyFill="1" applyBorder="1"/>
    <xf numFmtId="2" fontId="3" fillId="0" borderId="43" xfId="5" applyNumberFormat="1" applyFont="1" applyFill="1" applyBorder="1" applyAlignment="1">
      <alignment horizontal="center"/>
    </xf>
    <xf numFmtId="0" fontId="3" fillId="0" borderId="39" xfId="1" applyFill="1" applyBorder="1" applyAlignment="1">
      <alignment wrapText="1"/>
    </xf>
    <xf numFmtId="0" fontId="3" fillId="0" borderId="45" xfId="1" applyFill="1" applyBorder="1"/>
    <xf numFmtId="164" fontId="0" fillId="0" borderId="39" xfId="5" applyNumberFormat="1" applyFont="1" applyFill="1" applyBorder="1" applyAlignment="1">
      <alignment horizontal="center"/>
    </xf>
    <xf numFmtId="2" fontId="0" fillId="0" borderId="39" xfId="5" applyNumberFormat="1" applyFont="1" applyFill="1" applyBorder="1" applyAlignment="1">
      <alignment horizontal="center"/>
    </xf>
    <xf numFmtId="0" fontId="3" fillId="0" borderId="46" xfId="1" applyFill="1" applyBorder="1"/>
    <xf numFmtId="3" fontId="3" fillId="0" borderId="41" xfId="1" applyNumberFormat="1" applyFill="1" applyBorder="1" applyAlignment="1">
      <alignment horizontal="center"/>
    </xf>
    <xf numFmtId="0" fontId="3" fillId="0" borderId="44" xfId="1" applyFill="1" applyBorder="1"/>
    <xf numFmtId="0" fontId="3" fillId="0" borderId="47" xfId="1" applyFill="1" applyBorder="1"/>
    <xf numFmtId="0" fontId="3" fillId="0" borderId="46" xfId="1" applyFill="1" applyBorder="1" applyAlignment="1">
      <alignment wrapText="1"/>
    </xf>
    <xf numFmtId="0" fontId="3" fillId="0" borderId="43" xfId="1" applyFont="1" applyFill="1" applyBorder="1" applyAlignment="1">
      <alignment horizontal="center" wrapText="1"/>
    </xf>
    <xf numFmtId="0" fontId="3" fillId="0" borderId="48" xfId="1" applyFill="1" applyBorder="1"/>
    <xf numFmtId="2" fontId="3" fillId="0" borderId="48" xfId="5" applyNumberFormat="1" applyFont="1" applyFill="1" applyBorder="1" applyAlignment="1">
      <alignment horizontal="center"/>
    </xf>
    <xf numFmtId="0" fontId="3" fillId="0" borderId="22" xfId="1" applyFill="1" applyBorder="1"/>
    <xf numFmtId="0" fontId="3" fillId="0" borderId="0" xfId="1" applyFill="1" applyBorder="1"/>
    <xf numFmtId="2" fontId="3" fillId="0" borderId="22" xfId="5" applyNumberFormat="1" applyFont="1" applyFill="1" applyBorder="1" applyAlignment="1">
      <alignment horizontal="center"/>
    </xf>
    <xf numFmtId="0" fontId="3" fillId="0" borderId="41" xfId="1" applyFill="1" applyBorder="1" applyAlignment="1">
      <alignment horizontal="center"/>
    </xf>
    <xf numFmtId="0" fontId="3" fillId="0" borderId="49" xfId="1" applyFill="1" applyBorder="1"/>
    <xf numFmtId="0" fontId="3" fillId="0" borderId="50" xfId="1" applyFill="1" applyBorder="1" applyAlignment="1">
      <alignment wrapText="1"/>
    </xf>
    <xf numFmtId="2" fontId="3" fillId="0" borderId="49" xfId="5" applyNumberFormat="1" applyFont="1" applyFill="1" applyBorder="1" applyAlignment="1">
      <alignment horizontal="center"/>
    </xf>
    <xf numFmtId="0" fontId="3" fillId="0" borderId="51" xfId="1" applyFill="1" applyBorder="1"/>
    <xf numFmtId="0" fontId="3" fillId="0" borderId="52" xfId="1" applyFill="1" applyBorder="1"/>
    <xf numFmtId="2" fontId="3" fillId="0" borderId="51" xfId="5" applyNumberFormat="1" applyFont="1" applyFill="1" applyBorder="1" applyAlignment="1">
      <alignment horizontal="center"/>
    </xf>
    <xf numFmtId="0" fontId="3" fillId="0" borderId="51" xfId="1" applyFill="1" applyBorder="1" applyAlignment="1">
      <alignment horizontal="center"/>
    </xf>
    <xf numFmtId="0" fontId="3" fillId="0" borderId="23" xfId="1" applyFill="1" applyBorder="1"/>
    <xf numFmtId="0" fontId="3" fillId="0" borderId="24" xfId="1" applyFill="1" applyBorder="1"/>
    <xf numFmtId="2" fontId="0" fillId="0" borderId="23" xfId="5" applyNumberFormat="1" applyFont="1" applyFill="1" applyBorder="1" applyAlignment="1">
      <alignment horizontal="center"/>
    </xf>
    <xf numFmtId="2" fontId="0" fillId="0" borderId="43" xfId="5" applyNumberFormat="1" applyFont="1" applyFill="1" applyBorder="1" applyAlignment="1">
      <alignment horizontal="center"/>
    </xf>
    <xf numFmtId="1" fontId="3" fillId="0" borderId="43" xfId="1" applyNumberFormat="1" applyFill="1" applyBorder="1" applyAlignment="1">
      <alignment horizontal="center"/>
    </xf>
    <xf numFmtId="2" fontId="0" fillId="0" borderId="45" xfId="5" applyNumberFormat="1" applyFont="1" applyFill="1" applyBorder="1" applyAlignment="1">
      <alignment horizontal="center"/>
    </xf>
    <xf numFmtId="165" fontId="3" fillId="0" borderId="39" xfId="1" applyNumberFormat="1" applyFill="1" applyBorder="1" applyAlignment="1">
      <alignment horizontal="center"/>
    </xf>
    <xf numFmtId="2" fontId="0" fillId="0" borderId="48" xfId="5" applyNumberFormat="1" applyFont="1" applyFill="1" applyBorder="1" applyAlignment="1">
      <alignment horizontal="center"/>
    </xf>
    <xf numFmtId="0" fontId="3" fillId="0" borderId="43" xfId="1" applyFill="1" applyBorder="1" applyAlignment="1">
      <alignment wrapText="1"/>
    </xf>
    <xf numFmtId="0" fontId="3" fillId="0" borderId="41" xfId="1" applyFill="1" applyBorder="1" applyAlignment="1">
      <alignment wrapText="1"/>
    </xf>
    <xf numFmtId="0" fontId="3" fillId="0" borderId="9" xfId="1" applyFill="1" applyBorder="1"/>
    <xf numFmtId="0" fontId="3" fillId="0" borderId="25" xfId="1" applyFill="1" applyBorder="1"/>
    <xf numFmtId="2" fontId="0" fillId="0" borderId="9" xfId="5" applyNumberFormat="1" applyFont="1" applyFill="1" applyBorder="1" applyAlignment="1">
      <alignment horizontal="center"/>
    </xf>
    <xf numFmtId="0" fontId="3" fillId="0" borderId="9" xfId="1" applyFill="1" applyBorder="1" applyAlignment="1">
      <alignment wrapText="1"/>
    </xf>
    <xf numFmtId="0" fontId="3" fillId="0" borderId="26" xfId="1" applyFill="1" applyBorder="1"/>
    <xf numFmtId="0" fontId="3" fillId="4" borderId="9" xfId="1" applyFill="1" applyBorder="1"/>
    <xf numFmtId="0" fontId="3" fillId="4" borderId="24" xfId="1" applyFill="1" applyBorder="1"/>
    <xf numFmtId="166" fontId="3" fillId="4" borderId="9" xfId="1" applyNumberFormat="1" applyFill="1" applyBorder="1" applyAlignment="1">
      <alignment horizontal="center"/>
    </xf>
    <xf numFmtId="2" fontId="0" fillId="0" borderId="47" xfId="5" applyNumberFormat="1" applyFont="1" applyFill="1" applyBorder="1" applyAlignment="1">
      <alignment horizontal="center"/>
    </xf>
    <xf numFmtId="0" fontId="3" fillId="0" borderId="39" xfId="1" applyFill="1" applyBorder="1" applyAlignment="1">
      <alignment horizontal="center"/>
    </xf>
    <xf numFmtId="3" fontId="3" fillId="0" borderId="47" xfId="1" applyNumberFormat="1" applyFill="1" applyBorder="1" applyAlignment="1">
      <alignment horizontal="center"/>
    </xf>
    <xf numFmtId="2" fontId="0" fillId="0" borderId="41" xfId="5" applyNumberFormat="1" applyFont="1" applyFill="1" applyBorder="1" applyAlignment="1">
      <alignment horizontal="center"/>
    </xf>
    <xf numFmtId="0" fontId="3" fillId="0" borderId="47" xfId="1" applyFill="1" applyBorder="1" applyAlignment="1">
      <alignment horizontal="center"/>
    </xf>
    <xf numFmtId="2" fontId="3" fillId="0" borderId="47" xfId="1" applyNumberFormat="1" applyFill="1" applyBorder="1" applyAlignment="1">
      <alignment horizontal="center"/>
    </xf>
    <xf numFmtId="167" fontId="3" fillId="0" borderId="47" xfId="1" applyNumberFormat="1" applyFill="1" applyBorder="1" applyAlignment="1">
      <alignment horizontal="center"/>
    </xf>
    <xf numFmtId="0" fontId="3" fillId="37" borderId="0" xfId="1" applyFill="1" applyBorder="1"/>
    <xf numFmtId="8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0" fontId="64" fillId="0" borderId="65" xfId="0" applyFont="1" applyBorder="1" applyAlignment="1">
      <alignment horizontal="left" vertical="top" wrapText="1"/>
    </xf>
    <xf numFmtId="17" fontId="64" fillId="0" borderId="66" xfId="0" applyNumberFormat="1" applyFont="1" applyFill="1" applyBorder="1" applyAlignment="1">
      <alignment horizontal="center" vertical="center" textRotation="90"/>
    </xf>
    <xf numFmtId="17" fontId="64" fillId="0" borderId="67" xfId="0" applyNumberFormat="1" applyFont="1" applyFill="1" applyBorder="1" applyAlignment="1">
      <alignment horizontal="center" vertical="center" textRotation="90"/>
    </xf>
    <xf numFmtId="17" fontId="64" fillId="0" borderId="68" xfId="0" applyNumberFormat="1" applyFont="1" applyFill="1" applyBorder="1" applyAlignment="1">
      <alignment horizontal="center" vertical="center" textRotation="90"/>
    </xf>
    <xf numFmtId="0" fontId="64" fillId="0" borderId="69" xfId="0" applyFont="1" applyFill="1" applyBorder="1" applyAlignment="1">
      <alignment horizontal="center" vertical="center" textRotation="90"/>
    </xf>
    <xf numFmtId="0" fontId="64" fillId="62" borderId="70" xfId="0" applyFont="1" applyFill="1" applyBorder="1" applyAlignment="1">
      <alignment horizontal="left"/>
    </xf>
    <xf numFmtId="164" fontId="65" fillId="0" borderId="71" xfId="0" applyNumberFormat="1" applyFont="1" applyFill="1" applyBorder="1" applyAlignment="1">
      <alignment horizontal="center"/>
    </xf>
    <xf numFmtId="164" fontId="65" fillId="0" borderId="72" xfId="0" applyNumberFormat="1" applyFont="1" applyFill="1" applyBorder="1" applyAlignment="1">
      <alignment horizontal="center"/>
    </xf>
    <xf numFmtId="164" fontId="65" fillId="0" borderId="73" xfId="0" applyNumberFormat="1" applyFont="1" applyFill="1" applyBorder="1" applyAlignment="1">
      <alignment horizontal="center"/>
    </xf>
    <xf numFmtId="164" fontId="65" fillId="0" borderId="74" xfId="0" applyNumberFormat="1" applyFont="1" applyFill="1" applyBorder="1" applyAlignment="1">
      <alignment horizontal="center"/>
    </xf>
    <xf numFmtId="0" fontId="66" fillId="63" borderId="70" xfId="0" applyFont="1" applyFill="1" applyBorder="1" applyAlignment="1">
      <alignment horizontal="left"/>
    </xf>
    <xf numFmtId="164" fontId="65" fillId="0" borderId="75" xfId="0" applyNumberFormat="1" applyFont="1" applyFill="1" applyBorder="1" applyAlignment="1">
      <alignment horizontal="center"/>
    </xf>
    <xf numFmtId="164" fontId="65" fillId="0" borderId="76" xfId="0" applyNumberFormat="1" applyFont="1" applyFill="1" applyBorder="1" applyAlignment="1">
      <alignment horizontal="center"/>
    </xf>
    <xf numFmtId="164" fontId="65" fillId="0" borderId="77" xfId="0" applyNumberFormat="1" applyFont="1" applyFill="1" applyBorder="1" applyAlignment="1">
      <alignment horizontal="center"/>
    </xf>
    <xf numFmtId="164" fontId="65" fillId="0" borderId="78" xfId="0" applyNumberFormat="1" applyFont="1" applyFill="1" applyBorder="1" applyAlignment="1">
      <alignment horizontal="center"/>
    </xf>
    <xf numFmtId="0" fontId="64" fillId="4" borderId="70" xfId="0" applyFont="1" applyFill="1" applyBorder="1" applyAlignment="1">
      <alignment horizontal="left"/>
    </xf>
    <xf numFmtId="0" fontId="64" fillId="64" borderId="70" xfId="0" applyFont="1" applyFill="1" applyBorder="1" applyAlignment="1">
      <alignment horizontal="left"/>
    </xf>
    <xf numFmtId="164" fontId="65" fillId="0" borderId="79" xfId="0" applyNumberFormat="1" applyFont="1" applyFill="1" applyBorder="1" applyAlignment="1">
      <alignment horizontal="center"/>
    </xf>
    <xf numFmtId="164" fontId="65" fillId="0" borderId="80" xfId="0" applyNumberFormat="1" applyFont="1" applyFill="1" applyBorder="1" applyAlignment="1">
      <alignment horizontal="center"/>
    </xf>
    <xf numFmtId="164" fontId="65" fillId="0" borderId="81" xfId="0" applyNumberFormat="1" applyFont="1" applyFill="1" applyBorder="1" applyAlignment="1">
      <alignment horizontal="center"/>
    </xf>
    <xf numFmtId="164" fontId="65" fillId="0" borderId="82" xfId="0" applyNumberFormat="1" applyFont="1" applyFill="1" applyBorder="1" applyAlignment="1">
      <alignment horizontal="center"/>
    </xf>
    <xf numFmtId="0" fontId="64" fillId="65" borderId="70" xfId="0" applyFont="1" applyFill="1" applyBorder="1" applyAlignment="1">
      <alignment horizontal="left" wrapText="1"/>
    </xf>
    <xf numFmtId="164" fontId="65" fillId="0" borderId="83" xfId="0" applyNumberFormat="1" applyFont="1" applyFill="1" applyBorder="1" applyAlignment="1">
      <alignment horizontal="center"/>
    </xf>
    <xf numFmtId="164" fontId="65" fillId="0" borderId="84" xfId="0" applyNumberFormat="1" applyFont="1" applyFill="1" applyBorder="1" applyAlignment="1">
      <alignment horizontal="center"/>
    </xf>
    <xf numFmtId="164" fontId="65" fillId="0" borderId="85" xfId="0" applyNumberFormat="1" applyFont="1" applyFill="1" applyBorder="1" applyAlignment="1">
      <alignment horizontal="center"/>
    </xf>
    <xf numFmtId="164" fontId="65" fillId="0" borderId="86" xfId="0" applyNumberFormat="1" applyFont="1" applyFill="1" applyBorder="1" applyAlignment="1">
      <alignment horizontal="center"/>
    </xf>
    <xf numFmtId="0" fontId="64" fillId="66" borderId="70" xfId="0" applyFont="1" applyFill="1" applyBorder="1" applyAlignment="1">
      <alignment horizontal="left"/>
    </xf>
    <xf numFmtId="0" fontId="64" fillId="67" borderId="70" xfId="0" applyFont="1" applyFill="1" applyBorder="1" applyAlignment="1">
      <alignment horizontal="left"/>
    </xf>
    <xf numFmtId="164" fontId="65" fillId="0" borderId="87" xfId="0" applyNumberFormat="1" applyFont="1" applyFill="1" applyBorder="1" applyAlignment="1">
      <alignment horizontal="center"/>
    </xf>
    <xf numFmtId="164" fontId="65" fillId="0" borderId="88" xfId="0" applyNumberFormat="1" applyFont="1" applyFill="1" applyBorder="1" applyAlignment="1">
      <alignment horizontal="center"/>
    </xf>
    <xf numFmtId="164" fontId="65" fillId="0" borderId="89" xfId="0" applyNumberFormat="1" applyFont="1" applyFill="1" applyBorder="1" applyAlignment="1">
      <alignment horizontal="center"/>
    </xf>
    <xf numFmtId="164" fontId="65" fillId="0" borderId="90" xfId="0" applyNumberFormat="1" applyFont="1" applyFill="1" applyBorder="1" applyAlignment="1">
      <alignment horizontal="center"/>
    </xf>
    <xf numFmtId="0" fontId="67" fillId="68" borderId="70" xfId="0" applyFont="1" applyFill="1" applyBorder="1" applyAlignment="1">
      <alignment horizontal="left"/>
    </xf>
    <xf numFmtId="164" fontId="65" fillId="0" borderId="91" xfId="0" applyNumberFormat="1" applyFont="1" applyFill="1" applyBorder="1" applyAlignment="1">
      <alignment horizontal="center"/>
    </xf>
    <xf numFmtId="164" fontId="65" fillId="0" borderId="92" xfId="0" applyNumberFormat="1" applyFont="1" applyFill="1" applyBorder="1" applyAlignment="1">
      <alignment horizontal="center"/>
    </xf>
    <xf numFmtId="164" fontId="65" fillId="0" borderId="93" xfId="0" applyNumberFormat="1" applyFont="1" applyFill="1" applyBorder="1" applyAlignment="1">
      <alignment horizontal="center"/>
    </xf>
    <xf numFmtId="164" fontId="65" fillId="0" borderId="94" xfId="0" applyNumberFormat="1" applyFont="1" applyFill="1" applyBorder="1" applyAlignment="1">
      <alignment horizontal="center"/>
    </xf>
    <xf numFmtId="0" fontId="64" fillId="69" borderId="70" xfId="0" applyFont="1" applyFill="1" applyBorder="1" applyAlignment="1">
      <alignment horizontal="left"/>
    </xf>
    <xf numFmtId="0" fontId="64" fillId="70" borderId="70" xfId="0" applyFont="1" applyFill="1" applyBorder="1" applyAlignment="1">
      <alignment horizontal="left"/>
    </xf>
    <xf numFmtId="0" fontId="68" fillId="71" borderId="70" xfId="0" applyFont="1" applyFill="1" applyBorder="1" applyAlignment="1">
      <alignment horizontal="left"/>
    </xf>
    <xf numFmtId="0" fontId="69" fillId="72" borderId="95" xfId="1" applyFont="1" applyFill="1" applyBorder="1" applyAlignment="1">
      <alignment horizontal="left" vertical="center"/>
    </xf>
    <xf numFmtId="0" fontId="64" fillId="73" borderId="70" xfId="0" applyFont="1" applyFill="1" applyBorder="1" applyAlignment="1">
      <alignment horizontal="left" vertical="center"/>
    </xf>
    <xf numFmtId="0" fontId="64" fillId="74" borderId="70" xfId="1" applyFont="1" applyFill="1" applyBorder="1" applyAlignment="1">
      <alignment horizontal="left" vertical="center"/>
    </xf>
    <xf numFmtId="164" fontId="65" fillId="0" borderId="0" xfId="0" applyNumberFormat="1" applyFont="1" applyFill="1" applyBorder="1" applyAlignment="1">
      <alignment horizontal="center"/>
    </xf>
    <xf numFmtId="164" fontId="65" fillId="0" borderId="96" xfId="0" applyNumberFormat="1" applyFont="1" applyFill="1" applyBorder="1" applyAlignment="1">
      <alignment horizontal="center"/>
    </xf>
    <xf numFmtId="164" fontId="65" fillId="0" borderId="97" xfId="0" applyNumberFormat="1" applyFont="1" applyFill="1" applyBorder="1" applyAlignment="1">
      <alignment horizontal="center"/>
    </xf>
    <xf numFmtId="0" fontId="64" fillId="75" borderId="70" xfId="1" applyFont="1" applyFill="1" applyBorder="1" applyAlignment="1">
      <alignment horizontal="left" vertical="center"/>
    </xf>
    <xf numFmtId="0" fontId="64" fillId="76" borderId="98" xfId="0" applyFont="1" applyFill="1" applyBorder="1" applyAlignment="1">
      <alignment horizontal="left" vertical="center"/>
    </xf>
    <xf numFmtId="164" fontId="65" fillId="0" borderId="99" xfId="0" applyNumberFormat="1" applyFont="1" applyFill="1" applyBorder="1" applyAlignment="1">
      <alignment horizontal="center"/>
    </xf>
    <xf numFmtId="164" fontId="65" fillId="0" borderId="100" xfId="0" applyNumberFormat="1" applyFont="1" applyFill="1" applyBorder="1" applyAlignment="1">
      <alignment horizontal="center"/>
    </xf>
    <xf numFmtId="0" fontId="70" fillId="0" borderId="7" xfId="0" applyFont="1" applyBorder="1"/>
    <xf numFmtId="164" fontId="65" fillId="0" borderId="101" xfId="0" applyNumberFormat="1" applyFont="1" applyBorder="1" applyAlignment="1">
      <alignment horizontal="center"/>
    </xf>
    <xf numFmtId="164" fontId="65" fillId="0" borderId="102" xfId="0" applyNumberFormat="1" applyFont="1" applyBorder="1" applyAlignment="1">
      <alignment horizontal="center"/>
    </xf>
    <xf numFmtId="164" fontId="65" fillId="0" borderId="103" xfId="0" applyNumberFormat="1" applyFont="1" applyBorder="1" applyAlignment="1">
      <alignment horizontal="center"/>
    </xf>
    <xf numFmtId="164" fontId="65" fillId="0" borderId="7" xfId="0" applyNumberFormat="1" applyFont="1" applyBorder="1" applyAlignment="1">
      <alignment horizontal="center"/>
    </xf>
    <xf numFmtId="2" fontId="65" fillId="0" borderId="101" xfId="0" applyNumberFormat="1" applyFont="1" applyBorder="1" applyAlignment="1">
      <alignment horizontal="center"/>
    </xf>
    <xf numFmtId="2" fontId="65" fillId="0" borderId="102" xfId="0" applyNumberFormat="1" applyFont="1" applyBorder="1" applyAlignment="1">
      <alignment horizontal="center"/>
    </xf>
    <xf numFmtId="2" fontId="65" fillId="0" borderId="103" xfId="0" applyNumberFormat="1" applyFont="1" applyBorder="1" applyAlignment="1">
      <alignment horizontal="center"/>
    </xf>
    <xf numFmtId="2" fontId="65" fillId="0" borderId="7" xfId="0" applyNumberFormat="1" applyFont="1" applyBorder="1" applyAlignment="1">
      <alignment horizontal="center"/>
    </xf>
    <xf numFmtId="17" fontId="64" fillId="0" borderId="104" xfId="0" applyNumberFormat="1" applyFont="1" applyFill="1" applyBorder="1" applyAlignment="1">
      <alignment horizontal="center" vertical="center" textRotation="90"/>
    </xf>
    <xf numFmtId="17" fontId="64" fillId="0" borderId="105" xfId="0" applyNumberFormat="1" applyFont="1" applyFill="1" applyBorder="1" applyAlignment="1">
      <alignment horizontal="center" vertical="center" textRotation="90"/>
    </xf>
    <xf numFmtId="17" fontId="64" fillId="0" borderId="106" xfId="0" applyNumberFormat="1" applyFont="1" applyFill="1" applyBorder="1" applyAlignment="1">
      <alignment horizontal="center" vertical="center" textRotation="90"/>
    </xf>
    <xf numFmtId="17" fontId="64" fillId="0" borderId="107" xfId="0" applyNumberFormat="1" applyFont="1" applyFill="1" applyBorder="1" applyAlignment="1">
      <alignment horizontal="center" vertical="center" textRotation="90"/>
    </xf>
    <xf numFmtId="0" fontId="64" fillId="0" borderId="69" xfId="0" applyFont="1" applyBorder="1" applyAlignment="1">
      <alignment horizontal="center" vertical="center" textRotation="90"/>
    </xf>
    <xf numFmtId="164" fontId="65" fillId="0" borderId="108" xfId="0" applyNumberFormat="1" applyFont="1" applyFill="1" applyBorder="1" applyAlignment="1">
      <alignment horizontal="center"/>
    </xf>
    <xf numFmtId="164" fontId="65" fillId="0" borderId="109" xfId="0" applyNumberFormat="1" applyFont="1" applyFill="1" applyBorder="1" applyAlignment="1">
      <alignment horizontal="center"/>
    </xf>
    <xf numFmtId="164" fontId="65" fillId="0" borderId="110" xfId="0" applyNumberFormat="1" applyFont="1" applyFill="1" applyBorder="1" applyAlignment="1">
      <alignment horizontal="center"/>
    </xf>
    <xf numFmtId="164" fontId="65" fillId="0" borderId="74" xfId="0" applyNumberFormat="1" applyFont="1" applyBorder="1" applyAlignment="1">
      <alignment horizontal="center"/>
    </xf>
    <xf numFmtId="164" fontId="65" fillId="0" borderId="111" xfId="0" applyNumberFormat="1" applyFont="1" applyFill="1" applyBorder="1" applyAlignment="1">
      <alignment horizontal="center"/>
    </xf>
    <xf numFmtId="164" fontId="65" fillId="0" borderId="112" xfId="0" applyNumberFormat="1" applyFont="1" applyFill="1" applyBorder="1" applyAlignment="1">
      <alignment horizontal="center"/>
    </xf>
    <xf numFmtId="164" fontId="65" fillId="0" borderId="113" xfId="0" applyNumberFormat="1" applyFont="1" applyFill="1" applyBorder="1" applyAlignment="1">
      <alignment horizontal="center"/>
    </xf>
    <xf numFmtId="164" fontId="65" fillId="0" borderId="78" xfId="0" applyNumberFormat="1" applyFont="1" applyBorder="1" applyAlignment="1">
      <alignment horizontal="center"/>
    </xf>
    <xf numFmtId="164" fontId="65" fillId="0" borderId="114" xfId="0" applyNumberFormat="1" applyFont="1" applyFill="1" applyBorder="1" applyAlignment="1">
      <alignment horizontal="center"/>
    </xf>
    <xf numFmtId="164" fontId="65" fillId="0" borderId="115" xfId="0" applyNumberFormat="1" applyFont="1" applyFill="1" applyBorder="1" applyAlignment="1">
      <alignment horizontal="center"/>
    </xf>
    <xf numFmtId="164" fontId="65" fillId="0" borderId="116" xfId="0" applyNumberFormat="1" applyFont="1" applyFill="1" applyBorder="1" applyAlignment="1">
      <alignment horizontal="center"/>
    </xf>
    <xf numFmtId="164" fontId="65" fillId="0" borderId="82" xfId="0" applyNumberFormat="1" applyFont="1" applyBorder="1" applyAlignment="1">
      <alignment horizontal="center"/>
    </xf>
    <xf numFmtId="164" fontId="65" fillId="0" borderId="117" xfId="0" applyNumberFormat="1" applyFont="1" applyFill="1" applyBorder="1" applyAlignment="1">
      <alignment horizontal="center"/>
    </xf>
    <xf numFmtId="164" fontId="65" fillId="0" borderId="118" xfId="0" applyNumberFormat="1" applyFont="1" applyFill="1" applyBorder="1" applyAlignment="1">
      <alignment horizontal="center"/>
    </xf>
    <xf numFmtId="164" fontId="65" fillId="0" borderId="119" xfId="0" applyNumberFormat="1" applyFont="1" applyFill="1" applyBorder="1" applyAlignment="1">
      <alignment horizontal="center"/>
    </xf>
    <xf numFmtId="164" fontId="65" fillId="0" borderId="86" xfId="0" applyNumberFormat="1" applyFont="1" applyBorder="1" applyAlignment="1">
      <alignment horizontal="center"/>
    </xf>
    <xf numFmtId="164" fontId="65" fillId="0" borderId="120" xfId="0" applyNumberFormat="1" applyFont="1" applyFill="1" applyBorder="1" applyAlignment="1">
      <alignment horizontal="center"/>
    </xf>
    <xf numFmtId="164" fontId="65" fillId="0" borderId="121" xfId="0" applyNumberFormat="1" applyFont="1" applyFill="1" applyBorder="1" applyAlignment="1">
      <alignment horizontal="center"/>
    </xf>
    <xf numFmtId="164" fontId="65" fillId="0" borderId="122" xfId="0" applyNumberFormat="1" applyFont="1" applyFill="1" applyBorder="1" applyAlignment="1">
      <alignment horizontal="center"/>
    </xf>
    <xf numFmtId="164" fontId="65" fillId="0" borderId="90" xfId="0" applyNumberFormat="1" applyFont="1" applyBorder="1" applyAlignment="1">
      <alignment horizontal="center"/>
    </xf>
    <xf numFmtId="164" fontId="65" fillId="0" borderId="123" xfId="0" applyNumberFormat="1" applyFont="1" applyFill="1" applyBorder="1" applyAlignment="1">
      <alignment horizontal="center"/>
    </xf>
    <xf numFmtId="164" fontId="65" fillId="0" borderId="124" xfId="0" applyNumberFormat="1" applyFont="1" applyFill="1" applyBorder="1" applyAlignment="1">
      <alignment horizontal="center"/>
    </xf>
    <xf numFmtId="164" fontId="65" fillId="0" borderId="125" xfId="0" applyNumberFormat="1" applyFont="1" applyFill="1" applyBorder="1" applyAlignment="1">
      <alignment horizontal="center"/>
    </xf>
    <xf numFmtId="164" fontId="65" fillId="0" borderId="94" xfId="0" applyNumberFormat="1" applyFont="1" applyBorder="1" applyAlignment="1">
      <alignment horizontal="center"/>
    </xf>
    <xf numFmtId="0" fontId="65" fillId="0" borderId="111" xfId="0" applyFont="1" applyFill="1" applyBorder="1" applyAlignment="1">
      <alignment horizontal="center"/>
    </xf>
    <xf numFmtId="0" fontId="65" fillId="0" borderId="112" xfId="0" applyFont="1" applyFill="1" applyBorder="1" applyAlignment="1">
      <alignment horizontal="center"/>
    </xf>
    <xf numFmtId="0" fontId="65" fillId="0" borderId="11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36" borderId="36" xfId="0" applyFill="1" applyBorder="1" applyAlignment="1">
      <alignment horizontal="center"/>
    </xf>
    <xf numFmtId="0" fontId="0" fillId="36" borderId="24" xfId="0" applyFill="1" applyBorder="1" applyAlignment="1">
      <alignment horizontal="center"/>
    </xf>
    <xf numFmtId="164" fontId="65" fillId="0" borderId="101" xfId="0" applyNumberFormat="1" applyFont="1" applyBorder="1" applyAlignment="1">
      <alignment horizontal="center"/>
    </xf>
    <xf numFmtId="164" fontId="0" fillId="0" borderId="102" xfId="0" applyNumberFormat="1" applyBorder="1" applyAlignment="1">
      <alignment horizontal="center"/>
    </xf>
    <xf numFmtId="164" fontId="0" fillId="0" borderId="103" xfId="0" applyNumberFormat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103" xfId="0" applyBorder="1" applyAlignment="1">
      <alignment horizontal="center"/>
    </xf>
    <xf numFmtId="164" fontId="65" fillId="0" borderId="102" xfId="0" applyNumberFormat="1" applyFont="1" applyBorder="1" applyAlignment="1">
      <alignment horizontal="center"/>
    </xf>
    <xf numFmtId="164" fontId="65" fillId="0" borderId="103" xfId="0" applyNumberFormat="1" applyFont="1" applyBorder="1" applyAlignment="1">
      <alignment horizontal="center"/>
    </xf>
    <xf numFmtId="17" fontId="71" fillId="77" borderId="126" xfId="0" applyNumberFormat="1" applyFont="1" applyFill="1" applyBorder="1" applyAlignment="1">
      <alignment horizontal="center" vertical="center" textRotation="89"/>
    </xf>
    <xf numFmtId="0" fontId="72" fillId="0" borderId="127" xfId="0" applyFont="1" applyBorder="1" applyAlignment="1">
      <alignment horizontal="center" vertical="center" textRotation="89"/>
    </xf>
    <xf numFmtId="0" fontId="64" fillId="77" borderId="128" xfId="0" applyFont="1" applyFill="1" applyBorder="1" applyAlignment="1">
      <alignment horizontal="center" vertical="center" textRotation="90" wrapText="1"/>
    </xf>
    <xf numFmtId="0" fontId="64" fillId="77" borderId="129" xfId="0" applyFont="1" applyFill="1" applyBorder="1" applyAlignment="1">
      <alignment horizontal="center" vertical="center" textRotation="90" wrapText="1"/>
    </xf>
    <xf numFmtId="0" fontId="64" fillId="77" borderId="130" xfId="0" applyFont="1" applyFill="1" applyBorder="1" applyAlignment="1">
      <alignment horizontal="center" vertical="center" textRotation="90" wrapText="1"/>
    </xf>
    <xf numFmtId="0" fontId="64" fillId="77" borderId="131" xfId="0" applyFont="1" applyFill="1" applyBorder="1" applyAlignment="1">
      <alignment horizontal="center" vertical="center" textRotation="90" wrapText="1"/>
    </xf>
    <xf numFmtId="0" fontId="64" fillId="77" borderId="132" xfId="0" applyFont="1" applyFill="1" applyBorder="1" applyAlignment="1">
      <alignment horizontal="center" vertical="center" textRotation="90" wrapText="1"/>
    </xf>
    <xf numFmtId="0" fontId="64" fillId="77" borderId="133" xfId="0" applyFont="1" applyFill="1" applyBorder="1" applyAlignment="1">
      <alignment horizontal="center" vertical="center" textRotation="90" wrapText="1"/>
    </xf>
    <xf numFmtId="0" fontId="73" fillId="62" borderId="6" xfId="0" applyFont="1" applyFill="1" applyBorder="1"/>
    <xf numFmtId="0" fontId="73" fillId="77" borderId="0" xfId="0" applyFont="1" applyFill="1" applyBorder="1"/>
    <xf numFmtId="164" fontId="73" fillId="77" borderId="0" xfId="0" applyNumberFormat="1" applyFont="1" applyFill="1" applyBorder="1" applyAlignment="1">
      <alignment horizontal="center" vertical="center"/>
    </xf>
    <xf numFmtId="164" fontId="73" fillId="77" borderId="134" xfId="0" applyNumberFormat="1" applyFont="1" applyFill="1" applyBorder="1" applyAlignment="1">
      <alignment horizontal="center" vertical="center"/>
    </xf>
    <xf numFmtId="164" fontId="73" fillId="77" borderId="16" xfId="0" applyNumberFormat="1" applyFont="1" applyFill="1" applyBorder="1" applyAlignment="1">
      <alignment horizontal="center" vertical="center"/>
    </xf>
    <xf numFmtId="0" fontId="73" fillId="77" borderId="6" xfId="0" applyFont="1" applyFill="1" applyBorder="1"/>
    <xf numFmtId="0" fontId="74" fillId="62" borderId="0" xfId="0" applyFont="1" applyFill="1" applyBorder="1" applyAlignment="1">
      <alignment wrapText="1"/>
    </xf>
    <xf numFmtId="164" fontId="74" fillId="62" borderId="0" xfId="0" applyNumberFormat="1" applyFont="1" applyFill="1" applyBorder="1" applyAlignment="1">
      <alignment horizontal="center" vertical="center"/>
    </xf>
    <xf numFmtId="164" fontId="74" fillId="62" borderId="16" xfId="0" applyNumberFormat="1" applyFont="1" applyFill="1" applyBorder="1" applyAlignment="1">
      <alignment horizontal="center" vertical="center"/>
    </xf>
    <xf numFmtId="0" fontId="73" fillId="63" borderId="6" xfId="0" applyFont="1" applyFill="1" applyBorder="1"/>
    <xf numFmtId="0" fontId="73" fillId="77" borderId="0" xfId="0" applyFont="1" applyFill="1" applyBorder="1" applyAlignment="1">
      <alignment wrapText="1"/>
    </xf>
    <xf numFmtId="0" fontId="74" fillId="63" borderId="0" xfId="0" applyFont="1" applyFill="1" applyBorder="1" applyAlignment="1">
      <alignment wrapText="1"/>
    </xf>
    <xf numFmtId="164" fontId="74" fillId="63" borderId="0" xfId="0" applyNumberFormat="1" applyFont="1" applyFill="1" applyBorder="1" applyAlignment="1">
      <alignment horizontal="center" vertical="center"/>
    </xf>
    <xf numFmtId="164" fontId="74" fillId="63" borderId="16" xfId="0" applyNumberFormat="1" applyFont="1" applyFill="1" applyBorder="1" applyAlignment="1">
      <alignment horizontal="center" vertical="center"/>
    </xf>
    <xf numFmtId="0" fontId="73" fillId="4" borderId="6" xfId="0" applyFont="1" applyFill="1" applyBorder="1"/>
    <xf numFmtId="0" fontId="73" fillId="4" borderId="0" xfId="0" applyFont="1" applyFill="1" applyBorder="1"/>
    <xf numFmtId="164" fontId="73" fillId="4" borderId="0" xfId="0" applyNumberFormat="1" applyFont="1" applyFill="1" applyBorder="1" applyAlignment="1">
      <alignment horizontal="center"/>
    </xf>
    <xf numFmtId="164" fontId="73" fillId="4" borderId="16" xfId="0" applyNumberFormat="1" applyFont="1" applyFill="1" applyBorder="1" applyAlignment="1">
      <alignment horizontal="center"/>
    </xf>
    <xf numFmtId="0" fontId="73" fillId="64" borderId="6" xfId="0" applyFont="1" applyFill="1" applyBorder="1"/>
    <xf numFmtId="0" fontId="74" fillId="64" borderId="0" xfId="0" applyFont="1" applyFill="1" applyBorder="1" applyAlignment="1">
      <alignment wrapText="1"/>
    </xf>
    <xf numFmtId="164" fontId="74" fillId="64" borderId="0" xfId="0" applyNumberFormat="1" applyFont="1" applyFill="1" applyBorder="1" applyAlignment="1">
      <alignment horizontal="center" vertical="center"/>
    </xf>
    <xf numFmtId="164" fontId="74" fillId="64" borderId="16" xfId="0" applyNumberFormat="1" applyFont="1" applyFill="1" applyBorder="1" applyAlignment="1">
      <alignment horizontal="center" vertical="center"/>
    </xf>
    <xf numFmtId="0" fontId="74" fillId="64" borderId="0" xfId="0" applyFont="1" applyFill="1" applyBorder="1"/>
    <xf numFmtId="0" fontId="73" fillId="65" borderId="6" xfId="0" applyFont="1" applyFill="1" applyBorder="1" applyAlignment="1">
      <alignment horizontal="left"/>
    </xf>
    <xf numFmtId="0" fontId="74" fillId="65" borderId="0" xfId="0" applyFont="1" applyFill="1" applyBorder="1" applyAlignment="1">
      <alignment horizontal="left" wrapText="1"/>
    </xf>
    <xf numFmtId="164" fontId="74" fillId="65" borderId="0" xfId="0" applyNumberFormat="1" applyFont="1" applyFill="1" applyBorder="1" applyAlignment="1">
      <alignment horizontal="center" vertical="center"/>
    </xf>
    <xf numFmtId="164" fontId="74" fillId="65" borderId="0" xfId="0" applyNumberFormat="1" applyFont="1" applyFill="1" applyBorder="1" applyAlignment="1">
      <alignment horizontal="center" vertical="center"/>
    </xf>
    <xf numFmtId="164" fontId="74" fillId="65" borderId="16" xfId="0" applyNumberFormat="1" applyFont="1" applyFill="1" applyBorder="1" applyAlignment="1">
      <alignment horizontal="center" vertical="center"/>
    </xf>
    <xf numFmtId="0" fontId="73" fillId="77" borderId="6" xfId="0" applyFont="1" applyFill="1" applyBorder="1" applyAlignment="1">
      <alignment horizontal="center"/>
    </xf>
    <xf numFmtId="0" fontId="75" fillId="68" borderId="6" xfId="0" applyFont="1" applyFill="1" applyBorder="1"/>
    <xf numFmtId="0" fontId="76" fillId="77" borderId="0" xfId="0" applyFont="1" applyFill="1" applyBorder="1" applyAlignment="1">
      <alignment wrapText="1"/>
    </xf>
    <xf numFmtId="164" fontId="76" fillId="77" borderId="0" xfId="0" applyNumberFormat="1" applyFont="1" applyFill="1" applyBorder="1" applyAlignment="1">
      <alignment horizontal="center" vertical="center"/>
    </xf>
    <xf numFmtId="164" fontId="76" fillId="77" borderId="16" xfId="0" applyNumberFormat="1" applyFont="1" applyFill="1" applyBorder="1" applyAlignment="1">
      <alignment horizontal="center" vertical="center"/>
    </xf>
    <xf numFmtId="0" fontId="76" fillId="77" borderId="6" xfId="0" applyFont="1" applyFill="1" applyBorder="1"/>
    <xf numFmtId="0" fontId="77" fillId="68" borderId="0" xfId="0" applyFont="1" applyFill="1" applyBorder="1" applyAlignment="1">
      <alignment wrapText="1"/>
    </xf>
    <xf numFmtId="164" fontId="77" fillId="68" borderId="0" xfId="0" applyNumberFormat="1" applyFont="1" applyFill="1" applyBorder="1" applyAlignment="1">
      <alignment horizontal="center" vertical="center"/>
    </xf>
    <xf numFmtId="164" fontId="77" fillId="68" borderId="16" xfId="0" applyNumberFormat="1" applyFont="1" applyFill="1" applyBorder="1" applyAlignment="1">
      <alignment horizontal="center" vertical="center"/>
    </xf>
    <xf numFmtId="0" fontId="73" fillId="78" borderId="6" xfId="0" applyFont="1" applyFill="1" applyBorder="1"/>
    <xf numFmtId="0" fontId="74" fillId="78" borderId="0" xfId="0" applyFont="1" applyFill="1" applyBorder="1"/>
    <xf numFmtId="164" fontId="74" fillId="78" borderId="0" xfId="0" applyNumberFormat="1" applyFont="1" applyFill="1" applyBorder="1" applyAlignment="1">
      <alignment horizontal="center" vertical="center"/>
    </xf>
    <xf numFmtId="164" fontId="74" fillId="78" borderId="16" xfId="0" applyNumberFormat="1" applyFont="1" applyFill="1" applyBorder="1" applyAlignment="1">
      <alignment horizontal="center" vertical="center"/>
    </xf>
    <xf numFmtId="0" fontId="74" fillId="77" borderId="6" xfId="0" applyFont="1" applyFill="1" applyBorder="1"/>
    <xf numFmtId="0" fontId="73" fillId="70" borderId="6" xfId="0" applyFont="1" applyFill="1" applyBorder="1"/>
    <xf numFmtId="0" fontId="74" fillId="70" borderId="0" xfId="0" applyFont="1" applyFill="1" applyBorder="1"/>
    <xf numFmtId="164" fontId="74" fillId="70" borderId="0" xfId="0" applyNumberFormat="1" applyFont="1" applyFill="1" applyBorder="1" applyAlignment="1">
      <alignment horizontal="center" vertical="center"/>
    </xf>
    <xf numFmtId="164" fontId="74" fillId="70" borderId="16" xfId="0" applyNumberFormat="1" applyFont="1" applyFill="1" applyBorder="1" applyAlignment="1">
      <alignment horizontal="center" vertical="center"/>
    </xf>
    <xf numFmtId="0" fontId="78" fillId="71" borderId="6" xfId="0" applyFont="1" applyFill="1" applyBorder="1"/>
    <xf numFmtId="0" fontId="79" fillId="71" borderId="0" xfId="0" applyFont="1" applyFill="1" applyBorder="1"/>
    <xf numFmtId="164" fontId="79" fillId="71" borderId="0" xfId="0" applyNumberFormat="1" applyFont="1" applyFill="1" applyBorder="1" applyAlignment="1">
      <alignment horizontal="center" vertical="center"/>
    </xf>
    <xf numFmtId="164" fontId="79" fillId="71" borderId="16" xfId="0" applyNumberFormat="1" applyFont="1" applyFill="1" applyBorder="1" applyAlignment="1">
      <alignment horizontal="center" vertical="center"/>
    </xf>
    <xf numFmtId="0" fontId="75" fillId="79" borderId="6" xfId="0" applyFont="1" applyFill="1" applyBorder="1"/>
    <xf numFmtId="0" fontId="77" fillId="79" borderId="0" xfId="0" applyFont="1" applyFill="1" applyBorder="1" applyAlignment="1">
      <alignment wrapText="1"/>
    </xf>
    <xf numFmtId="164" fontId="77" fillId="79" borderId="0" xfId="0" applyNumberFormat="1" applyFont="1" applyFill="1" applyBorder="1" applyAlignment="1">
      <alignment horizontal="center" vertical="center"/>
    </xf>
    <xf numFmtId="164" fontId="77" fillId="79" borderId="16" xfId="0" applyNumberFormat="1" applyFont="1" applyFill="1" applyBorder="1" applyAlignment="1">
      <alignment horizontal="center" vertical="center"/>
    </xf>
    <xf numFmtId="0" fontId="73" fillId="80" borderId="6" xfId="0" applyFont="1" applyFill="1" applyBorder="1"/>
    <xf numFmtId="0" fontId="73" fillId="80" borderId="0" xfId="0" applyFont="1" applyFill="1" applyBorder="1" applyAlignment="1">
      <alignment wrapText="1"/>
    </xf>
    <xf numFmtId="164" fontId="73" fillId="80" borderId="0" xfId="0" applyNumberFormat="1" applyFont="1" applyFill="1" applyBorder="1" applyAlignment="1">
      <alignment horizontal="center" vertical="center"/>
    </xf>
    <xf numFmtId="164" fontId="73" fillId="80" borderId="16" xfId="0" applyNumberFormat="1" applyFont="1" applyFill="1" applyBorder="1" applyAlignment="1">
      <alignment horizontal="center" vertical="center"/>
    </xf>
    <xf numFmtId="0" fontId="73" fillId="81" borderId="6" xfId="0" applyFont="1" applyFill="1" applyBorder="1"/>
    <xf numFmtId="0" fontId="74" fillId="81" borderId="0" xfId="0" applyFont="1" applyFill="1" applyBorder="1"/>
    <xf numFmtId="164" fontId="74" fillId="81" borderId="0" xfId="0" applyNumberFormat="1" applyFont="1" applyFill="1" applyBorder="1" applyAlignment="1">
      <alignment horizontal="center" vertical="center"/>
    </xf>
    <xf numFmtId="164" fontId="74" fillId="81" borderId="16" xfId="0" applyNumberFormat="1" applyFont="1" applyFill="1" applyBorder="1" applyAlignment="1">
      <alignment horizontal="center" vertical="center"/>
    </xf>
    <xf numFmtId="0" fontId="75" fillId="82" borderId="6" xfId="0" applyFont="1" applyFill="1" applyBorder="1"/>
    <xf numFmtId="0" fontId="73" fillId="82" borderId="0" xfId="0" applyFont="1" applyFill="1" applyBorder="1" applyAlignment="1">
      <alignment wrapText="1"/>
    </xf>
    <xf numFmtId="164" fontId="75" fillId="82" borderId="0" xfId="0" applyNumberFormat="1" applyFont="1" applyFill="1" applyBorder="1" applyAlignment="1">
      <alignment horizontal="center" vertical="center"/>
    </xf>
    <xf numFmtId="164" fontId="75" fillId="82" borderId="16" xfId="0" applyNumberFormat="1" applyFont="1" applyFill="1" applyBorder="1" applyAlignment="1">
      <alignment horizontal="center" vertical="center"/>
    </xf>
    <xf numFmtId="0" fontId="73" fillId="74" borderId="6" xfId="0" applyFont="1" applyFill="1" applyBorder="1"/>
    <xf numFmtId="0" fontId="73" fillId="74" borderId="0" xfId="0" applyFont="1" applyFill="1" applyBorder="1" applyAlignment="1">
      <alignment wrapText="1"/>
    </xf>
    <xf numFmtId="164" fontId="73" fillId="74" borderId="0" xfId="0" applyNumberFormat="1" applyFont="1" applyFill="1" applyBorder="1" applyAlignment="1">
      <alignment horizontal="center" vertical="center"/>
    </xf>
    <xf numFmtId="164" fontId="73" fillId="74" borderId="16" xfId="0" applyNumberFormat="1" applyFont="1" applyFill="1" applyBorder="1" applyAlignment="1">
      <alignment horizontal="center" vertical="center"/>
    </xf>
    <xf numFmtId="0" fontId="73" fillId="77" borderId="4" xfId="0" applyFont="1" applyFill="1" applyBorder="1"/>
    <xf numFmtId="0" fontId="73" fillId="77" borderId="135" xfId="0" applyFont="1" applyFill="1" applyBorder="1"/>
    <xf numFmtId="164" fontId="73" fillId="77" borderId="135" xfId="0" applyNumberFormat="1" applyFont="1" applyFill="1" applyBorder="1" applyAlignment="1">
      <alignment horizontal="center" vertical="center"/>
    </xf>
    <xf numFmtId="164" fontId="73" fillId="77" borderId="5" xfId="0" applyNumberFormat="1" applyFont="1" applyFill="1" applyBorder="1" applyAlignment="1">
      <alignment horizontal="center" vertical="center"/>
    </xf>
    <xf numFmtId="0" fontId="73" fillId="75" borderId="6" xfId="0" applyFont="1" applyFill="1" applyBorder="1"/>
    <xf numFmtId="0" fontId="73" fillId="75" borderId="0" xfId="0" applyFont="1" applyFill="1" applyBorder="1" applyAlignment="1">
      <alignment wrapText="1"/>
    </xf>
    <xf numFmtId="164" fontId="73" fillId="75" borderId="0" xfId="0" applyNumberFormat="1" applyFont="1" applyFill="1" applyBorder="1" applyAlignment="1">
      <alignment horizontal="center" vertical="center"/>
    </xf>
    <xf numFmtId="164" fontId="73" fillId="75" borderId="16" xfId="0" applyNumberFormat="1" applyFont="1" applyFill="1" applyBorder="1" applyAlignment="1">
      <alignment horizontal="center" vertical="center"/>
    </xf>
    <xf numFmtId="0" fontId="73" fillId="72" borderId="0" xfId="0" applyFont="1" applyFill="1" applyBorder="1" applyAlignment="1">
      <alignment wrapText="1"/>
    </xf>
    <xf numFmtId="164" fontId="75" fillId="72" borderId="0" xfId="0" applyNumberFormat="1" applyFont="1" applyFill="1" applyBorder="1" applyAlignment="1">
      <alignment horizontal="center" vertical="center"/>
    </xf>
    <xf numFmtId="164" fontId="75" fillId="72" borderId="16" xfId="0" applyNumberFormat="1" applyFont="1" applyFill="1" applyBorder="1" applyAlignment="1">
      <alignment horizontal="center" vertical="center"/>
    </xf>
  </cellXfs>
  <cellStyles count="489"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4" xfId="15"/>
    <cellStyle name="20% - Accent1 4" xfId="16"/>
    <cellStyle name="20% - Accent1 5" xfId="17"/>
    <cellStyle name="20% - Accent2 2" xfId="18"/>
    <cellStyle name="20% - Accent2 2 2" xfId="19"/>
    <cellStyle name="20% - Accent2 3" xfId="20"/>
    <cellStyle name="20% - Accent2 3 2" xfId="21"/>
    <cellStyle name="20% - Accent2 3 2 2" xfId="22"/>
    <cellStyle name="20% - Accent2 3 2 2 2" xfId="23"/>
    <cellStyle name="20% - Accent2 3 2 3" xfId="24"/>
    <cellStyle name="20% - Accent2 3 3" xfId="25"/>
    <cellStyle name="20% - Accent2 3 3 2" xfId="26"/>
    <cellStyle name="20% - Accent2 3 4" xfId="27"/>
    <cellStyle name="20% - Accent2 4" xfId="28"/>
    <cellStyle name="20% - Accent2 5" xfId="29"/>
    <cellStyle name="20% - Accent3 2" xfId="30"/>
    <cellStyle name="20% - Accent3 2 2" xfId="31"/>
    <cellStyle name="20% - Accent3 3" xfId="32"/>
    <cellStyle name="20% - Accent3 3 2" xfId="33"/>
    <cellStyle name="20% - Accent3 3 2 2" xfId="34"/>
    <cellStyle name="20% - Accent3 3 2 2 2" xfId="35"/>
    <cellStyle name="20% - Accent3 3 2 3" xfId="36"/>
    <cellStyle name="20% - Accent3 3 3" xfId="37"/>
    <cellStyle name="20% - Accent3 3 3 2" xfId="38"/>
    <cellStyle name="20% - Accent3 3 4" xfId="39"/>
    <cellStyle name="20% - Accent3 4" xfId="40"/>
    <cellStyle name="20% - Accent3 5" xfId="41"/>
    <cellStyle name="20% - Accent4 2" xfId="42"/>
    <cellStyle name="20% - Accent4 2 2" xfId="43"/>
    <cellStyle name="20% - Accent4 3" xfId="44"/>
    <cellStyle name="20% - Accent4 3 2" xfId="45"/>
    <cellStyle name="20% - Accent4 3 2 2" xfId="46"/>
    <cellStyle name="20% - Accent4 3 2 2 2" xfId="47"/>
    <cellStyle name="20% - Accent4 3 2 3" xfId="48"/>
    <cellStyle name="20% - Accent4 3 3" xfId="49"/>
    <cellStyle name="20% - Accent4 3 3 2" xfId="50"/>
    <cellStyle name="20% - Accent4 3 4" xfId="51"/>
    <cellStyle name="20% - Accent4 4" xfId="52"/>
    <cellStyle name="20% - Accent4 5" xfId="53"/>
    <cellStyle name="20% - Accent5 2" xfId="54"/>
    <cellStyle name="20% - Accent5 2 2" xfId="55"/>
    <cellStyle name="20% - Accent5 3" xfId="56"/>
    <cellStyle name="20% - Accent5 3 2" xfId="57"/>
    <cellStyle name="20% - Accent5 3 2 2" xfId="58"/>
    <cellStyle name="20% - Accent5 3 2 2 2" xfId="59"/>
    <cellStyle name="20% - Accent5 3 2 3" xfId="60"/>
    <cellStyle name="20% - Accent5 3 3" xfId="61"/>
    <cellStyle name="20% - Accent5 3 3 2" xfId="62"/>
    <cellStyle name="20% - Accent5 3 4" xfId="63"/>
    <cellStyle name="20% - Accent5 4" xfId="64"/>
    <cellStyle name="20% - Accent5 5" xfId="65"/>
    <cellStyle name="20% - Accent6 2" xfId="66"/>
    <cellStyle name="20% - Accent6 2 2" xfId="67"/>
    <cellStyle name="20% - Accent6 3" xfId="68"/>
    <cellStyle name="20% - Accent6 3 2" xfId="69"/>
    <cellStyle name="20% - Accent6 3 2 2" xfId="70"/>
    <cellStyle name="20% - Accent6 3 2 2 2" xfId="71"/>
    <cellStyle name="20% - Accent6 3 2 3" xfId="72"/>
    <cellStyle name="20% - Accent6 3 3" xfId="73"/>
    <cellStyle name="20% - Accent6 3 3 2" xfId="74"/>
    <cellStyle name="20% - Accent6 3 4" xfId="75"/>
    <cellStyle name="20% - Accent6 4" xfId="76"/>
    <cellStyle name="20% - Accent6 5" xfId="77"/>
    <cellStyle name="40% - Accent1 2" xfId="78"/>
    <cellStyle name="40% - Accent1 2 2" xfId="79"/>
    <cellStyle name="40% - Accent1 3" xfId="80"/>
    <cellStyle name="40% - Accent1 3 2" xfId="81"/>
    <cellStyle name="40% - Accent1 3 2 2" xfId="82"/>
    <cellStyle name="40% - Accent1 3 2 2 2" xfId="83"/>
    <cellStyle name="40% - Accent1 3 2 3" xfId="84"/>
    <cellStyle name="40% - Accent1 3 3" xfId="85"/>
    <cellStyle name="40% - Accent1 3 3 2" xfId="86"/>
    <cellStyle name="40% - Accent1 3 4" xfId="87"/>
    <cellStyle name="40% - Accent1 4" xfId="88"/>
    <cellStyle name="40% - Accent1 5" xfId="89"/>
    <cellStyle name="40% - Accent2 2" xfId="90"/>
    <cellStyle name="40% - Accent2 2 2" xfId="91"/>
    <cellStyle name="40% - Accent2 3" xfId="92"/>
    <cellStyle name="40% - Accent2 3 2" xfId="93"/>
    <cellStyle name="40% - Accent2 3 2 2" xfId="94"/>
    <cellStyle name="40% - Accent2 3 2 2 2" xfId="95"/>
    <cellStyle name="40% - Accent2 3 2 3" xfId="96"/>
    <cellStyle name="40% - Accent2 3 3" xfId="97"/>
    <cellStyle name="40% - Accent2 3 3 2" xfId="98"/>
    <cellStyle name="40% - Accent2 3 4" xfId="99"/>
    <cellStyle name="40% - Accent2 4" xfId="100"/>
    <cellStyle name="40% - Accent2 5" xfId="101"/>
    <cellStyle name="40% - Accent3 2" xfId="102"/>
    <cellStyle name="40% - Accent3 2 2" xfId="103"/>
    <cellStyle name="40% - Accent3 3" xfId="104"/>
    <cellStyle name="40% - Accent3 3 2" xfId="105"/>
    <cellStyle name="40% - Accent3 3 2 2" xfId="106"/>
    <cellStyle name="40% - Accent3 3 2 2 2" xfId="107"/>
    <cellStyle name="40% - Accent3 3 2 3" xfId="108"/>
    <cellStyle name="40% - Accent3 3 3" xfId="109"/>
    <cellStyle name="40% - Accent3 3 3 2" xfId="110"/>
    <cellStyle name="40% - Accent3 3 4" xfId="111"/>
    <cellStyle name="40% - Accent3 4" xfId="112"/>
    <cellStyle name="40% - Accent3 5" xfId="113"/>
    <cellStyle name="40% - Accent4 2" xfId="114"/>
    <cellStyle name="40% - Accent4 2 2" xfId="115"/>
    <cellStyle name="40% - Accent4 3" xfId="116"/>
    <cellStyle name="40% - Accent4 3 2" xfId="117"/>
    <cellStyle name="40% - Accent4 3 2 2" xfId="118"/>
    <cellStyle name="40% - Accent4 3 2 2 2" xfId="119"/>
    <cellStyle name="40% - Accent4 3 2 3" xfId="120"/>
    <cellStyle name="40% - Accent4 3 3" xfId="121"/>
    <cellStyle name="40% - Accent4 3 3 2" xfId="122"/>
    <cellStyle name="40% - Accent4 3 4" xfId="123"/>
    <cellStyle name="40% - Accent4 4" xfId="124"/>
    <cellStyle name="40% - Accent4 5" xfId="125"/>
    <cellStyle name="40% - Accent5 2" xfId="126"/>
    <cellStyle name="40% - Accent5 2 2" xfId="127"/>
    <cellStyle name="40% - Accent5 3" xfId="128"/>
    <cellStyle name="40% - Accent5 3 2" xfId="129"/>
    <cellStyle name="40% - Accent5 3 2 2" xfId="130"/>
    <cellStyle name="40% - Accent5 3 2 2 2" xfId="131"/>
    <cellStyle name="40% - Accent5 3 2 3" xfId="132"/>
    <cellStyle name="40% - Accent5 3 3" xfId="133"/>
    <cellStyle name="40% - Accent5 3 3 2" xfId="134"/>
    <cellStyle name="40% - Accent5 3 4" xfId="135"/>
    <cellStyle name="40% - Accent5 4" xfId="136"/>
    <cellStyle name="40% - Accent5 5" xfId="137"/>
    <cellStyle name="40% - Accent6 2" xfId="138"/>
    <cellStyle name="40% - Accent6 2 2" xfId="139"/>
    <cellStyle name="40% - Accent6 3" xfId="140"/>
    <cellStyle name="40% - Accent6 3 2" xfId="141"/>
    <cellStyle name="40% - Accent6 3 2 2" xfId="142"/>
    <cellStyle name="40% - Accent6 3 2 2 2" xfId="143"/>
    <cellStyle name="40% - Accent6 3 2 3" xfId="144"/>
    <cellStyle name="40% - Accent6 3 3" xfId="145"/>
    <cellStyle name="40% - Accent6 3 3 2" xfId="146"/>
    <cellStyle name="40% - Accent6 3 4" xfId="147"/>
    <cellStyle name="40% - Accent6 4" xfId="148"/>
    <cellStyle name="40% - Accent6 5" xfId="149"/>
    <cellStyle name="60% - Accent1 2" xfId="150"/>
    <cellStyle name="60% - Accent1 2 2" xfId="151"/>
    <cellStyle name="60% - Accent1 3" xfId="152"/>
    <cellStyle name="60% - Accent1 4" xfId="153"/>
    <cellStyle name="60% - Accent1 5" xfId="154"/>
    <cellStyle name="60% - Accent2 2" xfId="155"/>
    <cellStyle name="60% - Accent2 2 2" xfId="156"/>
    <cellStyle name="60% - Accent2 3" xfId="157"/>
    <cellStyle name="60% - Accent2 4" xfId="158"/>
    <cellStyle name="60% - Accent2 5" xfId="159"/>
    <cellStyle name="60% - Accent3 2" xfId="160"/>
    <cellStyle name="60% - Accent3 2 2" xfId="161"/>
    <cellStyle name="60% - Accent3 3" xfId="162"/>
    <cellStyle name="60% - Accent3 4" xfId="163"/>
    <cellStyle name="60% - Accent3 5" xfId="164"/>
    <cellStyle name="60% - Accent4 2" xfId="165"/>
    <cellStyle name="60% - Accent4 2 2" xfId="166"/>
    <cellStyle name="60% - Accent4 3" xfId="167"/>
    <cellStyle name="60% - Accent4 4" xfId="168"/>
    <cellStyle name="60% - Accent4 5" xfId="169"/>
    <cellStyle name="60% - Accent5 2" xfId="170"/>
    <cellStyle name="60% - Accent5 2 2" xfId="171"/>
    <cellStyle name="60% - Accent5 3" xfId="172"/>
    <cellStyle name="60% - Accent5 4" xfId="173"/>
    <cellStyle name="60% - Accent5 5" xfId="174"/>
    <cellStyle name="60% - Accent6 2" xfId="175"/>
    <cellStyle name="60% - Accent6 2 2" xfId="176"/>
    <cellStyle name="60% - Accent6 3" xfId="177"/>
    <cellStyle name="60% - Accent6 4" xfId="178"/>
    <cellStyle name="60% - Accent6 5" xfId="179"/>
    <cellStyle name="Accent1 2" xfId="180"/>
    <cellStyle name="Accent1 2 2" xfId="181"/>
    <cellStyle name="Accent1 3" xfId="182"/>
    <cellStyle name="Accent1 4" xfId="183"/>
    <cellStyle name="Accent1 5" xfId="184"/>
    <cellStyle name="Accent2 2" xfId="185"/>
    <cellStyle name="Accent2 2 2" xfId="186"/>
    <cellStyle name="Accent2 3" xfId="187"/>
    <cellStyle name="Accent2 4" xfId="188"/>
    <cellStyle name="Accent2 5" xfId="189"/>
    <cellStyle name="Accent3 2" xfId="190"/>
    <cellStyle name="Accent3 2 2" xfId="191"/>
    <cellStyle name="Accent3 3" xfId="192"/>
    <cellStyle name="Accent3 4" xfId="193"/>
    <cellStyle name="Accent3 5" xfId="194"/>
    <cellStyle name="Accent4 2" xfId="195"/>
    <cellStyle name="Accent4 2 2" xfId="196"/>
    <cellStyle name="Accent4 3" xfId="197"/>
    <cellStyle name="Accent4 4" xfId="198"/>
    <cellStyle name="Accent4 5" xfId="199"/>
    <cellStyle name="Accent5 2" xfId="200"/>
    <cellStyle name="Accent5 2 2" xfId="201"/>
    <cellStyle name="Accent5 3" xfId="202"/>
    <cellStyle name="Accent5 4" xfId="203"/>
    <cellStyle name="Accent5 5" xfId="204"/>
    <cellStyle name="Accent6 2" xfId="205"/>
    <cellStyle name="Accent6 2 2" xfId="206"/>
    <cellStyle name="Accent6 3" xfId="207"/>
    <cellStyle name="Accent6 4" xfId="208"/>
    <cellStyle name="Accent6 5" xfId="209"/>
    <cellStyle name="Bad 2" xfId="210"/>
    <cellStyle name="Bad 2 2" xfId="211"/>
    <cellStyle name="Bad 3" xfId="212"/>
    <cellStyle name="Bad 4" xfId="213"/>
    <cellStyle name="Bad 5" xfId="214"/>
    <cellStyle name="Calculation 2" xfId="215"/>
    <cellStyle name="Calculation 2 2" xfId="216"/>
    <cellStyle name="Calculation 3" xfId="217"/>
    <cellStyle name="Calculation 4" xfId="218"/>
    <cellStyle name="Calculation 5" xfId="219"/>
    <cellStyle name="Check Cell 2" xfId="220"/>
    <cellStyle name="Check Cell 2 2" xfId="221"/>
    <cellStyle name="Check Cell 3" xfId="222"/>
    <cellStyle name="Check Cell 4" xfId="223"/>
    <cellStyle name="Check Cell 5" xfId="224"/>
    <cellStyle name="Comma 2" xfId="225"/>
    <cellStyle name="Comma 2 2" xfId="226"/>
    <cellStyle name="Comma 2 2 2" xfId="227"/>
    <cellStyle name="Comma 2 2 3" xfId="228"/>
    <cellStyle name="Comma 2 3" xfId="229"/>
    <cellStyle name="Comma 3" xfId="230"/>
    <cellStyle name="Comma 3 2" xfId="231"/>
    <cellStyle name="Comma 3 2 2" xfId="232"/>
    <cellStyle name="Comma 3 2 3" xfId="233"/>
    <cellStyle name="Comma 3 3" xfId="234"/>
    <cellStyle name="Comma 4" xfId="235"/>
    <cellStyle name="Comma 4 2" xfId="236"/>
    <cellStyle name="Comma 4 2 2" xfId="237"/>
    <cellStyle name="Comma 5" xfId="238"/>
    <cellStyle name="Comma 5 2" xfId="239"/>
    <cellStyle name="Comma 6" xfId="240"/>
    <cellStyle name="Comma 6 2" xfId="241"/>
    <cellStyle name="Currency 2" xfId="5"/>
    <cellStyle name="Currency 2 2" xfId="242"/>
    <cellStyle name="Currency 2 2 2" xfId="243"/>
    <cellStyle name="Currency 2 2 3" xfId="244"/>
    <cellStyle name="Currency 2 3" xfId="245"/>
    <cellStyle name="Currency 3" xfId="246"/>
    <cellStyle name="Currency 3 2" xfId="247"/>
    <cellStyle name="Currency 3 2 2" xfId="248"/>
    <cellStyle name="Currency 3 2 3" xfId="249"/>
    <cellStyle name="Currency 3 3" xfId="250"/>
    <cellStyle name="Currency 4" xfId="251"/>
    <cellStyle name="Currency 4 2" xfId="252"/>
    <cellStyle name="Currency 4 2 2" xfId="253"/>
    <cellStyle name="Currency 5" xfId="254"/>
    <cellStyle name="Currency 5 2" xfId="255"/>
    <cellStyle name="Explanatory Text 2" xfId="256"/>
    <cellStyle name="Explanatory Text 2 2" xfId="257"/>
    <cellStyle name="Explanatory Text 3" xfId="258"/>
    <cellStyle name="Explanatory Text 4" xfId="259"/>
    <cellStyle name="Explanatory Text 5" xfId="260"/>
    <cellStyle name="Good 2" xfId="261"/>
    <cellStyle name="Good 2 2" xfId="262"/>
    <cellStyle name="Good 3" xfId="263"/>
    <cellStyle name="Good 4" xfId="264"/>
    <cellStyle name="Good 5" xfId="265"/>
    <cellStyle name="Heading 1 2" xfId="266"/>
    <cellStyle name="Heading 1 2 2" xfId="267"/>
    <cellStyle name="Heading 1 3" xfId="268"/>
    <cellStyle name="Heading 1 4" xfId="269"/>
    <cellStyle name="Heading 1 5" xfId="270"/>
    <cellStyle name="Heading 2 2" xfId="271"/>
    <cellStyle name="Heading 2 2 2" xfId="272"/>
    <cellStyle name="Heading 2 3" xfId="273"/>
    <cellStyle name="Heading 2 4" xfId="274"/>
    <cellStyle name="Heading 2 5" xfId="275"/>
    <cellStyle name="Heading 3 2" xfId="276"/>
    <cellStyle name="Heading 3 2 2" xfId="277"/>
    <cellStyle name="Heading 3 3" xfId="278"/>
    <cellStyle name="Heading 3 4" xfId="279"/>
    <cellStyle name="Heading 3 5" xfId="280"/>
    <cellStyle name="Heading 4 2" xfId="281"/>
    <cellStyle name="Heading 4 2 2" xfId="282"/>
    <cellStyle name="Heading 4 3" xfId="283"/>
    <cellStyle name="Heading 4 4" xfId="284"/>
    <cellStyle name="Heading 4 5" xfId="285"/>
    <cellStyle name="Hyperlink 2" xfId="286"/>
    <cellStyle name="Input 2" xfId="287"/>
    <cellStyle name="Input 2 2" xfId="288"/>
    <cellStyle name="Input 3" xfId="289"/>
    <cellStyle name="Input 4" xfId="290"/>
    <cellStyle name="Input 5" xfId="291"/>
    <cellStyle name="Linked Cell 2" xfId="292"/>
    <cellStyle name="Linked Cell 2 2" xfId="293"/>
    <cellStyle name="Linked Cell 3" xfId="294"/>
    <cellStyle name="Linked Cell 4" xfId="295"/>
    <cellStyle name="Linked Cell 5" xfId="296"/>
    <cellStyle name="Neutral 2" xfId="297"/>
    <cellStyle name="Neutral 2 2" xfId="298"/>
    <cellStyle name="Neutral 3" xfId="299"/>
    <cellStyle name="Neutral 4" xfId="300"/>
    <cellStyle name="Neutral 5" xfId="301"/>
    <cellStyle name="Normal" xfId="0" builtinId="0"/>
    <cellStyle name="Normal 10" xfId="302"/>
    <cellStyle name="Normal 11" xfId="303"/>
    <cellStyle name="Normal 11 2" xfId="304"/>
    <cellStyle name="Normal 12" xfId="305"/>
    <cellStyle name="Normal 12 2" xfId="306"/>
    <cellStyle name="Normal 13" xfId="307"/>
    <cellStyle name="Normal 14" xfId="308"/>
    <cellStyle name="Normal 15" xfId="309"/>
    <cellStyle name="Normal 2" xfId="1"/>
    <cellStyle name="Normal 2 2" xfId="310"/>
    <cellStyle name="Normal 2 2 2" xfId="311"/>
    <cellStyle name="Normal 3" xfId="4"/>
    <cellStyle name="Normal 3 2" xfId="312"/>
    <cellStyle name="Normal 3 3" xfId="313"/>
    <cellStyle name="Normal 3 3 2" xfId="314"/>
    <cellStyle name="Normal 3 3 2 2" xfId="315"/>
    <cellStyle name="Normal 3 3 2 2 2" xfId="316"/>
    <cellStyle name="Normal 3 3 2 3" xfId="317"/>
    <cellStyle name="Normal 3 3 3" xfId="318"/>
    <cellStyle name="Normal 3 3 3 2" xfId="319"/>
    <cellStyle name="Normal 3 3 4" xfId="320"/>
    <cellStyle name="Normal 3 4" xfId="321"/>
    <cellStyle name="Normal 3 4 2" xfId="322"/>
    <cellStyle name="Normal 3 4 2 2" xfId="323"/>
    <cellStyle name="Normal 3 4 3" xfId="324"/>
    <cellStyle name="Normal 3 5" xfId="325"/>
    <cellStyle name="Normal 3 5 2" xfId="326"/>
    <cellStyle name="Normal 3 5 2 2" xfId="327"/>
    <cellStyle name="Normal 3 5 3" xfId="328"/>
    <cellStyle name="Normal 3 6" xfId="329"/>
    <cellStyle name="Normal 3 6 2" xfId="330"/>
    <cellStyle name="Normal 3 7" xfId="331"/>
    <cellStyle name="Normal 3 8" xfId="332"/>
    <cellStyle name="Normal 4" xfId="333"/>
    <cellStyle name="Normal 4 2" xfId="334"/>
    <cellStyle name="Normal 4 2 2" xfId="335"/>
    <cellStyle name="Normal 4 2 2 2" xfId="336"/>
    <cellStyle name="Normal 4 2 2 2 2" xfId="337"/>
    <cellStyle name="Normal 4 2 2 3" xfId="338"/>
    <cellStyle name="Normal 4 2 3" xfId="339"/>
    <cellStyle name="Normal 4 2 3 2" xfId="340"/>
    <cellStyle name="Normal 4 2 4" xfId="341"/>
    <cellStyle name="Normal 4 3" xfId="342"/>
    <cellStyle name="Normal 4 3 2" xfId="343"/>
    <cellStyle name="Normal 4 3 2 2" xfId="344"/>
    <cellStyle name="Normal 4 3 3" xfId="345"/>
    <cellStyle name="Normal 4 4" xfId="346"/>
    <cellStyle name="Normal 4 4 2" xfId="347"/>
    <cellStyle name="Normal 4 4 2 2" xfId="348"/>
    <cellStyle name="Normal 4 4 3" xfId="349"/>
    <cellStyle name="Normal 4 5" xfId="350"/>
    <cellStyle name="Normal 4 5 2" xfId="351"/>
    <cellStyle name="Normal 4 6" xfId="352"/>
    <cellStyle name="Normal 4 7" xfId="353"/>
    <cellStyle name="Normal 4 8" xfId="354"/>
    <cellStyle name="Normal 5" xfId="355"/>
    <cellStyle name="Normal 5 2" xfId="356"/>
    <cellStyle name="Normal 5 2 2" xfId="357"/>
    <cellStyle name="Normal 5 2 2 2" xfId="358"/>
    <cellStyle name="Normal 5 2 2 2 2" xfId="359"/>
    <cellStyle name="Normal 5 2 2 3" xfId="360"/>
    <cellStyle name="Normal 5 2 3" xfId="361"/>
    <cellStyle name="Normal 5 2 3 2" xfId="362"/>
    <cellStyle name="Normal 5 2 4" xfId="363"/>
    <cellStyle name="Normal 5 3" xfId="364"/>
    <cellStyle name="Normal 5 3 2" xfId="365"/>
    <cellStyle name="Normal 5 3 2 2" xfId="366"/>
    <cellStyle name="Normal 5 3 3" xfId="367"/>
    <cellStyle name="Normal 5 4" xfId="368"/>
    <cellStyle name="Normal 5 4 2" xfId="369"/>
    <cellStyle name="Normal 5 4 2 2" xfId="370"/>
    <cellStyle name="Normal 5 4 3" xfId="371"/>
    <cellStyle name="Normal 5 5" xfId="372"/>
    <cellStyle name="Normal 5 5 2" xfId="373"/>
    <cellStyle name="Normal 5 6" xfId="374"/>
    <cellStyle name="Normal 6" xfId="375"/>
    <cellStyle name="Normal 6 2" xfId="376"/>
    <cellStyle name="Normal 6 2 2" xfId="377"/>
    <cellStyle name="Normal 6 2 2 2" xfId="378"/>
    <cellStyle name="Normal 6 2 2 2 2" xfId="379"/>
    <cellStyle name="Normal 6 2 2 3" xfId="380"/>
    <cellStyle name="Normal 6 2 3" xfId="381"/>
    <cellStyle name="Normal 6 2 3 2" xfId="382"/>
    <cellStyle name="Normal 6 2 4" xfId="383"/>
    <cellStyle name="Normal 6 3" xfId="384"/>
    <cellStyle name="Normal 6 3 2" xfId="385"/>
    <cellStyle name="Normal 6 3 2 2" xfId="386"/>
    <cellStyle name="Normal 6 3 3" xfId="387"/>
    <cellStyle name="Normal 6 4" xfId="388"/>
    <cellStyle name="Normal 6 4 2" xfId="389"/>
    <cellStyle name="Normal 6 4 2 2" xfId="390"/>
    <cellStyle name="Normal 6 4 3" xfId="391"/>
    <cellStyle name="Normal 6 5" xfId="392"/>
    <cellStyle name="Normal 6 5 2" xfId="393"/>
    <cellStyle name="Normal 6 6" xfId="394"/>
    <cellStyle name="Normal 7" xfId="395"/>
    <cellStyle name="Normal 7 2" xfId="396"/>
    <cellStyle name="Normal 7 2 2" xfId="397"/>
    <cellStyle name="Normal 7 2 2 2" xfId="398"/>
    <cellStyle name="Normal 7 2 3" xfId="399"/>
    <cellStyle name="Normal 7 3" xfId="400"/>
    <cellStyle name="Normal 7 3 2" xfId="401"/>
    <cellStyle name="Normal 7 4" xfId="402"/>
    <cellStyle name="Normal 8" xfId="403"/>
    <cellStyle name="Normal 8 2" xfId="404"/>
    <cellStyle name="Normal 8 2 2" xfId="405"/>
    <cellStyle name="Normal 8 2 2 2" xfId="406"/>
    <cellStyle name="Normal 8 2 3" xfId="407"/>
    <cellStyle name="Normal 8 3" xfId="408"/>
    <cellStyle name="Normal 8 3 2" xfId="409"/>
    <cellStyle name="Normal 8 4" xfId="410"/>
    <cellStyle name="Normal 9" xfId="411"/>
    <cellStyle name="Normal 9 2" xfId="412"/>
    <cellStyle name="Normal 9 2 2" xfId="413"/>
    <cellStyle name="Normal 9 2 2 2" xfId="414"/>
    <cellStyle name="Normal 9 2 3" xfId="415"/>
    <cellStyle name="Normal 9 3" xfId="416"/>
    <cellStyle name="Normal 9 3 2" xfId="417"/>
    <cellStyle name="Normal 9 4" xfId="418"/>
    <cellStyle name="Normal_Data for graph" xfId="2"/>
    <cellStyle name="Normal_Sheet3" xfId="3"/>
    <cellStyle name="Note 2" xfId="419"/>
    <cellStyle name="Note 2 2" xfId="420"/>
    <cellStyle name="Note 2 2 2" xfId="421"/>
    <cellStyle name="Note 2 3" xfId="422"/>
    <cellStyle name="Note 2 4" xfId="423"/>
    <cellStyle name="Note 3" xfId="424"/>
    <cellStyle name="Note 3 2" xfId="425"/>
    <cellStyle name="Note 3 2 2" xfId="426"/>
    <cellStyle name="Note 3 2 2 2" xfId="427"/>
    <cellStyle name="Note 3 2 2 3" xfId="428"/>
    <cellStyle name="Note 3 2 3" xfId="429"/>
    <cellStyle name="Note 3 2 4" xfId="430"/>
    <cellStyle name="Note 3 3" xfId="431"/>
    <cellStyle name="Note 3 3 2" xfId="432"/>
    <cellStyle name="Note 3 3 3" xfId="433"/>
    <cellStyle name="Note 3 4" xfId="434"/>
    <cellStyle name="Note 3 5" xfId="435"/>
    <cellStyle name="Note 4" xfId="436"/>
    <cellStyle name="Note 4 2" xfId="437"/>
    <cellStyle name="Note 5" xfId="438"/>
    <cellStyle name="Note 6" xfId="439"/>
    <cellStyle name="Output 2" xfId="440"/>
    <cellStyle name="Output 2 2" xfId="441"/>
    <cellStyle name="Output 3" xfId="442"/>
    <cellStyle name="Output 4" xfId="443"/>
    <cellStyle name="Output 5" xfId="444"/>
    <cellStyle name="Percent 2" xfId="445"/>
    <cellStyle name="Percent 2 2" xfId="446"/>
    <cellStyle name="Percent 2 2 2" xfId="447"/>
    <cellStyle name="Percent 2 2 2 2" xfId="448"/>
    <cellStyle name="Percent 2 2 2 2 2" xfId="449"/>
    <cellStyle name="Percent 2 2 2 3" xfId="450"/>
    <cellStyle name="Percent 2 2 2 4" xfId="451"/>
    <cellStyle name="Percent 2 2 3" xfId="452"/>
    <cellStyle name="Percent 2 2 3 2" xfId="453"/>
    <cellStyle name="Percent 2 2 4" xfId="454"/>
    <cellStyle name="Percent 2 2 5" xfId="455"/>
    <cellStyle name="Percent 2 3" xfId="456"/>
    <cellStyle name="Percent 2 3 2" xfId="457"/>
    <cellStyle name="Percent 2 3 2 2" xfId="458"/>
    <cellStyle name="Percent 2 3 3" xfId="459"/>
    <cellStyle name="Percent 2 3 4" xfId="460"/>
    <cellStyle name="Percent 2 4" xfId="461"/>
    <cellStyle name="Percent 2 4 2" xfId="462"/>
    <cellStyle name="Percent 2 4 2 2" xfId="463"/>
    <cellStyle name="Percent 2 4 3" xfId="464"/>
    <cellStyle name="Percent 2 5" xfId="465"/>
    <cellStyle name="Percent 2 5 2" xfId="466"/>
    <cellStyle name="Percent 2 6" xfId="467"/>
    <cellStyle name="Percent 2 7" xfId="468"/>
    <cellStyle name="Percent 3" xfId="469"/>
    <cellStyle name="Percent 3 2" xfId="470"/>
    <cellStyle name="Percent 3 2 2" xfId="471"/>
    <cellStyle name="Percent 3 3" xfId="472"/>
    <cellStyle name="Percent 4" xfId="473"/>
    <cellStyle name="Percent 4 2" xfId="474"/>
    <cellStyle name="Percent 5" xfId="475"/>
    <cellStyle name="Title 2" xfId="476"/>
    <cellStyle name="Title 3" xfId="477"/>
    <cellStyle name="Title 4" xfId="478"/>
    <cellStyle name="Total 2" xfId="479"/>
    <cellStyle name="Total 2 2" xfId="480"/>
    <cellStyle name="Total 3" xfId="481"/>
    <cellStyle name="Total 4" xfId="482"/>
    <cellStyle name="Total 5" xfId="483"/>
    <cellStyle name="Warning Text 2" xfId="484"/>
    <cellStyle name="Warning Text 2 2" xfId="485"/>
    <cellStyle name="Warning Text 3" xfId="486"/>
    <cellStyle name="Warning Text 4" xfId="487"/>
    <cellStyle name="Warning Text 5" xfId="488"/>
  </cellStyles>
  <dxfs count="2"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15_Reserve%20Strategy/Flexible%20STOR%20Providers/Assessment_VII/MBSS/New%20Process/MBSS_STOR_Process_M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2016_17_MBSS(version%202.2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 refreshError="1"/>
      <sheetData sheetId="1" refreshError="1"/>
      <sheetData sheetId="2" refreshError="1"/>
      <sheetData sheetId="3">
        <row r="2">
          <cell r="D2">
            <v>62</v>
          </cell>
        </row>
        <row r="7">
          <cell r="B7">
            <v>42795</v>
          </cell>
          <cell r="E7">
            <v>1424</v>
          </cell>
          <cell r="F7">
            <v>540</v>
          </cell>
          <cell r="G7">
            <v>386</v>
          </cell>
          <cell r="H7">
            <v>114</v>
          </cell>
          <cell r="I7">
            <v>284</v>
          </cell>
          <cell r="J7">
            <v>201</v>
          </cell>
          <cell r="K7">
            <v>1119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5">
          <cell r="C5">
            <v>42826</v>
          </cell>
        </row>
        <row r="6">
          <cell r="C6">
            <v>42855</v>
          </cell>
        </row>
        <row r="7">
          <cell r="C7">
            <v>42826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>
            <v>42826</v>
          </cell>
          <cell r="F1">
            <v>42856</v>
          </cell>
          <cell r="G1">
            <v>42887</v>
          </cell>
          <cell r="H1">
            <v>42917</v>
          </cell>
          <cell r="I1">
            <v>42948</v>
          </cell>
          <cell r="J1">
            <v>42979</v>
          </cell>
          <cell r="K1">
            <v>43009</v>
          </cell>
          <cell r="L1">
            <v>43040</v>
          </cell>
          <cell r="M1">
            <v>43070</v>
          </cell>
          <cell r="N1">
            <v>43101</v>
          </cell>
          <cell r="O1">
            <v>43132</v>
          </cell>
          <cell r="P1">
            <v>43160</v>
          </cell>
          <cell r="Q1" t="str">
            <v>Mean</v>
          </cell>
          <cell r="R1" t="str">
            <v>Total</v>
          </cell>
        </row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E4">
            <v>2451.3806199999999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E5">
            <v>8.3050925000001996E-2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6.9209104166668327E-3</v>
          </cell>
        </row>
        <row r="6">
          <cell r="E6">
            <v>7.0489908949999993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R6">
            <v>7.0489908949999993</v>
          </cell>
        </row>
        <row r="7">
          <cell r="E7">
            <v>7.1320418200000013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7.1320418200000013</v>
          </cell>
        </row>
        <row r="9">
          <cell r="E9">
            <v>6.79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0.5658333333333333</v>
          </cell>
        </row>
        <row r="10">
          <cell r="E10">
            <v>74.41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0.5658333333333333</v>
          </cell>
        </row>
        <row r="11">
          <cell r="E11">
            <v>5.3915352800000003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  <cell r="L11" t="e">
            <v>#VALUE!</v>
          </cell>
          <cell r="M11" t="e">
            <v>#VALUE!</v>
          </cell>
          <cell r="N11" t="e">
            <v>#VALUE!</v>
          </cell>
          <cell r="O11" t="e">
            <v>#VALUE!</v>
          </cell>
          <cell r="P11" t="e">
            <v>#VALUE!</v>
          </cell>
          <cell r="Q11">
            <v>0</v>
          </cell>
          <cell r="R11" t="e">
            <v>#VALUE!</v>
          </cell>
        </row>
        <row r="12">
          <cell r="E12">
            <v>0.42063267000000004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0.42063267000000004</v>
          </cell>
        </row>
        <row r="13">
          <cell r="E13">
            <v>27714.341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</row>
        <row r="14">
          <cell r="E14">
            <v>0</v>
          </cell>
          <cell r="F14">
            <v>0</v>
          </cell>
        </row>
        <row r="15">
          <cell r="P15">
            <v>0</v>
          </cell>
        </row>
        <row r="18">
          <cell r="E18">
            <v>393.41666666666663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32.784722222222221</v>
          </cell>
        </row>
        <row r="19">
          <cell r="E19">
            <v>242.05833333333334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20.171527777777779</v>
          </cell>
        </row>
        <row r="20">
          <cell r="E20">
            <v>516.03055555555557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43.002546296296295</v>
          </cell>
        </row>
        <row r="21">
          <cell r="E21">
            <v>2.16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0.18000000000000002</v>
          </cell>
        </row>
        <row r="22">
          <cell r="E22">
            <v>1.81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0.15083333333333335</v>
          </cell>
        </row>
        <row r="23">
          <cell r="E23">
            <v>3.94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0.32833333333333331</v>
          </cell>
        </row>
        <row r="24">
          <cell r="E24">
            <v>2.3896940300000002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R24">
            <v>2.3896940300000002</v>
          </cell>
        </row>
        <row r="25">
          <cell r="E25">
            <v>0.15160579000000002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R25">
            <v>0.15160579000000002</v>
          </cell>
        </row>
        <row r="26">
          <cell r="E26">
            <v>2.5412998200000003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#VALUE!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 t="e">
            <v>#VALUE!</v>
          </cell>
        </row>
        <row r="27">
          <cell r="N27">
            <v>0</v>
          </cell>
        </row>
        <row r="29">
          <cell r="E29">
            <v>6.516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6.516</v>
          </cell>
        </row>
        <row r="30">
          <cell r="G30">
            <v>0</v>
          </cell>
        </row>
        <row r="31">
          <cell r="G31">
            <v>0</v>
          </cell>
        </row>
        <row r="32">
          <cell r="E32">
            <v>0.29605955999999989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0.29605955999999989</v>
          </cell>
        </row>
        <row r="33"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</row>
        <row r="35">
          <cell r="E35">
            <v>18</v>
          </cell>
          <cell r="F35">
            <v>18</v>
          </cell>
          <cell r="G35">
            <v>18</v>
          </cell>
          <cell r="H35">
            <v>18</v>
          </cell>
          <cell r="I35">
            <v>18</v>
          </cell>
          <cell r="J35">
            <v>18</v>
          </cell>
          <cell r="K35">
            <v>18</v>
          </cell>
          <cell r="L35">
            <v>18</v>
          </cell>
          <cell r="M35">
            <v>18</v>
          </cell>
          <cell r="N35">
            <v>15</v>
          </cell>
          <cell r="O35">
            <v>15</v>
          </cell>
          <cell r="P35">
            <v>15</v>
          </cell>
        </row>
        <row r="36">
          <cell r="E36">
            <v>0.24692500000000006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0.24692500000000006</v>
          </cell>
        </row>
        <row r="37">
          <cell r="E37">
            <v>5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9">
          <cell r="E39">
            <v>1.3109999999999999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R39" t="e">
            <v>#N/A</v>
          </cell>
        </row>
        <row r="40">
          <cell r="E40">
            <v>624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2">
          <cell r="E42">
            <v>4.0649619699999997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R42">
            <v>4.0649619699999997</v>
          </cell>
        </row>
        <row r="44">
          <cell r="E44">
            <v>2.7781899999999999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0.70124019999999998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0.70124019999999998</v>
          </cell>
        </row>
        <row r="48">
          <cell r="E48">
            <v>0.12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0.12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0</v>
          </cell>
        </row>
        <row r="50">
          <cell r="E50">
            <v>2.2205670720000084E-2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2.2205670720000084E-2</v>
          </cell>
        </row>
        <row r="51">
          <cell r="E51">
            <v>0.97999499999999995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0.97999499999999995</v>
          </cell>
        </row>
        <row r="52">
          <cell r="E52">
            <v>1.1222006707200001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1.1222006707200001</v>
          </cell>
        </row>
        <row r="53">
          <cell r="E53">
            <v>22.688506944444445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22.688506944444445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R54">
            <v>0</v>
          </cell>
        </row>
        <row r="55">
          <cell r="E55">
            <v>-0.17051627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-0.17051627</v>
          </cell>
        </row>
        <row r="56">
          <cell r="E56">
            <v>0</v>
          </cell>
          <cell r="F56">
            <v>0</v>
          </cell>
          <cell r="G56">
            <v>0</v>
          </cell>
        </row>
        <row r="58">
          <cell r="E58">
            <v>389837.5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10.604354675000002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R59">
            <v>10.604354675000002</v>
          </cell>
        </row>
        <row r="61">
          <cell r="E61">
            <v>1040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G63">
            <v>0</v>
          </cell>
        </row>
        <row r="64">
          <cell r="E64">
            <v>175307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-213490.5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</row>
        <row r="78">
          <cell r="E78">
            <v>62.866242340164447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  <cell r="L78" t="e">
            <v>#VALUE!</v>
          </cell>
          <cell r="M78" t="e">
            <v>#VALUE!</v>
          </cell>
          <cell r="N78" t="e">
            <v>#VALUE!</v>
          </cell>
          <cell r="O78" t="e">
            <v>#VALUE!</v>
          </cell>
          <cell r="P78" t="e">
            <v>#VALUE!</v>
          </cell>
          <cell r="Q78">
            <v>6.9209104166668327E-3</v>
          </cell>
          <cell r="R78">
            <v>0</v>
          </cell>
        </row>
        <row r="80">
          <cell r="E80">
            <v>52.261887665164444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  <cell r="L80" t="e">
            <v>#VALUE!</v>
          </cell>
          <cell r="M80" t="e">
            <v>#VALUE!</v>
          </cell>
          <cell r="N80" t="e">
            <v>#VALUE!</v>
          </cell>
          <cell r="O80" t="e">
            <v>#VALUE!</v>
          </cell>
          <cell r="P80" t="e">
            <v>#VALUE!</v>
          </cell>
          <cell r="Q80" t="e">
            <v>#VALUE!</v>
          </cell>
          <cell r="R80">
            <v>0</v>
          </cell>
        </row>
      </sheetData>
      <sheetData sheetId="9">
        <row r="3">
          <cell r="B3">
            <v>42826</v>
          </cell>
          <cell r="C3">
            <v>42856</v>
          </cell>
          <cell r="D3">
            <v>42887</v>
          </cell>
          <cell r="E3">
            <v>42917</v>
          </cell>
          <cell r="F3">
            <v>42948</v>
          </cell>
          <cell r="G3">
            <v>42979</v>
          </cell>
          <cell r="H3">
            <v>43009</v>
          </cell>
          <cell r="I3">
            <v>43040</v>
          </cell>
          <cell r="J3">
            <v>43070</v>
          </cell>
          <cell r="K3">
            <v>43101</v>
          </cell>
          <cell r="L3">
            <v>43132</v>
          </cell>
          <cell r="M3">
            <v>43160</v>
          </cell>
        </row>
        <row r="4">
          <cell r="B4">
            <v>7.1320418200000013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1.3113630500000006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>
            <v>5.3915959200000012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B7">
            <v>2.5412998200000003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>
            <v>6.5163690899999995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>
            <v>0.29605955999999989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>
            <v>0.24692500000000006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>
            <v>1.1177462707200005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0.70124037453997989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>
            <v>4.0649619699999997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>
            <v>-0.17051627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>
            <v>0.42099999999999999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22.688506944444445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10.604354675000002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29.149086605259981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>
            <v>23.109506944444444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62.862948224704432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8"/>
  <sheetViews>
    <sheetView showGridLines="0" zoomScale="90" zoomScaleNormal="90" workbookViewId="0">
      <selection activeCell="F43" sqref="F43"/>
    </sheetView>
  </sheetViews>
  <sheetFormatPr defaultRowHeight="12.75" x14ac:dyDescent="0.2"/>
  <cols>
    <col min="1" max="1" width="36.28515625" style="31" customWidth="1"/>
    <col min="2" max="2" width="46.7109375" style="31" customWidth="1"/>
    <col min="3" max="3" width="14.5703125" style="98" customWidth="1"/>
    <col min="4" max="4" width="22.85546875" style="31" customWidth="1"/>
    <col min="5" max="16384" width="9.140625" style="31"/>
  </cols>
  <sheetData>
    <row r="1" spans="1:8" ht="29.25" customHeight="1" thickBot="1" x14ac:dyDescent="0.25">
      <c r="A1" s="27" t="s">
        <v>537</v>
      </c>
      <c r="B1" s="28" t="s">
        <v>538</v>
      </c>
      <c r="C1" s="29" t="s">
        <v>539</v>
      </c>
      <c r="D1" s="30" t="s">
        <v>540</v>
      </c>
      <c r="G1" s="32">
        <f>+C4+C5</f>
        <v>7.1320418200000013</v>
      </c>
      <c r="H1" s="32">
        <f>C14+C15</f>
        <v>2.5412998200000003</v>
      </c>
    </row>
    <row r="2" spans="1:8" x14ac:dyDescent="0.2">
      <c r="A2" s="33" t="s">
        <v>541</v>
      </c>
      <c r="B2" s="34" t="s">
        <v>542</v>
      </c>
      <c r="C2" s="35"/>
      <c r="D2" s="36" t="str">
        <f>ROUND(HLOOKUP(START_MTH,'[3]Summary sheet calculations'!$E$1:$R$80,3,0),0) &amp; "GVArh"</f>
        <v>0GVArh</v>
      </c>
    </row>
    <row r="3" spans="1:8" x14ac:dyDescent="0.2">
      <c r="A3" s="37"/>
      <c r="B3" s="38" t="s">
        <v>543</v>
      </c>
      <c r="C3" s="39"/>
      <c r="D3" s="40" t="str">
        <f>TEXT(ROUND(HLOOKUP(START_MTH,'[3]Summary sheet calculations'!$E$1:$R$80,4,0),0),"0,000") &amp; "GVArh"</f>
        <v>2,451GVArh</v>
      </c>
    </row>
    <row r="4" spans="1:8" x14ac:dyDescent="0.2">
      <c r="A4" s="37"/>
      <c r="B4" s="38" t="s">
        <v>606</v>
      </c>
      <c r="C4" s="41">
        <f>HLOOKUP(START_MTH,'[3]Summary sheet calculations'!$E$1:$R$80,5,0)</f>
        <v>8.3050925000001996E-2</v>
      </c>
      <c r="D4" s="37"/>
    </row>
    <row r="5" spans="1:8" x14ac:dyDescent="0.2">
      <c r="A5" s="42"/>
      <c r="B5" s="43" t="s">
        <v>544</v>
      </c>
      <c r="C5" s="44">
        <f>HLOOKUP(START_MTH,'[3]Summary sheet calculations'!$E$1:$R$80,6,0)</f>
        <v>7.0489908949999993</v>
      </c>
      <c r="D5" s="42"/>
    </row>
    <row r="6" spans="1:8" x14ac:dyDescent="0.2">
      <c r="A6" s="45" t="s">
        <v>545</v>
      </c>
      <c r="B6" s="46"/>
      <c r="C6" s="47"/>
      <c r="D6" s="45"/>
    </row>
    <row r="7" spans="1:8" ht="25.5" x14ac:dyDescent="0.2">
      <c r="A7" s="48" t="s">
        <v>546</v>
      </c>
      <c r="B7" s="49" t="s">
        <v>547</v>
      </c>
      <c r="C7" s="39"/>
      <c r="D7" s="50" t="str">
        <f>"£"&amp;HLOOKUP(START_MTH,'[3]Summary sheet calculations'!$E$1:$R$80,9,0)&amp;" /MWh"</f>
        <v>£6.79 /MWh</v>
      </c>
    </row>
    <row r="8" spans="1:8" x14ac:dyDescent="0.2">
      <c r="A8" s="37"/>
      <c r="B8" s="49" t="s">
        <v>548</v>
      </c>
      <c r="C8" s="39"/>
      <c r="D8" s="51" t="str">
        <f>"£"&amp;HLOOKUP(START_MTH,'[3]Summary sheet calculations'!$E$1:$R$80,10,0)&amp;" /MWh"</f>
        <v>£74.41 /MWh</v>
      </c>
    </row>
    <row r="9" spans="1:8" x14ac:dyDescent="0.2">
      <c r="A9" s="37"/>
      <c r="B9" s="49" t="s">
        <v>549</v>
      </c>
      <c r="C9" s="41">
        <f>SUM(HLOOKUP(START_MTH,'[3]Summary sheet calculations'!$E$1:$R$80,11,0)+HLOOKUP(START_MTH,'[3]Summary sheet calculations'!$E$1:$R$80,12,0))</f>
        <v>5.8121679500000001</v>
      </c>
      <c r="D9" s="37"/>
    </row>
    <row r="10" spans="1:8" x14ac:dyDescent="0.2">
      <c r="A10" s="42"/>
      <c r="B10" s="52" t="s">
        <v>550</v>
      </c>
      <c r="C10" s="44"/>
      <c r="D10" s="53" t="str">
        <f>TEXT(HLOOKUP(START_MTH,'[3]Summary sheet calculations'!$E$1:$R$80,13,0),"0,000")&amp;"MWh"</f>
        <v>27,714MWh</v>
      </c>
    </row>
    <row r="11" spans="1:8" x14ac:dyDescent="0.2">
      <c r="A11" s="45" t="s">
        <v>551</v>
      </c>
      <c r="B11" s="54" t="s">
        <v>552</v>
      </c>
      <c r="C11" s="47"/>
      <c r="D11" s="45" t="s">
        <v>553</v>
      </c>
    </row>
    <row r="12" spans="1:8" x14ac:dyDescent="0.2">
      <c r="A12" s="37"/>
      <c r="B12" s="49" t="s">
        <v>554</v>
      </c>
      <c r="C12" s="41"/>
      <c r="D12" s="37" t="str">
        <f xml:space="preserve"> ROUNDUP(HLOOKUP(START_MTH,'[3]Summary sheet calculations'!$E$1:$R$80,18,0),0)&amp; "             "&amp; ROUNDUP(HLOOKUP(START_MTH,'[3]Summary sheet calculations'!$E$1:$R$80,19,0),0) &amp;"       "&amp;  ROUNDUP(HLOOKUP(START_MTH,'[3]Summary sheet calculations'!$E$1:$R$80,20,0),0)</f>
        <v>394             243       517</v>
      </c>
    </row>
    <row r="13" spans="1:8" x14ac:dyDescent="0.2">
      <c r="A13" s="37"/>
      <c r="B13" s="49" t="s">
        <v>555</v>
      </c>
      <c r="C13" s="41"/>
      <c r="D13" s="37" t="str">
        <f xml:space="preserve"> ROUNDUP(HLOOKUP(START_MTH,'[3]Summary sheet calculations'!$E$1:$R$80,21,0),2)&amp; "           "&amp; ROUNDUP(HLOOKUP(START_MTH,'[3]Summary sheet calculations'!$E$1:$R$80,22,0),2) &amp;"      "&amp;  ROUNDUP(HLOOKUP(START_MTH,'[3]Summary sheet calculations'!$E$1:$R$80,23,0),2)</f>
        <v>2.16           1.81      3.94</v>
      </c>
    </row>
    <row r="14" spans="1:8" x14ac:dyDescent="0.2">
      <c r="A14" s="37"/>
      <c r="B14" s="55" t="s">
        <v>607</v>
      </c>
      <c r="C14" s="41">
        <f>HLOOKUP(START_MTH,'[3]Summary sheet calculations'!$E$1:$R$80,24,0)</f>
        <v>2.3896940300000002</v>
      </c>
      <c r="D14" s="37"/>
    </row>
    <row r="15" spans="1:8" x14ac:dyDescent="0.2">
      <c r="A15" s="42"/>
      <c r="B15" s="56" t="s">
        <v>556</v>
      </c>
      <c r="C15" s="44">
        <f>HLOOKUP(START_MTH,'[3]Summary sheet calculations'!$E$1:$R$80,25,0)</f>
        <v>0.15160579000000002</v>
      </c>
      <c r="D15" s="42"/>
    </row>
    <row r="16" spans="1:8" x14ac:dyDescent="0.2">
      <c r="A16" s="45" t="s">
        <v>557</v>
      </c>
      <c r="B16" s="54" t="s">
        <v>558</v>
      </c>
      <c r="C16" s="47"/>
      <c r="D16" s="57"/>
    </row>
    <row r="17" spans="1:4" x14ac:dyDescent="0.2">
      <c r="A17" s="42"/>
      <c r="B17" s="58" t="s">
        <v>608</v>
      </c>
      <c r="C17" s="59">
        <f>HLOOKUP(START_MTH,'[3]Summary sheet calculations'!$E$1:$R$80,29,0)</f>
        <v>6.516</v>
      </c>
      <c r="D17" s="42"/>
    </row>
    <row r="18" spans="1:4" x14ac:dyDescent="0.2">
      <c r="A18" s="60" t="s">
        <v>559</v>
      </c>
      <c r="B18" s="61" t="s">
        <v>560</v>
      </c>
      <c r="C18" s="62">
        <f>HLOOKUP(START_MTH,'[3]Summary sheet calculations'!$E$1:$R$80,32,0)</f>
        <v>0.29605955999999989</v>
      </c>
      <c r="D18" s="60"/>
    </row>
    <row r="19" spans="1:4" x14ac:dyDescent="0.2">
      <c r="A19" s="45" t="s">
        <v>561</v>
      </c>
      <c r="B19" s="54" t="s">
        <v>560</v>
      </c>
      <c r="C19" s="47">
        <f>HLOOKUP(START_MTH,'[3]Summary sheet calculations'!$E$1:$R$80,34,0)</f>
        <v>0</v>
      </c>
      <c r="D19" s="57"/>
    </row>
    <row r="20" spans="1:4" x14ac:dyDescent="0.2">
      <c r="A20" s="42"/>
      <c r="B20" s="58" t="s">
        <v>562</v>
      </c>
      <c r="C20" s="59"/>
      <c r="D20" s="63">
        <f>HLOOKUP(START_MTH,'[3]Summary sheet calculations'!$E$1:$R$80,35,0)</f>
        <v>18</v>
      </c>
    </row>
    <row r="21" spans="1:4" x14ac:dyDescent="0.2">
      <c r="A21" s="64" t="s">
        <v>563</v>
      </c>
      <c r="B21" s="65" t="s">
        <v>564</v>
      </c>
      <c r="C21" s="66">
        <f>HLOOKUP(START_MTH,'[3]Summary sheet calculations'!$E$1:$R$80,36,0)</f>
        <v>0.24692500000000006</v>
      </c>
      <c r="D21" s="64"/>
    </row>
    <row r="22" spans="1:4" x14ac:dyDescent="0.2">
      <c r="A22" s="67"/>
      <c r="B22" s="68" t="s">
        <v>565</v>
      </c>
      <c r="C22" s="69"/>
      <c r="D22" s="70">
        <f>HLOOKUP(START_MTH,'[3]Summary sheet calculations'!$E$1:$R$80,37,0)</f>
        <v>5</v>
      </c>
    </row>
    <row r="23" spans="1:4" x14ac:dyDescent="0.2">
      <c r="A23" s="45" t="s">
        <v>566</v>
      </c>
      <c r="B23" s="54" t="s">
        <v>567</v>
      </c>
      <c r="C23" s="47">
        <f>HLOOKUP(START_MTH,'[3]Summary sheet calculations'!$E$1:$R$80,39,0)</f>
        <v>1.3109999999999999</v>
      </c>
      <c r="D23" s="57"/>
    </row>
    <row r="24" spans="1:4" x14ac:dyDescent="0.2">
      <c r="A24" s="42"/>
      <c r="B24" s="58" t="s">
        <v>568</v>
      </c>
      <c r="C24" s="59"/>
      <c r="D24" s="63" t="str">
        <f>(HLOOKUP(START_MTH,'[3]Summary sheet calculations'!$E$1:$R$80,40,0)) &amp; "MW"</f>
        <v>624MW</v>
      </c>
    </row>
    <row r="25" spans="1:4" x14ac:dyDescent="0.2">
      <c r="A25" s="71" t="s">
        <v>569</v>
      </c>
      <c r="B25" s="72" t="s">
        <v>570</v>
      </c>
      <c r="C25" s="73">
        <f>HLOOKUP(START_MTH,'[3]Summary sheet calculations'!$E$1:$R$80,42,0)</f>
        <v>4.0649619699999997</v>
      </c>
      <c r="D25" s="71"/>
    </row>
    <row r="26" spans="1:4" x14ac:dyDescent="0.2">
      <c r="A26" s="45" t="s">
        <v>571</v>
      </c>
      <c r="B26" s="54" t="s">
        <v>572</v>
      </c>
      <c r="C26" s="74"/>
      <c r="D26" s="75" t="str">
        <f>ROUND(HLOOKUP(START_MTH,'[3]Summary sheet calculations'!$E$1:$R$80,44,0), 2) &amp; "GWh"</f>
        <v>2.78GWh</v>
      </c>
    </row>
    <row r="27" spans="1:4" x14ac:dyDescent="0.2">
      <c r="A27" s="37"/>
      <c r="B27" s="55" t="s">
        <v>573</v>
      </c>
      <c r="C27" s="76"/>
      <c r="D27" s="77" t="str">
        <f>ROUND(HLOOKUP(START_MTH,'[3]Summary sheet calculations'!$E$1:$R$80,45,0),2)&amp; "GWh"</f>
        <v>0GWh</v>
      </c>
    </row>
    <row r="28" spans="1:4" x14ac:dyDescent="0.2">
      <c r="A28" s="42"/>
      <c r="B28" s="58" t="s">
        <v>560</v>
      </c>
      <c r="C28" s="78">
        <f>HLOOKUP(START_MTH,'[3]Summary sheet calculations'!$E$1:$R$80,46,0)</f>
        <v>0.70124019999999998</v>
      </c>
      <c r="D28" s="42"/>
    </row>
    <row r="29" spans="1:4" ht="25.5" x14ac:dyDescent="0.2">
      <c r="A29" s="79" t="s">
        <v>574</v>
      </c>
      <c r="B29" s="54" t="s">
        <v>575</v>
      </c>
      <c r="C29" s="74">
        <f>HLOOKUP(START_MTH,'[3]Summary sheet calculations'!$E$1:$R$80,48,0)</f>
        <v>0.12</v>
      </c>
      <c r="D29" s="45"/>
    </row>
    <row r="30" spans="1:4" x14ac:dyDescent="0.2">
      <c r="A30" s="80"/>
      <c r="B30" s="58" t="s">
        <v>576</v>
      </c>
      <c r="C30" s="78">
        <f>HLOOKUP(START_MTH,'[3]Summary sheet calculations'!$E$1:$R$80,49,0)</f>
        <v>0</v>
      </c>
      <c r="D30" s="42"/>
    </row>
    <row r="31" spans="1:4" x14ac:dyDescent="0.2">
      <c r="A31" s="81" t="s">
        <v>577</v>
      </c>
      <c r="B31" s="82" t="s">
        <v>578</v>
      </c>
      <c r="C31" s="83">
        <f>HLOOKUP(START_MTH,'[3]Summary sheet calculations'!$E$1:$R$80,50,0)</f>
        <v>2.2205670720000084E-2</v>
      </c>
      <c r="D31" s="81"/>
    </row>
    <row r="32" spans="1:4" x14ac:dyDescent="0.2">
      <c r="A32" s="84" t="s">
        <v>579</v>
      </c>
      <c r="B32" s="85" t="s">
        <v>560</v>
      </c>
      <c r="C32" s="83">
        <f>HLOOKUP(START_MTH,'[3]Summary sheet calculations'!$E$1:$R$80,51,0)</f>
        <v>0.97999499999999995</v>
      </c>
      <c r="D32" s="81"/>
    </row>
    <row r="33" spans="1:4" x14ac:dyDescent="0.2">
      <c r="A33" s="84" t="s">
        <v>580</v>
      </c>
      <c r="B33" s="85" t="s">
        <v>560</v>
      </c>
      <c r="C33" s="83">
        <f>HLOOKUP(START_MTH,'[3]Summary sheet calculations'!$E$1:$R$80,53,0)</f>
        <v>22.688506944444445</v>
      </c>
      <c r="D33" s="81"/>
    </row>
    <row r="34" spans="1:4" x14ac:dyDescent="0.2">
      <c r="A34" s="86" t="s">
        <v>581</v>
      </c>
      <c r="B34" s="87" t="s">
        <v>582</v>
      </c>
      <c r="C34" s="88">
        <f>SUM(HLOOKUP(START_MTH,'[3]Summary sheet calculations'!$E$1:$R$80,50,0)+HLOOKUP(START_MTH,'[3]Summary sheet calculations'!$E$1:$R$80,51,0)+HLOOKUP(START_MTH,'[3]Summary sheet calculations'!$E$1:$R$80,53,0)+HLOOKUP(START_MTH,'[3]Summary sheet calculations'!$E$1:$R$80,48,0))</f>
        <v>23.810707615164446</v>
      </c>
      <c r="D34" s="88"/>
    </row>
    <row r="35" spans="1:4" x14ac:dyDescent="0.2">
      <c r="A35" s="81" t="s">
        <v>583</v>
      </c>
      <c r="B35" s="85" t="s">
        <v>560</v>
      </c>
      <c r="C35" s="83">
        <f>HLOOKUP(START_MTH,'[3]Summary sheet calculations'!$E$1:$R$80,54,0)</f>
        <v>0</v>
      </c>
      <c r="D35" s="81"/>
    </row>
    <row r="36" spans="1:4" x14ac:dyDescent="0.2">
      <c r="A36" s="81" t="s">
        <v>584</v>
      </c>
      <c r="B36" s="85" t="s">
        <v>560</v>
      </c>
      <c r="C36" s="83">
        <f>HLOOKUP(START_MTH,'[3]Summary sheet calculations'!$E$1:$R$80,55,0)</f>
        <v>-0.17051627</v>
      </c>
      <c r="D36" s="81"/>
    </row>
    <row r="37" spans="1:4" x14ac:dyDescent="0.2">
      <c r="A37" s="45" t="s">
        <v>585</v>
      </c>
      <c r="B37" s="54" t="s">
        <v>586</v>
      </c>
      <c r="C37" s="74"/>
      <c r="D37" s="75" t="str">
        <f>TEXT(ROUND(HLOOKUP(START_MTH,'[3]Summary sheet calculations'!$E$1:$R$80,58,0),0),"00,000") &amp;"MWh"</f>
        <v>389,838MWh</v>
      </c>
    </row>
    <row r="38" spans="1:4" x14ac:dyDescent="0.2">
      <c r="A38" s="37"/>
      <c r="B38" s="55" t="s">
        <v>587</v>
      </c>
      <c r="C38" s="89">
        <f>HLOOKUP(START_MTH,'[3]Summary sheet calculations'!$E$1:$R$80,59,0)</f>
        <v>10.604354675000002</v>
      </c>
      <c r="D38" s="37"/>
    </row>
    <row r="39" spans="1:4" x14ac:dyDescent="0.2">
      <c r="A39" s="37"/>
      <c r="B39" s="55" t="s">
        <v>588</v>
      </c>
      <c r="C39" s="89"/>
      <c r="D39" s="37"/>
    </row>
    <row r="40" spans="1:4" x14ac:dyDescent="0.2">
      <c r="A40" s="37"/>
      <c r="B40" s="55" t="s">
        <v>589</v>
      </c>
      <c r="C40" s="51"/>
      <c r="D40" s="40" t="str">
        <f>TEXT(ROUND(HLOOKUP(START_MTH,'[3]Summary sheet calculations'!$E$1:$R$80,61,0),0),"0,000") &amp; "MWh"</f>
        <v>1,040MWh</v>
      </c>
    </row>
    <row r="41" spans="1:4" x14ac:dyDescent="0.2">
      <c r="A41" s="37"/>
      <c r="B41" s="55" t="s">
        <v>590</v>
      </c>
      <c r="C41" s="90"/>
      <c r="D41" s="40" t="str">
        <f>ROUND(HLOOKUP(START_MTH,'[3]Summary sheet calculations'!$E$1:$R$80,62,0),0) &amp; "MWh"</f>
        <v>0MWh</v>
      </c>
    </row>
    <row r="42" spans="1:4" x14ac:dyDescent="0.2">
      <c r="A42" s="37"/>
      <c r="B42" s="55" t="s">
        <v>591</v>
      </c>
      <c r="C42" s="89"/>
      <c r="D42" s="90"/>
    </row>
    <row r="43" spans="1:4" x14ac:dyDescent="0.2">
      <c r="A43" s="37"/>
      <c r="B43" s="55" t="s">
        <v>589</v>
      </c>
      <c r="C43" s="51"/>
      <c r="D43" s="91" t="str">
        <f>TEXT(HLOOKUP(START_MTH,'[3]Summary sheet calculations'!$E$1:$R$80,64,0),"0,000") &amp; "MWh"</f>
        <v>175,307MWh</v>
      </c>
    </row>
    <row r="44" spans="1:4" x14ac:dyDescent="0.2">
      <c r="A44" s="42"/>
      <c r="B44" s="58" t="s">
        <v>590</v>
      </c>
      <c r="C44" s="92"/>
      <c r="D44" s="78" t="str">
        <f>TEXT(HLOOKUP(START_MTH,'[3]Summary sheet calculations'!$E$1:$R$80,65,0),"0,000") &amp; "MWh"</f>
        <v>-213,491MWh</v>
      </c>
    </row>
    <row r="45" spans="1:4" x14ac:dyDescent="0.2">
      <c r="A45" s="45" t="s">
        <v>592</v>
      </c>
      <c r="B45" s="54" t="s">
        <v>593</v>
      </c>
      <c r="C45" s="74"/>
      <c r="D45" s="45"/>
    </row>
    <row r="46" spans="1:4" x14ac:dyDescent="0.2">
      <c r="A46" s="37"/>
      <c r="B46" s="55" t="s">
        <v>594</v>
      </c>
      <c r="C46" s="51"/>
      <c r="D46" s="93">
        <f>HLOOKUP(START_MTH,'[3]Summary sheet calculations'!$E$1:$R$80,68,0)</f>
        <v>0</v>
      </c>
    </row>
    <row r="47" spans="1:4" x14ac:dyDescent="0.2">
      <c r="A47" s="37"/>
      <c r="B47" s="55" t="s">
        <v>595</v>
      </c>
      <c r="C47" s="51"/>
      <c r="D47" s="93">
        <f>HLOOKUP(START_MTH,'[3]Summary sheet calculations'!$E$1:$R$80,69,0)</f>
        <v>0</v>
      </c>
    </row>
    <row r="48" spans="1:4" x14ac:dyDescent="0.2">
      <c r="A48" s="37"/>
      <c r="B48" s="55" t="s">
        <v>596</v>
      </c>
      <c r="C48" s="89"/>
      <c r="D48" s="37"/>
    </row>
    <row r="49" spans="1:4" x14ac:dyDescent="0.2">
      <c r="A49" s="37"/>
      <c r="B49" s="55" t="s">
        <v>597</v>
      </c>
      <c r="C49" s="51"/>
      <c r="D49" s="94">
        <f>HLOOKUP(START_MTH,'[3]Summary sheet calculations'!$E$1:$R$80,71,0)</f>
        <v>0</v>
      </c>
    </row>
    <row r="50" spans="1:4" ht="13.5" customHeight="1" x14ac:dyDescent="0.2">
      <c r="A50" s="37"/>
      <c r="B50" s="55" t="s">
        <v>598</v>
      </c>
      <c r="C50" s="51"/>
      <c r="D50" s="94">
        <f>HLOOKUP(START_MTH,'[3]Summary sheet calculations'!$E$1:$R$80,72,0)</f>
        <v>0</v>
      </c>
    </row>
    <row r="51" spans="1:4" x14ac:dyDescent="0.2">
      <c r="A51" s="37"/>
      <c r="B51" s="55" t="s">
        <v>599</v>
      </c>
      <c r="C51" s="89"/>
      <c r="D51" s="37"/>
    </row>
    <row r="52" spans="1:4" x14ac:dyDescent="0.2">
      <c r="A52" s="37"/>
      <c r="B52" s="55" t="s">
        <v>600</v>
      </c>
      <c r="C52" s="51"/>
      <c r="D52" s="91" t="str">
        <f>ROUND(HLOOKUP(START_MTH,'[3]Summary sheet calculations'!$E$1:$R$80,74,0),0)  &amp; "MWh"</f>
        <v>0MWh</v>
      </c>
    </row>
    <row r="53" spans="1:4" x14ac:dyDescent="0.2">
      <c r="A53" s="37"/>
      <c r="B53" s="55" t="s">
        <v>598</v>
      </c>
      <c r="C53" s="51"/>
      <c r="D53" s="95">
        <f>ROUND(HLOOKUP(START_MTH,'[3]Summary sheet calculations'!$E$1:$R$80,75,0),0)</f>
        <v>0</v>
      </c>
    </row>
    <row r="54" spans="1:4" x14ac:dyDescent="0.2">
      <c r="A54" s="42"/>
      <c r="B54" s="58" t="s">
        <v>601</v>
      </c>
      <c r="C54" s="78">
        <f>HLOOKUP(START_MTH,'[3]Summary sheet calculations'!$E$1:$R$80,76,0)</f>
        <v>0</v>
      </c>
      <c r="D54" s="42"/>
    </row>
    <row r="55" spans="1:4" x14ac:dyDescent="0.2">
      <c r="A55" s="86" t="s">
        <v>602</v>
      </c>
      <c r="B55" s="87" t="s">
        <v>603</v>
      </c>
      <c r="C55" s="88">
        <f>(SUM(C2:C33)+SUM(C35:C54))</f>
        <v>62.866242340164447</v>
      </c>
      <c r="D55" s="88"/>
    </row>
    <row r="57" spans="1:4" x14ac:dyDescent="0.2">
      <c r="B57" s="96" t="s">
        <v>604</v>
      </c>
      <c r="C57" s="97">
        <f>ROUND(C55-HLOOKUP(START_MTH,[3]Summary!$B$3:$M$23,21,0),2)</f>
        <v>0</v>
      </c>
    </row>
    <row r="58" spans="1:4" x14ac:dyDescent="0.2">
      <c r="B58" s="96" t="s">
        <v>605</v>
      </c>
      <c r="C58" s="97">
        <f>ROUND(C55-HLOOKUP(START_MTH,'[3]Summary sheet calculations'!$E$1:$R$80,78,0),2)</f>
        <v>0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56"/>
  <sheetViews>
    <sheetView showGridLines="0" zoomScale="70" workbookViewId="0">
      <pane xSplit="1" ySplit="2" topLeftCell="AU3" activePane="bottomRight" state="frozen"/>
      <selection pane="topRight" activeCell="B1" sqref="B1"/>
      <selection pane="bottomLeft" activeCell="A3" sqref="A3"/>
      <selection pane="bottomRight" activeCell="BM7" sqref="BM7"/>
    </sheetView>
  </sheetViews>
  <sheetFormatPr defaultRowHeight="12.75" customHeight="1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63" max="63" width="10.28515625" bestFit="1" customWidth="1"/>
    <col min="257" max="257" width="8.85546875" customWidth="1"/>
    <col min="258" max="259" width="11.28515625" customWidth="1"/>
    <col min="261" max="262" width="11.28515625" customWidth="1"/>
    <col min="263" max="263" width="12.7109375" customWidth="1"/>
    <col min="264" max="265" width="11.28515625" customWidth="1"/>
    <col min="267" max="268" width="11.28515625" customWidth="1"/>
    <col min="269" max="269" width="12.7109375" customWidth="1"/>
    <col min="270" max="271" width="11.28515625" customWidth="1"/>
    <col min="273" max="274" width="11.28515625" customWidth="1"/>
    <col min="275" max="275" width="12.7109375" customWidth="1"/>
    <col min="276" max="277" width="11.28515625" customWidth="1"/>
    <col min="279" max="280" width="11.28515625" customWidth="1"/>
    <col min="281" max="281" width="12.7109375" customWidth="1"/>
    <col min="282" max="283" width="11.28515625" customWidth="1"/>
    <col min="285" max="286" width="11.28515625" customWidth="1"/>
    <col min="287" max="287" width="12.7109375" customWidth="1"/>
    <col min="288" max="288" width="0.140625" customWidth="1"/>
    <col min="289" max="290" width="11.28515625" customWidth="1"/>
    <col min="292" max="293" width="11.28515625" customWidth="1"/>
    <col min="294" max="294" width="12.7109375" customWidth="1"/>
    <col min="295" max="296" width="11.28515625" customWidth="1"/>
    <col min="298" max="299" width="11.28515625" customWidth="1"/>
    <col min="300" max="300" width="12.7109375" customWidth="1"/>
    <col min="301" max="302" width="11.28515625" customWidth="1"/>
    <col min="304" max="305" width="11.28515625" customWidth="1"/>
    <col min="306" max="306" width="12.7109375" customWidth="1"/>
    <col min="307" max="308" width="11.28515625" customWidth="1"/>
    <col min="310" max="311" width="11.28515625" customWidth="1"/>
    <col min="312" max="312" width="12.7109375" customWidth="1"/>
    <col min="313" max="313" width="10.140625" customWidth="1"/>
    <col min="319" max="319" width="10.28515625" bestFit="1" customWidth="1"/>
    <col min="513" max="513" width="8.85546875" customWidth="1"/>
    <col min="514" max="515" width="11.28515625" customWidth="1"/>
    <col min="517" max="518" width="11.28515625" customWidth="1"/>
    <col min="519" max="519" width="12.7109375" customWidth="1"/>
    <col min="520" max="521" width="11.28515625" customWidth="1"/>
    <col min="523" max="524" width="11.28515625" customWidth="1"/>
    <col min="525" max="525" width="12.7109375" customWidth="1"/>
    <col min="526" max="527" width="11.28515625" customWidth="1"/>
    <col min="529" max="530" width="11.28515625" customWidth="1"/>
    <col min="531" max="531" width="12.7109375" customWidth="1"/>
    <col min="532" max="533" width="11.28515625" customWidth="1"/>
    <col min="535" max="536" width="11.28515625" customWidth="1"/>
    <col min="537" max="537" width="12.7109375" customWidth="1"/>
    <col min="538" max="539" width="11.28515625" customWidth="1"/>
    <col min="541" max="542" width="11.28515625" customWidth="1"/>
    <col min="543" max="543" width="12.7109375" customWidth="1"/>
    <col min="544" max="544" width="0.140625" customWidth="1"/>
    <col min="545" max="546" width="11.28515625" customWidth="1"/>
    <col min="548" max="549" width="11.28515625" customWidth="1"/>
    <col min="550" max="550" width="12.7109375" customWidth="1"/>
    <col min="551" max="552" width="11.28515625" customWidth="1"/>
    <col min="554" max="555" width="11.28515625" customWidth="1"/>
    <col min="556" max="556" width="12.7109375" customWidth="1"/>
    <col min="557" max="558" width="11.28515625" customWidth="1"/>
    <col min="560" max="561" width="11.28515625" customWidth="1"/>
    <col min="562" max="562" width="12.7109375" customWidth="1"/>
    <col min="563" max="564" width="11.28515625" customWidth="1"/>
    <col min="566" max="567" width="11.28515625" customWidth="1"/>
    <col min="568" max="568" width="12.7109375" customWidth="1"/>
    <col min="569" max="569" width="10.140625" customWidth="1"/>
    <col min="575" max="575" width="10.28515625" bestFit="1" customWidth="1"/>
    <col min="769" max="769" width="8.85546875" customWidth="1"/>
    <col min="770" max="771" width="11.28515625" customWidth="1"/>
    <col min="773" max="774" width="11.28515625" customWidth="1"/>
    <col min="775" max="775" width="12.7109375" customWidth="1"/>
    <col min="776" max="777" width="11.28515625" customWidth="1"/>
    <col min="779" max="780" width="11.28515625" customWidth="1"/>
    <col min="781" max="781" width="12.7109375" customWidth="1"/>
    <col min="782" max="783" width="11.28515625" customWidth="1"/>
    <col min="785" max="786" width="11.28515625" customWidth="1"/>
    <col min="787" max="787" width="12.7109375" customWidth="1"/>
    <col min="788" max="789" width="11.28515625" customWidth="1"/>
    <col min="791" max="792" width="11.28515625" customWidth="1"/>
    <col min="793" max="793" width="12.7109375" customWidth="1"/>
    <col min="794" max="795" width="11.28515625" customWidth="1"/>
    <col min="797" max="798" width="11.28515625" customWidth="1"/>
    <col min="799" max="799" width="12.7109375" customWidth="1"/>
    <col min="800" max="800" width="0.140625" customWidth="1"/>
    <col min="801" max="802" width="11.28515625" customWidth="1"/>
    <col min="804" max="805" width="11.28515625" customWidth="1"/>
    <col min="806" max="806" width="12.7109375" customWidth="1"/>
    <col min="807" max="808" width="11.28515625" customWidth="1"/>
    <col min="810" max="811" width="11.28515625" customWidth="1"/>
    <col min="812" max="812" width="12.7109375" customWidth="1"/>
    <col min="813" max="814" width="11.28515625" customWidth="1"/>
    <col min="816" max="817" width="11.28515625" customWidth="1"/>
    <col min="818" max="818" width="12.7109375" customWidth="1"/>
    <col min="819" max="820" width="11.28515625" customWidth="1"/>
    <col min="822" max="823" width="11.28515625" customWidth="1"/>
    <col min="824" max="824" width="12.7109375" customWidth="1"/>
    <col min="825" max="825" width="10.140625" customWidth="1"/>
    <col min="831" max="831" width="10.28515625" bestFit="1" customWidth="1"/>
    <col min="1025" max="1025" width="8.85546875" customWidth="1"/>
    <col min="1026" max="1027" width="11.28515625" customWidth="1"/>
    <col min="1029" max="1030" width="11.28515625" customWidth="1"/>
    <col min="1031" max="1031" width="12.7109375" customWidth="1"/>
    <col min="1032" max="1033" width="11.28515625" customWidth="1"/>
    <col min="1035" max="1036" width="11.28515625" customWidth="1"/>
    <col min="1037" max="1037" width="12.7109375" customWidth="1"/>
    <col min="1038" max="1039" width="11.28515625" customWidth="1"/>
    <col min="1041" max="1042" width="11.28515625" customWidth="1"/>
    <col min="1043" max="1043" width="12.7109375" customWidth="1"/>
    <col min="1044" max="1045" width="11.28515625" customWidth="1"/>
    <col min="1047" max="1048" width="11.28515625" customWidth="1"/>
    <col min="1049" max="1049" width="12.7109375" customWidth="1"/>
    <col min="1050" max="1051" width="11.28515625" customWidth="1"/>
    <col min="1053" max="1054" width="11.28515625" customWidth="1"/>
    <col min="1055" max="1055" width="12.7109375" customWidth="1"/>
    <col min="1056" max="1056" width="0.140625" customWidth="1"/>
    <col min="1057" max="1058" width="11.28515625" customWidth="1"/>
    <col min="1060" max="1061" width="11.28515625" customWidth="1"/>
    <col min="1062" max="1062" width="12.7109375" customWidth="1"/>
    <col min="1063" max="1064" width="11.28515625" customWidth="1"/>
    <col min="1066" max="1067" width="11.28515625" customWidth="1"/>
    <col min="1068" max="1068" width="12.7109375" customWidth="1"/>
    <col min="1069" max="1070" width="11.28515625" customWidth="1"/>
    <col min="1072" max="1073" width="11.28515625" customWidth="1"/>
    <col min="1074" max="1074" width="12.7109375" customWidth="1"/>
    <col min="1075" max="1076" width="11.28515625" customWidth="1"/>
    <col min="1078" max="1079" width="11.28515625" customWidth="1"/>
    <col min="1080" max="1080" width="12.7109375" customWidth="1"/>
    <col min="1081" max="1081" width="10.140625" customWidth="1"/>
    <col min="1087" max="1087" width="10.28515625" bestFit="1" customWidth="1"/>
    <col min="1281" max="1281" width="8.85546875" customWidth="1"/>
    <col min="1282" max="1283" width="11.28515625" customWidth="1"/>
    <col min="1285" max="1286" width="11.28515625" customWidth="1"/>
    <col min="1287" max="1287" width="12.7109375" customWidth="1"/>
    <col min="1288" max="1289" width="11.28515625" customWidth="1"/>
    <col min="1291" max="1292" width="11.28515625" customWidth="1"/>
    <col min="1293" max="1293" width="12.7109375" customWidth="1"/>
    <col min="1294" max="1295" width="11.28515625" customWidth="1"/>
    <col min="1297" max="1298" width="11.28515625" customWidth="1"/>
    <col min="1299" max="1299" width="12.7109375" customWidth="1"/>
    <col min="1300" max="1301" width="11.28515625" customWidth="1"/>
    <col min="1303" max="1304" width="11.28515625" customWidth="1"/>
    <col min="1305" max="1305" width="12.7109375" customWidth="1"/>
    <col min="1306" max="1307" width="11.28515625" customWidth="1"/>
    <col min="1309" max="1310" width="11.28515625" customWidth="1"/>
    <col min="1311" max="1311" width="12.7109375" customWidth="1"/>
    <col min="1312" max="1312" width="0.140625" customWidth="1"/>
    <col min="1313" max="1314" width="11.28515625" customWidth="1"/>
    <col min="1316" max="1317" width="11.28515625" customWidth="1"/>
    <col min="1318" max="1318" width="12.7109375" customWidth="1"/>
    <col min="1319" max="1320" width="11.28515625" customWidth="1"/>
    <col min="1322" max="1323" width="11.28515625" customWidth="1"/>
    <col min="1324" max="1324" width="12.7109375" customWidth="1"/>
    <col min="1325" max="1326" width="11.28515625" customWidth="1"/>
    <col min="1328" max="1329" width="11.28515625" customWidth="1"/>
    <col min="1330" max="1330" width="12.7109375" customWidth="1"/>
    <col min="1331" max="1332" width="11.28515625" customWidth="1"/>
    <col min="1334" max="1335" width="11.28515625" customWidth="1"/>
    <col min="1336" max="1336" width="12.7109375" customWidth="1"/>
    <col min="1337" max="1337" width="10.140625" customWidth="1"/>
    <col min="1343" max="1343" width="10.28515625" bestFit="1" customWidth="1"/>
    <col min="1537" max="1537" width="8.85546875" customWidth="1"/>
    <col min="1538" max="1539" width="11.28515625" customWidth="1"/>
    <col min="1541" max="1542" width="11.28515625" customWidth="1"/>
    <col min="1543" max="1543" width="12.7109375" customWidth="1"/>
    <col min="1544" max="1545" width="11.28515625" customWidth="1"/>
    <col min="1547" max="1548" width="11.28515625" customWidth="1"/>
    <col min="1549" max="1549" width="12.7109375" customWidth="1"/>
    <col min="1550" max="1551" width="11.28515625" customWidth="1"/>
    <col min="1553" max="1554" width="11.28515625" customWidth="1"/>
    <col min="1555" max="1555" width="12.7109375" customWidth="1"/>
    <col min="1556" max="1557" width="11.28515625" customWidth="1"/>
    <col min="1559" max="1560" width="11.28515625" customWidth="1"/>
    <col min="1561" max="1561" width="12.7109375" customWidth="1"/>
    <col min="1562" max="1563" width="11.28515625" customWidth="1"/>
    <col min="1565" max="1566" width="11.28515625" customWidth="1"/>
    <col min="1567" max="1567" width="12.7109375" customWidth="1"/>
    <col min="1568" max="1568" width="0.140625" customWidth="1"/>
    <col min="1569" max="1570" width="11.28515625" customWidth="1"/>
    <col min="1572" max="1573" width="11.28515625" customWidth="1"/>
    <col min="1574" max="1574" width="12.7109375" customWidth="1"/>
    <col min="1575" max="1576" width="11.28515625" customWidth="1"/>
    <col min="1578" max="1579" width="11.28515625" customWidth="1"/>
    <col min="1580" max="1580" width="12.7109375" customWidth="1"/>
    <col min="1581" max="1582" width="11.28515625" customWidth="1"/>
    <col min="1584" max="1585" width="11.28515625" customWidth="1"/>
    <col min="1586" max="1586" width="12.7109375" customWidth="1"/>
    <col min="1587" max="1588" width="11.28515625" customWidth="1"/>
    <col min="1590" max="1591" width="11.28515625" customWidth="1"/>
    <col min="1592" max="1592" width="12.7109375" customWidth="1"/>
    <col min="1593" max="1593" width="10.140625" customWidth="1"/>
    <col min="1599" max="1599" width="10.28515625" bestFit="1" customWidth="1"/>
    <col min="1793" max="1793" width="8.85546875" customWidth="1"/>
    <col min="1794" max="1795" width="11.28515625" customWidth="1"/>
    <col min="1797" max="1798" width="11.28515625" customWidth="1"/>
    <col min="1799" max="1799" width="12.7109375" customWidth="1"/>
    <col min="1800" max="1801" width="11.28515625" customWidth="1"/>
    <col min="1803" max="1804" width="11.28515625" customWidth="1"/>
    <col min="1805" max="1805" width="12.7109375" customWidth="1"/>
    <col min="1806" max="1807" width="11.28515625" customWidth="1"/>
    <col min="1809" max="1810" width="11.28515625" customWidth="1"/>
    <col min="1811" max="1811" width="12.7109375" customWidth="1"/>
    <col min="1812" max="1813" width="11.28515625" customWidth="1"/>
    <col min="1815" max="1816" width="11.28515625" customWidth="1"/>
    <col min="1817" max="1817" width="12.7109375" customWidth="1"/>
    <col min="1818" max="1819" width="11.28515625" customWidth="1"/>
    <col min="1821" max="1822" width="11.28515625" customWidth="1"/>
    <col min="1823" max="1823" width="12.7109375" customWidth="1"/>
    <col min="1824" max="1824" width="0.140625" customWidth="1"/>
    <col min="1825" max="1826" width="11.28515625" customWidth="1"/>
    <col min="1828" max="1829" width="11.28515625" customWidth="1"/>
    <col min="1830" max="1830" width="12.7109375" customWidth="1"/>
    <col min="1831" max="1832" width="11.28515625" customWidth="1"/>
    <col min="1834" max="1835" width="11.28515625" customWidth="1"/>
    <col min="1836" max="1836" width="12.7109375" customWidth="1"/>
    <col min="1837" max="1838" width="11.28515625" customWidth="1"/>
    <col min="1840" max="1841" width="11.28515625" customWidth="1"/>
    <col min="1842" max="1842" width="12.7109375" customWidth="1"/>
    <col min="1843" max="1844" width="11.28515625" customWidth="1"/>
    <col min="1846" max="1847" width="11.28515625" customWidth="1"/>
    <col min="1848" max="1848" width="12.7109375" customWidth="1"/>
    <col min="1849" max="1849" width="10.140625" customWidth="1"/>
    <col min="1855" max="1855" width="10.28515625" bestFit="1" customWidth="1"/>
    <col min="2049" max="2049" width="8.85546875" customWidth="1"/>
    <col min="2050" max="2051" width="11.28515625" customWidth="1"/>
    <col min="2053" max="2054" width="11.28515625" customWidth="1"/>
    <col min="2055" max="2055" width="12.7109375" customWidth="1"/>
    <col min="2056" max="2057" width="11.28515625" customWidth="1"/>
    <col min="2059" max="2060" width="11.28515625" customWidth="1"/>
    <col min="2061" max="2061" width="12.7109375" customWidth="1"/>
    <col min="2062" max="2063" width="11.28515625" customWidth="1"/>
    <col min="2065" max="2066" width="11.28515625" customWidth="1"/>
    <col min="2067" max="2067" width="12.7109375" customWidth="1"/>
    <col min="2068" max="2069" width="11.28515625" customWidth="1"/>
    <col min="2071" max="2072" width="11.28515625" customWidth="1"/>
    <col min="2073" max="2073" width="12.7109375" customWidth="1"/>
    <col min="2074" max="2075" width="11.28515625" customWidth="1"/>
    <col min="2077" max="2078" width="11.28515625" customWidth="1"/>
    <col min="2079" max="2079" width="12.7109375" customWidth="1"/>
    <col min="2080" max="2080" width="0.140625" customWidth="1"/>
    <col min="2081" max="2082" width="11.28515625" customWidth="1"/>
    <col min="2084" max="2085" width="11.28515625" customWidth="1"/>
    <col min="2086" max="2086" width="12.7109375" customWidth="1"/>
    <col min="2087" max="2088" width="11.28515625" customWidth="1"/>
    <col min="2090" max="2091" width="11.28515625" customWidth="1"/>
    <col min="2092" max="2092" width="12.7109375" customWidth="1"/>
    <col min="2093" max="2094" width="11.28515625" customWidth="1"/>
    <col min="2096" max="2097" width="11.28515625" customWidth="1"/>
    <col min="2098" max="2098" width="12.7109375" customWidth="1"/>
    <col min="2099" max="2100" width="11.28515625" customWidth="1"/>
    <col min="2102" max="2103" width="11.28515625" customWidth="1"/>
    <col min="2104" max="2104" width="12.7109375" customWidth="1"/>
    <col min="2105" max="2105" width="10.140625" customWidth="1"/>
    <col min="2111" max="2111" width="10.28515625" bestFit="1" customWidth="1"/>
    <col min="2305" max="2305" width="8.85546875" customWidth="1"/>
    <col min="2306" max="2307" width="11.28515625" customWidth="1"/>
    <col min="2309" max="2310" width="11.28515625" customWidth="1"/>
    <col min="2311" max="2311" width="12.7109375" customWidth="1"/>
    <col min="2312" max="2313" width="11.28515625" customWidth="1"/>
    <col min="2315" max="2316" width="11.28515625" customWidth="1"/>
    <col min="2317" max="2317" width="12.7109375" customWidth="1"/>
    <col min="2318" max="2319" width="11.28515625" customWidth="1"/>
    <col min="2321" max="2322" width="11.28515625" customWidth="1"/>
    <col min="2323" max="2323" width="12.7109375" customWidth="1"/>
    <col min="2324" max="2325" width="11.28515625" customWidth="1"/>
    <col min="2327" max="2328" width="11.28515625" customWidth="1"/>
    <col min="2329" max="2329" width="12.7109375" customWidth="1"/>
    <col min="2330" max="2331" width="11.28515625" customWidth="1"/>
    <col min="2333" max="2334" width="11.28515625" customWidth="1"/>
    <col min="2335" max="2335" width="12.7109375" customWidth="1"/>
    <col min="2336" max="2336" width="0.140625" customWidth="1"/>
    <col min="2337" max="2338" width="11.28515625" customWidth="1"/>
    <col min="2340" max="2341" width="11.28515625" customWidth="1"/>
    <col min="2342" max="2342" width="12.7109375" customWidth="1"/>
    <col min="2343" max="2344" width="11.28515625" customWidth="1"/>
    <col min="2346" max="2347" width="11.28515625" customWidth="1"/>
    <col min="2348" max="2348" width="12.7109375" customWidth="1"/>
    <col min="2349" max="2350" width="11.28515625" customWidth="1"/>
    <col min="2352" max="2353" width="11.28515625" customWidth="1"/>
    <col min="2354" max="2354" width="12.7109375" customWidth="1"/>
    <col min="2355" max="2356" width="11.28515625" customWidth="1"/>
    <col min="2358" max="2359" width="11.28515625" customWidth="1"/>
    <col min="2360" max="2360" width="12.7109375" customWidth="1"/>
    <col min="2361" max="2361" width="10.140625" customWidth="1"/>
    <col min="2367" max="2367" width="10.28515625" bestFit="1" customWidth="1"/>
    <col min="2561" max="2561" width="8.85546875" customWidth="1"/>
    <col min="2562" max="2563" width="11.28515625" customWidth="1"/>
    <col min="2565" max="2566" width="11.28515625" customWidth="1"/>
    <col min="2567" max="2567" width="12.7109375" customWidth="1"/>
    <col min="2568" max="2569" width="11.28515625" customWidth="1"/>
    <col min="2571" max="2572" width="11.28515625" customWidth="1"/>
    <col min="2573" max="2573" width="12.7109375" customWidth="1"/>
    <col min="2574" max="2575" width="11.28515625" customWidth="1"/>
    <col min="2577" max="2578" width="11.28515625" customWidth="1"/>
    <col min="2579" max="2579" width="12.7109375" customWidth="1"/>
    <col min="2580" max="2581" width="11.28515625" customWidth="1"/>
    <col min="2583" max="2584" width="11.28515625" customWidth="1"/>
    <col min="2585" max="2585" width="12.7109375" customWidth="1"/>
    <col min="2586" max="2587" width="11.28515625" customWidth="1"/>
    <col min="2589" max="2590" width="11.28515625" customWidth="1"/>
    <col min="2591" max="2591" width="12.7109375" customWidth="1"/>
    <col min="2592" max="2592" width="0.140625" customWidth="1"/>
    <col min="2593" max="2594" width="11.28515625" customWidth="1"/>
    <col min="2596" max="2597" width="11.28515625" customWidth="1"/>
    <col min="2598" max="2598" width="12.7109375" customWidth="1"/>
    <col min="2599" max="2600" width="11.28515625" customWidth="1"/>
    <col min="2602" max="2603" width="11.28515625" customWidth="1"/>
    <col min="2604" max="2604" width="12.7109375" customWidth="1"/>
    <col min="2605" max="2606" width="11.28515625" customWidth="1"/>
    <col min="2608" max="2609" width="11.28515625" customWidth="1"/>
    <col min="2610" max="2610" width="12.7109375" customWidth="1"/>
    <col min="2611" max="2612" width="11.28515625" customWidth="1"/>
    <col min="2614" max="2615" width="11.28515625" customWidth="1"/>
    <col min="2616" max="2616" width="12.7109375" customWidth="1"/>
    <col min="2617" max="2617" width="10.140625" customWidth="1"/>
    <col min="2623" max="2623" width="10.28515625" bestFit="1" customWidth="1"/>
    <col min="2817" max="2817" width="8.85546875" customWidth="1"/>
    <col min="2818" max="2819" width="11.28515625" customWidth="1"/>
    <col min="2821" max="2822" width="11.28515625" customWidth="1"/>
    <col min="2823" max="2823" width="12.7109375" customWidth="1"/>
    <col min="2824" max="2825" width="11.28515625" customWidth="1"/>
    <col min="2827" max="2828" width="11.28515625" customWidth="1"/>
    <col min="2829" max="2829" width="12.7109375" customWidth="1"/>
    <col min="2830" max="2831" width="11.28515625" customWidth="1"/>
    <col min="2833" max="2834" width="11.28515625" customWidth="1"/>
    <col min="2835" max="2835" width="12.7109375" customWidth="1"/>
    <col min="2836" max="2837" width="11.28515625" customWidth="1"/>
    <col min="2839" max="2840" width="11.28515625" customWidth="1"/>
    <col min="2841" max="2841" width="12.7109375" customWidth="1"/>
    <col min="2842" max="2843" width="11.28515625" customWidth="1"/>
    <col min="2845" max="2846" width="11.28515625" customWidth="1"/>
    <col min="2847" max="2847" width="12.7109375" customWidth="1"/>
    <col min="2848" max="2848" width="0.140625" customWidth="1"/>
    <col min="2849" max="2850" width="11.28515625" customWidth="1"/>
    <col min="2852" max="2853" width="11.28515625" customWidth="1"/>
    <col min="2854" max="2854" width="12.7109375" customWidth="1"/>
    <col min="2855" max="2856" width="11.28515625" customWidth="1"/>
    <col min="2858" max="2859" width="11.28515625" customWidth="1"/>
    <col min="2860" max="2860" width="12.7109375" customWidth="1"/>
    <col min="2861" max="2862" width="11.28515625" customWidth="1"/>
    <col min="2864" max="2865" width="11.28515625" customWidth="1"/>
    <col min="2866" max="2866" width="12.7109375" customWidth="1"/>
    <col min="2867" max="2868" width="11.28515625" customWidth="1"/>
    <col min="2870" max="2871" width="11.28515625" customWidth="1"/>
    <col min="2872" max="2872" width="12.7109375" customWidth="1"/>
    <col min="2873" max="2873" width="10.140625" customWidth="1"/>
    <col min="2879" max="2879" width="10.28515625" bestFit="1" customWidth="1"/>
    <col min="3073" max="3073" width="8.85546875" customWidth="1"/>
    <col min="3074" max="3075" width="11.28515625" customWidth="1"/>
    <col min="3077" max="3078" width="11.28515625" customWidth="1"/>
    <col min="3079" max="3079" width="12.7109375" customWidth="1"/>
    <col min="3080" max="3081" width="11.28515625" customWidth="1"/>
    <col min="3083" max="3084" width="11.28515625" customWidth="1"/>
    <col min="3085" max="3085" width="12.7109375" customWidth="1"/>
    <col min="3086" max="3087" width="11.28515625" customWidth="1"/>
    <col min="3089" max="3090" width="11.28515625" customWidth="1"/>
    <col min="3091" max="3091" width="12.7109375" customWidth="1"/>
    <col min="3092" max="3093" width="11.28515625" customWidth="1"/>
    <col min="3095" max="3096" width="11.28515625" customWidth="1"/>
    <col min="3097" max="3097" width="12.7109375" customWidth="1"/>
    <col min="3098" max="3099" width="11.28515625" customWidth="1"/>
    <col min="3101" max="3102" width="11.28515625" customWidth="1"/>
    <col min="3103" max="3103" width="12.7109375" customWidth="1"/>
    <col min="3104" max="3104" width="0.140625" customWidth="1"/>
    <col min="3105" max="3106" width="11.28515625" customWidth="1"/>
    <col min="3108" max="3109" width="11.28515625" customWidth="1"/>
    <col min="3110" max="3110" width="12.7109375" customWidth="1"/>
    <col min="3111" max="3112" width="11.28515625" customWidth="1"/>
    <col min="3114" max="3115" width="11.28515625" customWidth="1"/>
    <col min="3116" max="3116" width="12.7109375" customWidth="1"/>
    <col min="3117" max="3118" width="11.28515625" customWidth="1"/>
    <col min="3120" max="3121" width="11.28515625" customWidth="1"/>
    <col min="3122" max="3122" width="12.7109375" customWidth="1"/>
    <col min="3123" max="3124" width="11.28515625" customWidth="1"/>
    <col min="3126" max="3127" width="11.28515625" customWidth="1"/>
    <col min="3128" max="3128" width="12.7109375" customWidth="1"/>
    <col min="3129" max="3129" width="10.140625" customWidth="1"/>
    <col min="3135" max="3135" width="10.28515625" bestFit="1" customWidth="1"/>
    <col min="3329" max="3329" width="8.85546875" customWidth="1"/>
    <col min="3330" max="3331" width="11.28515625" customWidth="1"/>
    <col min="3333" max="3334" width="11.28515625" customWidth="1"/>
    <col min="3335" max="3335" width="12.7109375" customWidth="1"/>
    <col min="3336" max="3337" width="11.28515625" customWidth="1"/>
    <col min="3339" max="3340" width="11.28515625" customWidth="1"/>
    <col min="3341" max="3341" width="12.7109375" customWidth="1"/>
    <col min="3342" max="3343" width="11.28515625" customWidth="1"/>
    <col min="3345" max="3346" width="11.28515625" customWidth="1"/>
    <col min="3347" max="3347" width="12.7109375" customWidth="1"/>
    <col min="3348" max="3349" width="11.28515625" customWidth="1"/>
    <col min="3351" max="3352" width="11.28515625" customWidth="1"/>
    <col min="3353" max="3353" width="12.7109375" customWidth="1"/>
    <col min="3354" max="3355" width="11.28515625" customWidth="1"/>
    <col min="3357" max="3358" width="11.28515625" customWidth="1"/>
    <col min="3359" max="3359" width="12.7109375" customWidth="1"/>
    <col min="3360" max="3360" width="0.140625" customWidth="1"/>
    <col min="3361" max="3362" width="11.28515625" customWidth="1"/>
    <col min="3364" max="3365" width="11.28515625" customWidth="1"/>
    <col min="3366" max="3366" width="12.7109375" customWidth="1"/>
    <col min="3367" max="3368" width="11.28515625" customWidth="1"/>
    <col min="3370" max="3371" width="11.28515625" customWidth="1"/>
    <col min="3372" max="3372" width="12.7109375" customWidth="1"/>
    <col min="3373" max="3374" width="11.28515625" customWidth="1"/>
    <col min="3376" max="3377" width="11.28515625" customWidth="1"/>
    <col min="3378" max="3378" width="12.7109375" customWidth="1"/>
    <col min="3379" max="3380" width="11.28515625" customWidth="1"/>
    <col min="3382" max="3383" width="11.28515625" customWidth="1"/>
    <col min="3384" max="3384" width="12.7109375" customWidth="1"/>
    <col min="3385" max="3385" width="10.140625" customWidth="1"/>
    <col min="3391" max="3391" width="10.28515625" bestFit="1" customWidth="1"/>
    <col min="3585" max="3585" width="8.85546875" customWidth="1"/>
    <col min="3586" max="3587" width="11.28515625" customWidth="1"/>
    <col min="3589" max="3590" width="11.28515625" customWidth="1"/>
    <col min="3591" max="3591" width="12.7109375" customWidth="1"/>
    <col min="3592" max="3593" width="11.28515625" customWidth="1"/>
    <col min="3595" max="3596" width="11.28515625" customWidth="1"/>
    <col min="3597" max="3597" width="12.7109375" customWidth="1"/>
    <col min="3598" max="3599" width="11.28515625" customWidth="1"/>
    <col min="3601" max="3602" width="11.28515625" customWidth="1"/>
    <col min="3603" max="3603" width="12.7109375" customWidth="1"/>
    <col min="3604" max="3605" width="11.28515625" customWidth="1"/>
    <col min="3607" max="3608" width="11.28515625" customWidth="1"/>
    <col min="3609" max="3609" width="12.7109375" customWidth="1"/>
    <col min="3610" max="3611" width="11.28515625" customWidth="1"/>
    <col min="3613" max="3614" width="11.28515625" customWidth="1"/>
    <col min="3615" max="3615" width="12.7109375" customWidth="1"/>
    <col min="3616" max="3616" width="0.140625" customWidth="1"/>
    <col min="3617" max="3618" width="11.28515625" customWidth="1"/>
    <col min="3620" max="3621" width="11.28515625" customWidth="1"/>
    <col min="3622" max="3622" width="12.7109375" customWidth="1"/>
    <col min="3623" max="3624" width="11.28515625" customWidth="1"/>
    <col min="3626" max="3627" width="11.28515625" customWidth="1"/>
    <col min="3628" max="3628" width="12.7109375" customWidth="1"/>
    <col min="3629" max="3630" width="11.28515625" customWidth="1"/>
    <col min="3632" max="3633" width="11.28515625" customWidth="1"/>
    <col min="3634" max="3634" width="12.7109375" customWidth="1"/>
    <col min="3635" max="3636" width="11.28515625" customWidth="1"/>
    <col min="3638" max="3639" width="11.28515625" customWidth="1"/>
    <col min="3640" max="3640" width="12.7109375" customWidth="1"/>
    <col min="3641" max="3641" width="10.140625" customWidth="1"/>
    <col min="3647" max="3647" width="10.28515625" bestFit="1" customWidth="1"/>
    <col min="3841" max="3841" width="8.85546875" customWidth="1"/>
    <col min="3842" max="3843" width="11.28515625" customWidth="1"/>
    <col min="3845" max="3846" width="11.28515625" customWidth="1"/>
    <col min="3847" max="3847" width="12.7109375" customWidth="1"/>
    <col min="3848" max="3849" width="11.28515625" customWidth="1"/>
    <col min="3851" max="3852" width="11.28515625" customWidth="1"/>
    <col min="3853" max="3853" width="12.7109375" customWidth="1"/>
    <col min="3854" max="3855" width="11.28515625" customWidth="1"/>
    <col min="3857" max="3858" width="11.28515625" customWidth="1"/>
    <col min="3859" max="3859" width="12.7109375" customWidth="1"/>
    <col min="3860" max="3861" width="11.28515625" customWidth="1"/>
    <col min="3863" max="3864" width="11.28515625" customWidth="1"/>
    <col min="3865" max="3865" width="12.7109375" customWidth="1"/>
    <col min="3866" max="3867" width="11.28515625" customWidth="1"/>
    <col min="3869" max="3870" width="11.28515625" customWidth="1"/>
    <col min="3871" max="3871" width="12.7109375" customWidth="1"/>
    <col min="3872" max="3872" width="0.140625" customWidth="1"/>
    <col min="3873" max="3874" width="11.28515625" customWidth="1"/>
    <col min="3876" max="3877" width="11.28515625" customWidth="1"/>
    <col min="3878" max="3878" width="12.7109375" customWidth="1"/>
    <col min="3879" max="3880" width="11.28515625" customWidth="1"/>
    <col min="3882" max="3883" width="11.28515625" customWidth="1"/>
    <col min="3884" max="3884" width="12.7109375" customWidth="1"/>
    <col min="3885" max="3886" width="11.28515625" customWidth="1"/>
    <col min="3888" max="3889" width="11.28515625" customWidth="1"/>
    <col min="3890" max="3890" width="12.7109375" customWidth="1"/>
    <col min="3891" max="3892" width="11.28515625" customWidth="1"/>
    <col min="3894" max="3895" width="11.28515625" customWidth="1"/>
    <col min="3896" max="3896" width="12.7109375" customWidth="1"/>
    <col min="3897" max="3897" width="10.140625" customWidth="1"/>
    <col min="3903" max="3903" width="10.28515625" bestFit="1" customWidth="1"/>
    <col min="4097" max="4097" width="8.85546875" customWidth="1"/>
    <col min="4098" max="4099" width="11.28515625" customWidth="1"/>
    <col min="4101" max="4102" width="11.28515625" customWidth="1"/>
    <col min="4103" max="4103" width="12.7109375" customWidth="1"/>
    <col min="4104" max="4105" width="11.28515625" customWidth="1"/>
    <col min="4107" max="4108" width="11.28515625" customWidth="1"/>
    <col min="4109" max="4109" width="12.7109375" customWidth="1"/>
    <col min="4110" max="4111" width="11.28515625" customWidth="1"/>
    <col min="4113" max="4114" width="11.28515625" customWidth="1"/>
    <col min="4115" max="4115" width="12.7109375" customWidth="1"/>
    <col min="4116" max="4117" width="11.28515625" customWidth="1"/>
    <col min="4119" max="4120" width="11.28515625" customWidth="1"/>
    <col min="4121" max="4121" width="12.7109375" customWidth="1"/>
    <col min="4122" max="4123" width="11.28515625" customWidth="1"/>
    <col min="4125" max="4126" width="11.28515625" customWidth="1"/>
    <col min="4127" max="4127" width="12.7109375" customWidth="1"/>
    <col min="4128" max="4128" width="0.140625" customWidth="1"/>
    <col min="4129" max="4130" width="11.28515625" customWidth="1"/>
    <col min="4132" max="4133" width="11.28515625" customWidth="1"/>
    <col min="4134" max="4134" width="12.7109375" customWidth="1"/>
    <col min="4135" max="4136" width="11.28515625" customWidth="1"/>
    <col min="4138" max="4139" width="11.28515625" customWidth="1"/>
    <col min="4140" max="4140" width="12.7109375" customWidth="1"/>
    <col min="4141" max="4142" width="11.28515625" customWidth="1"/>
    <col min="4144" max="4145" width="11.28515625" customWidth="1"/>
    <col min="4146" max="4146" width="12.7109375" customWidth="1"/>
    <col min="4147" max="4148" width="11.28515625" customWidth="1"/>
    <col min="4150" max="4151" width="11.28515625" customWidth="1"/>
    <col min="4152" max="4152" width="12.7109375" customWidth="1"/>
    <col min="4153" max="4153" width="10.140625" customWidth="1"/>
    <col min="4159" max="4159" width="10.28515625" bestFit="1" customWidth="1"/>
    <col min="4353" max="4353" width="8.85546875" customWidth="1"/>
    <col min="4354" max="4355" width="11.28515625" customWidth="1"/>
    <col min="4357" max="4358" width="11.28515625" customWidth="1"/>
    <col min="4359" max="4359" width="12.7109375" customWidth="1"/>
    <col min="4360" max="4361" width="11.28515625" customWidth="1"/>
    <col min="4363" max="4364" width="11.28515625" customWidth="1"/>
    <col min="4365" max="4365" width="12.7109375" customWidth="1"/>
    <col min="4366" max="4367" width="11.28515625" customWidth="1"/>
    <col min="4369" max="4370" width="11.28515625" customWidth="1"/>
    <col min="4371" max="4371" width="12.7109375" customWidth="1"/>
    <col min="4372" max="4373" width="11.28515625" customWidth="1"/>
    <col min="4375" max="4376" width="11.28515625" customWidth="1"/>
    <col min="4377" max="4377" width="12.7109375" customWidth="1"/>
    <col min="4378" max="4379" width="11.28515625" customWidth="1"/>
    <col min="4381" max="4382" width="11.28515625" customWidth="1"/>
    <col min="4383" max="4383" width="12.7109375" customWidth="1"/>
    <col min="4384" max="4384" width="0.140625" customWidth="1"/>
    <col min="4385" max="4386" width="11.28515625" customWidth="1"/>
    <col min="4388" max="4389" width="11.28515625" customWidth="1"/>
    <col min="4390" max="4390" width="12.7109375" customWidth="1"/>
    <col min="4391" max="4392" width="11.28515625" customWidth="1"/>
    <col min="4394" max="4395" width="11.28515625" customWidth="1"/>
    <col min="4396" max="4396" width="12.7109375" customWidth="1"/>
    <col min="4397" max="4398" width="11.28515625" customWidth="1"/>
    <col min="4400" max="4401" width="11.28515625" customWidth="1"/>
    <col min="4402" max="4402" width="12.7109375" customWidth="1"/>
    <col min="4403" max="4404" width="11.28515625" customWidth="1"/>
    <col min="4406" max="4407" width="11.28515625" customWidth="1"/>
    <col min="4408" max="4408" width="12.7109375" customWidth="1"/>
    <col min="4409" max="4409" width="10.140625" customWidth="1"/>
    <col min="4415" max="4415" width="10.28515625" bestFit="1" customWidth="1"/>
    <col min="4609" max="4609" width="8.85546875" customWidth="1"/>
    <col min="4610" max="4611" width="11.28515625" customWidth="1"/>
    <col min="4613" max="4614" width="11.28515625" customWidth="1"/>
    <col min="4615" max="4615" width="12.7109375" customWidth="1"/>
    <col min="4616" max="4617" width="11.28515625" customWidth="1"/>
    <col min="4619" max="4620" width="11.28515625" customWidth="1"/>
    <col min="4621" max="4621" width="12.7109375" customWidth="1"/>
    <col min="4622" max="4623" width="11.28515625" customWidth="1"/>
    <col min="4625" max="4626" width="11.28515625" customWidth="1"/>
    <col min="4627" max="4627" width="12.7109375" customWidth="1"/>
    <col min="4628" max="4629" width="11.28515625" customWidth="1"/>
    <col min="4631" max="4632" width="11.28515625" customWidth="1"/>
    <col min="4633" max="4633" width="12.7109375" customWidth="1"/>
    <col min="4634" max="4635" width="11.28515625" customWidth="1"/>
    <col min="4637" max="4638" width="11.28515625" customWidth="1"/>
    <col min="4639" max="4639" width="12.7109375" customWidth="1"/>
    <col min="4640" max="4640" width="0.140625" customWidth="1"/>
    <col min="4641" max="4642" width="11.28515625" customWidth="1"/>
    <col min="4644" max="4645" width="11.28515625" customWidth="1"/>
    <col min="4646" max="4646" width="12.7109375" customWidth="1"/>
    <col min="4647" max="4648" width="11.28515625" customWidth="1"/>
    <col min="4650" max="4651" width="11.28515625" customWidth="1"/>
    <col min="4652" max="4652" width="12.7109375" customWidth="1"/>
    <col min="4653" max="4654" width="11.28515625" customWidth="1"/>
    <col min="4656" max="4657" width="11.28515625" customWidth="1"/>
    <col min="4658" max="4658" width="12.7109375" customWidth="1"/>
    <col min="4659" max="4660" width="11.28515625" customWidth="1"/>
    <col min="4662" max="4663" width="11.28515625" customWidth="1"/>
    <col min="4664" max="4664" width="12.7109375" customWidth="1"/>
    <col min="4665" max="4665" width="10.140625" customWidth="1"/>
    <col min="4671" max="4671" width="10.28515625" bestFit="1" customWidth="1"/>
    <col min="4865" max="4865" width="8.85546875" customWidth="1"/>
    <col min="4866" max="4867" width="11.28515625" customWidth="1"/>
    <col min="4869" max="4870" width="11.28515625" customWidth="1"/>
    <col min="4871" max="4871" width="12.7109375" customWidth="1"/>
    <col min="4872" max="4873" width="11.28515625" customWidth="1"/>
    <col min="4875" max="4876" width="11.28515625" customWidth="1"/>
    <col min="4877" max="4877" width="12.7109375" customWidth="1"/>
    <col min="4878" max="4879" width="11.28515625" customWidth="1"/>
    <col min="4881" max="4882" width="11.28515625" customWidth="1"/>
    <col min="4883" max="4883" width="12.7109375" customWidth="1"/>
    <col min="4884" max="4885" width="11.28515625" customWidth="1"/>
    <col min="4887" max="4888" width="11.28515625" customWidth="1"/>
    <col min="4889" max="4889" width="12.7109375" customWidth="1"/>
    <col min="4890" max="4891" width="11.28515625" customWidth="1"/>
    <col min="4893" max="4894" width="11.28515625" customWidth="1"/>
    <col min="4895" max="4895" width="12.7109375" customWidth="1"/>
    <col min="4896" max="4896" width="0.140625" customWidth="1"/>
    <col min="4897" max="4898" width="11.28515625" customWidth="1"/>
    <col min="4900" max="4901" width="11.28515625" customWidth="1"/>
    <col min="4902" max="4902" width="12.7109375" customWidth="1"/>
    <col min="4903" max="4904" width="11.28515625" customWidth="1"/>
    <col min="4906" max="4907" width="11.28515625" customWidth="1"/>
    <col min="4908" max="4908" width="12.7109375" customWidth="1"/>
    <col min="4909" max="4910" width="11.28515625" customWidth="1"/>
    <col min="4912" max="4913" width="11.28515625" customWidth="1"/>
    <col min="4914" max="4914" width="12.7109375" customWidth="1"/>
    <col min="4915" max="4916" width="11.28515625" customWidth="1"/>
    <col min="4918" max="4919" width="11.28515625" customWidth="1"/>
    <col min="4920" max="4920" width="12.7109375" customWidth="1"/>
    <col min="4921" max="4921" width="10.140625" customWidth="1"/>
    <col min="4927" max="4927" width="10.28515625" bestFit="1" customWidth="1"/>
    <col min="5121" max="5121" width="8.85546875" customWidth="1"/>
    <col min="5122" max="5123" width="11.28515625" customWidth="1"/>
    <col min="5125" max="5126" width="11.28515625" customWidth="1"/>
    <col min="5127" max="5127" width="12.7109375" customWidth="1"/>
    <col min="5128" max="5129" width="11.28515625" customWidth="1"/>
    <col min="5131" max="5132" width="11.28515625" customWidth="1"/>
    <col min="5133" max="5133" width="12.7109375" customWidth="1"/>
    <col min="5134" max="5135" width="11.28515625" customWidth="1"/>
    <col min="5137" max="5138" width="11.28515625" customWidth="1"/>
    <col min="5139" max="5139" width="12.7109375" customWidth="1"/>
    <col min="5140" max="5141" width="11.28515625" customWidth="1"/>
    <col min="5143" max="5144" width="11.28515625" customWidth="1"/>
    <col min="5145" max="5145" width="12.7109375" customWidth="1"/>
    <col min="5146" max="5147" width="11.28515625" customWidth="1"/>
    <col min="5149" max="5150" width="11.28515625" customWidth="1"/>
    <col min="5151" max="5151" width="12.7109375" customWidth="1"/>
    <col min="5152" max="5152" width="0.140625" customWidth="1"/>
    <col min="5153" max="5154" width="11.28515625" customWidth="1"/>
    <col min="5156" max="5157" width="11.28515625" customWidth="1"/>
    <col min="5158" max="5158" width="12.7109375" customWidth="1"/>
    <col min="5159" max="5160" width="11.28515625" customWidth="1"/>
    <col min="5162" max="5163" width="11.28515625" customWidth="1"/>
    <col min="5164" max="5164" width="12.7109375" customWidth="1"/>
    <col min="5165" max="5166" width="11.28515625" customWidth="1"/>
    <col min="5168" max="5169" width="11.28515625" customWidth="1"/>
    <col min="5170" max="5170" width="12.7109375" customWidth="1"/>
    <col min="5171" max="5172" width="11.28515625" customWidth="1"/>
    <col min="5174" max="5175" width="11.28515625" customWidth="1"/>
    <col min="5176" max="5176" width="12.7109375" customWidth="1"/>
    <col min="5177" max="5177" width="10.140625" customWidth="1"/>
    <col min="5183" max="5183" width="10.28515625" bestFit="1" customWidth="1"/>
    <col min="5377" max="5377" width="8.85546875" customWidth="1"/>
    <col min="5378" max="5379" width="11.28515625" customWidth="1"/>
    <col min="5381" max="5382" width="11.28515625" customWidth="1"/>
    <col min="5383" max="5383" width="12.7109375" customWidth="1"/>
    <col min="5384" max="5385" width="11.28515625" customWidth="1"/>
    <col min="5387" max="5388" width="11.28515625" customWidth="1"/>
    <col min="5389" max="5389" width="12.7109375" customWidth="1"/>
    <col min="5390" max="5391" width="11.28515625" customWidth="1"/>
    <col min="5393" max="5394" width="11.28515625" customWidth="1"/>
    <col min="5395" max="5395" width="12.7109375" customWidth="1"/>
    <col min="5396" max="5397" width="11.28515625" customWidth="1"/>
    <col min="5399" max="5400" width="11.28515625" customWidth="1"/>
    <col min="5401" max="5401" width="12.7109375" customWidth="1"/>
    <col min="5402" max="5403" width="11.28515625" customWidth="1"/>
    <col min="5405" max="5406" width="11.28515625" customWidth="1"/>
    <col min="5407" max="5407" width="12.7109375" customWidth="1"/>
    <col min="5408" max="5408" width="0.140625" customWidth="1"/>
    <col min="5409" max="5410" width="11.28515625" customWidth="1"/>
    <col min="5412" max="5413" width="11.28515625" customWidth="1"/>
    <col min="5414" max="5414" width="12.7109375" customWidth="1"/>
    <col min="5415" max="5416" width="11.28515625" customWidth="1"/>
    <col min="5418" max="5419" width="11.28515625" customWidth="1"/>
    <col min="5420" max="5420" width="12.7109375" customWidth="1"/>
    <col min="5421" max="5422" width="11.28515625" customWidth="1"/>
    <col min="5424" max="5425" width="11.28515625" customWidth="1"/>
    <col min="5426" max="5426" width="12.7109375" customWidth="1"/>
    <col min="5427" max="5428" width="11.28515625" customWidth="1"/>
    <col min="5430" max="5431" width="11.28515625" customWidth="1"/>
    <col min="5432" max="5432" width="12.7109375" customWidth="1"/>
    <col min="5433" max="5433" width="10.140625" customWidth="1"/>
    <col min="5439" max="5439" width="10.28515625" bestFit="1" customWidth="1"/>
    <col min="5633" max="5633" width="8.85546875" customWidth="1"/>
    <col min="5634" max="5635" width="11.28515625" customWidth="1"/>
    <col min="5637" max="5638" width="11.28515625" customWidth="1"/>
    <col min="5639" max="5639" width="12.7109375" customWidth="1"/>
    <col min="5640" max="5641" width="11.28515625" customWidth="1"/>
    <col min="5643" max="5644" width="11.28515625" customWidth="1"/>
    <col min="5645" max="5645" width="12.7109375" customWidth="1"/>
    <col min="5646" max="5647" width="11.28515625" customWidth="1"/>
    <col min="5649" max="5650" width="11.28515625" customWidth="1"/>
    <col min="5651" max="5651" width="12.7109375" customWidth="1"/>
    <col min="5652" max="5653" width="11.28515625" customWidth="1"/>
    <col min="5655" max="5656" width="11.28515625" customWidth="1"/>
    <col min="5657" max="5657" width="12.7109375" customWidth="1"/>
    <col min="5658" max="5659" width="11.28515625" customWidth="1"/>
    <col min="5661" max="5662" width="11.28515625" customWidth="1"/>
    <col min="5663" max="5663" width="12.7109375" customWidth="1"/>
    <col min="5664" max="5664" width="0.140625" customWidth="1"/>
    <col min="5665" max="5666" width="11.28515625" customWidth="1"/>
    <col min="5668" max="5669" width="11.28515625" customWidth="1"/>
    <col min="5670" max="5670" width="12.7109375" customWidth="1"/>
    <col min="5671" max="5672" width="11.28515625" customWidth="1"/>
    <col min="5674" max="5675" width="11.28515625" customWidth="1"/>
    <col min="5676" max="5676" width="12.7109375" customWidth="1"/>
    <col min="5677" max="5678" width="11.28515625" customWidth="1"/>
    <col min="5680" max="5681" width="11.28515625" customWidth="1"/>
    <col min="5682" max="5682" width="12.7109375" customWidth="1"/>
    <col min="5683" max="5684" width="11.28515625" customWidth="1"/>
    <col min="5686" max="5687" width="11.28515625" customWidth="1"/>
    <col min="5688" max="5688" width="12.7109375" customWidth="1"/>
    <col min="5689" max="5689" width="10.140625" customWidth="1"/>
    <col min="5695" max="5695" width="10.28515625" bestFit="1" customWidth="1"/>
    <col min="5889" max="5889" width="8.85546875" customWidth="1"/>
    <col min="5890" max="5891" width="11.28515625" customWidth="1"/>
    <col min="5893" max="5894" width="11.28515625" customWidth="1"/>
    <col min="5895" max="5895" width="12.7109375" customWidth="1"/>
    <col min="5896" max="5897" width="11.28515625" customWidth="1"/>
    <col min="5899" max="5900" width="11.28515625" customWidth="1"/>
    <col min="5901" max="5901" width="12.7109375" customWidth="1"/>
    <col min="5902" max="5903" width="11.28515625" customWidth="1"/>
    <col min="5905" max="5906" width="11.28515625" customWidth="1"/>
    <col min="5907" max="5907" width="12.7109375" customWidth="1"/>
    <col min="5908" max="5909" width="11.28515625" customWidth="1"/>
    <col min="5911" max="5912" width="11.28515625" customWidth="1"/>
    <col min="5913" max="5913" width="12.7109375" customWidth="1"/>
    <col min="5914" max="5915" width="11.28515625" customWidth="1"/>
    <col min="5917" max="5918" width="11.28515625" customWidth="1"/>
    <col min="5919" max="5919" width="12.7109375" customWidth="1"/>
    <col min="5920" max="5920" width="0.140625" customWidth="1"/>
    <col min="5921" max="5922" width="11.28515625" customWidth="1"/>
    <col min="5924" max="5925" width="11.28515625" customWidth="1"/>
    <col min="5926" max="5926" width="12.7109375" customWidth="1"/>
    <col min="5927" max="5928" width="11.28515625" customWidth="1"/>
    <col min="5930" max="5931" width="11.28515625" customWidth="1"/>
    <col min="5932" max="5932" width="12.7109375" customWidth="1"/>
    <col min="5933" max="5934" width="11.28515625" customWidth="1"/>
    <col min="5936" max="5937" width="11.28515625" customWidth="1"/>
    <col min="5938" max="5938" width="12.7109375" customWidth="1"/>
    <col min="5939" max="5940" width="11.28515625" customWidth="1"/>
    <col min="5942" max="5943" width="11.28515625" customWidth="1"/>
    <col min="5944" max="5944" width="12.7109375" customWidth="1"/>
    <col min="5945" max="5945" width="10.140625" customWidth="1"/>
    <col min="5951" max="5951" width="10.28515625" bestFit="1" customWidth="1"/>
    <col min="6145" max="6145" width="8.85546875" customWidth="1"/>
    <col min="6146" max="6147" width="11.28515625" customWidth="1"/>
    <col min="6149" max="6150" width="11.28515625" customWidth="1"/>
    <col min="6151" max="6151" width="12.7109375" customWidth="1"/>
    <col min="6152" max="6153" width="11.28515625" customWidth="1"/>
    <col min="6155" max="6156" width="11.28515625" customWidth="1"/>
    <col min="6157" max="6157" width="12.7109375" customWidth="1"/>
    <col min="6158" max="6159" width="11.28515625" customWidth="1"/>
    <col min="6161" max="6162" width="11.28515625" customWidth="1"/>
    <col min="6163" max="6163" width="12.7109375" customWidth="1"/>
    <col min="6164" max="6165" width="11.28515625" customWidth="1"/>
    <col min="6167" max="6168" width="11.28515625" customWidth="1"/>
    <col min="6169" max="6169" width="12.7109375" customWidth="1"/>
    <col min="6170" max="6171" width="11.28515625" customWidth="1"/>
    <col min="6173" max="6174" width="11.28515625" customWidth="1"/>
    <col min="6175" max="6175" width="12.7109375" customWidth="1"/>
    <col min="6176" max="6176" width="0.140625" customWidth="1"/>
    <col min="6177" max="6178" width="11.28515625" customWidth="1"/>
    <col min="6180" max="6181" width="11.28515625" customWidth="1"/>
    <col min="6182" max="6182" width="12.7109375" customWidth="1"/>
    <col min="6183" max="6184" width="11.28515625" customWidth="1"/>
    <col min="6186" max="6187" width="11.28515625" customWidth="1"/>
    <col min="6188" max="6188" width="12.7109375" customWidth="1"/>
    <col min="6189" max="6190" width="11.28515625" customWidth="1"/>
    <col min="6192" max="6193" width="11.28515625" customWidth="1"/>
    <col min="6194" max="6194" width="12.7109375" customWidth="1"/>
    <col min="6195" max="6196" width="11.28515625" customWidth="1"/>
    <col min="6198" max="6199" width="11.28515625" customWidth="1"/>
    <col min="6200" max="6200" width="12.7109375" customWidth="1"/>
    <col min="6201" max="6201" width="10.140625" customWidth="1"/>
    <col min="6207" max="6207" width="10.28515625" bestFit="1" customWidth="1"/>
    <col min="6401" max="6401" width="8.85546875" customWidth="1"/>
    <col min="6402" max="6403" width="11.28515625" customWidth="1"/>
    <col min="6405" max="6406" width="11.28515625" customWidth="1"/>
    <col min="6407" max="6407" width="12.7109375" customWidth="1"/>
    <col min="6408" max="6409" width="11.28515625" customWidth="1"/>
    <col min="6411" max="6412" width="11.28515625" customWidth="1"/>
    <col min="6413" max="6413" width="12.7109375" customWidth="1"/>
    <col min="6414" max="6415" width="11.28515625" customWidth="1"/>
    <col min="6417" max="6418" width="11.28515625" customWidth="1"/>
    <col min="6419" max="6419" width="12.7109375" customWidth="1"/>
    <col min="6420" max="6421" width="11.28515625" customWidth="1"/>
    <col min="6423" max="6424" width="11.28515625" customWidth="1"/>
    <col min="6425" max="6425" width="12.7109375" customWidth="1"/>
    <col min="6426" max="6427" width="11.28515625" customWidth="1"/>
    <col min="6429" max="6430" width="11.28515625" customWidth="1"/>
    <col min="6431" max="6431" width="12.7109375" customWidth="1"/>
    <col min="6432" max="6432" width="0.140625" customWidth="1"/>
    <col min="6433" max="6434" width="11.28515625" customWidth="1"/>
    <col min="6436" max="6437" width="11.28515625" customWidth="1"/>
    <col min="6438" max="6438" width="12.7109375" customWidth="1"/>
    <col min="6439" max="6440" width="11.28515625" customWidth="1"/>
    <col min="6442" max="6443" width="11.28515625" customWidth="1"/>
    <col min="6444" max="6444" width="12.7109375" customWidth="1"/>
    <col min="6445" max="6446" width="11.28515625" customWidth="1"/>
    <col min="6448" max="6449" width="11.28515625" customWidth="1"/>
    <col min="6450" max="6450" width="12.7109375" customWidth="1"/>
    <col min="6451" max="6452" width="11.28515625" customWidth="1"/>
    <col min="6454" max="6455" width="11.28515625" customWidth="1"/>
    <col min="6456" max="6456" width="12.7109375" customWidth="1"/>
    <col min="6457" max="6457" width="10.140625" customWidth="1"/>
    <col min="6463" max="6463" width="10.28515625" bestFit="1" customWidth="1"/>
    <col min="6657" max="6657" width="8.85546875" customWidth="1"/>
    <col min="6658" max="6659" width="11.28515625" customWidth="1"/>
    <col min="6661" max="6662" width="11.28515625" customWidth="1"/>
    <col min="6663" max="6663" width="12.7109375" customWidth="1"/>
    <col min="6664" max="6665" width="11.28515625" customWidth="1"/>
    <col min="6667" max="6668" width="11.28515625" customWidth="1"/>
    <col min="6669" max="6669" width="12.7109375" customWidth="1"/>
    <col min="6670" max="6671" width="11.28515625" customWidth="1"/>
    <col min="6673" max="6674" width="11.28515625" customWidth="1"/>
    <col min="6675" max="6675" width="12.7109375" customWidth="1"/>
    <col min="6676" max="6677" width="11.28515625" customWidth="1"/>
    <col min="6679" max="6680" width="11.28515625" customWidth="1"/>
    <col min="6681" max="6681" width="12.7109375" customWidth="1"/>
    <col min="6682" max="6683" width="11.28515625" customWidth="1"/>
    <col min="6685" max="6686" width="11.28515625" customWidth="1"/>
    <col min="6687" max="6687" width="12.7109375" customWidth="1"/>
    <col min="6688" max="6688" width="0.140625" customWidth="1"/>
    <col min="6689" max="6690" width="11.28515625" customWidth="1"/>
    <col min="6692" max="6693" width="11.28515625" customWidth="1"/>
    <col min="6694" max="6694" width="12.7109375" customWidth="1"/>
    <col min="6695" max="6696" width="11.28515625" customWidth="1"/>
    <col min="6698" max="6699" width="11.28515625" customWidth="1"/>
    <col min="6700" max="6700" width="12.7109375" customWidth="1"/>
    <col min="6701" max="6702" width="11.28515625" customWidth="1"/>
    <col min="6704" max="6705" width="11.28515625" customWidth="1"/>
    <col min="6706" max="6706" width="12.7109375" customWidth="1"/>
    <col min="6707" max="6708" width="11.28515625" customWidth="1"/>
    <col min="6710" max="6711" width="11.28515625" customWidth="1"/>
    <col min="6712" max="6712" width="12.7109375" customWidth="1"/>
    <col min="6713" max="6713" width="10.140625" customWidth="1"/>
    <col min="6719" max="6719" width="10.28515625" bestFit="1" customWidth="1"/>
    <col min="6913" max="6913" width="8.85546875" customWidth="1"/>
    <col min="6914" max="6915" width="11.28515625" customWidth="1"/>
    <col min="6917" max="6918" width="11.28515625" customWidth="1"/>
    <col min="6919" max="6919" width="12.7109375" customWidth="1"/>
    <col min="6920" max="6921" width="11.28515625" customWidth="1"/>
    <col min="6923" max="6924" width="11.28515625" customWidth="1"/>
    <col min="6925" max="6925" width="12.7109375" customWidth="1"/>
    <col min="6926" max="6927" width="11.28515625" customWidth="1"/>
    <col min="6929" max="6930" width="11.28515625" customWidth="1"/>
    <col min="6931" max="6931" width="12.7109375" customWidth="1"/>
    <col min="6932" max="6933" width="11.28515625" customWidth="1"/>
    <col min="6935" max="6936" width="11.28515625" customWidth="1"/>
    <col min="6937" max="6937" width="12.7109375" customWidth="1"/>
    <col min="6938" max="6939" width="11.28515625" customWidth="1"/>
    <col min="6941" max="6942" width="11.28515625" customWidth="1"/>
    <col min="6943" max="6943" width="12.7109375" customWidth="1"/>
    <col min="6944" max="6944" width="0.140625" customWidth="1"/>
    <col min="6945" max="6946" width="11.28515625" customWidth="1"/>
    <col min="6948" max="6949" width="11.28515625" customWidth="1"/>
    <col min="6950" max="6950" width="12.7109375" customWidth="1"/>
    <col min="6951" max="6952" width="11.28515625" customWidth="1"/>
    <col min="6954" max="6955" width="11.28515625" customWidth="1"/>
    <col min="6956" max="6956" width="12.7109375" customWidth="1"/>
    <col min="6957" max="6958" width="11.28515625" customWidth="1"/>
    <col min="6960" max="6961" width="11.28515625" customWidth="1"/>
    <col min="6962" max="6962" width="12.7109375" customWidth="1"/>
    <col min="6963" max="6964" width="11.28515625" customWidth="1"/>
    <col min="6966" max="6967" width="11.28515625" customWidth="1"/>
    <col min="6968" max="6968" width="12.7109375" customWidth="1"/>
    <col min="6969" max="6969" width="10.140625" customWidth="1"/>
    <col min="6975" max="6975" width="10.28515625" bestFit="1" customWidth="1"/>
    <col min="7169" max="7169" width="8.85546875" customWidth="1"/>
    <col min="7170" max="7171" width="11.28515625" customWidth="1"/>
    <col min="7173" max="7174" width="11.28515625" customWidth="1"/>
    <col min="7175" max="7175" width="12.7109375" customWidth="1"/>
    <col min="7176" max="7177" width="11.28515625" customWidth="1"/>
    <col min="7179" max="7180" width="11.28515625" customWidth="1"/>
    <col min="7181" max="7181" width="12.7109375" customWidth="1"/>
    <col min="7182" max="7183" width="11.28515625" customWidth="1"/>
    <col min="7185" max="7186" width="11.28515625" customWidth="1"/>
    <col min="7187" max="7187" width="12.7109375" customWidth="1"/>
    <col min="7188" max="7189" width="11.28515625" customWidth="1"/>
    <col min="7191" max="7192" width="11.28515625" customWidth="1"/>
    <col min="7193" max="7193" width="12.7109375" customWidth="1"/>
    <col min="7194" max="7195" width="11.28515625" customWidth="1"/>
    <col min="7197" max="7198" width="11.28515625" customWidth="1"/>
    <col min="7199" max="7199" width="12.7109375" customWidth="1"/>
    <col min="7200" max="7200" width="0.140625" customWidth="1"/>
    <col min="7201" max="7202" width="11.28515625" customWidth="1"/>
    <col min="7204" max="7205" width="11.28515625" customWidth="1"/>
    <col min="7206" max="7206" width="12.7109375" customWidth="1"/>
    <col min="7207" max="7208" width="11.28515625" customWidth="1"/>
    <col min="7210" max="7211" width="11.28515625" customWidth="1"/>
    <col min="7212" max="7212" width="12.7109375" customWidth="1"/>
    <col min="7213" max="7214" width="11.28515625" customWidth="1"/>
    <col min="7216" max="7217" width="11.28515625" customWidth="1"/>
    <col min="7218" max="7218" width="12.7109375" customWidth="1"/>
    <col min="7219" max="7220" width="11.28515625" customWidth="1"/>
    <col min="7222" max="7223" width="11.28515625" customWidth="1"/>
    <col min="7224" max="7224" width="12.7109375" customWidth="1"/>
    <col min="7225" max="7225" width="10.140625" customWidth="1"/>
    <col min="7231" max="7231" width="10.28515625" bestFit="1" customWidth="1"/>
    <col min="7425" max="7425" width="8.85546875" customWidth="1"/>
    <col min="7426" max="7427" width="11.28515625" customWidth="1"/>
    <col min="7429" max="7430" width="11.28515625" customWidth="1"/>
    <col min="7431" max="7431" width="12.7109375" customWidth="1"/>
    <col min="7432" max="7433" width="11.28515625" customWidth="1"/>
    <col min="7435" max="7436" width="11.28515625" customWidth="1"/>
    <col min="7437" max="7437" width="12.7109375" customWidth="1"/>
    <col min="7438" max="7439" width="11.28515625" customWidth="1"/>
    <col min="7441" max="7442" width="11.28515625" customWidth="1"/>
    <col min="7443" max="7443" width="12.7109375" customWidth="1"/>
    <col min="7444" max="7445" width="11.28515625" customWidth="1"/>
    <col min="7447" max="7448" width="11.28515625" customWidth="1"/>
    <col min="7449" max="7449" width="12.7109375" customWidth="1"/>
    <col min="7450" max="7451" width="11.28515625" customWidth="1"/>
    <col min="7453" max="7454" width="11.28515625" customWidth="1"/>
    <col min="7455" max="7455" width="12.7109375" customWidth="1"/>
    <col min="7456" max="7456" width="0.140625" customWidth="1"/>
    <col min="7457" max="7458" width="11.28515625" customWidth="1"/>
    <col min="7460" max="7461" width="11.28515625" customWidth="1"/>
    <col min="7462" max="7462" width="12.7109375" customWidth="1"/>
    <col min="7463" max="7464" width="11.28515625" customWidth="1"/>
    <col min="7466" max="7467" width="11.28515625" customWidth="1"/>
    <col min="7468" max="7468" width="12.7109375" customWidth="1"/>
    <col min="7469" max="7470" width="11.28515625" customWidth="1"/>
    <col min="7472" max="7473" width="11.28515625" customWidth="1"/>
    <col min="7474" max="7474" width="12.7109375" customWidth="1"/>
    <col min="7475" max="7476" width="11.28515625" customWidth="1"/>
    <col min="7478" max="7479" width="11.28515625" customWidth="1"/>
    <col min="7480" max="7480" width="12.7109375" customWidth="1"/>
    <col min="7481" max="7481" width="10.140625" customWidth="1"/>
    <col min="7487" max="7487" width="10.28515625" bestFit="1" customWidth="1"/>
    <col min="7681" max="7681" width="8.85546875" customWidth="1"/>
    <col min="7682" max="7683" width="11.28515625" customWidth="1"/>
    <col min="7685" max="7686" width="11.28515625" customWidth="1"/>
    <col min="7687" max="7687" width="12.7109375" customWidth="1"/>
    <col min="7688" max="7689" width="11.28515625" customWidth="1"/>
    <col min="7691" max="7692" width="11.28515625" customWidth="1"/>
    <col min="7693" max="7693" width="12.7109375" customWidth="1"/>
    <col min="7694" max="7695" width="11.28515625" customWidth="1"/>
    <col min="7697" max="7698" width="11.28515625" customWidth="1"/>
    <col min="7699" max="7699" width="12.7109375" customWidth="1"/>
    <col min="7700" max="7701" width="11.28515625" customWidth="1"/>
    <col min="7703" max="7704" width="11.28515625" customWidth="1"/>
    <col min="7705" max="7705" width="12.7109375" customWidth="1"/>
    <col min="7706" max="7707" width="11.28515625" customWidth="1"/>
    <col min="7709" max="7710" width="11.28515625" customWidth="1"/>
    <col min="7711" max="7711" width="12.7109375" customWidth="1"/>
    <col min="7712" max="7712" width="0.140625" customWidth="1"/>
    <col min="7713" max="7714" width="11.28515625" customWidth="1"/>
    <col min="7716" max="7717" width="11.28515625" customWidth="1"/>
    <col min="7718" max="7718" width="12.7109375" customWidth="1"/>
    <col min="7719" max="7720" width="11.28515625" customWidth="1"/>
    <col min="7722" max="7723" width="11.28515625" customWidth="1"/>
    <col min="7724" max="7724" width="12.7109375" customWidth="1"/>
    <col min="7725" max="7726" width="11.28515625" customWidth="1"/>
    <col min="7728" max="7729" width="11.28515625" customWidth="1"/>
    <col min="7730" max="7730" width="12.7109375" customWidth="1"/>
    <col min="7731" max="7732" width="11.28515625" customWidth="1"/>
    <col min="7734" max="7735" width="11.28515625" customWidth="1"/>
    <col min="7736" max="7736" width="12.7109375" customWidth="1"/>
    <col min="7737" max="7737" width="10.140625" customWidth="1"/>
    <col min="7743" max="7743" width="10.28515625" bestFit="1" customWidth="1"/>
    <col min="7937" max="7937" width="8.85546875" customWidth="1"/>
    <col min="7938" max="7939" width="11.28515625" customWidth="1"/>
    <col min="7941" max="7942" width="11.28515625" customWidth="1"/>
    <col min="7943" max="7943" width="12.7109375" customWidth="1"/>
    <col min="7944" max="7945" width="11.28515625" customWidth="1"/>
    <col min="7947" max="7948" width="11.28515625" customWidth="1"/>
    <col min="7949" max="7949" width="12.7109375" customWidth="1"/>
    <col min="7950" max="7951" width="11.28515625" customWidth="1"/>
    <col min="7953" max="7954" width="11.28515625" customWidth="1"/>
    <col min="7955" max="7955" width="12.7109375" customWidth="1"/>
    <col min="7956" max="7957" width="11.28515625" customWidth="1"/>
    <col min="7959" max="7960" width="11.28515625" customWidth="1"/>
    <col min="7961" max="7961" width="12.7109375" customWidth="1"/>
    <col min="7962" max="7963" width="11.28515625" customWidth="1"/>
    <col min="7965" max="7966" width="11.28515625" customWidth="1"/>
    <col min="7967" max="7967" width="12.7109375" customWidth="1"/>
    <col min="7968" max="7968" width="0.140625" customWidth="1"/>
    <col min="7969" max="7970" width="11.28515625" customWidth="1"/>
    <col min="7972" max="7973" width="11.28515625" customWidth="1"/>
    <col min="7974" max="7974" width="12.7109375" customWidth="1"/>
    <col min="7975" max="7976" width="11.28515625" customWidth="1"/>
    <col min="7978" max="7979" width="11.28515625" customWidth="1"/>
    <col min="7980" max="7980" width="12.7109375" customWidth="1"/>
    <col min="7981" max="7982" width="11.28515625" customWidth="1"/>
    <col min="7984" max="7985" width="11.28515625" customWidth="1"/>
    <col min="7986" max="7986" width="12.7109375" customWidth="1"/>
    <col min="7987" max="7988" width="11.28515625" customWidth="1"/>
    <col min="7990" max="7991" width="11.28515625" customWidth="1"/>
    <col min="7992" max="7992" width="12.7109375" customWidth="1"/>
    <col min="7993" max="7993" width="10.140625" customWidth="1"/>
    <col min="7999" max="7999" width="10.28515625" bestFit="1" customWidth="1"/>
    <col min="8193" max="8193" width="8.85546875" customWidth="1"/>
    <col min="8194" max="8195" width="11.28515625" customWidth="1"/>
    <col min="8197" max="8198" width="11.28515625" customWidth="1"/>
    <col min="8199" max="8199" width="12.7109375" customWidth="1"/>
    <col min="8200" max="8201" width="11.28515625" customWidth="1"/>
    <col min="8203" max="8204" width="11.28515625" customWidth="1"/>
    <col min="8205" max="8205" width="12.7109375" customWidth="1"/>
    <col min="8206" max="8207" width="11.28515625" customWidth="1"/>
    <col min="8209" max="8210" width="11.28515625" customWidth="1"/>
    <col min="8211" max="8211" width="12.7109375" customWidth="1"/>
    <col min="8212" max="8213" width="11.28515625" customWidth="1"/>
    <col min="8215" max="8216" width="11.28515625" customWidth="1"/>
    <col min="8217" max="8217" width="12.7109375" customWidth="1"/>
    <col min="8218" max="8219" width="11.28515625" customWidth="1"/>
    <col min="8221" max="8222" width="11.28515625" customWidth="1"/>
    <col min="8223" max="8223" width="12.7109375" customWidth="1"/>
    <col min="8224" max="8224" width="0.140625" customWidth="1"/>
    <col min="8225" max="8226" width="11.28515625" customWidth="1"/>
    <col min="8228" max="8229" width="11.28515625" customWidth="1"/>
    <col min="8230" max="8230" width="12.7109375" customWidth="1"/>
    <col min="8231" max="8232" width="11.28515625" customWidth="1"/>
    <col min="8234" max="8235" width="11.28515625" customWidth="1"/>
    <col min="8236" max="8236" width="12.7109375" customWidth="1"/>
    <col min="8237" max="8238" width="11.28515625" customWidth="1"/>
    <col min="8240" max="8241" width="11.28515625" customWidth="1"/>
    <col min="8242" max="8242" width="12.7109375" customWidth="1"/>
    <col min="8243" max="8244" width="11.28515625" customWidth="1"/>
    <col min="8246" max="8247" width="11.28515625" customWidth="1"/>
    <col min="8248" max="8248" width="12.7109375" customWidth="1"/>
    <col min="8249" max="8249" width="10.140625" customWidth="1"/>
    <col min="8255" max="8255" width="10.28515625" bestFit="1" customWidth="1"/>
    <col min="8449" max="8449" width="8.85546875" customWidth="1"/>
    <col min="8450" max="8451" width="11.28515625" customWidth="1"/>
    <col min="8453" max="8454" width="11.28515625" customWidth="1"/>
    <col min="8455" max="8455" width="12.7109375" customWidth="1"/>
    <col min="8456" max="8457" width="11.28515625" customWidth="1"/>
    <col min="8459" max="8460" width="11.28515625" customWidth="1"/>
    <col min="8461" max="8461" width="12.7109375" customWidth="1"/>
    <col min="8462" max="8463" width="11.28515625" customWidth="1"/>
    <col min="8465" max="8466" width="11.28515625" customWidth="1"/>
    <col min="8467" max="8467" width="12.7109375" customWidth="1"/>
    <col min="8468" max="8469" width="11.28515625" customWidth="1"/>
    <col min="8471" max="8472" width="11.28515625" customWidth="1"/>
    <col min="8473" max="8473" width="12.7109375" customWidth="1"/>
    <col min="8474" max="8475" width="11.28515625" customWidth="1"/>
    <col min="8477" max="8478" width="11.28515625" customWidth="1"/>
    <col min="8479" max="8479" width="12.7109375" customWidth="1"/>
    <col min="8480" max="8480" width="0.140625" customWidth="1"/>
    <col min="8481" max="8482" width="11.28515625" customWidth="1"/>
    <col min="8484" max="8485" width="11.28515625" customWidth="1"/>
    <col min="8486" max="8486" width="12.7109375" customWidth="1"/>
    <col min="8487" max="8488" width="11.28515625" customWidth="1"/>
    <col min="8490" max="8491" width="11.28515625" customWidth="1"/>
    <col min="8492" max="8492" width="12.7109375" customWidth="1"/>
    <col min="8493" max="8494" width="11.28515625" customWidth="1"/>
    <col min="8496" max="8497" width="11.28515625" customWidth="1"/>
    <col min="8498" max="8498" width="12.7109375" customWidth="1"/>
    <col min="8499" max="8500" width="11.28515625" customWidth="1"/>
    <col min="8502" max="8503" width="11.28515625" customWidth="1"/>
    <col min="8504" max="8504" width="12.7109375" customWidth="1"/>
    <col min="8505" max="8505" width="10.140625" customWidth="1"/>
    <col min="8511" max="8511" width="10.28515625" bestFit="1" customWidth="1"/>
    <col min="8705" max="8705" width="8.85546875" customWidth="1"/>
    <col min="8706" max="8707" width="11.28515625" customWidth="1"/>
    <col min="8709" max="8710" width="11.28515625" customWidth="1"/>
    <col min="8711" max="8711" width="12.7109375" customWidth="1"/>
    <col min="8712" max="8713" width="11.28515625" customWidth="1"/>
    <col min="8715" max="8716" width="11.28515625" customWidth="1"/>
    <col min="8717" max="8717" width="12.7109375" customWidth="1"/>
    <col min="8718" max="8719" width="11.28515625" customWidth="1"/>
    <col min="8721" max="8722" width="11.28515625" customWidth="1"/>
    <col min="8723" max="8723" width="12.7109375" customWidth="1"/>
    <col min="8724" max="8725" width="11.28515625" customWidth="1"/>
    <col min="8727" max="8728" width="11.28515625" customWidth="1"/>
    <col min="8729" max="8729" width="12.7109375" customWidth="1"/>
    <col min="8730" max="8731" width="11.28515625" customWidth="1"/>
    <col min="8733" max="8734" width="11.28515625" customWidth="1"/>
    <col min="8735" max="8735" width="12.7109375" customWidth="1"/>
    <col min="8736" max="8736" width="0.140625" customWidth="1"/>
    <col min="8737" max="8738" width="11.28515625" customWidth="1"/>
    <col min="8740" max="8741" width="11.28515625" customWidth="1"/>
    <col min="8742" max="8742" width="12.7109375" customWidth="1"/>
    <col min="8743" max="8744" width="11.28515625" customWidth="1"/>
    <col min="8746" max="8747" width="11.28515625" customWidth="1"/>
    <col min="8748" max="8748" width="12.7109375" customWidth="1"/>
    <col min="8749" max="8750" width="11.28515625" customWidth="1"/>
    <col min="8752" max="8753" width="11.28515625" customWidth="1"/>
    <col min="8754" max="8754" width="12.7109375" customWidth="1"/>
    <col min="8755" max="8756" width="11.28515625" customWidth="1"/>
    <col min="8758" max="8759" width="11.28515625" customWidth="1"/>
    <col min="8760" max="8760" width="12.7109375" customWidth="1"/>
    <col min="8761" max="8761" width="10.140625" customWidth="1"/>
    <col min="8767" max="8767" width="10.28515625" bestFit="1" customWidth="1"/>
    <col min="8961" max="8961" width="8.85546875" customWidth="1"/>
    <col min="8962" max="8963" width="11.28515625" customWidth="1"/>
    <col min="8965" max="8966" width="11.28515625" customWidth="1"/>
    <col min="8967" max="8967" width="12.7109375" customWidth="1"/>
    <col min="8968" max="8969" width="11.28515625" customWidth="1"/>
    <col min="8971" max="8972" width="11.28515625" customWidth="1"/>
    <col min="8973" max="8973" width="12.7109375" customWidth="1"/>
    <col min="8974" max="8975" width="11.28515625" customWidth="1"/>
    <col min="8977" max="8978" width="11.28515625" customWidth="1"/>
    <col min="8979" max="8979" width="12.7109375" customWidth="1"/>
    <col min="8980" max="8981" width="11.28515625" customWidth="1"/>
    <col min="8983" max="8984" width="11.28515625" customWidth="1"/>
    <col min="8985" max="8985" width="12.7109375" customWidth="1"/>
    <col min="8986" max="8987" width="11.28515625" customWidth="1"/>
    <col min="8989" max="8990" width="11.28515625" customWidth="1"/>
    <col min="8991" max="8991" width="12.7109375" customWidth="1"/>
    <col min="8992" max="8992" width="0.140625" customWidth="1"/>
    <col min="8993" max="8994" width="11.28515625" customWidth="1"/>
    <col min="8996" max="8997" width="11.28515625" customWidth="1"/>
    <col min="8998" max="8998" width="12.7109375" customWidth="1"/>
    <col min="8999" max="9000" width="11.28515625" customWidth="1"/>
    <col min="9002" max="9003" width="11.28515625" customWidth="1"/>
    <col min="9004" max="9004" width="12.7109375" customWidth="1"/>
    <col min="9005" max="9006" width="11.28515625" customWidth="1"/>
    <col min="9008" max="9009" width="11.28515625" customWidth="1"/>
    <col min="9010" max="9010" width="12.7109375" customWidth="1"/>
    <col min="9011" max="9012" width="11.28515625" customWidth="1"/>
    <col min="9014" max="9015" width="11.28515625" customWidth="1"/>
    <col min="9016" max="9016" width="12.7109375" customWidth="1"/>
    <col min="9017" max="9017" width="10.140625" customWidth="1"/>
    <col min="9023" max="9023" width="10.28515625" bestFit="1" customWidth="1"/>
    <col min="9217" max="9217" width="8.85546875" customWidth="1"/>
    <col min="9218" max="9219" width="11.28515625" customWidth="1"/>
    <col min="9221" max="9222" width="11.28515625" customWidth="1"/>
    <col min="9223" max="9223" width="12.7109375" customWidth="1"/>
    <col min="9224" max="9225" width="11.28515625" customWidth="1"/>
    <col min="9227" max="9228" width="11.28515625" customWidth="1"/>
    <col min="9229" max="9229" width="12.7109375" customWidth="1"/>
    <col min="9230" max="9231" width="11.28515625" customWidth="1"/>
    <col min="9233" max="9234" width="11.28515625" customWidth="1"/>
    <col min="9235" max="9235" width="12.7109375" customWidth="1"/>
    <col min="9236" max="9237" width="11.28515625" customWidth="1"/>
    <col min="9239" max="9240" width="11.28515625" customWidth="1"/>
    <col min="9241" max="9241" width="12.7109375" customWidth="1"/>
    <col min="9242" max="9243" width="11.28515625" customWidth="1"/>
    <col min="9245" max="9246" width="11.28515625" customWidth="1"/>
    <col min="9247" max="9247" width="12.7109375" customWidth="1"/>
    <col min="9248" max="9248" width="0.140625" customWidth="1"/>
    <col min="9249" max="9250" width="11.28515625" customWidth="1"/>
    <col min="9252" max="9253" width="11.28515625" customWidth="1"/>
    <col min="9254" max="9254" width="12.7109375" customWidth="1"/>
    <col min="9255" max="9256" width="11.28515625" customWidth="1"/>
    <col min="9258" max="9259" width="11.28515625" customWidth="1"/>
    <col min="9260" max="9260" width="12.7109375" customWidth="1"/>
    <col min="9261" max="9262" width="11.28515625" customWidth="1"/>
    <col min="9264" max="9265" width="11.28515625" customWidth="1"/>
    <col min="9266" max="9266" width="12.7109375" customWidth="1"/>
    <col min="9267" max="9268" width="11.28515625" customWidth="1"/>
    <col min="9270" max="9271" width="11.28515625" customWidth="1"/>
    <col min="9272" max="9272" width="12.7109375" customWidth="1"/>
    <col min="9273" max="9273" width="10.140625" customWidth="1"/>
    <col min="9279" max="9279" width="10.28515625" bestFit="1" customWidth="1"/>
    <col min="9473" max="9473" width="8.85546875" customWidth="1"/>
    <col min="9474" max="9475" width="11.28515625" customWidth="1"/>
    <col min="9477" max="9478" width="11.28515625" customWidth="1"/>
    <col min="9479" max="9479" width="12.7109375" customWidth="1"/>
    <col min="9480" max="9481" width="11.28515625" customWidth="1"/>
    <col min="9483" max="9484" width="11.28515625" customWidth="1"/>
    <col min="9485" max="9485" width="12.7109375" customWidth="1"/>
    <col min="9486" max="9487" width="11.28515625" customWidth="1"/>
    <col min="9489" max="9490" width="11.28515625" customWidth="1"/>
    <col min="9491" max="9491" width="12.7109375" customWidth="1"/>
    <col min="9492" max="9493" width="11.28515625" customWidth="1"/>
    <col min="9495" max="9496" width="11.28515625" customWidth="1"/>
    <col min="9497" max="9497" width="12.7109375" customWidth="1"/>
    <col min="9498" max="9499" width="11.28515625" customWidth="1"/>
    <col min="9501" max="9502" width="11.28515625" customWidth="1"/>
    <col min="9503" max="9503" width="12.7109375" customWidth="1"/>
    <col min="9504" max="9504" width="0.140625" customWidth="1"/>
    <col min="9505" max="9506" width="11.28515625" customWidth="1"/>
    <col min="9508" max="9509" width="11.28515625" customWidth="1"/>
    <col min="9510" max="9510" width="12.7109375" customWidth="1"/>
    <col min="9511" max="9512" width="11.28515625" customWidth="1"/>
    <col min="9514" max="9515" width="11.28515625" customWidth="1"/>
    <col min="9516" max="9516" width="12.7109375" customWidth="1"/>
    <col min="9517" max="9518" width="11.28515625" customWidth="1"/>
    <col min="9520" max="9521" width="11.28515625" customWidth="1"/>
    <col min="9522" max="9522" width="12.7109375" customWidth="1"/>
    <col min="9523" max="9524" width="11.28515625" customWidth="1"/>
    <col min="9526" max="9527" width="11.28515625" customWidth="1"/>
    <col min="9528" max="9528" width="12.7109375" customWidth="1"/>
    <col min="9529" max="9529" width="10.140625" customWidth="1"/>
    <col min="9535" max="9535" width="10.28515625" bestFit="1" customWidth="1"/>
    <col min="9729" max="9729" width="8.85546875" customWidth="1"/>
    <col min="9730" max="9731" width="11.28515625" customWidth="1"/>
    <col min="9733" max="9734" width="11.28515625" customWidth="1"/>
    <col min="9735" max="9735" width="12.7109375" customWidth="1"/>
    <col min="9736" max="9737" width="11.28515625" customWidth="1"/>
    <col min="9739" max="9740" width="11.28515625" customWidth="1"/>
    <col min="9741" max="9741" width="12.7109375" customWidth="1"/>
    <col min="9742" max="9743" width="11.28515625" customWidth="1"/>
    <col min="9745" max="9746" width="11.28515625" customWidth="1"/>
    <col min="9747" max="9747" width="12.7109375" customWidth="1"/>
    <col min="9748" max="9749" width="11.28515625" customWidth="1"/>
    <col min="9751" max="9752" width="11.28515625" customWidth="1"/>
    <col min="9753" max="9753" width="12.7109375" customWidth="1"/>
    <col min="9754" max="9755" width="11.28515625" customWidth="1"/>
    <col min="9757" max="9758" width="11.28515625" customWidth="1"/>
    <col min="9759" max="9759" width="12.7109375" customWidth="1"/>
    <col min="9760" max="9760" width="0.140625" customWidth="1"/>
    <col min="9761" max="9762" width="11.28515625" customWidth="1"/>
    <col min="9764" max="9765" width="11.28515625" customWidth="1"/>
    <col min="9766" max="9766" width="12.7109375" customWidth="1"/>
    <col min="9767" max="9768" width="11.28515625" customWidth="1"/>
    <col min="9770" max="9771" width="11.28515625" customWidth="1"/>
    <col min="9772" max="9772" width="12.7109375" customWidth="1"/>
    <col min="9773" max="9774" width="11.28515625" customWidth="1"/>
    <col min="9776" max="9777" width="11.28515625" customWidth="1"/>
    <col min="9778" max="9778" width="12.7109375" customWidth="1"/>
    <col min="9779" max="9780" width="11.28515625" customWidth="1"/>
    <col min="9782" max="9783" width="11.28515625" customWidth="1"/>
    <col min="9784" max="9784" width="12.7109375" customWidth="1"/>
    <col min="9785" max="9785" width="10.140625" customWidth="1"/>
    <col min="9791" max="9791" width="10.28515625" bestFit="1" customWidth="1"/>
    <col min="9985" max="9985" width="8.85546875" customWidth="1"/>
    <col min="9986" max="9987" width="11.28515625" customWidth="1"/>
    <col min="9989" max="9990" width="11.28515625" customWidth="1"/>
    <col min="9991" max="9991" width="12.7109375" customWidth="1"/>
    <col min="9992" max="9993" width="11.28515625" customWidth="1"/>
    <col min="9995" max="9996" width="11.28515625" customWidth="1"/>
    <col min="9997" max="9997" width="12.7109375" customWidth="1"/>
    <col min="9998" max="9999" width="11.28515625" customWidth="1"/>
    <col min="10001" max="10002" width="11.28515625" customWidth="1"/>
    <col min="10003" max="10003" width="12.7109375" customWidth="1"/>
    <col min="10004" max="10005" width="11.28515625" customWidth="1"/>
    <col min="10007" max="10008" width="11.28515625" customWidth="1"/>
    <col min="10009" max="10009" width="12.7109375" customWidth="1"/>
    <col min="10010" max="10011" width="11.28515625" customWidth="1"/>
    <col min="10013" max="10014" width="11.28515625" customWidth="1"/>
    <col min="10015" max="10015" width="12.7109375" customWidth="1"/>
    <col min="10016" max="10016" width="0.140625" customWidth="1"/>
    <col min="10017" max="10018" width="11.28515625" customWidth="1"/>
    <col min="10020" max="10021" width="11.28515625" customWidth="1"/>
    <col min="10022" max="10022" width="12.7109375" customWidth="1"/>
    <col min="10023" max="10024" width="11.28515625" customWidth="1"/>
    <col min="10026" max="10027" width="11.28515625" customWidth="1"/>
    <col min="10028" max="10028" width="12.7109375" customWidth="1"/>
    <col min="10029" max="10030" width="11.28515625" customWidth="1"/>
    <col min="10032" max="10033" width="11.28515625" customWidth="1"/>
    <col min="10034" max="10034" width="12.7109375" customWidth="1"/>
    <col min="10035" max="10036" width="11.28515625" customWidth="1"/>
    <col min="10038" max="10039" width="11.28515625" customWidth="1"/>
    <col min="10040" max="10040" width="12.7109375" customWidth="1"/>
    <col min="10041" max="10041" width="10.140625" customWidth="1"/>
    <col min="10047" max="10047" width="10.28515625" bestFit="1" customWidth="1"/>
    <col min="10241" max="10241" width="8.85546875" customWidth="1"/>
    <col min="10242" max="10243" width="11.28515625" customWidth="1"/>
    <col min="10245" max="10246" width="11.28515625" customWidth="1"/>
    <col min="10247" max="10247" width="12.7109375" customWidth="1"/>
    <col min="10248" max="10249" width="11.28515625" customWidth="1"/>
    <col min="10251" max="10252" width="11.28515625" customWidth="1"/>
    <col min="10253" max="10253" width="12.7109375" customWidth="1"/>
    <col min="10254" max="10255" width="11.28515625" customWidth="1"/>
    <col min="10257" max="10258" width="11.28515625" customWidth="1"/>
    <col min="10259" max="10259" width="12.7109375" customWidth="1"/>
    <col min="10260" max="10261" width="11.28515625" customWidth="1"/>
    <col min="10263" max="10264" width="11.28515625" customWidth="1"/>
    <col min="10265" max="10265" width="12.7109375" customWidth="1"/>
    <col min="10266" max="10267" width="11.28515625" customWidth="1"/>
    <col min="10269" max="10270" width="11.28515625" customWidth="1"/>
    <col min="10271" max="10271" width="12.7109375" customWidth="1"/>
    <col min="10272" max="10272" width="0.140625" customWidth="1"/>
    <col min="10273" max="10274" width="11.28515625" customWidth="1"/>
    <col min="10276" max="10277" width="11.28515625" customWidth="1"/>
    <col min="10278" max="10278" width="12.7109375" customWidth="1"/>
    <col min="10279" max="10280" width="11.28515625" customWidth="1"/>
    <col min="10282" max="10283" width="11.28515625" customWidth="1"/>
    <col min="10284" max="10284" width="12.7109375" customWidth="1"/>
    <col min="10285" max="10286" width="11.28515625" customWidth="1"/>
    <col min="10288" max="10289" width="11.28515625" customWidth="1"/>
    <col min="10290" max="10290" width="12.7109375" customWidth="1"/>
    <col min="10291" max="10292" width="11.28515625" customWidth="1"/>
    <col min="10294" max="10295" width="11.28515625" customWidth="1"/>
    <col min="10296" max="10296" width="12.7109375" customWidth="1"/>
    <col min="10297" max="10297" width="10.140625" customWidth="1"/>
    <col min="10303" max="10303" width="10.28515625" bestFit="1" customWidth="1"/>
    <col min="10497" max="10497" width="8.85546875" customWidth="1"/>
    <col min="10498" max="10499" width="11.28515625" customWidth="1"/>
    <col min="10501" max="10502" width="11.28515625" customWidth="1"/>
    <col min="10503" max="10503" width="12.7109375" customWidth="1"/>
    <col min="10504" max="10505" width="11.28515625" customWidth="1"/>
    <col min="10507" max="10508" width="11.28515625" customWidth="1"/>
    <col min="10509" max="10509" width="12.7109375" customWidth="1"/>
    <col min="10510" max="10511" width="11.28515625" customWidth="1"/>
    <col min="10513" max="10514" width="11.28515625" customWidth="1"/>
    <col min="10515" max="10515" width="12.7109375" customWidth="1"/>
    <col min="10516" max="10517" width="11.28515625" customWidth="1"/>
    <col min="10519" max="10520" width="11.28515625" customWidth="1"/>
    <col min="10521" max="10521" width="12.7109375" customWidth="1"/>
    <col min="10522" max="10523" width="11.28515625" customWidth="1"/>
    <col min="10525" max="10526" width="11.28515625" customWidth="1"/>
    <col min="10527" max="10527" width="12.7109375" customWidth="1"/>
    <col min="10528" max="10528" width="0.140625" customWidth="1"/>
    <col min="10529" max="10530" width="11.28515625" customWidth="1"/>
    <col min="10532" max="10533" width="11.28515625" customWidth="1"/>
    <col min="10534" max="10534" width="12.7109375" customWidth="1"/>
    <col min="10535" max="10536" width="11.28515625" customWidth="1"/>
    <col min="10538" max="10539" width="11.28515625" customWidth="1"/>
    <col min="10540" max="10540" width="12.7109375" customWidth="1"/>
    <col min="10541" max="10542" width="11.28515625" customWidth="1"/>
    <col min="10544" max="10545" width="11.28515625" customWidth="1"/>
    <col min="10546" max="10546" width="12.7109375" customWidth="1"/>
    <col min="10547" max="10548" width="11.28515625" customWidth="1"/>
    <col min="10550" max="10551" width="11.28515625" customWidth="1"/>
    <col min="10552" max="10552" width="12.7109375" customWidth="1"/>
    <col min="10553" max="10553" width="10.140625" customWidth="1"/>
    <col min="10559" max="10559" width="10.28515625" bestFit="1" customWidth="1"/>
    <col min="10753" max="10753" width="8.85546875" customWidth="1"/>
    <col min="10754" max="10755" width="11.28515625" customWidth="1"/>
    <col min="10757" max="10758" width="11.28515625" customWidth="1"/>
    <col min="10759" max="10759" width="12.7109375" customWidth="1"/>
    <col min="10760" max="10761" width="11.28515625" customWidth="1"/>
    <col min="10763" max="10764" width="11.28515625" customWidth="1"/>
    <col min="10765" max="10765" width="12.7109375" customWidth="1"/>
    <col min="10766" max="10767" width="11.28515625" customWidth="1"/>
    <col min="10769" max="10770" width="11.28515625" customWidth="1"/>
    <col min="10771" max="10771" width="12.7109375" customWidth="1"/>
    <col min="10772" max="10773" width="11.28515625" customWidth="1"/>
    <col min="10775" max="10776" width="11.28515625" customWidth="1"/>
    <col min="10777" max="10777" width="12.7109375" customWidth="1"/>
    <col min="10778" max="10779" width="11.28515625" customWidth="1"/>
    <col min="10781" max="10782" width="11.28515625" customWidth="1"/>
    <col min="10783" max="10783" width="12.7109375" customWidth="1"/>
    <col min="10784" max="10784" width="0.140625" customWidth="1"/>
    <col min="10785" max="10786" width="11.28515625" customWidth="1"/>
    <col min="10788" max="10789" width="11.28515625" customWidth="1"/>
    <col min="10790" max="10790" width="12.7109375" customWidth="1"/>
    <col min="10791" max="10792" width="11.28515625" customWidth="1"/>
    <col min="10794" max="10795" width="11.28515625" customWidth="1"/>
    <col min="10796" max="10796" width="12.7109375" customWidth="1"/>
    <col min="10797" max="10798" width="11.28515625" customWidth="1"/>
    <col min="10800" max="10801" width="11.28515625" customWidth="1"/>
    <col min="10802" max="10802" width="12.7109375" customWidth="1"/>
    <col min="10803" max="10804" width="11.28515625" customWidth="1"/>
    <col min="10806" max="10807" width="11.28515625" customWidth="1"/>
    <col min="10808" max="10808" width="12.7109375" customWidth="1"/>
    <col min="10809" max="10809" width="10.140625" customWidth="1"/>
    <col min="10815" max="10815" width="10.28515625" bestFit="1" customWidth="1"/>
    <col min="11009" max="11009" width="8.85546875" customWidth="1"/>
    <col min="11010" max="11011" width="11.28515625" customWidth="1"/>
    <col min="11013" max="11014" width="11.28515625" customWidth="1"/>
    <col min="11015" max="11015" width="12.7109375" customWidth="1"/>
    <col min="11016" max="11017" width="11.28515625" customWidth="1"/>
    <col min="11019" max="11020" width="11.28515625" customWidth="1"/>
    <col min="11021" max="11021" width="12.7109375" customWidth="1"/>
    <col min="11022" max="11023" width="11.28515625" customWidth="1"/>
    <col min="11025" max="11026" width="11.28515625" customWidth="1"/>
    <col min="11027" max="11027" width="12.7109375" customWidth="1"/>
    <col min="11028" max="11029" width="11.28515625" customWidth="1"/>
    <col min="11031" max="11032" width="11.28515625" customWidth="1"/>
    <col min="11033" max="11033" width="12.7109375" customWidth="1"/>
    <col min="11034" max="11035" width="11.28515625" customWidth="1"/>
    <col min="11037" max="11038" width="11.28515625" customWidth="1"/>
    <col min="11039" max="11039" width="12.7109375" customWidth="1"/>
    <col min="11040" max="11040" width="0.140625" customWidth="1"/>
    <col min="11041" max="11042" width="11.28515625" customWidth="1"/>
    <col min="11044" max="11045" width="11.28515625" customWidth="1"/>
    <col min="11046" max="11046" width="12.7109375" customWidth="1"/>
    <col min="11047" max="11048" width="11.28515625" customWidth="1"/>
    <col min="11050" max="11051" width="11.28515625" customWidth="1"/>
    <col min="11052" max="11052" width="12.7109375" customWidth="1"/>
    <col min="11053" max="11054" width="11.28515625" customWidth="1"/>
    <col min="11056" max="11057" width="11.28515625" customWidth="1"/>
    <col min="11058" max="11058" width="12.7109375" customWidth="1"/>
    <col min="11059" max="11060" width="11.28515625" customWidth="1"/>
    <col min="11062" max="11063" width="11.28515625" customWidth="1"/>
    <col min="11064" max="11064" width="12.7109375" customWidth="1"/>
    <col min="11065" max="11065" width="10.140625" customWidth="1"/>
    <col min="11071" max="11071" width="10.28515625" bestFit="1" customWidth="1"/>
    <col min="11265" max="11265" width="8.85546875" customWidth="1"/>
    <col min="11266" max="11267" width="11.28515625" customWidth="1"/>
    <col min="11269" max="11270" width="11.28515625" customWidth="1"/>
    <col min="11271" max="11271" width="12.7109375" customWidth="1"/>
    <col min="11272" max="11273" width="11.28515625" customWidth="1"/>
    <col min="11275" max="11276" width="11.28515625" customWidth="1"/>
    <col min="11277" max="11277" width="12.7109375" customWidth="1"/>
    <col min="11278" max="11279" width="11.28515625" customWidth="1"/>
    <col min="11281" max="11282" width="11.28515625" customWidth="1"/>
    <col min="11283" max="11283" width="12.7109375" customWidth="1"/>
    <col min="11284" max="11285" width="11.28515625" customWidth="1"/>
    <col min="11287" max="11288" width="11.28515625" customWidth="1"/>
    <col min="11289" max="11289" width="12.7109375" customWidth="1"/>
    <col min="11290" max="11291" width="11.28515625" customWidth="1"/>
    <col min="11293" max="11294" width="11.28515625" customWidth="1"/>
    <col min="11295" max="11295" width="12.7109375" customWidth="1"/>
    <col min="11296" max="11296" width="0.140625" customWidth="1"/>
    <col min="11297" max="11298" width="11.28515625" customWidth="1"/>
    <col min="11300" max="11301" width="11.28515625" customWidth="1"/>
    <col min="11302" max="11302" width="12.7109375" customWidth="1"/>
    <col min="11303" max="11304" width="11.28515625" customWidth="1"/>
    <col min="11306" max="11307" width="11.28515625" customWidth="1"/>
    <col min="11308" max="11308" width="12.7109375" customWidth="1"/>
    <col min="11309" max="11310" width="11.28515625" customWidth="1"/>
    <col min="11312" max="11313" width="11.28515625" customWidth="1"/>
    <col min="11314" max="11314" width="12.7109375" customWidth="1"/>
    <col min="11315" max="11316" width="11.28515625" customWidth="1"/>
    <col min="11318" max="11319" width="11.28515625" customWidth="1"/>
    <col min="11320" max="11320" width="12.7109375" customWidth="1"/>
    <col min="11321" max="11321" width="10.140625" customWidth="1"/>
    <col min="11327" max="11327" width="10.28515625" bestFit="1" customWidth="1"/>
    <col min="11521" max="11521" width="8.85546875" customWidth="1"/>
    <col min="11522" max="11523" width="11.28515625" customWidth="1"/>
    <col min="11525" max="11526" width="11.28515625" customWidth="1"/>
    <col min="11527" max="11527" width="12.7109375" customWidth="1"/>
    <col min="11528" max="11529" width="11.28515625" customWidth="1"/>
    <col min="11531" max="11532" width="11.28515625" customWidth="1"/>
    <col min="11533" max="11533" width="12.7109375" customWidth="1"/>
    <col min="11534" max="11535" width="11.28515625" customWidth="1"/>
    <col min="11537" max="11538" width="11.28515625" customWidth="1"/>
    <col min="11539" max="11539" width="12.7109375" customWidth="1"/>
    <col min="11540" max="11541" width="11.28515625" customWidth="1"/>
    <col min="11543" max="11544" width="11.28515625" customWidth="1"/>
    <col min="11545" max="11545" width="12.7109375" customWidth="1"/>
    <col min="11546" max="11547" width="11.28515625" customWidth="1"/>
    <col min="11549" max="11550" width="11.28515625" customWidth="1"/>
    <col min="11551" max="11551" width="12.7109375" customWidth="1"/>
    <col min="11552" max="11552" width="0.140625" customWidth="1"/>
    <col min="11553" max="11554" width="11.28515625" customWidth="1"/>
    <col min="11556" max="11557" width="11.28515625" customWidth="1"/>
    <col min="11558" max="11558" width="12.7109375" customWidth="1"/>
    <col min="11559" max="11560" width="11.28515625" customWidth="1"/>
    <col min="11562" max="11563" width="11.28515625" customWidth="1"/>
    <col min="11564" max="11564" width="12.7109375" customWidth="1"/>
    <col min="11565" max="11566" width="11.28515625" customWidth="1"/>
    <col min="11568" max="11569" width="11.28515625" customWidth="1"/>
    <col min="11570" max="11570" width="12.7109375" customWidth="1"/>
    <col min="11571" max="11572" width="11.28515625" customWidth="1"/>
    <col min="11574" max="11575" width="11.28515625" customWidth="1"/>
    <col min="11576" max="11576" width="12.7109375" customWidth="1"/>
    <col min="11577" max="11577" width="10.140625" customWidth="1"/>
    <col min="11583" max="11583" width="10.28515625" bestFit="1" customWidth="1"/>
    <col min="11777" max="11777" width="8.85546875" customWidth="1"/>
    <col min="11778" max="11779" width="11.28515625" customWidth="1"/>
    <col min="11781" max="11782" width="11.28515625" customWidth="1"/>
    <col min="11783" max="11783" width="12.7109375" customWidth="1"/>
    <col min="11784" max="11785" width="11.28515625" customWidth="1"/>
    <col min="11787" max="11788" width="11.28515625" customWidth="1"/>
    <col min="11789" max="11789" width="12.7109375" customWidth="1"/>
    <col min="11790" max="11791" width="11.28515625" customWidth="1"/>
    <col min="11793" max="11794" width="11.28515625" customWidth="1"/>
    <col min="11795" max="11795" width="12.7109375" customWidth="1"/>
    <col min="11796" max="11797" width="11.28515625" customWidth="1"/>
    <col min="11799" max="11800" width="11.28515625" customWidth="1"/>
    <col min="11801" max="11801" width="12.7109375" customWidth="1"/>
    <col min="11802" max="11803" width="11.28515625" customWidth="1"/>
    <col min="11805" max="11806" width="11.28515625" customWidth="1"/>
    <col min="11807" max="11807" width="12.7109375" customWidth="1"/>
    <col min="11808" max="11808" width="0.140625" customWidth="1"/>
    <col min="11809" max="11810" width="11.28515625" customWidth="1"/>
    <col min="11812" max="11813" width="11.28515625" customWidth="1"/>
    <col min="11814" max="11814" width="12.7109375" customWidth="1"/>
    <col min="11815" max="11816" width="11.28515625" customWidth="1"/>
    <col min="11818" max="11819" width="11.28515625" customWidth="1"/>
    <col min="11820" max="11820" width="12.7109375" customWidth="1"/>
    <col min="11821" max="11822" width="11.28515625" customWidth="1"/>
    <col min="11824" max="11825" width="11.28515625" customWidth="1"/>
    <col min="11826" max="11826" width="12.7109375" customWidth="1"/>
    <col min="11827" max="11828" width="11.28515625" customWidth="1"/>
    <col min="11830" max="11831" width="11.28515625" customWidth="1"/>
    <col min="11832" max="11832" width="12.7109375" customWidth="1"/>
    <col min="11833" max="11833" width="10.140625" customWidth="1"/>
    <col min="11839" max="11839" width="10.28515625" bestFit="1" customWidth="1"/>
    <col min="12033" max="12033" width="8.85546875" customWidth="1"/>
    <col min="12034" max="12035" width="11.28515625" customWidth="1"/>
    <col min="12037" max="12038" width="11.28515625" customWidth="1"/>
    <col min="12039" max="12039" width="12.7109375" customWidth="1"/>
    <col min="12040" max="12041" width="11.28515625" customWidth="1"/>
    <col min="12043" max="12044" width="11.28515625" customWidth="1"/>
    <col min="12045" max="12045" width="12.7109375" customWidth="1"/>
    <col min="12046" max="12047" width="11.28515625" customWidth="1"/>
    <col min="12049" max="12050" width="11.28515625" customWidth="1"/>
    <col min="12051" max="12051" width="12.7109375" customWidth="1"/>
    <col min="12052" max="12053" width="11.28515625" customWidth="1"/>
    <col min="12055" max="12056" width="11.28515625" customWidth="1"/>
    <col min="12057" max="12057" width="12.7109375" customWidth="1"/>
    <col min="12058" max="12059" width="11.28515625" customWidth="1"/>
    <col min="12061" max="12062" width="11.28515625" customWidth="1"/>
    <col min="12063" max="12063" width="12.7109375" customWidth="1"/>
    <col min="12064" max="12064" width="0.140625" customWidth="1"/>
    <col min="12065" max="12066" width="11.28515625" customWidth="1"/>
    <col min="12068" max="12069" width="11.28515625" customWidth="1"/>
    <col min="12070" max="12070" width="12.7109375" customWidth="1"/>
    <col min="12071" max="12072" width="11.28515625" customWidth="1"/>
    <col min="12074" max="12075" width="11.28515625" customWidth="1"/>
    <col min="12076" max="12076" width="12.7109375" customWidth="1"/>
    <col min="12077" max="12078" width="11.28515625" customWidth="1"/>
    <col min="12080" max="12081" width="11.28515625" customWidth="1"/>
    <col min="12082" max="12082" width="12.7109375" customWidth="1"/>
    <col min="12083" max="12084" width="11.28515625" customWidth="1"/>
    <col min="12086" max="12087" width="11.28515625" customWidth="1"/>
    <col min="12088" max="12088" width="12.7109375" customWidth="1"/>
    <col min="12089" max="12089" width="10.140625" customWidth="1"/>
    <col min="12095" max="12095" width="10.28515625" bestFit="1" customWidth="1"/>
    <col min="12289" max="12289" width="8.85546875" customWidth="1"/>
    <col min="12290" max="12291" width="11.28515625" customWidth="1"/>
    <col min="12293" max="12294" width="11.28515625" customWidth="1"/>
    <col min="12295" max="12295" width="12.7109375" customWidth="1"/>
    <col min="12296" max="12297" width="11.28515625" customWidth="1"/>
    <col min="12299" max="12300" width="11.28515625" customWidth="1"/>
    <col min="12301" max="12301" width="12.7109375" customWidth="1"/>
    <col min="12302" max="12303" width="11.28515625" customWidth="1"/>
    <col min="12305" max="12306" width="11.28515625" customWidth="1"/>
    <col min="12307" max="12307" width="12.7109375" customWidth="1"/>
    <col min="12308" max="12309" width="11.28515625" customWidth="1"/>
    <col min="12311" max="12312" width="11.28515625" customWidth="1"/>
    <col min="12313" max="12313" width="12.7109375" customWidth="1"/>
    <col min="12314" max="12315" width="11.28515625" customWidth="1"/>
    <col min="12317" max="12318" width="11.28515625" customWidth="1"/>
    <col min="12319" max="12319" width="12.7109375" customWidth="1"/>
    <col min="12320" max="12320" width="0.140625" customWidth="1"/>
    <col min="12321" max="12322" width="11.28515625" customWidth="1"/>
    <col min="12324" max="12325" width="11.28515625" customWidth="1"/>
    <col min="12326" max="12326" width="12.7109375" customWidth="1"/>
    <col min="12327" max="12328" width="11.28515625" customWidth="1"/>
    <col min="12330" max="12331" width="11.28515625" customWidth="1"/>
    <col min="12332" max="12332" width="12.7109375" customWidth="1"/>
    <col min="12333" max="12334" width="11.28515625" customWidth="1"/>
    <col min="12336" max="12337" width="11.28515625" customWidth="1"/>
    <col min="12338" max="12338" width="12.7109375" customWidth="1"/>
    <col min="12339" max="12340" width="11.28515625" customWidth="1"/>
    <col min="12342" max="12343" width="11.28515625" customWidth="1"/>
    <col min="12344" max="12344" width="12.7109375" customWidth="1"/>
    <col min="12345" max="12345" width="10.140625" customWidth="1"/>
    <col min="12351" max="12351" width="10.28515625" bestFit="1" customWidth="1"/>
    <col min="12545" max="12545" width="8.85546875" customWidth="1"/>
    <col min="12546" max="12547" width="11.28515625" customWidth="1"/>
    <col min="12549" max="12550" width="11.28515625" customWidth="1"/>
    <col min="12551" max="12551" width="12.7109375" customWidth="1"/>
    <col min="12552" max="12553" width="11.28515625" customWidth="1"/>
    <col min="12555" max="12556" width="11.28515625" customWidth="1"/>
    <col min="12557" max="12557" width="12.7109375" customWidth="1"/>
    <col min="12558" max="12559" width="11.28515625" customWidth="1"/>
    <col min="12561" max="12562" width="11.28515625" customWidth="1"/>
    <col min="12563" max="12563" width="12.7109375" customWidth="1"/>
    <col min="12564" max="12565" width="11.28515625" customWidth="1"/>
    <col min="12567" max="12568" width="11.28515625" customWidth="1"/>
    <col min="12569" max="12569" width="12.7109375" customWidth="1"/>
    <col min="12570" max="12571" width="11.28515625" customWidth="1"/>
    <col min="12573" max="12574" width="11.28515625" customWidth="1"/>
    <col min="12575" max="12575" width="12.7109375" customWidth="1"/>
    <col min="12576" max="12576" width="0.140625" customWidth="1"/>
    <col min="12577" max="12578" width="11.28515625" customWidth="1"/>
    <col min="12580" max="12581" width="11.28515625" customWidth="1"/>
    <col min="12582" max="12582" width="12.7109375" customWidth="1"/>
    <col min="12583" max="12584" width="11.28515625" customWidth="1"/>
    <col min="12586" max="12587" width="11.28515625" customWidth="1"/>
    <col min="12588" max="12588" width="12.7109375" customWidth="1"/>
    <col min="12589" max="12590" width="11.28515625" customWidth="1"/>
    <col min="12592" max="12593" width="11.28515625" customWidth="1"/>
    <col min="12594" max="12594" width="12.7109375" customWidth="1"/>
    <col min="12595" max="12596" width="11.28515625" customWidth="1"/>
    <col min="12598" max="12599" width="11.28515625" customWidth="1"/>
    <col min="12600" max="12600" width="12.7109375" customWidth="1"/>
    <col min="12601" max="12601" width="10.140625" customWidth="1"/>
    <col min="12607" max="12607" width="10.28515625" bestFit="1" customWidth="1"/>
    <col min="12801" max="12801" width="8.85546875" customWidth="1"/>
    <col min="12802" max="12803" width="11.28515625" customWidth="1"/>
    <col min="12805" max="12806" width="11.28515625" customWidth="1"/>
    <col min="12807" max="12807" width="12.7109375" customWidth="1"/>
    <col min="12808" max="12809" width="11.28515625" customWidth="1"/>
    <col min="12811" max="12812" width="11.28515625" customWidth="1"/>
    <col min="12813" max="12813" width="12.7109375" customWidth="1"/>
    <col min="12814" max="12815" width="11.28515625" customWidth="1"/>
    <col min="12817" max="12818" width="11.28515625" customWidth="1"/>
    <col min="12819" max="12819" width="12.7109375" customWidth="1"/>
    <col min="12820" max="12821" width="11.28515625" customWidth="1"/>
    <col min="12823" max="12824" width="11.28515625" customWidth="1"/>
    <col min="12825" max="12825" width="12.7109375" customWidth="1"/>
    <col min="12826" max="12827" width="11.28515625" customWidth="1"/>
    <col min="12829" max="12830" width="11.28515625" customWidth="1"/>
    <col min="12831" max="12831" width="12.7109375" customWidth="1"/>
    <col min="12832" max="12832" width="0.140625" customWidth="1"/>
    <col min="12833" max="12834" width="11.28515625" customWidth="1"/>
    <col min="12836" max="12837" width="11.28515625" customWidth="1"/>
    <col min="12838" max="12838" width="12.7109375" customWidth="1"/>
    <col min="12839" max="12840" width="11.28515625" customWidth="1"/>
    <col min="12842" max="12843" width="11.28515625" customWidth="1"/>
    <col min="12844" max="12844" width="12.7109375" customWidth="1"/>
    <col min="12845" max="12846" width="11.28515625" customWidth="1"/>
    <col min="12848" max="12849" width="11.28515625" customWidth="1"/>
    <col min="12850" max="12850" width="12.7109375" customWidth="1"/>
    <col min="12851" max="12852" width="11.28515625" customWidth="1"/>
    <col min="12854" max="12855" width="11.28515625" customWidth="1"/>
    <col min="12856" max="12856" width="12.7109375" customWidth="1"/>
    <col min="12857" max="12857" width="10.140625" customWidth="1"/>
    <col min="12863" max="12863" width="10.28515625" bestFit="1" customWidth="1"/>
    <col min="13057" max="13057" width="8.85546875" customWidth="1"/>
    <col min="13058" max="13059" width="11.28515625" customWidth="1"/>
    <col min="13061" max="13062" width="11.28515625" customWidth="1"/>
    <col min="13063" max="13063" width="12.7109375" customWidth="1"/>
    <col min="13064" max="13065" width="11.28515625" customWidth="1"/>
    <col min="13067" max="13068" width="11.28515625" customWidth="1"/>
    <col min="13069" max="13069" width="12.7109375" customWidth="1"/>
    <col min="13070" max="13071" width="11.28515625" customWidth="1"/>
    <col min="13073" max="13074" width="11.28515625" customWidth="1"/>
    <col min="13075" max="13075" width="12.7109375" customWidth="1"/>
    <col min="13076" max="13077" width="11.28515625" customWidth="1"/>
    <col min="13079" max="13080" width="11.28515625" customWidth="1"/>
    <col min="13081" max="13081" width="12.7109375" customWidth="1"/>
    <col min="13082" max="13083" width="11.28515625" customWidth="1"/>
    <col min="13085" max="13086" width="11.28515625" customWidth="1"/>
    <col min="13087" max="13087" width="12.7109375" customWidth="1"/>
    <col min="13088" max="13088" width="0.140625" customWidth="1"/>
    <col min="13089" max="13090" width="11.28515625" customWidth="1"/>
    <col min="13092" max="13093" width="11.28515625" customWidth="1"/>
    <col min="13094" max="13094" width="12.7109375" customWidth="1"/>
    <col min="13095" max="13096" width="11.28515625" customWidth="1"/>
    <col min="13098" max="13099" width="11.28515625" customWidth="1"/>
    <col min="13100" max="13100" width="12.7109375" customWidth="1"/>
    <col min="13101" max="13102" width="11.28515625" customWidth="1"/>
    <col min="13104" max="13105" width="11.28515625" customWidth="1"/>
    <col min="13106" max="13106" width="12.7109375" customWidth="1"/>
    <col min="13107" max="13108" width="11.28515625" customWidth="1"/>
    <col min="13110" max="13111" width="11.28515625" customWidth="1"/>
    <col min="13112" max="13112" width="12.7109375" customWidth="1"/>
    <col min="13113" max="13113" width="10.140625" customWidth="1"/>
    <col min="13119" max="13119" width="10.28515625" bestFit="1" customWidth="1"/>
    <col min="13313" max="13313" width="8.85546875" customWidth="1"/>
    <col min="13314" max="13315" width="11.28515625" customWidth="1"/>
    <col min="13317" max="13318" width="11.28515625" customWidth="1"/>
    <col min="13319" max="13319" width="12.7109375" customWidth="1"/>
    <col min="13320" max="13321" width="11.28515625" customWidth="1"/>
    <col min="13323" max="13324" width="11.28515625" customWidth="1"/>
    <col min="13325" max="13325" width="12.7109375" customWidth="1"/>
    <col min="13326" max="13327" width="11.28515625" customWidth="1"/>
    <col min="13329" max="13330" width="11.28515625" customWidth="1"/>
    <col min="13331" max="13331" width="12.7109375" customWidth="1"/>
    <col min="13332" max="13333" width="11.28515625" customWidth="1"/>
    <col min="13335" max="13336" width="11.28515625" customWidth="1"/>
    <col min="13337" max="13337" width="12.7109375" customWidth="1"/>
    <col min="13338" max="13339" width="11.28515625" customWidth="1"/>
    <col min="13341" max="13342" width="11.28515625" customWidth="1"/>
    <col min="13343" max="13343" width="12.7109375" customWidth="1"/>
    <col min="13344" max="13344" width="0.140625" customWidth="1"/>
    <col min="13345" max="13346" width="11.28515625" customWidth="1"/>
    <col min="13348" max="13349" width="11.28515625" customWidth="1"/>
    <col min="13350" max="13350" width="12.7109375" customWidth="1"/>
    <col min="13351" max="13352" width="11.28515625" customWidth="1"/>
    <col min="13354" max="13355" width="11.28515625" customWidth="1"/>
    <col min="13356" max="13356" width="12.7109375" customWidth="1"/>
    <col min="13357" max="13358" width="11.28515625" customWidth="1"/>
    <col min="13360" max="13361" width="11.28515625" customWidth="1"/>
    <col min="13362" max="13362" width="12.7109375" customWidth="1"/>
    <col min="13363" max="13364" width="11.28515625" customWidth="1"/>
    <col min="13366" max="13367" width="11.28515625" customWidth="1"/>
    <col min="13368" max="13368" width="12.7109375" customWidth="1"/>
    <col min="13369" max="13369" width="10.140625" customWidth="1"/>
    <col min="13375" max="13375" width="10.28515625" bestFit="1" customWidth="1"/>
    <col min="13569" max="13569" width="8.85546875" customWidth="1"/>
    <col min="13570" max="13571" width="11.28515625" customWidth="1"/>
    <col min="13573" max="13574" width="11.28515625" customWidth="1"/>
    <col min="13575" max="13575" width="12.7109375" customWidth="1"/>
    <col min="13576" max="13577" width="11.28515625" customWidth="1"/>
    <col min="13579" max="13580" width="11.28515625" customWidth="1"/>
    <col min="13581" max="13581" width="12.7109375" customWidth="1"/>
    <col min="13582" max="13583" width="11.28515625" customWidth="1"/>
    <col min="13585" max="13586" width="11.28515625" customWidth="1"/>
    <col min="13587" max="13587" width="12.7109375" customWidth="1"/>
    <col min="13588" max="13589" width="11.28515625" customWidth="1"/>
    <col min="13591" max="13592" width="11.28515625" customWidth="1"/>
    <col min="13593" max="13593" width="12.7109375" customWidth="1"/>
    <col min="13594" max="13595" width="11.28515625" customWidth="1"/>
    <col min="13597" max="13598" width="11.28515625" customWidth="1"/>
    <col min="13599" max="13599" width="12.7109375" customWidth="1"/>
    <col min="13600" max="13600" width="0.140625" customWidth="1"/>
    <col min="13601" max="13602" width="11.28515625" customWidth="1"/>
    <col min="13604" max="13605" width="11.28515625" customWidth="1"/>
    <col min="13606" max="13606" width="12.7109375" customWidth="1"/>
    <col min="13607" max="13608" width="11.28515625" customWidth="1"/>
    <col min="13610" max="13611" width="11.28515625" customWidth="1"/>
    <col min="13612" max="13612" width="12.7109375" customWidth="1"/>
    <col min="13613" max="13614" width="11.28515625" customWidth="1"/>
    <col min="13616" max="13617" width="11.28515625" customWidth="1"/>
    <col min="13618" max="13618" width="12.7109375" customWidth="1"/>
    <col min="13619" max="13620" width="11.28515625" customWidth="1"/>
    <col min="13622" max="13623" width="11.28515625" customWidth="1"/>
    <col min="13624" max="13624" width="12.7109375" customWidth="1"/>
    <col min="13625" max="13625" width="10.140625" customWidth="1"/>
    <col min="13631" max="13631" width="10.28515625" bestFit="1" customWidth="1"/>
    <col min="13825" max="13825" width="8.85546875" customWidth="1"/>
    <col min="13826" max="13827" width="11.28515625" customWidth="1"/>
    <col min="13829" max="13830" width="11.28515625" customWidth="1"/>
    <col min="13831" max="13831" width="12.7109375" customWidth="1"/>
    <col min="13832" max="13833" width="11.28515625" customWidth="1"/>
    <col min="13835" max="13836" width="11.28515625" customWidth="1"/>
    <col min="13837" max="13837" width="12.7109375" customWidth="1"/>
    <col min="13838" max="13839" width="11.28515625" customWidth="1"/>
    <col min="13841" max="13842" width="11.28515625" customWidth="1"/>
    <col min="13843" max="13843" width="12.7109375" customWidth="1"/>
    <col min="13844" max="13845" width="11.28515625" customWidth="1"/>
    <col min="13847" max="13848" width="11.28515625" customWidth="1"/>
    <col min="13849" max="13849" width="12.7109375" customWidth="1"/>
    <col min="13850" max="13851" width="11.28515625" customWidth="1"/>
    <col min="13853" max="13854" width="11.28515625" customWidth="1"/>
    <col min="13855" max="13855" width="12.7109375" customWidth="1"/>
    <col min="13856" max="13856" width="0.140625" customWidth="1"/>
    <col min="13857" max="13858" width="11.28515625" customWidth="1"/>
    <col min="13860" max="13861" width="11.28515625" customWidth="1"/>
    <col min="13862" max="13862" width="12.7109375" customWidth="1"/>
    <col min="13863" max="13864" width="11.28515625" customWidth="1"/>
    <col min="13866" max="13867" width="11.28515625" customWidth="1"/>
    <col min="13868" max="13868" width="12.7109375" customWidth="1"/>
    <col min="13869" max="13870" width="11.28515625" customWidth="1"/>
    <col min="13872" max="13873" width="11.28515625" customWidth="1"/>
    <col min="13874" max="13874" width="12.7109375" customWidth="1"/>
    <col min="13875" max="13876" width="11.28515625" customWidth="1"/>
    <col min="13878" max="13879" width="11.28515625" customWidth="1"/>
    <col min="13880" max="13880" width="12.7109375" customWidth="1"/>
    <col min="13881" max="13881" width="10.140625" customWidth="1"/>
    <col min="13887" max="13887" width="10.28515625" bestFit="1" customWidth="1"/>
    <col min="14081" max="14081" width="8.85546875" customWidth="1"/>
    <col min="14082" max="14083" width="11.28515625" customWidth="1"/>
    <col min="14085" max="14086" width="11.28515625" customWidth="1"/>
    <col min="14087" max="14087" width="12.7109375" customWidth="1"/>
    <col min="14088" max="14089" width="11.28515625" customWidth="1"/>
    <col min="14091" max="14092" width="11.28515625" customWidth="1"/>
    <col min="14093" max="14093" width="12.7109375" customWidth="1"/>
    <col min="14094" max="14095" width="11.28515625" customWidth="1"/>
    <col min="14097" max="14098" width="11.28515625" customWidth="1"/>
    <col min="14099" max="14099" width="12.7109375" customWidth="1"/>
    <col min="14100" max="14101" width="11.28515625" customWidth="1"/>
    <col min="14103" max="14104" width="11.28515625" customWidth="1"/>
    <col min="14105" max="14105" width="12.7109375" customWidth="1"/>
    <col min="14106" max="14107" width="11.28515625" customWidth="1"/>
    <col min="14109" max="14110" width="11.28515625" customWidth="1"/>
    <col min="14111" max="14111" width="12.7109375" customWidth="1"/>
    <col min="14112" max="14112" width="0.140625" customWidth="1"/>
    <col min="14113" max="14114" width="11.28515625" customWidth="1"/>
    <col min="14116" max="14117" width="11.28515625" customWidth="1"/>
    <col min="14118" max="14118" width="12.7109375" customWidth="1"/>
    <col min="14119" max="14120" width="11.28515625" customWidth="1"/>
    <col min="14122" max="14123" width="11.28515625" customWidth="1"/>
    <col min="14124" max="14124" width="12.7109375" customWidth="1"/>
    <col min="14125" max="14126" width="11.28515625" customWidth="1"/>
    <col min="14128" max="14129" width="11.28515625" customWidth="1"/>
    <col min="14130" max="14130" width="12.7109375" customWidth="1"/>
    <col min="14131" max="14132" width="11.28515625" customWidth="1"/>
    <col min="14134" max="14135" width="11.28515625" customWidth="1"/>
    <col min="14136" max="14136" width="12.7109375" customWidth="1"/>
    <col min="14137" max="14137" width="10.140625" customWidth="1"/>
    <col min="14143" max="14143" width="10.28515625" bestFit="1" customWidth="1"/>
    <col min="14337" max="14337" width="8.85546875" customWidth="1"/>
    <col min="14338" max="14339" width="11.28515625" customWidth="1"/>
    <col min="14341" max="14342" width="11.28515625" customWidth="1"/>
    <col min="14343" max="14343" width="12.7109375" customWidth="1"/>
    <col min="14344" max="14345" width="11.28515625" customWidth="1"/>
    <col min="14347" max="14348" width="11.28515625" customWidth="1"/>
    <col min="14349" max="14349" width="12.7109375" customWidth="1"/>
    <col min="14350" max="14351" width="11.28515625" customWidth="1"/>
    <col min="14353" max="14354" width="11.28515625" customWidth="1"/>
    <col min="14355" max="14355" width="12.7109375" customWidth="1"/>
    <col min="14356" max="14357" width="11.28515625" customWidth="1"/>
    <col min="14359" max="14360" width="11.28515625" customWidth="1"/>
    <col min="14361" max="14361" width="12.7109375" customWidth="1"/>
    <col min="14362" max="14363" width="11.28515625" customWidth="1"/>
    <col min="14365" max="14366" width="11.28515625" customWidth="1"/>
    <col min="14367" max="14367" width="12.7109375" customWidth="1"/>
    <col min="14368" max="14368" width="0.140625" customWidth="1"/>
    <col min="14369" max="14370" width="11.28515625" customWidth="1"/>
    <col min="14372" max="14373" width="11.28515625" customWidth="1"/>
    <col min="14374" max="14374" width="12.7109375" customWidth="1"/>
    <col min="14375" max="14376" width="11.28515625" customWidth="1"/>
    <col min="14378" max="14379" width="11.28515625" customWidth="1"/>
    <col min="14380" max="14380" width="12.7109375" customWidth="1"/>
    <col min="14381" max="14382" width="11.28515625" customWidth="1"/>
    <col min="14384" max="14385" width="11.28515625" customWidth="1"/>
    <col min="14386" max="14386" width="12.7109375" customWidth="1"/>
    <col min="14387" max="14388" width="11.28515625" customWidth="1"/>
    <col min="14390" max="14391" width="11.28515625" customWidth="1"/>
    <col min="14392" max="14392" width="12.7109375" customWidth="1"/>
    <col min="14393" max="14393" width="10.140625" customWidth="1"/>
    <col min="14399" max="14399" width="10.28515625" bestFit="1" customWidth="1"/>
    <col min="14593" max="14593" width="8.85546875" customWidth="1"/>
    <col min="14594" max="14595" width="11.28515625" customWidth="1"/>
    <col min="14597" max="14598" width="11.28515625" customWidth="1"/>
    <col min="14599" max="14599" width="12.7109375" customWidth="1"/>
    <col min="14600" max="14601" width="11.28515625" customWidth="1"/>
    <col min="14603" max="14604" width="11.28515625" customWidth="1"/>
    <col min="14605" max="14605" width="12.7109375" customWidth="1"/>
    <col min="14606" max="14607" width="11.28515625" customWidth="1"/>
    <col min="14609" max="14610" width="11.28515625" customWidth="1"/>
    <col min="14611" max="14611" width="12.7109375" customWidth="1"/>
    <col min="14612" max="14613" width="11.28515625" customWidth="1"/>
    <col min="14615" max="14616" width="11.28515625" customWidth="1"/>
    <col min="14617" max="14617" width="12.7109375" customWidth="1"/>
    <col min="14618" max="14619" width="11.28515625" customWidth="1"/>
    <col min="14621" max="14622" width="11.28515625" customWidth="1"/>
    <col min="14623" max="14623" width="12.7109375" customWidth="1"/>
    <col min="14624" max="14624" width="0.140625" customWidth="1"/>
    <col min="14625" max="14626" width="11.28515625" customWidth="1"/>
    <col min="14628" max="14629" width="11.28515625" customWidth="1"/>
    <col min="14630" max="14630" width="12.7109375" customWidth="1"/>
    <col min="14631" max="14632" width="11.28515625" customWidth="1"/>
    <col min="14634" max="14635" width="11.28515625" customWidth="1"/>
    <col min="14636" max="14636" width="12.7109375" customWidth="1"/>
    <col min="14637" max="14638" width="11.28515625" customWidth="1"/>
    <col min="14640" max="14641" width="11.28515625" customWidth="1"/>
    <col min="14642" max="14642" width="12.7109375" customWidth="1"/>
    <col min="14643" max="14644" width="11.28515625" customWidth="1"/>
    <col min="14646" max="14647" width="11.28515625" customWidth="1"/>
    <col min="14648" max="14648" width="12.7109375" customWidth="1"/>
    <col min="14649" max="14649" width="10.140625" customWidth="1"/>
    <col min="14655" max="14655" width="10.28515625" bestFit="1" customWidth="1"/>
    <col min="14849" max="14849" width="8.85546875" customWidth="1"/>
    <col min="14850" max="14851" width="11.28515625" customWidth="1"/>
    <col min="14853" max="14854" width="11.28515625" customWidth="1"/>
    <col min="14855" max="14855" width="12.7109375" customWidth="1"/>
    <col min="14856" max="14857" width="11.28515625" customWidth="1"/>
    <col min="14859" max="14860" width="11.28515625" customWidth="1"/>
    <col min="14861" max="14861" width="12.7109375" customWidth="1"/>
    <col min="14862" max="14863" width="11.28515625" customWidth="1"/>
    <col min="14865" max="14866" width="11.28515625" customWidth="1"/>
    <col min="14867" max="14867" width="12.7109375" customWidth="1"/>
    <col min="14868" max="14869" width="11.28515625" customWidth="1"/>
    <col min="14871" max="14872" width="11.28515625" customWidth="1"/>
    <col min="14873" max="14873" width="12.7109375" customWidth="1"/>
    <col min="14874" max="14875" width="11.28515625" customWidth="1"/>
    <col min="14877" max="14878" width="11.28515625" customWidth="1"/>
    <col min="14879" max="14879" width="12.7109375" customWidth="1"/>
    <col min="14880" max="14880" width="0.140625" customWidth="1"/>
    <col min="14881" max="14882" width="11.28515625" customWidth="1"/>
    <col min="14884" max="14885" width="11.28515625" customWidth="1"/>
    <col min="14886" max="14886" width="12.7109375" customWidth="1"/>
    <col min="14887" max="14888" width="11.28515625" customWidth="1"/>
    <col min="14890" max="14891" width="11.28515625" customWidth="1"/>
    <col min="14892" max="14892" width="12.7109375" customWidth="1"/>
    <col min="14893" max="14894" width="11.28515625" customWidth="1"/>
    <col min="14896" max="14897" width="11.28515625" customWidth="1"/>
    <col min="14898" max="14898" width="12.7109375" customWidth="1"/>
    <col min="14899" max="14900" width="11.28515625" customWidth="1"/>
    <col min="14902" max="14903" width="11.28515625" customWidth="1"/>
    <col min="14904" max="14904" width="12.7109375" customWidth="1"/>
    <col min="14905" max="14905" width="10.140625" customWidth="1"/>
    <col min="14911" max="14911" width="10.28515625" bestFit="1" customWidth="1"/>
    <col min="15105" max="15105" width="8.85546875" customWidth="1"/>
    <col min="15106" max="15107" width="11.28515625" customWidth="1"/>
    <col min="15109" max="15110" width="11.28515625" customWidth="1"/>
    <col min="15111" max="15111" width="12.7109375" customWidth="1"/>
    <col min="15112" max="15113" width="11.28515625" customWidth="1"/>
    <col min="15115" max="15116" width="11.28515625" customWidth="1"/>
    <col min="15117" max="15117" width="12.7109375" customWidth="1"/>
    <col min="15118" max="15119" width="11.28515625" customWidth="1"/>
    <col min="15121" max="15122" width="11.28515625" customWidth="1"/>
    <col min="15123" max="15123" width="12.7109375" customWidth="1"/>
    <col min="15124" max="15125" width="11.28515625" customWidth="1"/>
    <col min="15127" max="15128" width="11.28515625" customWidth="1"/>
    <col min="15129" max="15129" width="12.7109375" customWidth="1"/>
    <col min="15130" max="15131" width="11.28515625" customWidth="1"/>
    <col min="15133" max="15134" width="11.28515625" customWidth="1"/>
    <col min="15135" max="15135" width="12.7109375" customWidth="1"/>
    <col min="15136" max="15136" width="0.140625" customWidth="1"/>
    <col min="15137" max="15138" width="11.28515625" customWidth="1"/>
    <col min="15140" max="15141" width="11.28515625" customWidth="1"/>
    <col min="15142" max="15142" width="12.7109375" customWidth="1"/>
    <col min="15143" max="15144" width="11.28515625" customWidth="1"/>
    <col min="15146" max="15147" width="11.28515625" customWidth="1"/>
    <col min="15148" max="15148" width="12.7109375" customWidth="1"/>
    <col min="15149" max="15150" width="11.28515625" customWidth="1"/>
    <col min="15152" max="15153" width="11.28515625" customWidth="1"/>
    <col min="15154" max="15154" width="12.7109375" customWidth="1"/>
    <col min="15155" max="15156" width="11.28515625" customWidth="1"/>
    <col min="15158" max="15159" width="11.28515625" customWidth="1"/>
    <col min="15160" max="15160" width="12.7109375" customWidth="1"/>
    <col min="15161" max="15161" width="10.140625" customWidth="1"/>
    <col min="15167" max="15167" width="10.28515625" bestFit="1" customWidth="1"/>
    <col min="15361" max="15361" width="8.85546875" customWidth="1"/>
    <col min="15362" max="15363" width="11.28515625" customWidth="1"/>
    <col min="15365" max="15366" width="11.28515625" customWidth="1"/>
    <col min="15367" max="15367" width="12.7109375" customWidth="1"/>
    <col min="15368" max="15369" width="11.28515625" customWidth="1"/>
    <col min="15371" max="15372" width="11.28515625" customWidth="1"/>
    <col min="15373" max="15373" width="12.7109375" customWidth="1"/>
    <col min="15374" max="15375" width="11.28515625" customWidth="1"/>
    <col min="15377" max="15378" width="11.28515625" customWidth="1"/>
    <col min="15379" max="15379" width="12.7109375" customWidth="1"/>
    <col min="15380" max="15381" width="11.28515625" customWidth="1"/>
    <col min="15383" max="15384" width="11.28515625" customWidth="1"/>
    <col min="15385" max="15385" width="12.7109375" customWidth="1"/>
    <col min="15386" max="15387" width="11.28515625" customWidth="1"/>
    <col min="15389" max="15390" width="11.28515625" customWidth="1"/>
    <col min="15391" max="15391" width="12.7109375" customWidth="1"/>
    <col min="15392" max="15392" width="0.140625" customWidth="1"/>
    <col min="15393" max="15394" width="11.28515625" customWidth="1"/>
    <col min="15396" max="15397" width="11.28515625" customWidth="1"/>
    <col min="15398" max="15398" width="12.7109375" customWidth="1"/>
    <col min="15399" max="15400" width="11.28515625" customWidth="1"/>
    <col min="15402" max="15403" width="11.28515625" customWidth="1"/>
    <col min="15404" max="15404" width="12.7109375" customWidth="1"/>
    <col min="15405" max="15406" width="11.28515625" customWidth="1"/>
    <col min="15408" max="15409" width="11.28515625" customWidth="1"/>
    <col min="15410" max="15410" width="12.7109375" customWidth="1"/>
    <col min="15411" max="15412" width="11.28515625" customWidth="1"/>
    <col min="15414" max="15415" width="11.28515625" customWidth="1"/>
    <col min="15416" max="15416" width="12.7109375" customWidth="1"/>
    <col min="15417" max="15417" width="10.140625" customWidth="1"/>
    <col min="15423" max="15423" width="10.28515625" bestFit="1" customWidth="1"/>
    <col min="15617" max="15617" width="8.85546875" customWidth="1"/>
    <col min="15618" max="15619" width="11.28515625" customWidth="1"/>
    <col min="15621" max="15622" width="11.28515625" customWidth="1"/>
    <col min="15623" max="15623" width="12.7109375" customWidth="1"/>
    <col min="15624" max="15625" width="11.28515625" customWidth="1"/>
    <col min="15627" max="15628" width="11.28515625" customWidth="1"/>
    <col min="15629" max="15629" width="12.7109375" customWidth="1"/>
    <col min="15630" max="15631" width="11.28515625" customWidth="1"/>
    <col min="15633" max="15634" width="11.28515625" customWidth="1"/>
    <col min="15635" max="15635" width="12.7109375" customWidth="1"/>
    <col min="15636" max="15637" width="11.28515625" customWidth="1"/>
    <col min="15639" max="15640" width="11.28515625" customWidth="1"/>
    <col min="15641" max="15641" width="12.7109375" customWidth="1"/>
    <col min="15642" max="15643" width="11.28515625" customWidth="1"/>
    <col min="15645" max="15646" width="11.28515625" customWidth="1"/>
    <col min="15647" max="15647" width="12.7109375" customWidth="1"/>
    <col min="15648" max="15648" width="0.140625" customWidth="1"/>
    <col min="15649" max="15650" width="11.28515625" customWidth="1"/>
    <col min="15652" max="15653" width="11.28515625" customWidth="1"/>
    <col min="15654" max="15654" width="12.7109375" customWidth="1"/>
    <col min="15655" max="15656" width="11.28515625" customWidth="1"/>
    <col min="15658" max="15659" width="11.28515625" customWidth="1"/>
    <col min="15660" max="15660" width="12.7109375" customWidth="1"/>
    <col min="15661" max="15662" width="11.28515625" customWidth="1"/>
    <col min="15664" max="15665" width="11.28515625" customWidth="1"/>
    <col min="15666" max="15666" width="12.7109375" customWidth="1"/>
    <col min="15667" max="15668" width="11.28515625" customWidth="1"/>
    <col min="15670" max="15671" width="11.28515625" customWidth="1"/>
    <col min="15672" max="15672" width="12.7109375" customWidth="1"/>
    <col min="15673" max="15673" width="10.140625" customWidth="1"/>
    <col min="15679" max="15679" width="10.28515625" bestFit="1" customWidth="1"/>
    <col min="15873" max="15873" width="8.85546875" customWidth="1"/>
    <col min="15874" max="15875" width="11.28515625" customWidth="1"/>
    <col min="15877" max="15878" width="11.28515625" customWidth="1"/>
    <col min="15879" max="15879" width="12.7109375" customWidth="1"/>
    <col min="15880" max="15881" width="11.28515625" customWidth="1"/>
    <col min="15883" max="15884" width="11.28515625" customWidth="1"/>
    <col min="15885" max="15885" width="12.7109375" customWidth="1"/>
    <col min="15886" max="15887" width="11.28515625" customWidth="1"/>
    <col min="15889" max="15890" width="11.28515625" customWidth="1"/>
    <col min="15891" max="15891" width="12.7109375" customWidth="1"/>
    <col min="15892" max="15893" width="11.28515625" customWidth="1"/>
    <col min="15895" max="15896" width="11.28515625" customWidth="1"/>
    <col min="15897" max="15897" width="12.7109375" customWidth="1"/>
    <col min="15898" max="15899" width="11.28515625" customWidth="1"/>
    <col min="15901" max="15902" width="11.28515625" customWidth="1"/>
    <col min="15903" max="15903" width="12.7109375" customWidth="1"/>
    <col min="15904" max="15904" width="0.140625" customWidth="1"/>
    <col min="15905" max="15906" width="11.28515625" customWidth="1"/>
    <col min="15908" max="15909" width="11.28515625" customWidth="1"/>
    <col min="15910" max="15910" width="12.7109375" customWidth="1"/>
    <col min="15911" max="15912" width="11.28515625" customWidth="1"/>
    <col min="15914" max="15915" width="11.28515625" customWidth="1"/>
    <col min="15916" max="15916" width="12.7109375" customWidth="1"/>
    <col min="15917" max="15918" width="11.28515625" customWidth="1"/>
    <col min="15920" max="15921" width="11.28515625" customWidth="1"/>
    <col min="15922" max="15922" width="12.7109375" customWidth="1"/>
    <col min="15923" max="15924" width="11.28515625" customWidth="1"/>
    <col min="15926" max="15927" width="11.28515625" customWidth="1"/>
    <col min="15928" max="15928" width="12.7109375" customWidth="1"/>
    <col min="15929" max="15929" width="10.140625" customWidth="1"/>
    <col min="15935" max="15935" width="10.28515625" bestFit="1" customWidth="1"/>
    <col min="16129" max="16129" width="8.85546875" customWidth="1"/>
    <col min="16130" max="16131" width="11.28515625" customWidth="1"/>
    <col min="16133" max="16134" width="11.28515625" customWidth="1"/>
    <col min="16135" max="16135" width="12.7109375" customWidth="1"/>
    <col min="16136" max="16137" width="11.28515625" customWidth="1"/>
    <col min="16139" max="16140" width="11.28515625" customWidth="1"/>
    <col min="16141" max="16141" width="12.7109375" customWidth="1"/>
    <col min="16142" max="16143" width="11.28515625" customWidth="1"/>
    <col min="16145" max="16146" width="11.28515625" customWidth="1"/>
    <col min="16147" max="16147" width="12.7109375" customWidth="1"/>
    <col min="16148" max="16149" width="11.28515625" customWidth="1"/>
    <col min="16151" max="16152" width="11.28515625" customWidth="1"/>
    <col min="16153" max="16153" width="12.7109375" customWidth="1"/>
    <col min="16154" max="16155" width="11.28515625" customWidth="1"/>
    <col min="16157" max="16158" width="11.28515625" customWidth="1"/>
    <col min="16159" max="16159" width="12.7109375" customWidth="1"/>
    <col min="16160" max="16160" width="0.140625" customWidth="1"/>
    <col min="16161" max="16162" width="11.28515625" customWidth="1"/>
    <col min="16164" max="16165" width="11.28515625" customWidth="1"/>
    <col min="16166" max="16166" width="12.7109375" customWidth="1"/>
    <col min="16167" max="16168" width="11.28515625" customWidth="1"/>
    <col min="16170" max="16171" width="11.28515625" customWidth="1"/>
    <col min="16172" max="16172" width="12.7109375" customWidth="1"/>
    <col min="16173" max="16174" width="11.28515625" customWidth="1"/>
    <col min="16176" max="16177" width="11.28515625" customWidth="1"/>
    <col min="16178" max="16178" width="12.7109375" customWidth="1"/>
    <col min="16179" max="16180" width="11.28515625" customWidth="1"/>
    <col min="16182" max="16183" width="11.28515625" customWidth="1"/>
    <col min="16184" max="16184" width="12.7109375" customWidth="1"/>
    <col min="16185" max="16185" width="10.140625" customWidth="1"/>
    <col min="16191" max="16191" width="10.28515625" bestFit="1" customWidth="1"/>
  </cols>
  <sheetData>
    <row r="1" spans="1:68" ht="19.5" customHeight="1" thickBot="1" x14ac:dyDescent="0.25">
      <c r="A1" s="1"/>
      <c r="B1" s="190" t="s">
        <v>0</v>
      </c>
      <c r="C1" s="191"/>
      <c r="D1" s="191"/>
      <c r="E1" s="191"/>
      <c r="F1" s="191"/>
      <c r="G1" s="192"/>
      <c r="H1" s="190" t="s">
        <v>1</v>
      </c>
      <c r="I1" s="191"/>
      <c r="J1" s="191"/>
      <c r="K1" s="191"/>
      <c r="L1" s="191"/>
      <c r="M1" s="192"/>
      <c r="N1" s="190" t="s">
        <v>2</v>
      </c>
      <c r="O1" s="191"/>
      <c r="P1" s="191"/>
      <c r="Q1" s="191"/>
      <c r="R1" s="191"/>
      <c r="S1" s="192"/>
      <c r="T1" s="190" t="s">
        <v>3</v>
      </c>
      <c r="U1" s="191"/>
      <c r="V1" s="191"/>
      <c r="W1" s="191"/>
      <c r="X1" s="191"/>
      <c r="Y1" s="192"/>
      <c r="Z1" s="190" t="s">
        <v>4</v>
      </c>
      <c r="AA1" s="191"/>
      <c r="AB1" s="191"/>
      <c r="AC1" s="191"/>
      <c r="AD1" s="191"/>
      <c r="AE1" s="192"/>
      <c r="AF1" s="2"/>
      <c r="AG1" s="190" t="s">
        <v>5</v>
      </c>
      <c r="AH1" s="191"/>
      <c r="AI1" s="191"/>
      <c r="AJ1" s="191"/>
      <c r="AK1" s="191"/>
      <c r="AL1" s="192"/>
      <c r="AM1" s="190" t="s">
        <v>6</v>
      </c>
      <c r="AN1" s="191"/>
      <c r="AO1" s="191"/>
      <c r="AP1" s="191"/>
      <c r="AQ1" s="191"/>
      <c r="AR1" s="192"/>
      <c r="AS1" s="190" t="s">
        <v>7</v>
      </c>
      <c r="AT1" s="191"/>
      <c r="AU1" s="191"/>
      <c r="AV1" s="191"/>
      <c r="AW1" s="191"/>
      <c r="AX1" s="192"/>
      <c r="AY1" s="190" t="s">
        <v>483</v>
      </c>
      <c r="AZ1" s="191"/>
      <c r="BA1" s="191"/>
      <c r="BB1" s="191"/>
      <c r="BC1" s="191"/>
      <c r="BD1" s="192"/>
      <c r="BE1" s="190" t="s">
        <v>492</v>
      </c>
      <c r="BF1" s="191"/>
      <c r="BG1" s="191"/>
      <c r="BH1" s="191"/>
      <c r="BI1" s="191"/>
      <c r="BJ1" s="192"/>
      <c r="BK1" s="193" t="s">
        <v>609</v>
      </c>
      <c r="BL1" s="194"/>
      <c r="BM1" s="194"/>
      <c r="BN1" s="194"/>
      <c r="BO1" s="194"/>
      <c r="BP1" s="194"/>
    </row>
    <row r="2" spans="1:68" s="8" customFormat="1" ht="36" customHeight="1" thickBot="1" x14ac:dyDescent="0.25">
      <c r="A2" s="3" t="s">
        <v>8</v>
      </c>
      <c r="B2" s="4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 t="s">
        <v>14</v>
      </c>
      <c r="H2" s="4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6" t="s">
        <v>14</v>
      </c>
      <c r="N2" s="4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6" t="s">
        <v>14</v>
      </c>
      <c r="T2" s="4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6" t="s">
        <v>14</v>
      </c>
      <c r="Z2" s="4" t="s">
        <v>9</v>
      </c>
      <c r="AA2" s="5" t="s">
        <v>10</v>
      </c>
      <c r="AB2" s="5" t="s">
        <v>11</v>
      </c>
      <c r="AC2" s="5" t="s">
        <v>12</v>
      </c>
      <c r="AD2" s="5" t="s">
        <v>13</v>
      </c>
      <c r="AE2" s="6" t="s">
        <v>14</v>
      </c>
      <c r="AF2" s="7"/>
      <c r="AG2" s="4" t="s">
        <v>9</v>
      </c>
      <c r="AH2" s="5" t="s">
        <v>10</v>
      </c>
      <c r="AI2" s="5" t="s">
        <v>11</v>
      </c>
      <c r="AJ2" s="5" t="s">
        <v>12</v>
      </c>
      <c r="AK2" s="5" t="s">
        <v>13</v>
      </c>
      <c r="AL2" s="6" t="s">
        <v>14</v>
      </c>
      <c r="AM2" s="4" t="s">
        <v>9</v>
      </c>
      <c r="AN2" s="5" t="s">
        <v>10</v>
      </c>
      <c r="AO2" s="5" t="s">
        <v>11</v>
      </c>
      <c r="AP2" s="5" t="s">
        <v>12</v>
      </c>
      <c r="AQ2" s="5" t="s">
        <v>13</v>
      </c>
      <c r="AR2" s="6" t="s">
        <v>14</v>
      </c>
      <c r="AS2" s="4" t="s">
        <v>9</v>
      </c>
      <c r="AT2" s="5" t="s">
        <v>10</v>
      </c>
      <c r="AU2" s="5" t="s">
        <v>11</v>
      </c>
      <c r="AV2" s="5" t="s">
        <v>12</v>
      </c>
      <c r="AW2" s="5" t="s">
        <v>13</v>
      </c>
      <c r="AX2" s="6" t="s">
        <v>14</v>
      </c>
      <c r="AY2" s="4" t="s">
        <v>9</v>
      </c>
      <c r="AZ2" s="5" t="s">
        <v>10</v>
      </c>
      <c r="BA2" s="5" t="s">
        <v>11</v>
      </c>
      <c r="BB2" s="5" t="s">
        <v>12</v>
      </c>
      <c r="BC2" s="5" t="s">
        <v>13</v>
      </c>
      <c r="BD2" s="6" t="s">
        <v>14</v>
      </c>
      <c r="BE2" s="4" t="s">
        <v>9</v>
      </c>
      <c r="BF2" s="5" t="s">
        <v>10</v>
      </c>
      <c r="BG2" s="5" t="s">
        <v>11</v>
      </c>
      <c r="BH2" s="5" t="s">
        <v>12</v>
      </c>
      <c r="BI2" s="5" t="s">
        <v>13</v>
      </c>
      <c r="BJ2" s="6" t="s">
        <v>14</v>
      </c>
      <c r="BK2" s="4" t="s">
        <v>9</v>
      </c>
      <c r="BL2" s="5" t="s">
        <v>10</v>
      </c>
      <c r="BM2" s="5" t="s">
        <v>11</v>
      </c>
      <c r="BN2" s="5" t="s">
        <v>12</v>
      </c>
      <c r="BO2" s="5" t="s">
        <v>13</v>
      </c>
      <c r="BP2" s="6" t="s">
        <v>14</v>
      </c>
    </row>
    <row r="3" spans="1:68" x14ac:dyDescent="0.2">
      <c r="A3" s="9">
        <v>1</v>
      </c>
      <c r="B3" s="10"/>
      <c r="C3" s="11"/>
      <c r="D3" s="11"/>
      <c r="E3" s="11"/>
      <c r="F3" s="11"/>
      <c r="G3" s="12"/>
      <c r="H3" s="10">
        <v>39539</v>
      </c>
      <c r="I3" s="11">
        <v>2.1</v>
      </c>
      <c r="J3" s="11" t="s">
        <v>15</v>
      </c>
      <c r="K3" s="11">
        <v>256</v>
      </c>
      <c r="L3" s="11"/>
      <c r="M3" s="12">
        <v>59</v>
      </c>
      <c r="N3" s="10">
        <v>39904</v>
      </c>
      <c r="O3" s="11">
        <v>3.1</v>
      </c>
      <c r="P3" s="11" t="s">
        <v>16</v>
      </c>
      <c r="Q3" s="11">
        <v>304</v>
      </c>
      <c r="R3" s="11"/>
      <c r="S3" s="12">
        <v>148</v>
      </c>
      <c r="T3" s="10"/>
      <c r="U3" s="11"/>
      <c r="V3" s="11"/>
      <c r="W3" s="11"/>
      <c r="X3" s="11"/>
      <c r="Y3" s="12"/>
      <c r="Z3" s="10"/>
      <c r="AA3" s="11"/>
      <c r="AB3" s="11"/>
      <c r="AC3" s="11"/>
      <c r="AD3" s="11"/>
      <c r="AE3" s="12"/>
      <c r="AF3" s="13"/>
      <c r="AG3" s="10"/>
      <c r="AH3" s="11"/>
      <c r="AI3" s="11"/>
      <c r="AJ3" s="11"/>
      <c r="AK3" s="11"/>
      <c r="AL3" s="12"/>
      <c r="AM3" s="10">
        <v>41365</v>
      </c>
      <c r="AN3" s="11">
        <v>7.1</v>
      </c>
      <c r="AO3" s="11" t="s">
        <v>17</v>
      </c>
      <c r="AP3" s="11"/>
      <c r="AQ3" s="11">
        <v>202</v>
      </c>
      <c r="AR3" s="12">
        <v>174</v>
      </c>
      <c r="AS3" s="14">
        <v>41730</v>
      </c>
      <c r="AT3" s="15">
        <v>8.1</v>
      </c>
      <c r="AU3" s="15" t="s">
        <v>18</v>
      </c>
      <c r="AV3" s="15">
        <v>226</v>
      </c>
      <c r="AW3" s="16"/>
      <c r="AX3" s="17">
        <v>170</v>
      </c>
      <c r="AY3" s="14">
        <v>42095</v>
      </c>
      <c r="AZ3" s="15">
        <v>9.1</v>
      </c>
      <c r="BA3" s="15" t="s">
        <v>430</v>
      </c>
      <c r="BB3" s="15">
        <v>125</v>
      </c>
      <c r="BC3" s="16">
        <v>101</v>
      </c>
      <c r="BD3" s="17">
        <v>254</v>
      </c>
      <c r="BE3" s="14">
        <v>42461</v>
      </c>
      <c r="BF3" s="15">
        <v>10.1</v>
      </c>
      <c r="BG3" s="15" t="s">
        <v>493</v>
      </c>
      <c r="BH3" s="15"/>
      <c r="BI3" s="16"/>
      <c r="BJ3" s="17"/>
      <c r="BK3" s="25">
        <v>42828</v>
      </c>
      <c r="BL3">
        <v>11.1</v>
      </c>
      <c r="BM3" t="s">
        <v>610</v>
      </c>
      <c r="BN3">
        <v>257</v>
      </c>
      <c r="BO3">
        <v>0</v>
      </c>
      <c r="BP3">
        <v>590</v>
      </c>
    </row>
    <row r="4" spans="1:68" x14ac:dyDescent="0.2">
      <c r="A4" s="9">
        <v>2</v>
      </c>
      <c r="B4" s="14">
        <v>39173</v>
      </c>
      <c r="C4" s="15">
        <v>1.1000000000000001</v>
      </c>
      <c r="D4" s="15" t="s">
        <v>19</v>
      </c>
      <c r="E4" s="15">
        <v>104</v>
      </c>
      <c r="F4" s="15">
        <v>301</v>
      </c>
      <c r="G4" s="17"/>
      <c r="H4" s="14">
        <v>39545</v>
      </c>
      <c r="I4" s="15">
        <v>2.1</v>
      </c>
      <c r="J4" s="15" t="s">
        <v>20</v>
      </c>
      <c r="K4" s="15">
        <v>296</v>
      </c>
      <c r="L4" s="15"/>
      <c r="M4" s="17">
        <v>37</v>
      </c>
      <c r="N4" s="14">
        <v>39909</v>
      </c>
      <c r="O4" s="15">
        <v>3.1</v>
      </c>
      <c r="P4" s="15" t="s">
        <v>21</v>
      </c>
      <c r="Q4" s="15">
        <v>332</v>
      </c>
      <c r="R4" s="15">
        <v>20</v>
      </c>
      <c r="S4" s="17">
        <v>100</v>
      </c>
      <c r="T4" s="14">
        <v>40273</v>
      </c>
      <c r="U4" s="15">
        <v>4.0999999999999996</v>
      </c>
      <c r="V4" s="15" t="s">
        <v>22</v>
      </c>
      <c r="W4" s="15">
        <v>305</v>
      </c>
      <c r="X4" s="15"/>
      <c r="Y4" s="17">
        <v>206</v>
      </c>
      <c r="Z4" s="14">
        <v>40637</v>
      </c>
      <c r="AA4" s="15">
        <v>5.0999999999999996</v>
      </c>
      <c r="AB4" s="15" t="s">
        <v>23</v>
      </c>
      <c r="AC4" s="15">
        <v>276</v>
      </c>
      <c r="AD4" s="15">
        <v>58</v>
      </c>
      <c r="AE4" s="17">
        <v>502</v>
      </c>
      <c r="AF4" s="13"/>
      <c r="AG4" s="14">
        <v>41001</v>
      </c>
      <c r="AH4" s="15">
        <v>6.1</v>
      </c>
      <c r="AI4" s="15" t="s">
        <v>24</v>
      </c>
      <c r="AJ4" s="15">
        <v>254</v>
      </c>
      <c r="AK4" s="15"/>
      <c r="AL4" s="17">
        <v>325</v>
      </c>
      <c r="AM4" s="14">
        <v>41372</v>
      </c>
      <c r="AN4" s="15">
        <v>7.1</v>
      </c>
      <c r="AO4" s="15" t="s">
        <v>25</v>
      </c>
      <c r="AP4" s="15">
        <v>81</v>
      </c>
      <c r="AQ4" s="15">
        <v>133</v>
      </c>
      <c r="AR4" s="17">
        <v>162</v>
      </c>
      <c r="AS4" s="14">
        <v>41736</v>
      </c>
      <c r="AT4" s="15">
        <v>8.1</v>
      </c>
      <c r="AU4" s="15" t="s">
        <v>26</v>
      </c>
      <c r="AV4" s="15">
        <v>186</v>
      </c>
      <c r="AW4" s="16"/>
      <c r="AX4" s="17">
        <v>210</v>
      </c>
      <c r="AY4" s="14">
        <v>42100</v>
      </c>
      <c r="AZ4" s="15">
        <v>9.1</v>
      </c>
      <c r="BA4" s="15" t="s">
        <v>431</v>
      </c>
      <c r="BB4" s="15">
        <v>77</v>
      </c>
      <c r="BC4" s="16">
        <v>3</v>
      </c>
      <c r="BD4" s="17">
        <v>400</v>
      </c>
      <c r="BE4" s="14">
        <v>42464</v>
      </c>
      <c r="BF4" s="15">
        <v>10.1</v>
      </c>
      <c r="BG4" s="15" t="s">
        <v>484</v>
      </c>
      <c r="BH4" s="15">
        <v>105</v>
      </c>
      <c r="BI4" s="16"/>
      <c r="BJ4" s="17">
        <v>199</v>
      </c>
      <c r="BK4" s="25">
        <v>42835</v>
      </c>
      <c r="BL4" s="26">
        <v>11.1</v>
      </c>
      <c r="BM4" t="s">
        <v>611</v>
      </c>
      <c r="BN4">
        <v>238</v>
      </c>
      <c r="BO4">
        <v>6</v>
      </c>
      <c r="BP4">
        <v>603</v>
      </c>
    </row>
    <row r="5" spans="1:68" x14ac:dyDescent="0.2">
      <c r="A5" s="9">
        <v>3</v>
      </c>
      <c r="B5" s="14">
        <v>39181</v>
      </c>
      <c r="C5" s="15">
        <v>1.1000000000000001</v>
      </c>
      <c r="D5" s="15" t="s">
        <v>27</v>
      </c>
      <c r="E5" s="15">
        <v>42</v>
      </c>
      <c r="F5" s="15">
        <v>304</v>
      </c>
      <c r="G5" s="17">
        <v>59</v>
      </c>
      <c r="H5" s="14">
        <v>39552</v>
      </c>
      <c r="I5" s="15">
        <v>2.1</v>
      </c>
      <c r="J5" s="15" t="s">
        <v>28</v>
      </c>
      <c r="K5" s="15">
        <v>239</v>
      </c>
      <c r="L5" s="15"/>
      <c r="M5" s="17">
        <v>94</v>
      </c>
      <c r="N5" s="14">
        <v>39916</v>
      </c>
      <c r="O5" s="15">
        <v>3.1</v>
      </c>
      <c r="P5" s="15" t="s">
        <v>29</v>
      </c>
      <c r="Q5" s="15">
        <v>320</v>
      </c>
      <c r="R5" s="15">
        <v>9</v>
      </c>
      <c r="S5" s="17">
        <v>123</v>
      </c>
      <c r="T5" s="14">
        <v>40280</v>
      </c>
      <c r="U5" s="15">
        <v>4.0999999999999996</v>
      </c>
      <c r="V5" s="15" t="s">
        <v>30</v>
      </c>
      <c r="W5" s="15">
        <v>235</v>
      </c>
      <c r="X5" s="15"/>
      <c r="Y5" s="17">
        <v>284</v>
      </c>
      <c r="Z5" s="14">
        <v>40644</v>
      </c>
      <c r="AA5" s="15">
        <v>5.0999999999999996</v>
      </c>
      <c r="AB5" s="15" t="s">
        <v>31</v>
      </c>
      <c r="AC5" s="15">
        <v>298</v>
      </c>
      <c r="AD5" s="15">
        <v>36</v>
      </c>
      <c r="AE5" s="17">
        <v>502</v>
      </c>
      <c r="AF5" s="13"/>
      <c r="AG5" s="14">
        <f t="shared" ref="AG5:AG25" si="0">AG4+7</f>
        <v>41008</v>
      </c>
      <c r="AH5" s="15">
        <v>6.1</v>
      </c>
      <c r="AI5" s="15" t="s">
        <v>32</v>
      </c>
      <c r="AJ5" s="15">
        <v>288</v>
      </c>
      <c r="AK5" s="15"/>
      <c r="AL5" s="17">
        <v>291</v>
      </c>
      <c r="AM5" s="14">
        <v>41379</v>
      </c>
      <c r="AN5" s="15">
        <v>7.1</v>
      </c>
      <c r="AO5" s="15" t="s">
        <v>33</v>
      </c>
      <c r="AP5" s="15">
        <v>17</v>
      </c>
      <c r="AQ5" s="15">
        <v>197</v>
      </c>
      <c r="AR5" s="17">
        <v>162</v>
      </c>
      <c r="AS5" s="14">
        <v>41743</v>
      </c>
      <c r="AT5" s="15">
        <v>8.1</v>
      </c>
      <c r="AU5" s="15" t="s">
        <v>34</v>
      </c>
      <c r="AV5" s="15">
        <v>145</v>
      </c>
      <c r="AW5" s="16">
        <v>35</v>
      </c>
      <c r="AX5" s="17">
        <v>216</v>
      </c>
      <c r="AY5" s="14">
        <v>42107</v>
      </c>
      <c r="AZ5" s="15">
        <v>9.1</v>
      </c>
      <c r="BA5" s="15" t="s">
        <v>432</v>
      </c>
      <c r="BB5" s="15">
        <v>79</v>
      </c>
      <c r="BC5" s="16"/>
      <c r="BD5" s="17">
        <v>401</v>
      </c>
      <c r="BE5" s="14">
        <v>42471</v>
      </c>
      <c r="BF5" s="15">
        <v>10.1</v>
      </c>
      <c r="BG5" s="15" t="s">
        <v>485</v>
      </c>
      <c r="BH5" s="15">
        <v>95</v>
      </c>
      <c r="BI5" s="16"/>
      <c r="BJ5" s="17">
        <v>209</v>
      </c>
      <c r="BK5" s="25">
        <v>42842</v>
      </c>
      <c r="BL5" s="26">
        <v>11.1</v>
      </c>
      <c r="BM5" t="s">
        <v>612</v>
      </c>
      <c r="BN5">
        <v>259</v>
      </c>
      <c r="BO5">
        <v>9</v>
      </c>
      <c r="BP5">
        <v>579</v>
      </c>
    </row>
    <row r="6" spans="1:68" x14ac:dyDescent="0.2">
      <c r="A6" s="9">
        <v>4</v>
      </c>
      <c r="B6" s="14">
        <v>39188</v>
      </c>
      <c r="C6" s="15">
        <v>1.1000000000000001</v>
      </c>
      <c r="D6" s="15" t="s">
        <v>35</v>
      </c>
      <c r="E6" s="15">
        <v>59</v>
      </c>
      <c r="F6" s="16">
        <v>294</v>
      </c>
      <c r="G6" s="17">
        <v>52</v>
      </c>
      <c r="H6" s="14">
        <v>39559</v>
      </c>
      <c r="I6" s="15">
        <v>2.1</v>
      </c>
      <c r="J6" s="15" t="s">
        <v>36</v>
      </c>
      <c r="K6" s="15">
        <v>195</v>
      </c>
      <c r="L6" s="16">
        <v>101</v>
      </c>
      <c r="M6" s="17">
        <v>37</v>
      </c>
      <c r="N6" s="14">
        <v>39923</v>
      </c>
      <c r="O6" s="15">
        <v>3.1</v>
      </c>
      <c r="P6" s="15" t="s">
        <v>37</v>
      </c>
      <c r="Q6" s="15">
        <v>263</v>
      </c>
      <c r="R6" s="16">
        <v>4</v>
      </c>
      <c r="S6" s="17">
        <v>185</v>
      </c>
      <c r="T6" s="14">
        <v>40287</v>
      </c>
      <c r="U6" s="15">
        <v>4.0999999999999996</v>
      </c>
      <c r="V6" s="15" t="s">
        <v>38</v>
      </c>
      <c r="W6" s="15">
        <v>247</v>
      </c>
      <c r="X6" s="16"/>
      <c r="Y6" s="17">
        <v>272</v>
      </c>
      <c r="Z6" s="14">
        <v>40651</v>
      </c>
      <c r="AA6" s="15">
        <v>5.0999999999999996</v>
      </c>
      <c r="AB6" s="15" t="s">
        <v>39</v>
      </c>
      <c r="AC6" s="15">
        <v>370</v>
      </c>
      <c r="AD6" s="16"/>
      <c r="AE6" s="17">
        <v>466</v>
      </c>
      <c r="AF6" s="13"/>
      <c r="AG6" s="14">
        <f t="shared" si="0"/>
        <v>41015</v>
      </c>
      <c r="AH6" s="15">
        <v>6.1</v>
      </c>
      <c r="AI6" s="15" t="s">
        <v>40</v>
      </c>
      <c r="AJ6" s="15">
        <v>261</v>
      </c>
      <c r="AK6" s="16"/>
      <c r="AL6" s="17">
        <v>318</v>
      </c>
      <c r="AM6" s="14">
        <v>41386</v>
      </c>
      <c r="AN6" s="15">
        <v>7.1</v>
      </c>
      <c r="AO6" s="15" t="s">
        <v>41</v>
      </c>
      <c r="AP6" s="15">
        <v>70</v>
      </c>
      <c r="AQ6" s="16">
        <v>74</v>
      </c>
      <c r="AR6" s="17">
        <v>232</v>
      </c>
      <c r="AS6" s="14">
        <v>41750</v>
      </c>
      <c r="AT6" s="15">
        <v>8.1</v>
      </c>
      <c r="AU6" s="15" t="s">
        <v>42</v>
      </c>
      <c r="AV6" s="15">
        <v>150</v>
      </c>
      <c r="AW6" s="16">
        <v>48</v>
      </c>
      <c r="AX6" s="17">
        <v>198</v>
      </c>
      <c r="AY6" s="14">
        <v>42114</v>
      </c>
      <c r="AZ6" s="15">
        <v>9.1</v>
      </c>
      <c r="BA6" s="15" t="s">
        <v>433</v>
      </c>
      <c r="BB6" s="15">
        <v>109</v>
      </c>
      <c r="BC6" s="16"/>
      <c r="BD6" s="17">
        <v>371</v>
      </c>
      <c r="BE6" s="14">
        <v>42478</v>
      </c>
      <c r="BF6" s="15">
        <v>10.1</v>
      </c>
      <c r="BG6" s="15" t="s">
        <v>486</v>
      </c>
      <c r="BH6" s="15">
        <v>74</v>
      </c>
      <c r="BI6" s="16"/>
      <c r="BJ6" s="17">
        <v>230</v>
      </c>
      <c r="BK6" s="25">
        <v>42849</v>
      </c>
      <c r="BL6" s="26">
        <v>11.2</v>
      </c>
      <c r="BM6" t="s">
        <v>635</v>
      </c>
      <c r="BN6">
        <v>252</v>
      </c>
      <c r="BP6">
        <v>675</v>
      </c>
    </row>
    <row r="7" spans="1:68" x14ac:dyDescent="0.2">
      <c r="A7" s="9">
        <v>5</v>
      </c>
      <c r="B7" s="14">
        <v>39195</v>
      </c>
      <c r="C7" s="15">
        <v>1.1000000000000001</v>
      </c>
      <c r="D7" s="15" t="s">
        <v>43</v>
      </c>
      <c r="E7" s="15">
        <v>14</v>
      </c>
      <c r="F7" s="16">
        <v>298</v>
      </c>
      <c r="G7" s="17">
        <v>93</v>
      </c>
      <c r="H7" s="14">
        <v>39566</v>
      </c>
      <c r="I7" s="15">
        <v>2.2000000000000002</v>
      </c>
      <c r="J7" s="15" t="s">
        <v>44</v>
      </c>
      <c r="K7" s="15">
        <v>176</v>
      </c>
      <c r="L7" s="16"/>
      <c r="M7" s="17">
        <v>153</v>
      </c>
      <c r="N7" s="14">
        <v>39930</v>
      </c>
      <c r="O7" s="15">
        <v>3.2</v>
      </c>
      <c r="P7" s="15" t="s">
        <v>45</v>
      </c>
      <c r="Q7" s="15">
        <v>277</v>
      </c>
      <c r="R7" s="16"/>
      <c r="S7" s="17">
        <v>189</v>
      </c>
      <c r="T7" s="14">
        <v>40294</v>
      </c>
      <c r="U7" s="15">
        <v>4.2</v>
      </c>
      <c r="V7" s="15" t="s">
        <v>46</v>
      </c>
      <c r="W7" s="15">
        <v>329</v>
      </c>
      <c r="X7" s="16"/>
      <c r="Y7" s="17">
        <v>195</v>
      </c>
      <c r="Z7" s="14">
        <v>40658</v>
      </c>
      <c r="AA7" s="15">
        <v>5.2</v>
      </c>
      <c r="AB7" s="15" t="s">
        <v>47</v>
      </c>
      <c r="AC7" s="15">
        <v>360</v>
      </c>
      <c r="AD7" s="16"/>
      <c r="AE7" s="17">
        <v>454</v>
      </c>
      <c r="AF7" s="13"/>
      <c r="AG7" s="14">
        <f t="shared" si="0"/>
        <v>41022</v>
      </c>
      <c r="AH7" s="15">
        <v>6.1</v>
      </c>
      <c r="AI7" s="15" t="s">
        <v>48</v>
      </c>
      <c r="AJ7" s="15">
        <v>275</v>
      </c>
      <c r="AK7" s="16"/>
      <c r="AL7" s="17">
        <v>304</v>
      </c>
      <c r="AM7" s="14">
        <v>41393</v>
      </c>
      <c r="AN7" s="15">
        <v>7.2</v>
      </c>
      <c r="AO7" s="15" t="s">
        <v>49</v>
      </c>
      <c r="AP7" s="15">
        <v>17</v>
      </c>
      <c r="AQ7" s="16">
        <v>148</v>
      </c>
      <c r="AR7" s="17">
        <v>210</v>
      </c>
      <c r="AS7" s="14">
        <v>41757</v>
      </c>
      <c r="AT7" s="15">
        <v>8.1999999999999993</v>
      </c>
      <c r="AU7" s="15" t="s">
        <v>50</v>
      </c>
      <c r="AV7" s="15">
        <v>198</v>
      </c>
      <c r="AW7" s="16"/>
      <c r="AX7" s="17">
        <v>206</v>
      </c>
      <c r="AY7" s="14">
        <v>42121</v>
      </c>
      <c r="AZ7" s="15">
        <v>9.1999999999999993</v>
      </c>
      <c r="BA7" s="15" t="s">
        <v>434</v>
      </c>
      <c r="BB7" s="15">
        <v>76</v>
      </c>
      <c r="BC7" s="16"/>
      <c r="BD7" s="17">
        <v>403</v>
      </c>
      <c r="BE7" s="14">
        <v>42485</v>
      </c>
      <c r="BF7" s="15">
        <v>10.199999999999999</v>
      </c>
      <c r="BG7" s="15" t="s">
        <v>487</v>
      </c>
      <c r="BH7" s="15">
        <v>69</v>
      </c>
      <c r="BI7" s="16"/>
      <c r="BJ7" s="17">
        <v>268</v>
      </c>
      <c r="BK7" s="25">
        <v>42856</v>
      </c>
      <c r="BL7" s="26">
        <v>11.2</v>
      </c>
    </row>
    <row r="8" spans="1:68" x14ac:dyDescent="0.2">
      <c r="A8" s="9">
        <v>6</v>
      </c>
      <c r="B8" s="14">
        <v>39202</v>
      </c>
      <c r="C8" s="15">
        <v>1.2</v>
      </c>
      <c r="D8" s="15" t="s">
        <v>51</v>
      </c>
      <c r="E8" s="15">
        <v>69</v>
      </c>
      <c r="F8" s="16">
        <v>287</v>
      </c>
      <c r="G8" s="17">
        <v>49</v>
      </c>
      <c r="H8" s="14">
        <v>39573</v>
      </c>
      <c r="I8" s="15">
        <v>2.2000000000000002</v>
      </c>
      <c r="J8" s="15" t="s">
        <v>52</v>
      </c>
      <c r="K8" s="15">
        <v>241</v>
      </c>
      <c r="L8" s="16"/>
      <c r="M8" s="17">
        <v>128</v>
      </c>
      <c r="N8" s="14">
        <v>39937</v>
      </c>
      <c r="O8" s="15">
        <v>3.2</v>
      </c>
      <c r="P8" s="15" t="s">
        <v>53</v>
      </c>
      <c r="Q8" s="15">
        <v>350</v>
      </c>
      <c r="R8" s="16"/>
      <c r="S8" s="17">
        <v>116</v>
      </c>
      <c r="T8" s="14">
        <v>40301</v>
      </c>
      <c r="U8" s="15">
        <v>4.2</v>
      </c>
      <c r="V8" s="15" t="s">
        <v>54</v>
      </c>
      <c r="W8" s="15">
        <v>248</v>
      </c>
      <c r="X8" s="16">
        <v>9</v>
      </c>
      <c r="Y8" s="17">
        <v>267</v>
      </c>
      <c r="Z8" s="14">
        <v>40665</v>
      </c>
      <c r="AA8" s="15">
        <v>5.2</v>
      </c>
      <c r="AB8" s="15" t="s">
        <v>55</v>
      </c>
      <c r="AC8" s="15">
        <v>352</v>
      </c>
      <c r="AD8" s="16"/>
      <c r="AE8" s="17">
        <v>462</v>
      </c>
      <c r="AF8" s="13"/>
      <c r="AG8" s="14">
        <f t="shared" si="0"/>
        <v>41029</v>
      </c>
      <c r="AH8" s="15">
        <v>6.2</v>
      </c>
      <c r="AI8" s="15" t="s">
        <v>56</v>
      </c>
      <c r="AJ8" s="15">
        <v>260</v>
      </c>
      <c r="AK8" s="16"/>
      <c r="AL8" s="17">
        <v>340</v>
      </c>
      <c r="AM8" s="14">
        <v>41400</v>
      </c>
      <c r="AN8" s="15">
        <v>7.2</v>
      </c>
      <c r="AO8" s="15" t="s">
        <v>57</v>
      </c>
      <c r="AP8" s="15"/>
      <c r="AQ8" s="16">
        <v>190</v>
      </c>
      <c r="AR8" s="17">
        <v>185</v>
      </c>
      <c r="AS8" s="14">
        <v>41764</v>
      </c>
      <c r="AT8" s="15">
        <v>8.1999999999999993</v>
      </c>
      <c r="AU8" s="15" t="s">
        <v>58</v>
      </c>
      <c r="AV8" s="15">
        <v>198</v>
      </c>
      <c r="AW8" s="16"/>
      <c r="AX8" s="17">
        <v>206</v>
      </c>
      <c r="AY8" s="14">
        <v>42128</v>
      </c>
      <c r="AZ8" s="15">
        <v>9.1999999999999993</v>
      </c>
      <c r="BA8" s="15" t="s">
        <v>435</v>
      </c>
      <c r="BB8" s="15">
        <v>85</v>
      </c>
      <c r="BC8" s="16"/>
      <c r="BD8" s="17">
        <v>394</v>
      </c>
      <c r="BE8" s="14">
        <v>42492</v>
      </c>
      <c r="BF8" s="15">
        <v>10.199999999999999</v>
      </c>
      <c r="BG8" s="15" t="s">
        <v>488</v>
      </c>
      <c r="BH8" s="15">
        <v>59</v>
      </c>
      <c r="BI8" s="16"/>
      <c r="BJ8" s="17">
        <v>278</v>
      </c>
      <c r="BK8" s="25">
        <v>42863</v>
      </c>
      <c r="BL8" s="26">
        <v>11.2</v>
      </c>
    </row>
    <row r="9" spans="1:68" x14ac:dyDescent="0.2">
      <c r="A9" s="9">
        <v>7</v>
      </c>
      <c r="B9" s="14">
        <v>39209</v>
      </c>
      <c r="C9" s="15">
        <v>1.2</v>
      </c>
      <c r="D9" s="15" t="s">
        <v>59</v>
      </c>
      <c r="E9" s="15">
        <v>112</v>
      </c>
      <c r="F9" s="16">
        <v>250</v>
      </c>
      <c r="G9" s="17">
        <v>14</v>
      </c>
      <c r="H9" s="14">
        <v>39580</v>
      </c>
      <c r="I9" s="15">
        <v>2.2000000000000002</v>
      </c>
      <c r="J9" s="15" t="s">
        <v>60</v>
      </c>
      <c r="K9" s="15">
        <v>203</v>
      </c>
      <c r="L9" s="16">
        <v>27</v>
      </c>
      <c r="M9" s="17">
        <v>139</v>
      </c>
      <c r="N9" s="14">
        <v>39944</v>
      </c>
      <c r="O9" s="15">
        <v>3.2</v>
      </c>
      <c r="P9" s="15" t="s">
        <v>61</v>
      </c>
      <c r="Q9" s="15">
        <v>360</v>
      </c>
      <c r="R9" s="16"/>
      <c r="S9" s="17">
        <v>106</v>
      </c>
      <c r="T9" s="14">
        <v>40308</v>
      </c>
      <c r="U9" s="15">
        <v>4.2</v>
      </c>
      <c r="V9" s="15" t="s">
        <v>62</v>
      </c>
      <c r="W9" s="15">
        <v>277</v>
      </c>
      <c r="X9" s="16"/>
      <c r="Y9" s="17">
        <v>247</v>
      </c>
      <c r="Z9" s="14">
        <v>40672</v>
      </c>
      <c r="AA9" s="15">
        <v>5.2</v>
      </c>
      <c r="AB9" s="15" t="s">
        <v>63</v>
      </c>
      <c r="AC9" s="15">
        <v>323</v>
      </c>
      <c r="AD9" s="16"/>
      <c r="AE9" s="17">
        <v>491</v>
      </c>
      <c r="AF9" s="13"/>
      <c r="AG9" s="14">
        <f t="shared" si="0"/>
        <v>41036</v>
      </c>
      <c r="AH9" s="15">
        <v>6.2</v>
      </c>
      <c r="AI9" s="15" t="s">
        <v>64</v>
      </c>
      <c r="AJ9" s="15">
        <v>299</v>
      </c>
      <c r="AK9" s="16"/>
      <c r="AL9" s="17">
        <v>310</v>
      </c>
      <c r="AM9" s="14">
        <v>41407</v>
      </c>
      <c r="AN9" s="15">
        <v>7.2</v>
      </c>
      <c r="AO9" s="15" t="s">
        <v>65</v>
      </c>
      <c r="AP9" s="15"/>
      <c r="AQ9" s="16">
        <v>189</v>
      </c>
      <c r="AR9" s="17">
        <v>186</v>
      </c>
      <c r="AS9" s="14">
        <v>41771</v>
      </c>
      <c r="AT9" s="15">
        <v>8.1999999999999993</v>
      </c>
      <c r="AU9" s="15" t="s">
        <v>66</v>
      </c>
      <c r="AV9" s="15">
        <v>188</v>
      </c>
      <c r="AW9" s="16"/>
      <c r="AX9" s="17">
        <v>216</v>
      </c>
      <c r="AY9" s="14">
        <v>42135</v>
      </c>
      <c r="AZ9" s="15">
        <v>9.1999999999999993</v>
      </c>
      <c r="BA9" s="15" t="s">
        <v>436</v>
      </c>
      <c r="BB9" s="15">
        <v>63</v>
      </c>
      <c r="BC9" s="16">
        <v>7</v>
      </c>
      <c r="BD9" s="17">
        <v>409</v>
      </c>
      <c r="BE9" s="14">
        <v>42499</v>
      </c>
      <c r="BF9" s="15">
        <v>10.199999999999999</v>
      </c>
      <c r="BG9" s="15" t="s">
        <v>489</v>
      </c>
      <c r="BH9" s="15">
        <v>71</v>
      </c>
      <c r="BI9" s="16"/>
      <c r="BJ9" s="17">
        <v>266</v>
      </c>
      <c r="BK9" s="25">
        <v>42870</v>
      </c>
      <c r="BL9" s="26">
        <v>11.2</v>
      </c>
    </row>
    <row r="10" spans="1:68" x14ac:dyDescent="0.2">
      <c r="A10" s="9">
        <v>8</v>
      </c>
      <c r="B10" s="14">
        <v>39216</v>
      </c>
      <c r="C10" s="15">
        <v>1.2</v>
      </c>
      <c r="D10" s="15" t="s">
        <v>67</v>
      </c>
      <c r="E10" s="15">
        <v>90</v>
      </c>
      <c r="F10" s="16">
        <v>237</v>
      </c>
      <c r="G10" s="17">
        <v>52</v>
      </c>
      <c r="H10" s="14">
        <v>39587</v>
      </c>
      <c r="I10" s="15">
        <v>2.2000000000000002</v>
      </c>
      <c r="J10" s="15" t="s">
        <v>68</v>
      </c>
      <c r="K10" s="15">
        <v>152</v>
      </c>
      <c r="L10" s="16">
        <v>89</v>
      </c>
      <c r="M10" s="17">
        <v>128</v>
      </c>
      <c r="N10" s="14">
        <v>39951</v>
      </c>
      <c r="O10" s="15">
        <v>3.2</v>
      </c>
      <c r="P10" s="15" t="s">
        <v>69</v>
      </c>
      <c r="Q10" s="15">
        <v>369</v>
      </c>
      <c r="R10" s="16"/>
      <c r="S10" s="17">
        <v>97</v>
      </c>
      <c r="T10" s="14">
        <v>40315</v>
      </c>
      <c r="U10" s="15">
        <v>4.2</v>
      </c>
      <c r="V10" s="15" t="s">
        <v>70</v>
      </c>
      <c r="W10" s="15">
        <v>278</v>
      </c>
      <c r="X10" s="16"/>
      <c r="Y10" s="17">
        <v>246</v>
      </c>
      <c r="Z10" s="14">
        <v>40679</v>
      </c>
      <c r="AA10" s="15">
        <v>5.2</v>
      </c>
      <c r="AB10" s="15" t="s">
        <v>71</v>
      </c>
      <c r="AC10" s="15">
        <v>304</v>
      </c>
      <c r="AD10" s="16"/>
      <c r="AE10" s="17">
        <v>510</v>
      </c>
      <c r="AF10" s="13"/>
      <c r="AG10" s="14">
        <f t="shared" si="0"/>
        <v>41043</v>
      </c>
      <c r="AH10" s="15">
        <v>6.2</v>
      </c>
      <c r="AI10" s="15" t="s">
        <v>72</v>
      </c>
      <c r="AJ10" s="15">
        <v>267</v>
      </c>
      <c r="AK10" s="16"/>
      <c r="AL10" s="17">
        <v>342</v>
      </c>
      <c r="AM10" s="14">
        <v>41414</v>
      </c>
      <c r="AN10" s="15">
        <v>7.2</v>
      </c>
      <c r="AO10" s="15" t="s">
        <v>73</v>
      </c>
      <c r="AP10" s="15"/>
      <c r="AQ10" s="16">
        <v>172</v>
      </c>
      <c r="AR10" s="17">
        <v>203</v>
      </c>
      <c r="AS10" s="14">
        <v>41778</v>
      </c>
      <c r="AT10" s="15">
        <v>8.1999999999999993</v>
      </c>
      <c r="AU10" s="15" t="s">
        <v>74</v>
      </c>
      <c r="AV10" s="15">
        <v>145</v>
      </c>
      <c r="AW10" s="16">
        <v>61</v>
      </c>
      <c r="AX10" s="17">
        <v>198</v>
      </c>
      <c r="AY10" s="14">
        <v>42142</v>
      </c>
      <c r="AZ10" s="15">
        <v>9.1999999999999993</v>
      </c>
      <c r="BA10" s="15" t="s">
        <v>437</v>
      </c>
      <c r="BB10" s="15">
        <v>83</v>
      </c>
      <c r="BC10" s="16">
        <v>45</v>
      </c>
      <c r="BD10" s="17">
        <v>351</v>
      </c>
      <c r="BE10" s="14">
        <v>42506</v>
      </c>
      <c r="BF10" s="15">
        <v>10.199999999999999</v>
      </c>
      <c r="BG10" s="15" t="s">
        <v>490</v>
      </c>
      <c r="BH10" s="15">
        <v>75</v>
      </c>
      <c r="BI10" s="16"/>
      <c r="BJ10" s="17">
        <v>262</v>
      </c>
      <c r="BK10" s="25">
        <v>42877</v>
      </c>
      <c r="BL10" s="26">
        <v>11.2</v>
      </c>
    </row>
    <row r="11" spans="1:68" x14ac:dyDescent="0.2">
      <c r="A11" s="9">
        <v>9</v>
      </c>
      <c r="B11" s="14">
        <v>39223</v>
      </c>
      <c r="C11" s="15">
        <v>1.2</v>
      </c>
      <c r="D11" s="15" t="s">
        <v>75</v>
      </c>
      <c r="E11" s="15">
        <v>115</v>
      </c>
      <c r="F11" s="16">
        <v>273</v>
      </c>
      <c r="G11" s="17">
        <v>17</v>
      </c>
      <c r="H11" s="14">
        <v>39594</v>
      </c>
      <c r="I11" s="15">
        <v>2.2000000000000002</v>
      </c>
      <c r="J11" s="15" t="s">
        <v>76</v>
      </c>
      <c r="K11" s="15">
        <v>277</v>
      </c>
      <c r="L11" s="16">
        <v>53</v>
      </c>
      <c r="M11" s="17">
        <v>39</v>
      </c>
      <c r="N11" s="14">
        <v>39958</v>
      </c>
      <c r="O11" s="15">
        <v>3.2</v>
      </c>
      <c r="P11" s="15" t="s">
        <v>77</v>
      </c>
      <c r="Q11" s="15">
        <v>313</v>
      </c>
      <c r="R11" s="16"/>
      <c r="S11" s="17">
        <v>153</v>
      </c>
      <c r="T11" s="14">
        <v>40322</v>
      </c>
      <c r="U11" s="15">
        <v>4.2</v>
      </c>
      <c r="V11" s="15" t="s">
        <v>78</v>
      </c>
      <c r="W11" s="15">
        <v>252</v>
      </c>
      <c r="X11" s="16">
        <v>3</v>
      </c>
      <c r="Y11" s="17">
        <v>269</v>
      </c>
      <c r="Z11" s="14">
        <v>40686</v>
      </c>
      <c r="AA11" s="15">
        <v>5.2</v>
      </c>
      <c r="AB11" s="15" t="s">
        <v>79</v>
      </c>
      <c r="AC11" s="15">
        <v>357</v>
      </c>
      <c r="AD11" s="16"/>
      <c r="AE11" s="17">
        <v>457</v>
      </c>
      <c r="AF11" s="13"/>
      <c r="AG11" s="14">
        <f t="shared" si="0"/>
        <v>41050</v>
      </c>
      <c r="AH11" s="15">
        <v>6.2</v>
      </c>
      <c r="AI11" s="15" t="s">
        <v>80</v>
      </c>
      <c r="AJ11" s="15">
        <v>287</v>
      </c>
      <c r="AK11" s="16"/>
      <c r="AL11" s="17">
        <v>322</v>
      </c>
      <c r="AM11" s="14">
        <v>41421</v>
      </c>
      <c r="AN11" s="15">
        <v>7.2</v>
      </c>
      <c r="AO11" s="15" t="s">
        <v>81</v>
      </c>
      <c r="AP11" s="15"/>
      <c r="AQ11" s="16">
        <v>146</v>
      </c>
      <c r="AR11" s="17">
        <v>229</v>
      </c>
      <c r="AS11" s="14">
        <v>41785</v>
      </c>
      <c r="AT11" s="15">
        <v>8.1999999999999993</v>
      </c>
      <c r="AU11" s="15" t="s">
        <v>82</v>
      </c>
      <c r="AV11" s="15">
        <v>145</v>
      </c>
      <c r="AW11" s="16">
        <v>58</v>
      </c>
      <c r="AX11" s="17">
        <v>201</v>
      </c>
      <c r="AY11" s="14">
        <v>42149</v>
      </c>
      <c r="AZ11" s="15">
        <v>9.1999999999999993</v>
      </c>
      <c r="BA11" s="15" t="s">
        <v>438</v>
      </c>
      <c r="BB11" s="15">
        <v>74</v>
      </c>
      <c r="BC11" s="16">
        <v>7</v>
      </c>
      <c r="BD11" s="17">
        <v>398</v>
      </c>
      <c r="BE11" s="14">
        <v>42513</v>
      </c>
      <c r="BF11" s="15">
        <v>10.199999999999999</v>
      </c>
      <c r="BG11" s="15" t="s">
        <v>491</v>
      </c>
      <c r="BH11" s="15">
        <v>91</v>
      </c>
      <c r="BI11" s="16"/>
      <c r="BJ11" s="17">
        <v>246</v>
      </c>
      <c r="BK11" s="25">
        <v>42884</v>
      </c>
      <c r="BL11" s="26">
        <v>11.2</v>
      </c>
    </row>
    <row r="12" spans="1:68" x14ac:dyDescent="0.2">
      <c r="A12" s="9">
        <v>10</v>
      </c>
      <c r="B12" s="14">
        <v>39230</v>
      </c>
      <c r="C12" s="15">
        <v>1.2</v>
      </c>
      <c r="D12" s="15" t="s">
        <v>83</v>
      </c>
      <c r="E12" s="15">
        <v>159</v>
      </c>
      <c r="F12" s="16">
        <v>240</v>
      </c>
      <c r="G12" s="17">
        <v>6</v>
      </c>
      <c r="H12" s="14">
        <v>39601</v>
      </c>
      <c r="I12" s="15">
        <v>2.2000000000000002</v>
      </c>
      <c r="J12" s="15" t="s">
        <v>84</v>
      </c>
      <c r="K12" s="15">
        <v>161</v>
      </c>
      <c r="L12" s="16">
        <v>37</v>
      </c>
      <c r="M12" s="17">
        <v>171</v>
      </c>
      <c r="N12" s="14">
        <v>39965</v>
      </c>
      <c r="O12" s="15">
        <v>3.2</v>
      </c>
      <c r="P12" s="15" t="s">
        <v>85</v>
      </c>
      <c r="Q12" s="15">
        <v>383</v>
      </c>
      <c r="R12" s="16"/>
      <c r="S12" s="17">
        <v>83</v>
      </c>
      <c r="T12" s="14">
        <v>40329</v>
      </c>
      <c r="U12" s="15">
        <v>4.2</v>
      </c>
      <c r="V12" s="15" t="s">
        <v>86</v>
      </c>
      <c r="W12" s="15">
        <v>246</v>
      </c>
      <c r="X12" s="16"/>
      <c r="Y12" s="17">
        <v>278</v>
      </c>
      <c r="Z12" s="14">
        <v>40693</v>
      </c>
      <c r="AA12" s="15">
        <v>5.2</v>
      </c>
      <c r="AB12" s="15" t="s">
        <v>87</v>
      </c>
      <c r="AC12" s="15">
        <v>367</v>
      </c>
      <c r="AD12" s="16"/>
      <c r="AE12" s="17">
        <v>447</v>
      </c>
      <c r="AF12" s="13"/>
      <c r="AG12" s="14">
        <f t="shared" si="0"/>
        <v>41057</v>
      </c>
      <c r="AH12" s="15">
        <v>6.2</v>
      </c>
      <c r="AI12" s="15" t="s">
        <v>88</v>
      </c>
      <c r="AJ12" s="15">
        <v>368</v>
      </c>
      <c r="AK12" s="16"/>
      <c r="AL12" s="17">
        <v>241</v>
      </c>
      <c r="AM12" s="14">
        <v>41428</v>
      </c>
      <c r="AN12" s="15">
        <v>7.2</v>
      </c>
      <c r="AO12" s="15" t="s">
        <v>89</v>
      </c>
      <c r="AP12" s="15"/>
      <c r="AQ12" s="16">
        <v>160</v>
      </c>
      <c r="AR12" s="17">
        <v>215</v>
      </c>
      <c r="AS12" s="14">
        <v>41792</v>
      </c>
      <c r="AT12" s="15">
        <v>8.1999999999999993</v>
      </c>
      <c r="AU12" s="15" t="s">
        <v>90</v>
      </c>
      <c r="AV12" s="15">
        <v>117</v>
      </c>
      <c r="AW12" s="16">
        <v>63</v>
      </c>
      <c r="AX12" s="17">
        <v>224</v>
      </c>
      <c r="AY12" s="14">
        <v>42156</v>
      </c>
      <c r="AZ12" s="15">
        <v>9.1999999999999993</v>
      </c>
      <c r="BA12" s="15" t="s">
        <v>439</v>
      </c>
      <c r="BB12" s="15">
        <v>84</v>
      </c>
      <c r="BC12" s="16">
        <v>7</v>
      </c>
      <c r="BD12" s="17">
        <v>388</v>
      </c>
      <c r="BE12" s="14">
        <v>42520</v>
      </c>
      <c r="BF12" s="15">
        <v>10.199999999999999</v>
      </c>
      <c r="BG12" s="15" t="s">
        <v>494</v>
      </c>
      <c r="BH12" s="15">
        <v>94</v>
      </c>
      <c r="BI12" s="16"/>
      <c r="BJ12" s="17">
        <v>243</v>
      </c>
      <c r="BK12" s="25">
        <v>42891</v>
      </c>
      <c r="BL12" s="26">
        <v>11.2</v>
      </c>
    </row>
    <row r="13" spans="1:68" x14ac:dyDescent="0.2">
      <c r="A13" s="9">
        <v>11</v>
      </c>
      <c r="B13" s="14">
        <v>39237</v>
      </c>
      <c r="C13" s="15">
        <v>1.2</v>
      </c>
      <c r="D13" s="15" t="s">
        <v>91</v>
      </c>
      <c r="E13" s="15">
        <v>279</v>
      </c>
      <c r="F13" s="16">
        <v>93</v>
      </c>
      <c r="G13" s="17">
        <v>33</v>
      </c>
      <c r="H13" s="14">
        <v>39608</v>
      </c>
      <c r="I13" s="15">
        <v>2.2000000000000002</v>
      </c>
      <c r="J13" s="15" t="s">
        <v>92</v>
      </c>
      <c r="K13" s="15">
        <v>171</v>
      </c>
      <c r="L13" s="16">
        <v>32</v>
      </c>
      <c r="M13" s="17">
        <v>166</v>
      </c>
      <c r="N13" s="14">
        <v>39972</v>
      </c>
      <c r="O13" s="15">
        <v>3.2</v>
      </c>
      <c r="P13" s="15" t="s">
        <v>93</v>
      </c>
      <c r="Q13" s="15">
        <v>401</v>
      </c>
      <c r="R13" s="16"/>
      <c r="S13" s="17">
        <v>65</v>
      </c>
      <c r="T13" s="14">
        <v>40336</v>
      </c>
      <c r="U13" s="15">
        <v>4.2</v>
      </c>
      <c r="V13" s="15" t="s">
        <v>94</v>
      </c>
      <c r="W13" s="15">
        <v>245</v>
      </c>
      <c r="X13" s="16"/>
      <c r="Y13" s="17">
        <v>279</v>
      </c>
      <c r="Z13" s="14">
        <v>40700</v>
      </c>
      <c r="AA13" s="15">
        <v>5.2</v>
      </c>
      <c r="AB13" s="15" t="s">
        <v>95</v>
      </c>
      <c r="AC13" s="15">
        <v>300</v>
      </c>
      <c r="AD13" s="16"/>
      <c r="AE13" s="17">
        <v>514</v>
      </c>
      <c r="AF13" s="13"/>
      <c r="AG13" s="14">
        <f t="shared" si="0"/>
        <v>41064</v>
      </c>
      <c r="AH13" s="15">
        <v>6.2</v>
      </c>
      <c r="AI13" s="15" t="s">
        <v>96</v>
      </c>
      <c r="AJ13" s="15">
        <v>281</v>
      </c>
      <c r="AK13" s="16"/>
      <c r="AL13" s="17">
        <v>328</v>
      </c>
      <c r="AM13" s="14">
        <v>41435</v>
      </c>
      <c r="AN13" s="15">
        <v>7.2</v>
      </c>
      <c r="AO13" s="15" t="s">
        <v>97</v>
      </c>
      <c r="AP13" s="15"/>
      <c r="AQ13" s="16">
        <v>148</v>
      </c>
      <c r="AR13" s="17">
        <v>227</v>
      </c>
      <c r="AS13" s="14">
        <v>41799</v>
      </c>
      <c r="AT13" s="15">
        <v>8.1999999999999993</v>
      </c>
      <c r="AU13" s="15" t="s">
        <v>98</v>
      </c>
      <c r="AV13" s="15">
        <v>112</v>
      </c>
      <c r="AW13" s="16">
        <v>34</v>
      </c>
      <c r="AX13" s="17">
        <v>258</v>
      </c>
      <c r="AY13" s="14">
        <v>42163</v>
      </c>
      <c r="AZ13" s="15">
        <v>9.1999999999999993</v>
      </c>
      <c r="BA13" s="15" t="s">
        <v>440</v>
      </c>
      <c r="BB13" s="15">
        <v>76</v>
      </c>
      <c r="BC13" s="16"/>
      <c r="BD13" s="17">
        <v>403</v>
      </c>
      <c r="BE13" s="14">
        <v>42527</v>
      </c>
      <c r="BF13" s="15">
        <v>10.199999999999999</v>
      </c>
      <c r="BG13" s="15" t="s">
        <v>495</v>
      </c>
      <c r="BH13" s="15">
        <v>38</v>
      </c>
      <c r="BI13" s="16"/>
      <c r="BJ13" s="17">
        <v>299</v>
      </c>
      <c r="BK13" s="25">
        <v>42898</v>
      </c>
      <c r="BL13" s="26">
        <v>11.2</v>
      </c>
    </row>
    <row r="14" spans="1:68" x14ac:dyDescent="0.2">
      <c r="A14" s="9">
        <v>12</v>
      </c>
      <c r="B14" s="14">
        <v>39244</v>
      </c>
      <c r="C14" s="15">
        <v>1.2</v>
      </c>
      <c r="D14" s="15" t="s">
        <v>99</v>
      </c>
      <c r="E14" s="15">
        <v>297</v>
      </c>
      <c r="F14" s="16"/>
      <c r="G14" s="17">
        <v>108</v>
      </c>
      <c r="H14" s="14">
        <v>39615</v>
      </c>
      <c r="I14" s="15">
        <v>2.2000000000000002</v>
      </c>
      <c r="J14" s="15" t="s">
        <v>100</v>
      </c>
      <c r="K14" s="15">
        <v>178</v>
      </c>
      <c r="L14" s="16">
        <v>25</v>
      </c>
      <c r="M14" s="17">
        <v>166</v>
      </c>
      <c r="N14" s="14">
        <v>39979</v>
      </c>
      <c r="O14" s="15">
        <v>3.2</v>
      </c>
      <c r="P14" s="15" t="s">
        <v>101</v>
      </c>
      <c r="Q14" s="15">
        <v>297</v>
      </c>
      <c r="R14" s="16">
        <v>6</v>
      </c>
      <c r="S14" s="17">
        <v>163</v>
      </c>
      <c r="T14" s="14">
        <v>40343</v>
      </c>
      <c r="U14" s="15">
        <v>4.2</v>
      </c>
      <c r="V14" s="15" t="s">
        <v>102</v>
      </c>
      <c r="W14" s="15">
        <v>222</v>
      </c>
      <c r="X14" s="16">
        <v>3</v>
      </c>
      <c r="Y14" s="17">
        <v>299</v>
      </c>
      <c r="Z14" s="14">
        <v>40707</v>
      </c>
      <c r="AA14" s="15">
        <v>5.2</v>
      </c>
      <c r="AB14" s="15" t="s">
        <v>103</v>
      </c>
      <c r="AC14" s="15">
        <v>319</v>
      </c>
      <c r="AD14" s="16"/>
      <c r="AE14" s="17">
        <v>495</v>
      </c>
      <c r="AF14" s="13"/>
      <c r="AG14" s="14">
        <f t="shared" si="0"/>
        <v>41071</v>
      </c>
      <c r="AH14" s="15">
        <v>6.2</v>
      </c>
      <c r="AI14" s="15" t="s">
        <v>104</v>
      </c>
      <c r="AJ14" s="15">
        <v>392</v>
      </c>
      <c r="AK14" s="16"/>
      <c r="AL14" s="17">
        <v>217</v>
      </c>
      <c r="AM14" s="14">
        <v>41442</v>
      </c>
      <c r="AN14" s="15">
        <v>7.2</v>
      </c>
      <c r="AO14" s="15" t="s">
        <v>105</v>
      </c>
      <c r="AP14" s="15"/>
      <c r="AQ14" s="16">
        <v>148</v>
      </c>
      <c r="AR14" s="17">
        <v>227</v>
      </c>
      <c r="AS14" s="14">
        <v>41806</v>
      </c>
      <c r="AT14" s="15">
        <v>8.1999999999999993</v>
      </c>
      <c r="AU14" s="15" t="s">
        <v>106</v>
      </c>
      <c r="AV14" s="15">
        <v>123</v>
      </c>
      <c r="AW14" s="16">
        <v>56</v>
      </c>
      <c r="AX14" s="17">
        <v>225</v>
      </c>
      <c r="AY14" s="14">
        <v>42170</v>
      </c>
      <c r="AZ14" s="15">
        <v>9.1999999999999993</v>
      </c>
      <c r="BA14" s="15" t="s">
        <v>441</v>
      </c>
      <c r="BB14" s="15">
        <v>105</v>
      </c>
      <c r="BC14" s="16"/>
      <c r="BD14" s="17">
        <v>374</v>
      </c>
      <c r="BE14" s="14">
        <v>42534</v>
      </c>
      <c r="BF14" s="15">
        <v>10.199999999999999</v>
      </c>
      <c r="BG14" s="15" t="s">
        <v>496</v>
      </c>
      <c r="BH14" s="15">
        <v>68</v>
      </c>
      <c r="BI14" s="16"/>
      <c r="BJ14" s="17">
        <v>269</v>
      </c>
      <c r="BK14" s="25">
        <v>42905</v>
      </c>
      <c r="BL14" s="26">
        <v>11.2</v>
      </c>
    </row>
    <row r="15" spans="1:68" x14ac:dyDescent="0.2">
      <c r="A15" s="9">
        <v>13</v>
      </c>
      <c r="B15" s="14">
        <v>39251</v>
      </c>
      <c r="C15" s="15">
        <v>1.2</v>
      </c>
      <c r="D15" s="15" t="s">
        <v>107</v>
      </c>
      <c r="E15" s="15">
        <v>238</v>
      </c>
      <c r="F15" s="16">
        <v>87</v>
      </c>
      <c r="G15" s="17">
        <v>80</v>
      </c>
      <c r="H15" s="14">
        <v>39622</v>
      </c>
      <c r="I15" s="15">
        <v>2.2000000000000002</v>
      </c>
      <c r="J15" s="15" t="s">
        <v>108</v>
      </c>
      <c r="K15" s="15">
        <v>178</v>
      </c>
      <c r="L15" s="16"/>
      <c r="M15" s="17">
        <v>191</v>
      </c>
      <c r="N15" s="14">
        <v>39986</v>
      </c>
      <c r="O15" s="15">
        <v>3.2</v>
      </c>
      <c r="P15" s="15" t="s">
        <v>109</v>
      </c>
      <c r="Q15" s="15">
        <v>356</v>
      </c>
      <c r="R15" s="16">
        <v>15</v>
      </c>
      <c r="S15" s="17">
        <v>95</v>
      </c>
      <c r="T15" s="14">
        <v>40350</v>
      </c>
      <c r="U15" s="15">
        <v>4.2</v>
      </c>
      <c r="V15" s="15" t="s">
        <v>110</v>
      </c>
      <c r="W15" s="15">
        <v>244</v>
      </c>
      <c r="X15" s="16"/>
      <c r="Y15" s="17">
        <v>280</v>
      </c>
      <c r="Z15" s="14">
        <v>40714</v>
      </c>
      <c r="AA15" s="15">
        <v>5.2</v>
      </c>
      <c r="AB15" s="15" t="s">
        <v>111</v>
      </c>
      <c r="AC15" s="15">
        <v>300</v>
      </c>
      <c r="AD15" s="16"/>
      <c r="AE15" s="17">
        <v>514</v>
      </c>
      <c r="AF15" s="13"/>
      <c r="AG15" s="14">
        <f t="shared" si="0"/>
        <v>41078</v>
      </c>
      <c r="AH15" s="15">
        <v>6.2</v>
      </c>
      <c r="AI15" s="15" t="s">
        <v>112</v>
      </c>
      <c r="AJ15" s="15">
        <v>310</v>
      </c>
      <c r="AK15" s="16">
        <v>7</v>
      </c>
      <c r="AL15" s="17">
        <v>291</v>
      </c>
      <c r="AM15" s="14">
        <v>41449</v>
      </c>
      <c r="AN15" s="15">
        <v>7.2</v>
      </c>
      <c r="AO15" s="15" t="s">
        <v>113</v>
      </c>
      <c r="AP15" s="15"/>
      <c r="AQ15" s="16">
        <v>159</v>
      </c>
      <c r="AR15" s="17">
        <v>216</v>
      </c>
      <c r="AS15" s="14">
        <v>41813</v>
      </c>
      <c r="AT15" s="15">
        <v>8.1999999999999993</v>
      </c>
      <c r="AU15" s="15" t="s">
        <v>114</v>
      </c>
      <c r="AV15" s="15">
        <v>123</v>
      </c>
      <c r="AW15" s="16">
        <v>79</v>
      </c>
      <c r="AX15" s="17">
        <v>202</v>
      </c>
      <c r="AY15" s="14">
        <v>42177</v>
      </c>
      <c r="AZ15" s="15">
        <v>9.1999999999999993</v>
      </c>
      <c r="BA15" s="15" t="s">
        <v>442</v>
      </c>
      <c r="BB15" s="15">
        <v>67</v>
      </c>
      <c r="BC15" s="16"/>
      <c r="BD15" s="17">
        <v>412</v>
      </c>
      <c r="BE15" s="14">
        <v>42541</v>
      </c>
      <c r="BF15" s="15">
        <v>10.199999999999999</v>
      </c>
      <c r="BG15" s="15" t="s">
        <v>497</v>
      </c>
      <c r="BH15" s="15">
        <v>57</v>
      </c>
      <c r="BI15" s="16"/>
      <c r="BJ15" s="17">
        <v>280</v>
      </c>
      <c r="BK15" s="25">
        <v>42912</v>
      </c>
      <c r="BL15" s="26">
        <v>11.2</v>
      </c>
    </row>
    <row r="16" spans="1:68" x14ac:dyDescent="0.2">
      <c r="A16" s="9">
        <v>14</v>
      </c>
      <c r="B16" s="14">
        <v>39258</v>
      </c>
      <c r="C16" s="15">
        <v>1.2</v>
      </c>
      <c r="D16" s="15" t="s">
        <v>115</v>
      </c>
      <c r="E16" s="15">
        <v>241</v>
      </c>
      <c r="F16" s="16"/>
      <c r="G16" s="17">
        <v>138</v>
      </c>
      <c r="H16" s="14">
        <v>39629</v>
      </c>
      <c r="I16" s="15">
        <v>2.2000000000000002</v>
      </c>
      <c r="J16" s="15" t="s">
        <v>116</v>
      </c>
      <c r="K16" s="15">
        <v>166</v>
      </c>
      <c r="L16" s="16">
        <v>50</v>
      </c>
      <c r="M16" s="17">
        <v>153</v>
      </c>
      <c r="N16" s="14">
        <v>39993</v>
      </c>
      <c r="O16" s="15">
        <v>3.2</v>
      </c>
      <c r="P16" s="15" t="s">
        <v>117</v>
      </c>
      <c r="Q16" s="15">
        <v>346</v>
      </c>
      <c r="R16" s="16">
        <v>11</v>
      </c>
      <c r="S16" s="17">
        <v>109</v>
      </c>
      <c r="T16" s="14">
        <v>40357</v>
      </c>
      <c r="U16" s="15">
        <v>4.2</v>
      </c>
      <c r="V16" s="15" t="s">
        <v>118</v>
      </c>
      <c r="W16" s="15">
        <v>264</v>
      </c>
      <c r="X16" s="16"/>
      <c r="Y16" s="17">
        <v>260</v>
      </c>
      <c r="Z16" s="14">
        <v>40721</v>
      </c>
      <c r="AA16" s="15">
        <v>5.2</v>
      </c>
      <c r="AB16" s="15" t="s">
        <v>119</v>
      </c>
      <c r="AC16" s="15">
        <v>348</v>
      </c>
      <c r="AD16" s="16"/>
      <c r="AE16" s="17">
        <v>466</v>
      </c>
      <c r="AF16" s="13"/>
      <c r="AG16" s="14">
        <f t="shared" si="0"/>
        <v>41085</v>
      </c>
      <c r="AH16" s="15">
        <v>6.2</v>
      </c>
      <c r="AI16" s="15" t="s">
        <v>120</v>
      </c>
      <c r="AJ16" s="15">
        <v>270</v>
      </c>
      <c r="AK16" s="16"/>
      <c r="AL16" s="17">
        <v>338</v>
      </c>
      <c r="AM16" s="14">
        <v>41456</v>
      </c>
      <c r="AN16" s="15">
        <v>7.2</v>
      </c>
      <c r="AO16" s="15" t="s">
        <v>121</v>
      </c>
      <c r="AP16" s="15"/>
      <c r="AQ16" s="16">
        <v>162</v>
      </c>
      <c r="AR16" s="17">
        <v>213</v>
      </c>
      <c r="AS16" s="14">
        <v>41820</v>
      </c>
      <c r="AT16" s="15">
        <v>8.1999999999999993</v>
      </c>
      <c r="AU16" s="15" t="s">
        <v>122</v>
      </c>
      <c r="AV16" s="15">
        <v>92</v>
      </c>
      <c r="AW16" s="16">
        <v>64</v>
      </c>
      <c r="AX16" s="17">
        <v>248</v>
      </c>
      <c r="AY16" s="14">
        <v>42184</v>
      </c>
      <c r="AZ16" s="15">
        <v>9.1999999999999993</v>
      </c>
      <c r="BA16" s="15" t="s">
        <v>443</v>
      </c>
      <c r="BB16" s="15">
        <v>104</v>
      </c>
      <c r="BC16" s="16"/>
      <c r="BD16" s="17">
        <v>375</v>
      </c>
      <c r="BE16" s="14">
        <v>42548</v>
      </c>
      <c r="BF16" s="15">
        <v>10.199999999999999</v>
      </c>
      <c r="BG16" s="15" t="s">
        <v>498</v>
      </c>
      <c r="BH16" s="15">
        <v>46</v>
      </c>
      <c r="BI16" s="16"/>
      <c r="BJ16" s="17">
        <v>291</v>
      </c>
      <c r="BK16" s="25">
        <v>42919</v>
      </c>
      <c r="BL16" s="26">
        <v>11.2</v>
      </c>
    </row>
    <row r="17" spans="1:64" x14ac:dyDescent="0.2">
      <c r="A17" s="9">
        <v>15</v>
      </c>
      <c r="B17" s="14">
        <v>39265</v>
      </c>
      <c r="C17" s="15">
        <v>1.2</v>
      </c>
      <c r="D17" s="15" t="s">
        <v>123</v>
      </c>
      <c r="E17" s="15">
        <v>228</v>
      </c>
      <c r="F17" s="16">
        <v>82</v>
      </c>
      <c r="G17" s="17">
        <v>95</v>
      </c>
      <c r="H17" s="14">
        <v>39636</v>
      </c>
      <c r="I17" s="15">
        <v>2.2000000000000002</v>
      </c>
      <c r="J17" s="15" t="s">
        <v>124</v>
      </c>
      <c r="K17" s="15">
        <v>232</v>
      </c>
      <c r="L17" s="16"/>
      <c r="M17" s="17">
        <v>137</v>
      </c>
      <c r="N17" s="14">
        <v>40000</v>
      </c>
      <c r="O17" s="15">
        <v>3.2</v>
      </c>
      <c r="P17" s="15" t="s">
        <v>125</v>
      </c>
      <c r="Q17" s="15">
        <v>267</v>
      </c>
      <c r="R17" s="16"/>
      <c r="S17" s="17">
        <v>199</v>
      </c>
      <c r="T17" s="14">
        <v>40364</v>
      </c>
      <c r="U17" s="15">
        <v>4.2</v>
      </c>
      <c r="V17" s="15" t="s">
        <v>126</v>
      </c>
      <c r="W17" s="15">
        <v>230</v>
      </c>
      <c r="X17" s="16">
        <v>3</v>
      </c>
      <c r="Y17" s="17">
        <v>291</v>
      </c>
      <c r="Z17" s="14">
        <v>40728</v>
      </c>
      <c r="AA17" s="15">
        <v>5.2</v>
      </c>
      <c r="AB17" s="15" t="s">
        <v>127</v>
      </c>
      <c r="AC17" s="15">
        <v>494</v>
      </c>
      <c r="AD17" s="16"/>
      <c r="AE17" s="17">
        <v>320</v>
      </c>
      <c r="AF17" s="13"/>
      <c r="AG17" s="14">
        <f t="shared" si="0"/>
        <v>41092</v>
      </c>
      <c r="AH17" s="15">
        <v>6.2</v>
      </c>
      <c r="AI17" s="15" t="s">
        <v>128</v>
      </c>
      <c r="AJ17" s="15">
        <v>345</v>
      </c>
      <c r="AK17" s="16"/>
      <c r="AL17" s="17">
        <v>262</v>
      </c>
      <c r="AM17" s="14">
        <v>41463</v>
      </c>
      <c r="AN17" s="15">
        <v>7.2</v>
      </c>
      <c r="AO17" s="15" t="s">
        <v>129</v>
      </c>
      <c r="AP17" s="15"/>
      <c r="AQ17" s="16">
        <v>154</v>
      </c>
      <c r="AR17" s="17">
        <v>221</v>
      </c>
      <c r="AS17" s="14">
        <v>41827</v>
      </c>
      <c r="AT17" s="15">
        <v>8.1999999999999993</v>
      </c>
      <c r="AU17" s="15" t="s">
        <v>130</v>
      </c>
      <c r="AV17" s="15">
        <v>100</v>
      </c>
      <c r="AW17" s="16">
        <v>64</v>
      </c>
      <c r="AX17" s="17">
        <v>240</v>
      </c>
      <c r="AY17" s="14">
        <v>42191</v>
      </c>
      <c r="AZ17" s="15">
        <v>9.1999999999999993</v>
      </c>
      <c r="BA17" s="15" t="s">
        <v>444</v>
      </c>
      <c r="BB17" s="15">
        <v>136</v>
      </c>
      <c r="BC17" s="16"/>
      <c r="BD17" s="17">
        <v>343</v>
      </c>
      <c r="BE17" s="14">
        <v>42555</v>
      </c>
      <c r="BF17" s="15">
        <v>10.199999999999999</v>
      </c>
      <c r="BG17" s="15" t="s">
        <v>499</v>
      </c>
      <c r="BH17" s="15">
        <v>96</v>
      </c>
      <c r="BI17" s="16"/>
      <c r="BJ17" s="17">
        <v>241</v>
      </c>
      <c r="BK17" s="25">
        <v>42926</v>
      </c>
      <c r="BL17" s="26">
        <v>11.2</v>
      </c>
    </row>
    <row r="18" spans="1:64" x14ac:dyDescent="0.2">
      <c r="A18" s="9">
        <v>16</v>
      </c>
      <c r="B18" s="14">
        <v>39272</v>
      </c>
      <c r="C18" s="15">
        <v>1.2</v>
      </c>
      <c r="D18" s="15" t="s">
        <v>131</v>
      </c>
      <c r="E18" s="15">
        <v>278</v>
      </c>
      <c r="F18" s="16"/>
      <c r="G18" s="17">
        <v>127</v>
      </c>
      <c r="H18" s="14">
        <v>39643</v>
      </c>
      <c r="I18" s="15">
        <v>2.2000000000000002</v>
      </c>
      <c r="J18" s="15" t="s">
        <v>132</v>
      </c>
      <c r="K18" s="15">
        <v>202</v>
      </c>
      <c r="L18" s="16">
        <v>37</v>
      </c>
      <c r="M18" s="17">
        <v>130</v>
      </c>
      <c r="N18" s="14">
        <v>40007</v>
      </c>
      <c r="O18" s="15">
        <v>3.2</v>
      </c>
      <c r="P18" s="15" t="s">
        <v>133</v>
      </c>
      <c r="Q18" s="15">
        <v>214</v>
      </c>
      <c r="R18" s="16">
        <v>20</v>
      </c>
      <c r="S18" s="17">
        <v>232</v>
      </c>
      <c r="T18" s="14">
        <v>40371</v>
      </c>
      <c r="U18" s="15">
        <v>4.2</v>
      </c>
      <c r="V18" s="15" t="s">
        <v>134</v>
      </c>
      <c r="W18" s="15">
        <v>266</v>
      </c>
      <c r="X18" s="16">
        <v>31</v>
      </c>
      <c r="Y18" s="17">
        <v>227</v>
      </c>
      <c r="Z18" s="14">
        <v>40735</v>
      </c>
      <c r="AA18" s="15">
        <v>5.2</v>
      </c>
      <c r="AB18" s="15" t="s">
        <v>135</v>
      </c>
      <c r="AC18" s="15">
        <v>310</v>
      </c>
      <c r="AD18" s="16"/>
      <c r="AE18" s="17">
        <v>504</v>
      </c>
      <c r="AF18" s="13"/>
      <c r="AG18" s="14">
        <f t="shared" si="0"/>
        <v>41099</v>
      </c>
      <c r="AH18" s="15">
        <v>6.2</v>
      </c>
      <c r="AI18" s="15" t="s">
        <v>136</v>
      </c>
      <c r="AJ18" s="15">
        <v>360</v>
      </c>
      <c r="AK18" s="16"/>
      <c r="AL18" s="17">
        <v>248</v>
      </c>
      <c r="AM18" s="14">
        <v>41470</v>
      </c>
      <c r="AN18" s="15">
        <v>7.2</v>
      </c>
      <c r="AO18" s="15" t="s">
        <v>137</v>
      </c>
      <c r="AP18" s="15"/>
      <c r="AQ18" s="16">
        <v>175</v>
      </c>
      <c r="AR18" s="17">
        <v>200</v>
      </c>
      <c r="AS18" s="14">
        <v>41834</v>
      </c>
      <c r="AT18" s="15">
        <v>8.1999999999999993</v>
      </c>
      <c r="AU18" s="15" t="s">
        <v>138</v>
      </c>
      <c r="AV18" s="15">
        <v>144</v>
      </c>
      <c r="AW18" s="16">
        <v>58</v>
      </c>
      <c r="AX18" s="17">
        <v>209</v>
      </c>
      <c r="AY18" s="14">
        <v>42198</v>
      </c>
      <c r="AZ18" s="15">
        <v>9.1999999999999993</v>
      </c>
      <c r="BA18" s="15" t="s">
        <v>445</v>
      </c>
      <c r="BB18" s="15">
        <v>101</v>
      </c>
      <c r="BC18" s="16"/>
      <c r="BD18" s="17">
        <v>378</v>
      </c>
      <c r="BE18" s="14">
        <v>42562</v>
      </c>
      <c r="BF18" s="15">
        <v>10.199999999999999</v>
      </c>
      <c r="BG18" s="15" t="s">
        <v>500</v>
      </c>
      <c r="BH18" s="15">
        <v>70</v>
      </c>
      <c r="BI18" s="16"/>
      <c r="BJ18" s="17">
        <v>267</v>
      </c>
      <c r="BK18" s="25">
        <v>42933</v>
      </c>
    </row>
    <row r="19" spans="1:64" x14ac:dyDescent="0.2">
      <c r="A19" s="9">
        <v>17</v>
      </c>
      <c r="B19" s="14">
        <v>39279</v>
      </c>
      <c r="C19" s="15">
        <v>1.2</v>
      </c>
      <c r="D19" s="15" t="s">
        <v>139</v>
      </c>
      <c r="E19" s="15">
        <v>283</v>
      </c>
      <c r="F19" s="16">
        <v>29</v>
      </c>
      <c r="G19" s="17">
        <v>93</v>
      </c>
      <c r="H19" s="14">
        <v>39650</v>
      </c>
      <c r="I19" s="15">
        <v>2.2000000000000002</v>
      </c>
      <c r="J19" s="15" t="s">
        <v>140</v>
      </c>
      <c r="K19" s="15">
        <v>214</v>
      </c>
      <c r="L19" s="16">
        <v>25</v>
      </c>
      <c r="M19" s="17">
        <v>138</v>
      </c>
      <c r="N19" s="14">
        <v>40014</v>
      </c>
      <c r="O19" s="15">
        <v>3.2</v>
      </c>
      <c r="P19" s="15" t="s">
        <v>141</v>
      </c>
      <c r="Q19" s="15">
        <v>208</v>
      </c>
      <c r="R19" s="16">
        <v>37</v>
      </c>
      <c r="S19" s="17">
        <v>221</v>
      </c>
      <c r="T19" s="14">
        <v>40378</v>
      </c>
      <c r="U19" s="15">
        <v>4.2</v>
      </c>
      <c r="V19" s="15" t="s">
        <v>142</v>
      </c>
      <c r="W19" s="15">
        <v>204</v>
      </c>
      <c r="X19" s="16">
        <v>86</v>
      </c>
      <c r="Y19" s="17">
        <v>234</v>
      </c>
      <c r="Z19" s="14">
        <v>40742</v>
      </c>
      <c r="AA19" s="15">
        <v>5.2</v>
      </c>
      <c r="AB19" s="15" t="s">
        <v>143</v>
      </c>
      <c r="AC19" s="15">
        <v>346</v>
      </c>
      <c r="AD19" s="16"/>
      <c r="AE19" s="17">
        <v>468</v>
      </c>
      <c r="AF19" s="13"/>
      <c r="AG19" s="14">
        <f t="shared" si="0"/>
        <v>41106</v>
      </c>
      <c r="AH19" s="15">
        <v>6.2</v>
      </c>
      <c r="AI19" s="15" t="s">
        <v>144</v>
      </c>
      <c r="AJ19" s="15">
        <v>343</v>
      </c>
      <c r="AK19" s="16"/>
      <c r="AL19" s="17">
        <v>264</v>
      </c>
      <c r="AM19" s="14">
        <v>41477</v>
      </c>
      <c r="AN19" s="15">
        <v>7.2</v>
      </c>
      <c r="AO19" s="15" t="s">
        <v>145</v>
      </c>
      <c r="AP19" s="15"/>
      <c r="AQ19" s="16">
        <v>171</v>
      </c>
      <c r="AR19" s="17">
        <v>204</v>
      </c>
      <c r="AS19" s="14">
        <v>41841</v>
      </c>
      <c r="AT19" s="15">
        <v>8.1999999999999993</v>
      </c>
      <c r="AU19" s="15" t="s">
        <v>146</v>
      </c>
      <c r="AV19" s="15">
        <v>144</v>
      </c>
      <c r="AW19" s="16">
        <v>51</v>
      </c>
      <c r="AX19" s="17">
        <v>216</v>
      </c>
      <c r="AY19" s="14">
        <v>42205</v>
      </c>
      <c r="AZ19" s="15">
        <v>9.1999999999999993</v>
      </c>
      <c r="BA19" s="15" t="s">
        <v>446</v>
      </c>
      <c r="BB19" s="15">
        <v>119</v>
      </c>
      <c r="BC19" s="16"/>
      <c r="BD19" s="17">
        <v>360</v>
      </c>
      <c r="BE19" s="14">
        <v>42569</v>
      </c>
      <c r="BF19" s="15">
        <v>10.199999999999999</v>
      </c>
      <c r="BG19" s="15" t="s">
        <v>501</v>
      </c>
      <c r="BH19" s="15">
        <v>67</v>
      </c>
      <c r="BI19" s="16"/>
      <c r="BJ19" s="17">
        <v>270</v>
      </c>
      <c r="BK19" s="25">
        <v>42940</v>
      </c>
    </row>
    <row r="20" spans="1:64" x14ac:dyDescent="0.2">
      <c r="A20" s="9">
        <v>18</v>
      </c>
      <c r="B20" s="14">
        <v>39286</v>
      </c>
      <c r="C20" s="15">
        <v>1.2</v>
      </c>
      <c r="D20" s="15" t="s">
        <v>147</v>
      </c>
      <c r="E20" s="15">
        <v>232</v>
      </c>
      <c r="F20" s="16">
        <v>155</v>
      </c>
      <c r="G20" s="17">
        <v>18</v>
      </c>
      <c r="H20" s="14">
        <v>39657</v>
      </c>
      <c r="I20" s="15">
        <v>2.2000000000000002</v>
      </c>
      <c r="J20" s="15" t="s">
        <v>148</v>
      </c>
      <c r="K20" s="15">
        <v>287</v>
      </c>
      <c r="L20" s="16">
        <v>25</v>
      </c>
      <c r="M20" s="17">
        <v>65</v>
      </c>
      <c r="N20" s="14">
        <v>40021</v>
      </c>
      <c r="O20" s="15">
        <v>3.2</v>
      </c>
      <c r="P20" s="15" t="s">
        <v>149</v>
      </c>
      <c r="Q20" s="15">
        <v>226</v>
      </c>
      <c r="R20" s="16">
        <v>11</v>
      </c>
      <c r="S20" s="17">
        <v>229</v>
      </c>
      <c r="T20" s="14">
        <v>40385</v>
      </c>
      <c r="U20" s="15">
        <v>4.2</v>
      </c>
      <c r="V20" s="15" t="s">
        <v>150</v>
      </c>
      <c r="W20" s="15">
        <v>281</v>
      </c>
      <c r="X20" s="16"/>
      <c r="Y20" s="17">
        <v>243</v>
      </c>
      <c r="Z20" s="14">
        <v>40749</v>
      </c>
      <c r="AA20" s="15">
        <v>5.2</v>
      </c>
      <c r="AB20" s="15" t="s">
        <v>151</v>
      </c>
      <c r="AC20" s="15">
        <v>324</v>
      </c>
      <c r="AD20" s="16"/>
      <c r="AE20" s="17">
        <v>490</v>
      </c>
      <c r="AF20" s="13"/>
      <c r="AG20" s="14">
        <f t="shared" si="0"/>
        <v>41113</v>
      </c>
      <c r="AH20" s="15">
        <v>6.2</v>
      </c>
      <c r="AI20" s="15" t="s">
        <v>152</v>
      </c>
      <c r="AJ20" s="15">
        <v>354</v>
      </c>
      <c r="AK20" s="16"/>
      <c r="AL20" s="17">
        <v>254</v>
      </c>
      <c r="AM20" s="14">
        <v>41484</v>
      </c>
      <c r="AN20" s="15">
        <v>7.2</v>
      </c>
      <c r="AO20" s="15" t="s">
        <v>153</v>
      </c>
      <c r="AP20" s="15"/>
      <c r="AQ20" s="16">
        <v>148</v>
      </c>
      <c r="AR20" s="17">
        <v>227</v>
      </c>
      <c r="AS20" s="14">
        <v>41848</v>
      </c>
      <c r="AT20" s="15">
        <v>8.1999999999999993</v>
      </c>
      <c r="AU20" s="15" t="s">
        <v>154</v>
      </c>
      <c r="AV20" s="15">
        <v>133</v>
      </c>
      <c r="AW20" s="16">
        <v>43</v>
      </c>
      <c r="AX20" s="17">
        <v>235</v>
      </c>
      <c r="AY20" s="14">
        <v>42212</v>
      </c>
      <c r="AZ20" s="15">
        <v>9.1999999999999993</v>
      </c>
      <c r="BA20" s="15" t="s">
        <v>447</v>
      </c>
      <c r="BB20" s="15">
        <v>81</v>
      </c>
      <c r="BC20" s="16"/>
      <c r="BD20" s="17">
        <v>398</v>
      </c>
      <c r="BE20" s="14">
        <v>42576</v>
      </c>
      <c r="BF20" s="15">
        <v>10.199999999999999</v>
      </c>
      <c r="BG20" s="15" t="s">
        <v>502</v>
      </c>
      <c r="BH20" s="15">
        <v>65</v>
      </c>
      <c r="BI20" s="16"/>
      <c r="BJ20" s="17">
        <v>272</v>
      </c>
      <c r="BK20" s="25">
        <v>42947</v>
      </c>
    </row>
    <row r="21" spans="1:64" x14ac:dyDescent="0.2">
      <c r="A21" s="9">
        <v>19</v>
      </c>
      <c r="B21" s="14">
        <v>39293</v>
      </c>
      <c r="C21" s="15">
        <v>1.2</v>
      </c>
      <c r="D21" s="15" t="s">
        <v>155</v>
      </c>
      <c r="E21" s="15">
        <v>220</v>
      </c>
      <c r="F21" s="15">
        <v>114</v>
      </c>
      <c r="G21" s="17">
        <v>71</v>
      </c>
      <c r="H21" s="14">
        <v>39664</v>
      </c>
      <c r="I21" s="15">
        <v>2.2000000000000002</v>
      </c>
      <c r="J21" s="15" t="s">
        <v>156</v>
      </c>
      <c r="K21" s="15">
        <v>164</v>
      </c>
      <c r="L21" s="15">
        <v>35</v>
      </c>
      <c r="M21" s="17">
        <v>152</v>
      </c>
      <c r="N21" s="14">
        <v>40028</v>
      </c>
      <c r="O21" s="15">
        <v>3.2</v>
      </c>
      <c r="P21" s="15" t="s">
        <v>157</v>
      </c>
      <c r="Q21" s="15">
        <v>305</v>
      </c>
      <c r="R21" s="15"/>
      <c r="S21" s="17">
        <v>161</v>
      </c>
      <c r="T21" s="14">
        <v>40392</v>
      </c>
      <c r="U21" s="15">
        <v>4.2</v>
      </c>
      <c r="V21" s="15" t="s">
        <v>158</v>
      </c>
      <c r="W21" s="15">
        <v>251</v>
      </c>
      <c r="X21" s="15">
        <v>19</v>
      </c>
      <c r="Y21" s="17">
        <v>254</v>
      </c>
      <c r="Z21" s="14">
        <v>40756</v>
      </c>
      <c r="AA21" s="15">
        <v>5.2</v>
      </c>
      <c r="AB21" s="15" t="s">
        <v>159</v>
      </c>
      <c r="AC21" s="15">
        <v>341</v>
      </c>
      <c r="AD21" s="15"/>
      <c r="AE21" s="17">
        <v>473</v>
      </c>
      <c r="AF21" s="13"/>
      <c r="AG21" s="14">
        <f t="shared" si="0"/>
        <v>41120</v>
      </c>
      <c r="AH21" s="15">
        <v>6.2</v>
      </c>
      <c r="AI21" s="15" t="s">
        <v>160</v>
      </c>
      <c r="AJ21" s="15">
        <v>339</v>
      </c>
      <c r="AK21" s="16"/>
      <c r="AL21" s="17">
        <v>268</v>
      </c>
      <c r="AM21" s="14">
        <v>41491</v>
      </c>
      <c r="AN21" s="15">
        <v>7.2</v>
      </c>
      <c r="AO21" s="15" t="s">
        <v>161</v>
      </c>
      <c r="AP21" s="15"/>
      <c r="AQ21" s="16">
        <v>162</v>
      </c>
      <c r="AR21" s="17">
        <v>213</v>
      </c>
      <c r="AS21" s="14">
        <v>41855</v>
      </c>
      <c r="AT21" s="15">
        <v>8.1999999999999993</v>
      </c>
      <c r="AU21" s="15" t="s">
        <v>162</v>
      </c>
      <c r="AV21" s="15">
        <v>127</v>
      </c>
      <c r="AW21" s="16">
        <v>69</v>
      </c>
      <c r="AX21" s="17">
        <v>215</v>
      </c>
      <c r="AY21" s="14">
        <v>42219</v>
      </c>
      <c r="AZ21" s="15">
        <v>9.1999999999999993</v>
      </c>
      <c r="BA21" s="15" t="s">
        <v>448</v>
      </c>
      <c r="BB21" s="15">
        <v>119</v>
      </c>
      <c r="BC21" s="16"/>
      <c r="BD21" s="17">
        <v>360</v>
      </c>
      <c r="BE21" s="14">
        <v>42583</v>
      </c>
      <c r="BF21" s="15">
        <v>10.199999999999999</v>
      </c>
      <c r="BG21" s="15" t="s">
        <v>503</v>
      </c>
      <c r="BH21" s="15">
        <v>65</v>
      </c>
      <c r="BI21" s="16"/>
      <c r="BJ21" s="17">
        <v>252</v>
      </c>
      <c r="BK21" s="25">
        <v>42954</v>
      </c>
    </row>
    <row r="22" spans="1:64" x14ac:dyDescent="0.2">
      <c r="A22" s="9">
        <v>20</v>
      </c>
      <c r="B22" s="14">
        <v>39300</v>
      </c>
      <c r="C22" s="15">
        <v>1.2</v>
      </c>
      <c r="D22" s="15" t="s">
        <v>163</v>
      </c>
      <c r="E22" s="15">
        <v>231</v>
      </c>
      <c r="F22" s="15">
        <v>115</v>
      </c>
      <c r="G22" s="17">
        <v>59</v>
      </c>
      <c r="H22" s="14">
        <v>39671</v>
      </c>
      <c r="I22" s="15">
        <v>2.2000000000000002</v>
      </c>
      <c r="J22" s="15" t="s">
        <v>164</v>
      </c>
      <c r="K22" s="15">
        <v>287</v>
      </c>
      <c r="L22" s="15">
        <v>25</v>
      </c>
      <c r="M22" s="17">
        <v>39</v>
      </c>
      <c r="N22" s="14">
        <v>40035</v>
      </c>
      <c r="O22" s="15">
        <v>3.2</v>
      </c>
      <c r="P22" s="15" t="s">
        <v>165</v>
      </c>
      <c r="Q22" s="15">
        <v>341</v>
      </c>
      <c r="R22" s="15">
        <v>11</v>
      </c>
      <c r="S22" s="17">
        <v>114</v>
      </c>
      <c r="T22" s="14">
        <v>40399</v>
      </c>
      <c r="U22" s="15">
        <v>4.2</v>
      </c>
      <c r="V22" s="15" t="s">
        <v>166</v>
      </c>
      <c r="W22" s="15">
        <v>213</v>
      </c>
      <c r="X22" s="15">
        <v>68</v>
      </c>
      <c r="Y22" s="17">
        <v>243</v>
      </c>
      <c r="Z22" s="14">
        <v>40763</v>
      </c>
      <c r="AA22" s="15">
        <v>5.2</v>
      </c>
      <c r="AB22" s="15" t="s">
        <v>167</v>
      </c>
      <c r="AC22" s="15">
        <v>346</v>
      </c>
      <c r="AD22" s="15"/>
      <c r="AE22" s="17">
        <v>468</v>
      </c>
      <c r="AF22" s="13"/>
      <c r="AG22" s="14">
        <f t="shared" si="0"/>
        <v>41127</v>
      </c>
      <c r="AH22" s="15">
        <v>6.2</v>
      </c>
      <c r="AI22" s="15" t="s">
        <v>168</v>
      </c>
      <c r="AJ22" s="15">
        <v>353</v>
      </c>
      <c r="AK22" s="16"/>
      <c r="AL22" s="17">
        <v>250</v>
      </c>
      <c r="AM22" s="14">
        <v>41498</v>
      </c>
      <c r="AN22" s="15">
        <v>7.2</v>
      </c>
      <c r="AO22" s="15" t="s">
        <v>169</v>
      </c>
      <c r="AP22" s="15"/>
      <c r="AQ22" s="16">
        <v>176</v>
      </c>
      <c r="AR22" s="17">
        <v>199</v>
      </c>
      <c r="AS22" s="14">
        <v>41862</v>
      </c>
      <c r="AT22" s="15">
        <v>8.1999999999999993</v>
      </c>
      <c r="AU22" s="15" t="s">
        <v>170</v>
      </c>
      <c r="AV22" s="15">
        <v>127</v>
      </c>
      <c r="AW22" s="16">
        <v>58</v>
      </c>
      <c r="AX22" s="17">
        <v>226</v>
      </c>
      <c r="AY22" s="14">
        <v>42226</v>
      </c>
      <c r="AZ22" s="15">
        <v>9.1999999999999993</v>
      </c>
      <c r="BA22" s="15" t="s">
        <v>449</v>
      </c>
      <c r="BB22" s="15">
        <v>81</v>
      </c>
      <c r="BC22" s="16"/>
      <c r="BD22" s="17">
        <v>398</v>
      </c>
      <c r="BE22" s="14">
        <v>42590</v>
      </c>
      <c r="BF22" s="15">
        <v>10.199999999999999</v>
      </c>
      <c r="BG22" s="15" t="s">
        <v>504</v>
      </c>
      <c r="BH22" s="15">
        <v>90</v>
      </c>
      <c r="BI22" s="16"/>
      <c r="BJ22" s="17">
        <v>227</v>
      </c>
      <c r="BK22" s="25">
        <v>42961</v>
      </c>
    </row>
    <row r="23" spans="1:64" x14ac:dyDescent="0.2">
      <c r="A23" s="9">
        <v>21</v>
      </c>
      <c r="B23" s="14">
        <v>39307</v>
      </c>
      <c r="C23" s="15">
        <v>1.2</v>
      </c>
      <c r="D23" s="15" t="s">
        <v>171</v>
      </c>
      <c r="E23" s="15">
        <v>77</v>
      </c>
      <c r="F23" s="15">
        <v>241</v>
      </c>
      <c r="G23" s="17">
        <v>83</v>
      </c>
      <c r="H23" s="14">
        <v>39678</v>
      </c>
      <c r="I23" s="15">
        <v>2.2999999999999998</v>
      </c>
      <c r="J23" s="15" t="s">
        <v>172</v>
      </c>
      <c r="K23" s="15">
        <v>184</v>
      </c>
      <c r="L23" s="15"/>
      <c r="M23" s="17">
        <v>152</v>
      </c>
      <c r="N23" s="14">
        <v>40042</v>
      </c>
      <c r="O23" s="15">
        <v>3.3</v>
      </c>
      <c r="P23" s="15" t="s">
        <v>173</v>
      </c>
      <c r="Q23" s="15">
        <v>212</v>
      </c>
      <c r="R23" s="15">
        <v>3</v>
      </c>
      <c r="S23" s="17">
        <v>216</v>
      </c>
      <c r="T23" s="14">
        <v>40406</v>
      </c>
      <c r="U23" s="15">
        <v>4.3</v>
      </c>
      <c r="V23" s="15" t="s">
        <v>174</v>
      </c>
      <c r="W23" s="15">
        <v>109</v>
      </c>
      <c r="X23" s="15">
        <v>147</v>
      </c>
      <c r="Y23" s="17">
        <v>282</v>
      </c>
      <c r="Z23" s="14">
        <v>40770</v>
      </c>
      <c r="AA23" s="15">
        <v>5.3</v>
      </c>
      <c r="AB23" s="15" t="s">
        <v>175</v>
      </c>
      <c r="AC23" s="15">
        <v>278</v>
      </c>
      <c r="AD23" s="15"/>
      <c r="AE23" s="17">
        <v>578</v>
      </c>
      <c r="AF23" s="13"/>
      <c r="AG23" s="14">
        <f t="shared" si="0"/>
        <v>41134</v>
      </c>
      <c r="AH23" s="15">
        <v>6.2</v>
      </c>
      <c r="AI23" s="15" t="s">
        <v>176</v>
      </c>
      <c r="AJ23" s="15">
        <v>352</v>
      </c>
      <c r="AK23" s="16"/>
      <c r="AL23" s="17">
        <v>250</v>
      </c>
      <c r="AM23" s="14">
        <v>41505</v>
      </c>
      <c r="AN23" s="15">
        <v>7.3</v>
      </c>
      <c r="AO23" s="15" t="s">
        <v>177</v>
      </c>
      <c r="AP23" s="15">
        <v>98</v>
      </c>
      <c r="AQ23" s="16">
        <v>121</v>
      </c>
      <c r="AR23" s="17">
        <v>204</v>
      </c>
      <c r="AS23" s="14">
        <v>41869</v>
      </c>
      <c r="AT23" s="15">
        <v>8.3000000000000007</v>
      </c>
      <c r="AU23" s="15" t="s">
        <v>178</v>
      </c>
      <c r="AV23" s="15">
        <v>6</v>
      </c>
      <c r="AW23" s="16">
        <v>127</v>
      </c>
      <c r="AX23" s="17">
        <v>232</v>
      </c>
      <c r="AY23" s="14">
        <v>42233</v>
      </c>
      <c r="AZ23" s="15">
        <v>9.1999999999999993</v>
      </c>
      <c r="BA23" s="15" t="s">
        <v>450</v>
      </c>
      <c r="BB23" s="15">
        <v>119</v>
      </c>
      <c r="BC23" s="16"/>
      <c r="BD23" s="17">
        <v>360</v>
      </c>
      <c r="BE23" s="14">
        <v>42597</v>
      </c>
      <c r="BF23" s="15">
        <v>10.199999999999999</v>
      </c>
      <c r="BG23" s="15" t="s">
        <v>505</v>
      </c>
      <c r="BH23" s="15">
        <v>75</v>
      </c>
      <c r="BI23" s="16"/>
      <c r="BJ23" s="17">
        <v>242</v>
      </c>
      <c r="BK23" s="25">
        <v>42968</v>
      </c>
    </row>
    <row r="24" spans="1:64" x14ac:dyDescent="0.2">
      <c r="A24" s="9">
        <v>22</v>
      </c>
      <c r="B24" s="14">
        <v>39314</v>
      </c>
      <c r="C24" s="15">
        <v>1.3</v>
      </c>
      <c r="D24" s="15" t="s">
        <v>179</v>
      </c>
      <c r="E24" s="15">
        <v>328</v>
      </c>
      <c r="F24" s="15">
        <v>12</v>
      </c>
      <c r="G24" s="17">
        <v>30</v>
      </c>
      <c r="H24" s="14">
        <v>39685</v>
      </c>
      <c r="I24" s="15">
        <v>2.2999999999999998</v>
      </c>
      <c r="J24" s="15" t="s">
        <v>180</v>
      </c>
      <c r="K24" s="15">
        <v>164</v>
      </c>
      <c r="L24" s="15">
        <v>25</v>
      </c>
      <c r="M24" s="17">
        <v>147</v>
      </c>
      <c r="N24" s="14">
        <v>40049</v>
      </c>
      <c r="O24" s="15">
        <v>3.3</v>
      </c>
      <c r="P24" s="15" t="s">
        <v>181</v>
      </c>
      <c r="Q24" s="15">
        <v>215</v>
      </c>
      <c r="R24" s="15"/>
      <c r="S24" s="17">
        <v>216</v>
      </c>
      <c r="T24" s="14">
        <v>40413</v>
      </c>
      <c r="U24" s="15">
        <v>4.3</v>
      </c>
      <c r="V24" s="15" t="s">
        <v>182</v>
      </c>
      <c r="W24" s="15">
        <v>196</v>
      </c>
      <c r="X24" s="15">
        <v>73</v>
      </c>
      <c r="Y24" s="17">
        <v>269</v>
      </c>
      <c r="Z24" s="14">
        <v>40777</v>
      </c>
      <c r="AA24" s="15">
        <v>5.3</v>
      </c>
      <c r="AB24" s="15" t="s">
        <v>183</v>
      </c>
      <c r="AC24" s="15">
        <v>274</v>
      </c>
      <c r="AD24" s="15"/>
      <c r="AE24" s="17">
        <v>582</v>
      </c>
      <c r="AF24" s="13"/>
      <c r="AG24" s="14">
        <f t="shared" si="0"/>
        <v>41141</v>
      </c>
      <c r="AH24" s="15">
        <v>6.3</v>
      </c>
      <c r="AI24" s="15" t="s">
        <v>184</v>
      </c>
      <c r="AJ24" s="15">
        <v>263</v>
      </c>
      <c r="AK24" s="16"/>
      <c r="AL24" s="17">
        <v>237</v>
      </c>
      <c r="AM24" s="14">
        <v>41512</v>
      </c>
      <c r="AN24" s="15">
        <v>7.3</v>
      </c>
      <c r="AO24" s="15" t="s">
        <v>185</v>
      </c>
      <c r="AP24" s="15">
        <v>87</v>
      </c>
      <c r="AQ24" s="16">
        <v>109</v>
      </c>
      <c r="AR24" s="17">
        <v>227</v>
      </c>
      <c r="AS24" s="14">
        <v>41876</v>
      </c>
      <c r="AT24" s="15">
        <v>8.3000000000000007</v>
      </c>
      <c r="AU24" s="15" t="s">
        <v>186</v>
      </c>
      <c r="AV24" s="15">
        <v>26</v>
      </c>
      <c r="AW24" s="16">
        <v>133</v>
      </c>
      <c r="AX24" s="17">
        <v>206</v>
      </c>
      <c r="AY24" s="14">
        <v>42240</v>
      </c>
      <c r="AZ24" s="15">
        <v>9.3000000000000007</v>
      </c>
      <c r="BA24" s="15" t="s">
        <v>451</v>
      </c>
      <c r="BB24" s="15">
        <v>83</v>
      </c>
      <c r="BC24" s="16"/>
      <c r="BD24" s="17">
        <v>357</v>
      </c>
      <c r="BE24" s="14">
        <v>42604</v>
      </c>
      <c r="BF24" s="15">
        <v>10.3</v>
      </c>
      <c r="BG24" s="15" t="s">
        <v>506</v>
      </c>
      <c r="BH24" s="15">
        <v>119</v>
      </c>
      <c r="BI24" s="16">
        <v>15</v>
      </c>
      <c r="BJ24" s="17">
        <v>348</v>
      </c>
      <c r="BK24" s="25">
        <v>42975</v>
      </c>
    </row>
    <row r="25" spans="1:64" x14ac:dyDescent="0.2">
      <c r="A25" s="9">
        <v>23</v>
      </c>
      <c r="B25" s="14">
        <v>39321</v>
      </c>
      <c r="C25" s="15">
        <v>1.3</v>
      </c>
      <c r="D25" s="15" t="s">
        <v>187</v>
      </c>
      <c r="E25" s="15">
        <v>277</v>
      </c>
      <c r="F25" s="15">
        <v>12</v>
      </c>
      <c r="G25" s="17">
        <v>81</v>
      </c>
      <c r="H25" s="14">
        <v>39692</v>
      </c>
      <c r="I25" s="15">
        <v>2.2999999999999998</v>
      </c>
      <c r="J25" s="15" t="s">
        <v>188</v>
      </c>
      <c r="K25" s="15">
        <v>173</v>
      </c>
      <c r="L25" s="15">
        <v>25</v>
      </c>
      <c r="M25" s="17">
        <v>138</v>
      </c>
      <c r="N25" s="14">
        <v>40056</v>
      </c>
      <c r="O25" s="15">
        <v>3.3</v>
      </c>
      <c r="P25" s="15" t="s">
        <v>189</v>
      </c>
      <c r="Q25" s="15">
        <v>281</v>
      </c>
      <c r="R25" s="15"/>
      <c r="S25" s="17">
        <v>150</v>
      </c>
      <c r="T25" s="14">
        <v>40420</v>
      </c>
      <c r="U25" s="15">
        <v>4.3</v>
      </c>
      <c r="V25" s="15" t="s">
        <v>190</v>
      </c>
      <c r="W25" s="15">
        <v>223</v>
      </c>
      <c r="X25" s="15">
        <v>81</v>
      </c>
      <c r="Y25" s="17">
        <v>234</v>
      </c>
      <c r="Z25" s="14">
        <v>40784</v>
      </c>
      <c r="AA25" s="15">
        <v>5.3</v>
      </c>
      <c r="AB25" s="15" t="s">
        <v>191</v>
      </c>
      <c r="AC25" s="15">
        <v>283</v>
      </c>
      <c r="AD25" s="15"/>
      <c r="AE25" s="17">
        <v>573</v>
      </c>
      <c r="AF25" s="13"/>
      <c r="AG25" s="14">
        <f t="shared" si="0"/>
        <v>41148</v>
      </c>
      <c r="AH25" s="15">
        <v>6.3</v>
      </c>
      <c r="AI25" s="15" t="s">
        <v>192</v>
      </c>
      <c r="AJ25" s="15">
        <v>255</v>
      </c>
      <c r="AK25" s="16"/>
      <c r="AL25" s="17">
        <v>246</v>
      </c>
      <c r="AM25" s="14">
        <v>41519</v>
      </c>
      <c r="AN25" s="15">
        <v>7.3</v>
      </c>
      <c r="AO25" s="15" t="s">
        <v>193</v>
      </c>
      <c r="AP25" s="15">
        <v>98</v>
      </c>
      <c r="AQ25" s="16">
        <v>146</v>
      </c>
      <c r="AR25" s="17">
        <v>179</v>
      </c>
      <c r="AS25" s="14">
        <v>41883</v>
      </c>
      <c r="AT25" s="15">
        <v>8.3000000000000007</v>
      </c>
      <c r="AU25" s="15" t="s">
        <v>194</v>
      </c>
      <c r="AV25" s="15">
        <v>67</v>
      </c>
      <c r="AW25" s="16">
        <v>98</v>
      </c>
      <c r="AX25" s="17">
        <v>200</v>
      </c>
      <c r="AY25" s="14">
        <v>42247</v>
      </c>
      <c r="AZ25" s="15">
        <v>9.3000000000000007</v>
      </c>
      <c r="BA25" s="15" t="s">
        <v>452</v>
      </c>
      <c r="BB25" s="15">
        <v>104</v>
      </c>
      <c r="BC25" s="16"/>
      <c r="BD25" s="17">
        <v>336</v>
      </c>
      <c r="BE25" s="14">
        <v>42611</v>
      </c>
      <c r="BF25" s="15">
        <v>10.3</v>
      </c>
      <c r="BG25" s="15" t="s">
        <v>507</v>
      </c>
      <c r="BH25" s="15">
        <v>128</v>
      </c>
      <c r="BI25" s="16">
        <v>7</v>
      </c>
      <c r="BJ25" s="17">
        <v>347</v>
      </c>
      <c r="BK25" s="25">
        <v>42982</v>
      </c>
    </row>
    <row r="26" spans="1:64" x14ac:dyDescent="0.2">
      <c r="A26" s="9">
        <v>24</v>
      </c>
      <c r="B26" s="14">
        <v>39328</v>
      </c>
      <c r="C26" s="15">
        <v>1.3</v>
      </c>
      <c r="D26" s="15" t="s">
        <v>195</v>
      </c>
      <c r="E26" s="15">
        <v>331</v>
      </c>
      <c r="F26" s="15">
        <v>12</v>
      </c>
      <c r="G26" s="17">
        <v>27</v>
      </c>
      <c r="H26" s="14">
        <v>39699</v>
      </c>
      <c r="I26" s="15">
        <v>2.2999999999999998</v>
      </c>
      <c r="J26" s="15" t="s">
        <v>196</v>
      </c>
      <c r="K26" s="15">
        <v>201</v>
      </c>
      <c r="L26" s="15"/>
      <c r="M26" s="17">
        <v>135</v>
      </c>
      <c r="N26" s="14">
        <v>40063</v>
      </c>
      <c r="O26" s="15">
        <v>3.3</v>
      </c>
      <c r="P26" s="15" t="s">
        <v>197</v>
      </c>
      <c r="Q26" s="15">
        <v>218</v>
      </c>
      <c r="R26" s="15"/>
      <c r="S26" s="17">
        <v>213</v>
      </c>
      <c r="T26" s="14">
        <v>40427</v>
      </c>
      <c r="U26" s="15">
        <v>4.3</v>
      </c>
      <c r="V26" s="15" t="s">
        <v>198</v>
      </c>
      <c r="W26" s="15">
        <v>259</v>
      </c>
      <c r="X26" s="15">
        <v>25</v>
      </c>
      <c r="Y26" s="17">
        <v>254</v>
      </c>
      <c r="Z26" s="14">
        <v>40791</v>
      </c>
      <c r="AA26" s="15">
        <v>5.3</v>
      </c>
      <c r="AB26" s="15" t="s">
        <v>199</v>
      </c>
      <c r="AC26" s="15">
        <v>257</v>
      </c>
      <c r="AD26" s="15"/>
      <c r="AE26" s="17">
        <v>599</v>
      </c>
      <c r="AF26" s="13"/>
      <c r="AG26" s="14">
        <v>41155</v>
      </c>
      <c r="AH26" s="15">
        <v>6.3</v>
      </c>
      <c r="AI26" s="15" t="s">
        <v>200</v>
      </c>
      <c r="AJ26" s="15">
        <v>254</v>
      </c>
      <c r="AK26" s="16"/>
      <c r="AL26" s="17">
        <v>246</v>
      </c>
      <c r="AM26" s="14">
        <v>41526</v>
      </c>
      <c r="AN26" s="15">
        <v>7.3</v>
      </c>
      <c r="AO26" s="15" t="s">
        <v>201</v>
      </c>
      <c r="AP26" s="15">
        <v>87</v>
      </c>
      <c r="AQ26" s="16">
        <v>152</v>
      </c>
      <c r="AR26" s="17">
        <v>184</v>
      </c>
      <c r="AS26" s="14">
        <v>41890</v>
      </c>
      <c r="AT26" s="15">
        <v>8.3000000000000007</v>
      </c>
      <c r="AU26" s="15" t="s">
        <v>202</v>
      </c>
      <c r="AV26" s="15">
        <v>114</v>
      </c>
      <c r="AW26" s="16">
        <v>14</v>
      </c>
      <c r="AX26" s="17">
        <v>237</v>
      </c>
      <c r="AY26" s="14">
        <v>42254</v>
      </c>
      <c r="AZ26" s="15">
        <v>9.3000000000000007</v>
      </c>
      <c r="BA26" s="15" t="s">
        <v>453</v>
      </c>
      <c r="BB26" s="15">
        <v>62</v>
      </c>
      <c r="BC26" s="16"/>
      <c r="BD26" s="17">
        <v>378</v>
      </c>
      <c r="BE26" s="14">
        <v>42618</v>
      </c>
      <c r="BF26" s="15">
        <v>10.3</v>
      </c>
      <c r="BG26" s="15" t="s">
        <v>508</v>
      </c>
      <c r="BH26" s="15">
        <v>270</v>
      </c>
      <c r="BI26" s="16">
        <v>7</v>
      </c>
      <c r="BJ26" s="17">
        <v>205</v>
      </c>
      <c r="BK26" s="25">
        <v>42989</v>
      </c>
    </row>
    <row r="27" spans="1:64" x14ac:dyDescent="0.2">
      <c r="A27" s="9">
        <v>25</v>
      </c>
      <c r="B27" s="14">
        <v>39335</v>
      </c>
      <c r="C27" s="15">
        <v>1.3</v>
      </c>
      <c r="D27" s="15" t="s">
        <v>203</v>
      </c>
      <c r="E27" s="15">
        <v>248</v>
      </c>
      <c r="F27" s="15">
        <v>55</v>
      </c>
      <c r="G27" s="17">
        <v>67</v>
      </c>
      <c r="H27" s="14">
        <v>39706</v>
      </c>
      <c r="I27" s="15">
        <v>2.2999999999999998</v>
      </c>
      <c r="J27" s="15" t="s">
        <v>204</v>
      </c>
      <c r="K27" s="15">
        <v>187</v>
      </c>
      <c r="L27" s="15">
        <v>25</v>
      </c>
      <c r="M27" s="17">
        <v>124</v>
      </c>
      <c r="N27" s="14">
        <v>40070</v>
      </c>
      <c r="O27" s="15">
        <v>3.3</v>
      </c>
      <c r="P27" s="15" t="s">
        <v>205</v>
      </c>
      <c r="Q27" s="15">
        <v>281</v>
      </c>
      <c r="R27" s="15">
        <v>20</v>
      </c>
      <c r="S27" s="17">
        <v>130</v>
      </c>
      <c r="T27" s="14">
        <v>40434</v>
      </c>
      <c r="U27" s="15">
        <v>4.3</v>
      </c>
      <c r="V27" s="15" t="s">
        <v>206</v>
      </c>
      <c r="W27" s="15">
        <v>276</v>
      </c>
      <c r="X27" s="15">
        <v>6</v>
      </c>
      <c r="Y27" s="17">
        <v>256</v>
      </c>
      <c r="Z27" s="14">
        <v>40798</v>
      </c>
      <c r="AA27" s="15">
        <v>5.3</v>
      </c>
      <c r="AB27" s="15" t="s">
        <v>207</v>
      </c>
      <c r="AC27" s="15">
        <v>261</v>
      </c>
      <c r="AD27" s="15"/>
      <c r="AE27" s="17">
        <v>595</v>
      </c>
      <c r="AF27" s="13"/>
      <c r="AG27" s="14">
        <v>41162</v>
      </c>
      <c r="AH27" s="15">
        <v>6.3</v>
      </c>
      <c r="AI27" s="15" t="s">
        <v>208</v>
      </c>
      <c r="AJ27" s="15">
        <v>262</v>
      </c>
      <c r="AK27" s="15"/>
      <c r="AL27" s="17">
        <v>243</v>
      </c>
      <c r="AM27" s="14">
        <v>41533</v>
      </c>
      <c r="AN27" s="15">
        <v>7.3</v>
      </c>
      <c r="AO27" s="15" t="s">
        <v>209</v>
      </c>
      <c r="AP27" s="15">
        <v>87</v>
      </c>
      <c r="AQ27" s="15">
        <v>117</v>
      </c>
      <c r="AR27" s="17">
        <v>219</v>
      </c>
      <c r="AS27" s="14">
        <v>41897</v>
      </c>
      <c r="AT27" s="15">
        <v>8.3000000000000007</v>
      </c>
      <c r="AU27" s="15" t="s">
        <v>210</v>
      </c>
      <c r="AV27" s="15">
        <v>105</v>
      </c>
      <c r="AW27" s="15">
        <v>14</v>
      </c>
      <c r="AX27" s="17">
        <v>246</v>
      </c>
      <c r="AY27" s="14">
        <v>42261</v>
      </c>
      <c r="AZ27" s="15">
        <v>9.3000000000000007</v>
      </c>
      <c r="BA27" s="15" t="s">
        <v>454</v>
      </c>
      <c r="BB27" s="15">
        <v>100</v>
      </c>
      <c r="BC27" s="16"/>
      <c r="BD27" s="17">
        <v>340</v>
      </c>
      <c r="BE27" s="14">
        <v>42625</v>
      </c>
      <c r="BF27" s="15">
        <v>10.3</v>
      </c>
      <c r="BG27" s="15" t="s">
        <v>509</v>
      </c>
      <c r="BH27" s="15">
        <v>102</v>
      </c>
      <c r="BI27" s="16"/>
      <c r="BJ27" s="17">
        <v>380</v>
      </c>
      <c r="BK27" s="25">
        <v>42996</v>
      </c>
    </row>
    <row r="28" spans="1:64" x14ac:dyDescent="0.2">
      <c r="A28" s="9">
        <v>26</v>
      </c>
      <c r="B28" s="14">
        <v>39342</v>
      </c>
      <c r="C28" s="15">
        <v>1.3</v>
      </c>
      <c r="D28" s="15" t="s">
        <v>211</v>
      </c>
      <c r="E28" s="15">
        <v>311</v>
      </c>
      <c r="F28" s="15">
        <v>25</v>
      </c>
      <c r="G28" s="17">
        <v>34</v>
      </c>
      <c r="H28" s="14">
        <v>39713</v>
      </c>
      <c r="I28" s="15">
        <v>2.4</v>
      </c>
      <c r="J28" s="15" t="s">
        <v>212</v>
      </c>
      <c r="K28" s="15">
        <v>153</v>
      </c>
      <c r="L28" s="15"/>
      <c r="M28" s="17">
        <v>196</v>
      </c>
      <c r="N28" s="14">
        <v>40077</v>
      </c>
      <c r="O28" s="15">
        <v>3.4</v>
      </c>
      <c r="P28" s="15" t="s">
        <v>213</v>
      </c>
      <c r="Q28" s="15">
        <v>282</v>
      </c>
      <c r="R28" s="15"/>
      <c r="S28" s="17">
        <v>161</v>
      </c>
      <c r="T28" s="14">
        <v>40441</v>
      </c>
      <c r="U28" s="15">
        <v>4.4000000000000004</v>
      </c>
      <c r="V28" s="15" t="s">
        <v>214</v>
      </c>
      <c r="W28" s="15">
        <v>326</v>
      </c>
      <c r="X28" s="15">
        <v>3</v>
      </c>
      <c r="Y28" s="17">
        <v>245</v>
      </c>
      <c r="Z28" s="14">
        <v>40805</v>
      </c>
      <c r="AA28" s="15">
        <v>5.4</v>
      </c>
      <c r="AB28" s="15" t="s">
        <v>215</v>
      </c>
      <c r="AC28" s="15">
        <v>296</v>
      </c>
      <c r="AD28" s="15"/>
      <c r="AE28" s="17">
        <v>583</v>
      </c>
      <c r="AF28" s="13"/>
      <c r="AG28" s="14">
        <v>41169</v>
      </c>
      <c r="AH28" s="15">
        <v>6.3</v>
      </c>
      <c r="AI28" s="15" t="s">
        <v>216</v>
      </c>
      <c r="AJ28" s="15">
        <v>268</v>
      </c>
      <c r="AK28" s="15"/>
      <c r="AL28" s="17">
        <v>237</v>
      </c>
      <c r="AM28" s="14">
        <v>41540</v>
      </c>
      <c r="AN28" s="15">
        <v>7.4</v>
      </c>
      <c r="AO28" s="15" t="s">
        <v>217</v>
      </c>
      <c r="AP28" s="15">
        <v>91</v>
      </c>
      <c r="AQ28" s="15">
        <v>136</v>
      </c>
      <c r="AR28" s="17">
        <v>192</v>
      </c>
      <c r="AS28" s="14">
        <v>41904</v>
      </c>
      <c r="AT28" s="15">
        <v>8.4</v>
      </c>
      <c r="AU28" s="15" t="s">
        <v>218</v>
      </c>
      <c r="AV28" s="15">
        <v>116</v>
      </c>
      <c r="AW28" s="15">
        <v>10</v>
      </c>
      <c r="AX28" s="17">
        <v>236</v>
      </c>
      <c r="AY28" s="14">
        <v>42268</v>
      </c>
      <c r="AZ28" s="15">
        <v>9.4</v>
      </c>
      <c r="BA28" s="15" t="s">
        <v>455</v>
      </c>
      <c r="BB28" s="15">
        <v>85</v>
      </c>
      <c r="BC28" s="16"/>
      <c r="BD28" s="17">
        <v>355</v>
      </c>
      <c r="BE28" s="14">
        <v>42632</v>
      </c>
      <c r="BF28" s="15">
        <v>10.4</v>
      </c>
      <c r="BG28" s="15" t="s">
        <v>510</v>
      </c>
      <c r="BH28" s="15">
        <v>133</v>
      </c>
      <c r="BI28" s="16"/>
      <c r="BJ28" s="17">
        <v>394</v>
      </c>
      <c r="BK28" s="25">
        <v>43003</v>
      </c>
    </row>
    <row r="29" spans="1:64" x14ac:dyDescent="0.2">
      <c r="A29" s="9">
        <v>27</v>
      </c>
      <c r="B29" s="14">
        <v>39349</v>
      </c>
      <c r="C29" s="15">
        <v>1.4</v>
      </c>
      <c r="D29" s="15" t="s">
        <v>219</v>
      </c>
      <c r="E29" s="15">
        <v>313</v>
      </c>
      <c r="F29" s="15">
        <v>25</v>
      </c>
      <c r="G29" s="17">
        <v>49</v>
      </c>
      <c r="H29" s="14">
        <v>39720</v>
      </c>
      <c r="I29" s="15">
        <v>2.4</v>
      </c>
      <c r="J29" s="15" t="s">
        <v>220</v>
      </c>
      <c r="K29" s="15">
        <v>188</v>
      </c>
      <c r="L29" s="15"/>
      <c r="M29" s="17">
        <v>161</v>
      </c>
      <c r="N29" s="14">
        <v>40084</v>
      </c>
      <c r="O29" s="15">
        <v>3.4</v>
      </c>
      <c r="P29" s="15" t="s">
        <v>221</v>
      </c>
      <c r="Q29" s="15">
        <v>235</v>
      </c>
      <c r="R29" s="15">
        <v>27</v>
      </c>
      <c r="S29" s="17">
        <v>181</v>
      </c>
      <c r="T29" s="14">
        <v>40448</v>
      </c>
      <c r="U29" s="15">
        <v>4.4000000000000004</v>
      </c>
      <c r="V29" s="15" t="s">
        <v>222</v>
      </c>
      <c r="W29" s="15">
        <v>246</v>
      </c>
      <c r="X29" s="15">
        <v>71</v>
      </c>
      <c r="Y29" s="17">
        <v>257</v>
      </c>
      <c r="Z29" s="14">
        <v>40812</v>
      </c>
      <c r="AA29" s="15">
        <v>5.4</v>
      </c>
      <c r="AB29" s="15" t="s">
        <v>223</v>
      </c>
      <c r="AC29" s="15">
        <v>284</v>
      </c>
      <c r="AD29" s="15"/>
      <c r="AE29" s="17">
        <v>595</v>
      </c>
      <c r="AF29" s="13"/>
      <c r="AG29" s="14">
        <v>41176</v>
      </c>
      <c r="AH29" s="15">
        <v>6.4</v>
      </c>
      <c r="AI29" s="15" t="s">
        <v>224</v>
      </c>
      <c r="AJ29" s="15">
        <v>178</v>
      </c>
      <c r="AK29" s="15"/>
      <c r="AL29" s="17">
        <v>244</v>
      </c>
      <c r="AM29" s="14">
        <v>41547</v>
      </c>
      <c r="AN29" s="15">
        <v>7.4</v>
      </c>
      <c r="AO29" s="15" t="s">
        <v>225</v>
      </c>
      <c r="AP29" s="15">
        <v>91</v>
      </c>
      <c r="AQ29" s="15">
        <v>106</v>
      </c>
      <c r="AR29" s="17">
        <v>222</v>
      </c>
      <c r="AS29" s="14">
        <v>41911</v>
      </c>
      <c r="AT29" s="15">
        <v>8.4</v>
      </c>
      <c r="AU29" s="15" t="s">
        <v>226</v>
      </c>
      <c r="AV29" s="15">
        <v>120</v>
      </c>
      <c r="AW29" s="15">
        <v>22</v>
      </c>
      <c r="AX29" s="17">
        <v>224</v>
      </c>
      <c r="AY29" s="14">
        <v>42275</v>
      </c>
      <c r="AZ29" s="15">
        <v>9.4</v>
      </c>
      <c r="BA29" s="15" t="s">
        <v>456</v>
      </c>
      <c r="BB29" s="15">
        <v>62</v>
      </c>
      <c r="BC29" s="16"/>
      <c r="BD29" s="17">
        <v>378</v>
      </c>
      <c r="BE29" s="14">
        <v>42639</v>
      </c>
      <c r="BF29" s="15">
        <v>10.4</v>
      </c>
      <c r="BG29" s="15" t="s">
        <v>511</v>
      </c>
      <c r="BH29" s="15">
        <v>95</v>
      </c>
      <c r="BI29" s="16">
        <v>8</v>
      </c>
      <c r="BJ29" s="17">
        <v>424</v>
      </c>
      <c r="BK29" s="25">
        <v>43010</v>
      </c>
    </row>
    <row r="30" spans="1:64" x14ac:dyDescent="0.2">
      <c r="A30" s="9">
        <v>28</v>
      </c>
      <c r="B30" s="14">
        <v>39356</v>
      </c>
      <c r="C30" s="15">
        <v>1.4</v>
      </c>
      <c r="D30" s="15" t="s">
        <v>227</v>
      </c>
      <c r="E30" s="15">
        <v>312</v>
      </c>
      <c r="F30" s="16">
        <v>25</v>
      </c>
      <c r="G30" s="17">
        <v>50</v>
      </c>
      <c r="H30" s="14">
        <v>39727</v>
      </c>
      <c r="I30" s="15">
        <v>2.4</v>
      </c>
      <c r="J30" s="15" t="s">
        <v>228</v>
      </c>
      <c r="K30" s="15">
        <v>187</v>
      </c>
      <c r="L30" s="16"/>
      <c r="M30" s="17">
        <v>162</v>
      </c>
      <c r="N30" s="14">
        <v>40091</v>
      </c>
      <c r="O30" s="15">
        <v>3.4</v>
      </c>
      <c r="P30" s="15" t="s">
        <v>229</v>
      </c>
      <c r="Q30" s="15">
        <v>220</v>
      </c>
      <c r="R30" s="16">
        <v>27</v>
      </c>
      <c r="S30" s="17">
        <v>196</v>
      </c>
      <c r="T30" s="14">
        <v>40455</v>
      </c>
      <c r="U30" s="15">
        <v>4.4000000000000004</v>
      </c>
      <c r="V30" s="15" t="s">
        <v>230</v>
      </c>
      <c r="W30" s="15">
        <v>250</v>
      </c>
      <c r="X30" s="16">
        <v>73</v>
      </c>
      <c r="Y30" s="17">
        <v>251</v>
      </c>
      <c r="Z30" s="14">
        <v>40819</v>
      </c>
      <c r="AA30" s="15">
        <v>5.4</v>
      </c>
      <c r="AB30" s="15" t="s">
        <v>231</v>
      </c>
      <c r="AC30" s="15">
        <v>274</v>
      </c>
      <c r="AD30" s="16"/>
      <c r="AE30" s="17">
        <v>605</v>
      </c>
      <c r="AF30" s="13"/>
      <c r="AG30" s="14">
        <f t="shared" ref="AG30:AG55" si="1">AG29+7</f>
        <v>41183</v>
      </c>
      <c r="AH30" s="15">
        <v>6.4</v>
      </c>
      <c r="AI30" s="15" t="s">
        <v>224</v>
      </c>
      <c r="AJ30" s="15">
        <v>178</v>
      </c>
      <c r="AK30" s="15"/>
      <c r="AL30" s="17">
        <v>244</v>
      </c>
      <c r="AM30" s="14">
        <v>41554</v>
      </c>
      <c r="AN30" s="15">
        <v>7.4</v>
      </c>
      <c r="AO30" s="15" t="s">
        <v>232</v>
      </c>
      <c r="AP30" s="15">
        <v>91</v>
      </c>
      <c r="AQ30" s="15">
        <v>123</v>
      </c>
      <c r="AR30" s="17">
        <v>205</v>
      </c>
      <c r="AS30" s="14">
        <v>41918</v>
      </c>
      <c r="AT30" s="15">
        <v>8.4</v>
      </c>
      <c r="AU30" s="15" t="s">
        <v>233</v>
      </c>
      <c r="AV30" s="15">
        <v>123</v>
      </c>
      <c r="AW30" s="15">
        <v>8</v>
      </c>
      <c r="AX30" s="17">
        <v>235</v>
      </c>
      <c r="AY30" s="14">
        <v>42282</v>
      </c>
      <c r="AZ30" s="15">
        <v>9.4</v>
      </c>
      <c r="BA30" s="15" t="s">
        <v>457</v>
      </c>
      <c r="BB30" s="15">
        <v>75</v>
      </c>
      <c r="BC30" s="16"/>
      <c r="BD30" s="17">
        <v>365</v>
      </c>
      <c r="BE30" s="14">
        <v>42646</v>
      </c>
      <c r="BF30" s="15">
        <v>10.4</v>
      </c>
      <c r="BG30" s="15" t="s">
        <v>512</v>
      </c>
      <c r="BH30" s="15">
        <v>89</v>
      </c>
      <c r="BI30" s="16">
        <v>8</v>
      </c>
      <c r="BJ30" s="17">
        <v>424</v>
      </c>
      <c r="BK30" s="25">
        <v>43017</v>
      </c>
    </row>
    <row r="31" spans="1:64" x14ac:dyDescent="0.2">
      <c r="A31" s="9">
        <v>29</v>
      </c>
      <c r="B31" s="14">
        <v>39363</v>
      </c>
      <c r="C31" s="15">
        <v>1.4</v>
      </c>
      <c r="D31" s="15" t="s">
        <v>234</v>
      </c>
      <c r="E31" s="15">
        <v>244</v>
      </c>
      <c r="F31" s="16">
        <v>45</v>
      </c>
      <c r="G31" s="17">
        <v>98</v>
      </c>
      <c r="H31" s="14">
        <v>39734</v>
      </c>
      <c r="I31" s="15">
        <v>2.4</v>
      </c>
      <c r="J31" s="15" t="s">
        <v>235</v>
      </c>
      <c r="K31" s="15">
        <v>199</v>
      </c>
      <c r="L31" s="16"/>
      <c r="M31" s="17">
        <v>150</v>
      </c>
      <c r="N31" s="14">
        <v>40098</v>
      </c>
      <c r="O31" s="15">
        <v>3.4</v>
      </c>
      <c r="P31" s="15" t="s">
        <v>236</v>
      </c>
      <c r="Q31" s="15">
        <v>252</v>
      </c>
      <c r="R31" s="16">
        <v>12</v>
      </c>
      <c r="S31" s="17">
        <v>179</v>
      </c>
      <c r="T31" s="14">
        <v>40462</v>
      </c>
      <c r="U31" s="15">
        <v>4.4000000000000004</v>
      </c>
      <c r="V31" s="15" t="s">
        <v>237</v>
      </c>
      <c r="W31" s="15">
        <v>293</v>
      </c>
      <c r="X31" s="16">
        <v>26</v>
      </c>
      <c r="Y31" s="17">
        <v>255</v>
      </c>
      <c r="Z31" s="14">
        <v>40826</v>
      </c>
      <c r="AA31" s="15">
        <v>5.4</v>
      </c>
      <c r="AB31" s="15" t="s">
        <v>238</v>
      </c>
      <c r="AC31" s="15">
        <v>288</v>
      </c>
      <c r="AD31" s="16"/>
      <c r="AE31" s="17">
        <v>591</v>
      </c>
      <c r="AF31" s="13"/>
      <c r="AG31" s="14">
        <f t="shared" si="1"/>
        <v>41190</v>
      </c>
      <c r="AH31" s="15">
        <v>6.4</v>
      </c>
      <c r="AI31" s="15" t="s">
        <v>239</v>
      </c>
      <c r="AJ31" s="15">
        <v>185</v>
      </c>
      <c r="AK31" s="15"/>
      <c r="AL31" s="17">
        <v>237</v>
      </c>
      <c r="AM31" s="14">
        <v>41561</v>
      </c>
      <c r="AN31" s="15">
        <v>7.4</v>
      </c>
      <c r="AO31" s="15" t="s">
        <v>240</v>
      </c>
      <c r="AP31" s="15">
        <v>91</v>
      </c>
      <c r="AQ31" s="15">
        <v>127</v>
      </c>
      <c r="AR31" s="17">
        <v>201</v>
      </c>
      <c r="AS31" s="14">
        <v>41925</v>
      </c>
      <c r="AT31" s="15">
        <v>8.4</v>
      </c>
      <c r="AU31" s="15" t="s">
        <v>241</v>
      </c>
      <c r="AV31" s="15">
        <v>106</v>
      </c>
      <c r="AW31" s="15">
        <v>8</v>
      </c>
      <c r="AX31" s="17">
        <v>252</v>
      </c>
      <c r="AY31" s="14">
        <v>42289</v>
      </c>
      <c r="AZ31" s="15">
        <v>9.4</v>
      </c>
      <c r="BA31" s="15" t="s">
        <v>458</v>
      </c>
      <c r="BB31" s="15">
        <v>53</v>
      </c>
      <c r="BC31" s="16">
        <v>9</v>
      </c>
      <c r="BD31" s="17">
        <v>378</v>
      </c>
      <c r="BE31" s="14">
        <v>42653</v>
      </c>
      <c r="BF31" s="15">
        <v>10.4</v>
      </c>
      <c r="BG31" s="15" t="s">
        <v>513</v>
      </c>
      <c r="BH31" s="15">
        <v>89</v>
      </c>
      <c r="BI31" s="16">
        <v>7</v>
      </c>
      <c r="BJ31" s="17">
        <v>425</v>
      </c>
      <c r="BK31" s="25">
        <v>43024</v>
      </c>
    </row>
    <row r="32" spans="1:64" x14ac:dyDescent="0.2">
      <c r="A32" s="9">
        <v>30</v>
      </c>
      <c r="B32" s="14">
        <v>39370</v>
      </c>
      <c r="C32" s="15">
        <v>1.4</v>
      </c>
      <c r="D32" s="15" t="s">
        <v>242</v>
      </c>
      <c r="E32" s="15">
        <v>279</v>
      </c>
      <c r="F32" s="16">
        <v>12</v>
      </c>
      <c r="G32" s="17">
        <v>96</v>
      </c>
      <c r="H32" s="14">
        <v>39741</v>
      </c>
      <c r="I32" s="15">
        <v>2.4</v>
      </c>
      <c r="J32" s="15" t="s">
        <v>243</v>
      </c>
      <c r="K32" s="15">
        <v>150</v>
      </c>
      <c r="L32" s="16">
        <v>35</v>
      </c>
      <c r="M32" s="17">
        <v>156</v>
      </c>
      <c r="N32" s="14">
        <v>40105</v>
      </c>
      <c r="O32" s="15">
        <v>3.4</v>
      </c>
      <c r="P32" s="15" t="s">
        <v>244</v>
      </c>
      <c r="Q32" s="15">
        <v>276</v>
      </c>
      <c r="R32" s="16">
        <v>33</v>
      </c>
      <c r="S32" s="17">
        <v>134</v>
      </c>
      <c r="T32" s="14">
        <v>40469</v>
      </c>
      <c r="U32" s="15">
        <v>4.4000000000000004</v>
      </c>
      <c r="V32" s="15" t="s">
        <v>245</v>
      </c>
      <c r="W32" s="15">
        <v>417</v>
      </c>
      <c r="X32" s="16">
        <v>6</v>
      </c>
      <c r="Y32" s="17">
        <v>151</v>
      </c>
      <c r="Z32" s="14">
        <v>40833</v>
      </c>
      <c r="AA32" s="15">
        <v>5.4</v>
      </c>
      <c r="AB32" s="15" t="s">
        <v>246</v>
      </c>
      <c r="AC32" s="15">
        <v>286</v>
      </c>
      <c r="AD32" s="16"/>
      <c r="AE32" s="17">
        <v>593</v>
      </c>
      <c r="AF32" s="13"/>
      <c r="AG32" s="14">
        <f t="shared" si="1"/>
        <v>41197</v>
      </c>
      <c r="AH32" s="15">
        <v>6.4</v>
      </c>
      <c r="AI32" s="15" t="s">
        <v>247</v>
      </c>
      <c r="AJ32" s="15">
        <v>185</v>
      </c>
      <c r="AK32" s="15"/>
      <c r="AL32" s="17">
        <v>237</v>
      </c>
      <c r="AM32" s="14">
        <v>41568</v>
      </c>
      <c r="AN32" s="15">
        <v>7.4</v>
      </c>
      <c r="AO32" s="15" t="s">
        <v>248</v>
      </c>
      <c r="AP32" s="15">
        <v>102</v>
      </c>
      <c r="AQ32" s="15">
        <v>127</v>
      </c>
      <c r="AR32" s="17">
        <v>190</v>
      </c>
      <c r="AS32" s="14">
        <v>41932</v>
      </c>
      <c r="AT32" s="15">
        <v>8.4</v>
      </c>
      <c r="AU32" s="15" t="s">
        <v>249</v>
      </c>
      <c r="AV32" s="15">
        <v>97</v>
      </c>
      <c r="AW32" s="15">
        <v>23</v>
      </c>
      <c r="AX32" s="17">
        <v>246</v>
      </c>
      <c r="AY32" s="14">
        <v>42296</v>
      </c>
      <c r="AZ32" s="15">
        <v>9.4</v>
      </c>
      <c r="BA32" s="15" t="s">
        <v>459</v>
      </c>
      <c r="BB32" s="15">
        <v>63</v>
      </c>
      <c r="BC32" s="16"/>
      <c r="BD32" s="17">
        <v>377</v>
      </c>
      <c r="BE32" s="14">
        <v>42660</v>
      </c>
      <c r="BF32" s="15">
        <v>10.4</v>
      </c>
      <c r="BG32" s="15" t="s">
        <v>514</v>
      </c>
      <c r="BH32" s="15">
        <v>96</v>
      </c>
      <c r="BI32" s="16"/>
      <c r="BJ32" s="17">
        <v>425</v>
      </c>
      <c r="BK32" s="25">
        <v>43031</v>
      </c>
    </row>
    <row r="33" spans="1:63" x14ac:dyDescent="0.2">
      <c r="A33" s="9">
        <v>31</v>
      </c>
      <c r="B33" s="14">
        <v>39377</v>
      </c>
      <c r="C33" s="15">
        <v>1.4</v>
      </c>
      <c r="D33" s="15" t="s">
        <v>250</v>
      </c>
      <c r="E33" s="15">
        <v>295</v>
      </c>
      <c r="F33" s="16"/>
      <c r="G33" s="17">
        <v>92</v>
      </c>
      <c r="H33" s="14">
        <v>39748</v>
      </c>
      <c r="I33" s="15">
        <v>2.5</v>
      </c>
      <c r="J33" s="15" t="s">
        <v>251</v>
      </c>
      <c r="K33" s="15">
        <v>338</v>
      </c>
      <c r="L33" s="16"/>
      <c r="M33" s="17">
        <v>125</v>
      </c>
      <c r="N33" s="14">
        <v>40112</v>
      </c>
      <c r="O33" s="15">
        <v>3.5</v>
      </c>
      <c r="P33" s="15" t="s">
        <v>252</v>
      </c>
      <c r="Q33" s="15">
        <v>615</v>
      </c>
      <c r="R33" s="16">
        <v>71</v>
      </c>
      <c r="S33" s="17">
        <v>248</v>
      </c>
      <c r="T33" s="14">
        <v>40476</v>
      </c>
      <c r="U33" s="15">
        <v>4.4000000000000004</v>
      </c>
      <c r="V33" s="15" t="s">
        <v>253</v>
      </c>
      <c r="W33" s="15">
        <v>311</v>
      </c>
      <c r="X33" s="16">
        <v>24</v>
      </c>
      <c r="Y33" s="17">
        <v>239</v>
      </c>
      <c r="Z33" s="14">
        <v>40840</v>
      </c>
      <c r="AA33" s="15">
        <v>5.4</v>
      </c>
      <c r="AB33" s="15" t="s">
        <v>254</v>
      </c>
      <c r="AC33" s="15">
        <v>286</v>
      </c>
      <c r="AD33" s="16"/>
      <c r="AE33" s="17">
        <v>593</v>
      </c>
      <c r="AF33" s="13"/>
      <c r="AG33" s="14">
        <f t="shared" si="1"/>
        <v>41204</v>
      </c>
      <c r="AH33" s="15">
        <v>6.4</v>
      </c>
      <c r="AI33" s="15" t="s">
        <v>255</v>
      </c>
      <c r="AJ33" s="15">
        <v>179</v>
      </c>
      <c r="AK33" s="15"/>
      <c r="AL33" s="17">
        <v>243</v>
      </c>
      <c r="AM33" s="14">
        <v>41575</v>
      </c>
      <c r="AN33" s="15">
        <v>7.5</v>
      </c>
      <c r="AO33" s="15" t="s">
        <v>256</v>
      </c>
      <c r="AP33" s="15">
        <v>365</v>
      </c>
      <c r="AQ33" s="15">
        <v>227</v>
      </c>
      <c r="AR33" s="17">
        <v>197</v>
      </c>
      <c r="AS33" s="14">
        <v>41939</v>
      </c>
      <c r="AT33" s="15">
        <v>8.5</v>
      </c>
      <c r="AU33" s="15" t="s">
        <v>257</v>
      </c>
      <c r="AV33" s="15">
        <v>569</v>
      </c>
      <c r="AW33" s="15">
        <v>109</v>
      </c>
      <c r="AX33" s="17">
        <v>674</v>
      </c>
      <c r="AY33" s="14">
        <v>42303</v>
      </c>
      <c r="AZ33" s="15">
        <v>9.5</v>
      </c>
      <c r="BA33" s="15" t="s">
        <v>460</v>
      </c>
      <c r="BB33" s="15">
        <v>689</v>
      </c>
      <c r="BC33" s="16">
        <v>85</v>
      </c>
      <c r="BD33" s="17">
        <v>523</v>
      </c>
      <c r="BE33" s="14">
        <v>42667</v>
      </c>
      <c r="BF33" s="15">
        <v>10.4</v>
      </c>
      <c r="BG33" s="15" t="s">
        <v>515</v>
      </c>
      <c r="BH33" s="15">
        <v>96</v>
      </c>
      <c r="BI33" s="16"/>
      <c r="BJ33" s="17">
        <v>425</v>
      </c>
      <c r="BK33" s="25">
        <v>43038</v>
      </c>
    </row>
    <row r="34" spans="1:63" x14ac:dyDescent="0.2">
      <c r="A34" s="9">
        <v>32</v>
      </c>
      <c r="B34" s="14">
        <v>39384</v>
      </c>
      <c r="C34" s="15">
        <v>1.5</v>
      </c>
      <c r="D34" s="15" t="s">
        <v>258</v>
      </c>
      <c r="E34" s="15">
        <v>312</v>
      </c>
      <c r="F34" s="15"/>
      <c r="G34" s="17">
        <v>235</v>
      </c>
      <c r="H34" s="14">
        <v>39755</v>
      </c>
      <c r="I34" s="15">
        <v>2.5</v>
      </c>
      <c r="J34" s="15" t="s">
        <v>259</v>
      </c>
      <c r="K34" s="15">
        <v>291</v>
      </c>
      <c r="L34" s="15"/>
      <c r="M34" s="17">
        <v>169</v>
      </c>
      <c r="N34" s="14">
        <v>40119</v>
      </c>
      <c r="O34" s="15">
        <v>3.5</v>
      </c>
      <c r="P34" s="15" t="s">
        <v>260</v>
      </c>
      <c r="Q34" s="15">
        <v>526</v>
      </c>
      <c r="R34" s="15">
        <v>121</v>
      </c>
      <c r="S34" s="17">
        <v>287</v>
      </c>
      <c r="T34" s="14">
        <v>40483</v>
      </c>
      <c r="U34" s="15">
        <v>4.5</v>
      </c>
      <c r="V34" s="15" t="s">
        <v>261</v>
      </c>
      <c r="W34" s="15">
        <v>642</v>
      </c>
      <c r="X34" s="15"/>
      <c r="Y34" s="17">
        <v>220</v>
      </c>
      <c r="Z34" s="14">
        <v>40847</v>
      </c>
      <c r="AA34" s="15">
        <v>5.5</v>
      </c>
      <c r="AB34" s="15" t="s">
        <v>262</v>
      </c>
      <c r="AC34" s="15">
        <v>382</v>
      </c>
      <c r="AD34" s="15">
        <v>431</v>
      </c>
      <c r="AE34" s="17">
        <v>718</v>
      </c>
      <c r="AF34" s="13"/>
      <c r="AG34" s="14">
        <f t="shared" si="1"/>
        <v>41211</v>
      </c>
      <c r="AH34" s="15">
        <v>6.4</v>
      </c>
      <c r="AI34" s="15" t="s">
        <v>263</v>
      </c>
      <c r="AJ34" s="15">
        <v>191</v>
      </c>
      <c r="AK34" s="15"/>
      <c r="AL34" s="17">
        <v>231</v>
      </c>
      <c r="AM34" s="14">
        <v>41582</v>
      </c>
      <c r="AN34" s="15">
        <v>7.5</v>
      </c>
      <c r="AO34" s="15" t="s">
        <v>264</v>
      </c>
      <c r="AP34" s="15">
        <v>385</v>
      </c>
      <c r="AQ34" s="15">
        <v>216</v>
      </c>
      <c r="AR34" s="17">
        <v>188</v>
      </c>
      <c r="AS34" s="14">
        <v>41946</v>
      </c>
      <c r="AT34" s="15">
        <v>8.5</v>
      </c>
      <c r="AU34" s="24" t="s">
        <v>265</v>
      </c>
      <c r="AV34" s="15">
        <v>678</v>
      </c>
      <c r="AW34" s="15">
        <v>109</v>
      </c>
      <c r="AX34" s="17">
        <v>565</v>
      </c>
      <c r="AY34" s="14">
        <v>42310</v>
      </c>
      <c r="AZ34" s="15">
        <v>9.5</v>
      </c>
      <c r="BA34" s="24" t="s">
        <v>461</v>
      </c>
      <c r="BB34" s="15">
        <v>776</v>
      </c>
      <c r="BC34" s="15"/>
      <c r="BD34" s="17">
        <v>521</v>
      </c>
      <c r="BE34" s="14">
        <v>42674</v>
      </c>
      <c r="BF34" s="15">
        <v>10.5</v>
      </c>
      <c r="BG34" s="24" t="s">
        <v>516</v>
      </c>
      <c r="BH34" s="15">
        <v>646</v>
      </c>
      <c r="BI34" s="15"/>
      <c r="BJ34" s="17">
        <v>815</v>
      </c>
      <c r="BK34" s="25">
        <v>43045</v>
      </c>
    </row>
    <row r="35" spans="1:63" x14ac:dyDescent="0.2">
      <c r="A35" s="9">
        <v>33</v>
      </c>
      <c r="B35" s="14">
        <v>39391</v>
      </c>
      <c r="C35" s="15">
        <v>1.5</v>
      </c>
      <c r="D35" s="15" t="s">
        <v>266</v>
      </c>
      <c r="E35" s="15">
        <v>364</v>
      </c>
      <c r="F35" s="15"/>
      <c r="G35" s="17">
        <v>183</v>
      </c>
      <c r="H35" s="14">
        <v>39762</v>
      </c>
      <c r="I35" s="15">
        <v>2.5</v>
      </c>
      <c r="J35" s="15" t="s">
        <v>267</v>
      </c>
      <c r="K35" s="15">
        <v>307</v>
      </c>
      <c r="L35" s="15"/>
      <c r="M35" s="17">
        <v>153</v>
      </c>
      <c r="N35" s="14">
        <v>40126</v>
      </c>
      <c r="O35" s="15">
        <v>3.5</v>
      </c>
      <c r="P35" s="15" t="s">
        <v>268</v>
      </c>
      <c r="Q35" s="15">
        <v>477</v>
      </c>
      <c r="R35" s="15">
        <v>155</v>
      </c>
      <c r="S35" s="17">
        <v>318</v>
      </c>
      <c r="T35" s="14">
        <v>40490</v>
      </c>
      <c r="U35" s="15">
        <v>4.5</v>
      </c>
      <c r="V35" s="15" t="s">
        <v>269</v>
      </c>
      <c r="W35" s="15">
        <v>609</v>
      </c>
      <c r="X35" s="15"/>
      <c r="Y35" s="17">
        <v>253</v>
      </c>
      <c r="Z35" s="14">
        <v>40854</v>
      </c>
      <c r="AA35" s="15">
        <v>5.5</v>
      </c>
      <c r="AB35" s="15" t="s">
        <v>270</v>
      </c>
      <c r="AC35" s="15">
        <v>372</v>
      </c>
      <c r="AD35" s="15">
        <v>459</v>
      </c>
      <c r="AE35" s="17">
        <v>700</v>
      </c>
      <c r="AF35" s="13"/>
      <c r="AG35" s="14">
        <f t="shared" si="1"/>
        <v>41218</v>
      </c>
      <c r="AH35" s="15">
        <v>6.5</v>
      </c>
      <c r="AI35" s="15" t="s">
        <v>271</v>
      </c>
      <c r="AJ35" s="15">
        <v>715</v>
      </c>
      <c r="AK35" s="15"/>
      <c r="AL35" s="17">
        <v>323</v>
      </c>
      <c r="AM35" s="14">
        <v>41589</v>
      </c>
      <c r="AN35" s="15">
        <v>7.5</v>
      </c>
      <c r="AO35" s="15" t="s">
        <v>272</v>
      </c>
      <c r="AP35" s="15">
        <v>340</v>
      </c>
      <c r="AQ35" s="15">
        <v>215</v>
      </c>
      <c r="AR35" s="17">
        <v>234</v>
      </c>
      <c r="AS35" s="14">
        <v>41953</v>
      </c>
      <c r="AT35" s="15">
        <v>8.5</v>
      </c>
      <c r="AU35" s="24" t="s">
        <v>273</v>
      </c>
      <c r="AV35" s="15">
        <v>631</v>
      </c>
      <c r="AW35" s="15">
        <v>110</v>
      </c>
      <c r="AX35" s="17">
        <v>611</v>
      </c>
      <c r="AY35" s="14">
        <v>42317</v>
      </c>
      <c r="AZ35" s="15">
        <v>9.5</v>
      </c>
      <c r="BA35" s="24" t="s">
        <v>462</v>
      </c>
      <c r="BB35" s="15">
        <v>675</v>
      </c>
      <c r="BC35" s="15"/>
      <c r="BD35" s="17">
        <v>622</v>
      </c>
      <c r="BE35" s="14">
        <v>42681</v>
      </c>
      <c r="BF35" s="15">
        <v>10.5</v>
      </c>
      <c r="BG35" s="24" t="s">
        <v>517</v>
      </c>
      <c r="BH35" s="15">
        <v>651</v>
      </c>
      <c r="BI35" s="15"/>
      <c r="BJ35" s="17">
        <v>810</v>
      </c>
      <c r="BK35" s="25">
        <v>43052</v>
      </c>
    </row>
    <row r="36" spans="1:63" x14ac:dyDescent="0.2">
      <c r="A36" s="9">
        <v>34</v>
      </c>
      <c r="B36" s="14">
        <v>39398</v>
      </c>
      <c r="C36" s="15">
        <v>1.5</v>
      </c>
      <c r="D36" s="15" t="s">
        <v>274</v>
      </c>
      <c r="E36" s="15">
        <v>372</v>
      </c>
      <c r="F36" s="15">
        <v>79</v>
      </c>
      <c r="G36" s="17">
        <v>96</v>
      </c>
      <c r="H36" s="14">
        <v>39769</v>
      </c>
      <c r="I36" s="15">
        <v>2.5</v>
      </c>
      <c r="J36" s="15" t="s">
        <v>275</v>
      </c>
      <c r="K36" s="15">
        <v>306</v>
      </c>
      <c r="L36" s="15">
        <v>25</v>
      </c>
      <c r="M36" s="17">
        <v>129</v>
      </c>
      <c r="N36" s="14">
        <v>40133</v>
      </c>
      <c r="O36" s="15">
        <v>3.5</v>
      </c>
      <c r="P36" s="15" t="s">
        <v>276</v>
      </c>
      <c r="Q36" s="15">
        <v>474</v>
      </c>
      <c r="R36" s="15">
        <v>163</v>
      </c>
      <c r="S36" s="17">
        <v>313</v>
      </c>
      <c r="T36" s="14">
        <v>40497</v>
      </c>
      <c r="U36" s="15">
        <v>4.5</v>
      </c>
      <c r="V36" s="15" t="s">
        <v>277</v>
      </c>
      <c r="W36" s="15">
        <v>591</v>
      </c>
      <c r="X36" s="15">
        <v>29</v>
      </c>
      <c r="Y36" s="17">
        <v>242</v>
      </c>
      <c r="Z36" s="14">
        <v>40861</v>
      </c>
      <c r="AA36" s="15">
        <v>5.5</v>
      </c>
      <c r="AB36" s="15" t="s">
        <v>278</v>
      </c>
      <c r="AC36" s="15">
        <v>517</v>
      </c>
      <c r="AD36" s="15">
        <v>322</v>
      </c>
      <c r="AE36" s="17">
        <v>692</v>
      </c>
      <c r="AF36" s="13"/>
      <c r="AG36" s="14">
        <f t="shared" si="1"/>
        <v>41225</v>
      </c>
      <c r="AH36" s="15">
        <v>6.5</v>
      </c>
      <c r="AI36" s="15" t="s">
        <v>279</v>
      </c>
      <c r="AJ36" s="15">
        <v>295</v>
      </c>
      <c r="AK36" s="15">
        <v>446</v>
      </c>
      <c r="AL36" s="17">
        <v>297</v>
      </c>
      <c r="AM36" s="14">
        <v>41596</v>
      </c>
      <c r="AN36" s="15">
        <v>7.5</v>
      </c>
      <c r="AO36" s="15" t="s">
        <v>280</v>
      </c>
      <c r="AP36" s="15">
        <v>385</v>
      </c>
      <c r="AQ36" s="15">
        <v>226</v>
      </c>
      <c r="AR36" s="17">
        <v>178</v>
      </c>
      <c r="AS36" s="14">
        <v>41960</v>
      </c>
      <c r="AT36" s="15">
        <v>8.5</v>
      </c>
      <c r="AU36" s="24" t="s">
        <v>281</v>
      </c>
      <c r="AV36" s="15">
        <v>605</v>
      </c>
      <c r="AW36" s="15">
        <v>309</v>
      </c>
      <c r="AX36" s="17">
        <v>462</v>
      </c>
      <c r="AY36" s="14">
        <v>42324</v>
      </c>
      <c r="AZ36" s="15">
        <v>9.5</v>
      </c>
      <c r="BA36" s="24" t="s">
        <v>463</v>
      </c>
      <c r="BB36" s="15">
        <v>719</v>
      </c>
      <c r="BC36" s="15"/>
      <c r="BD36" s="17">
        <v>578</v>
      </c>
      <c r="BE36" s="14">
        <v>42688</v>
      </c>
      <c r="BF36" s="15">
        <v>10.5</v>
      </c>
      <c r="BG36" s="24" t="s">
        <v>518</v>
      </c>
      <c r="BH36" s="15">
        <v>650</v>
      </c>
      <c r="BI36" s="15"/>
      <c r="BJ36" s="17">
        <v>811</v>
      </c>
      <c r="BK36" s="25">
        <v>43059</v>
      </c>
    </row>
    <row r="37" spans="1:63" x14ac:dyDescent="0.2">
      <c r="A37" s="9">
        <v>35</v>
      </c>
      <c r="B37" s="14">
        <v>39405</v>
      </c>
      <c r="C37" s="15">
        <v>1.5</v>
      </c>
      <c r="D37" s="15" t="s">
        <v>282</v>
      </c>
      <c r="E37" s="15">
        <v>368</v>
      </c>
      <c r="F37" s="15"/>
      <c r="G37" s="17">
        <v>179</v>
      </c>
      <c r="H37" s="14">
        <v>39776</v>
      </c>
      <c r="I37" s="15">
        <v>2.5</v>
      </c>
      <c r="J37" s="15" t="s">
        <v>283</v>
      </c>
      <c r="K37" s="15">
        <v>329</v>
      </c>
      <c r="L37" s="15"/>
      <c r="M37" s="17">
        <v>121</v>
      </c>
      <c r="N37" s="14">
        <v>40140</v>
      </c>
      <c r="O37" s="15">
        <v>3.5</v>
      </c>
      <c r="P37" s="15" t="s">
        <v>284</v>
      </c>
      <c r="Q37" s="15">
        <v>415</v>
      </c>
      <c r="R37" s="15">
        <v>159</v>
      </c>
      <c r="S37" s="17">
        <v>376</v>
      </c>
      <c r="T37" s="14">
        <v>40504</v>
      </c>
      <c r="U37" s="15">
        <v>4.5</v>
      </c>
      <c r="V37" s="15" t="s">
        <v>285</v>
      </c>
      <c r="W37" s="15">
        <v>609</v>
      </c>
      <c r="X37" s="15"/>
      <c r="Y37" s="17">
        <v>253</v>
      </c>
      <c r="Z37" s="14">
        <v>40868</v>
      </c>
      <c r="AA37" s="15">
        <v>5.5</v>
      </c>
      <c r="AB37" s="15" t="s">
        <v>286</v>
      </c>
      <c r="AC37" s="15">
        <v>346</v>
      </c>
      <c r="AD37" s="15">
        <v>472</v>
      </c>
      <c r="AE37" s="17">
        <v>713</v>
      </c>
      <c r="AF37" s="13"/>
      <c r="AG37" s="14">
        <f t="shared" si="1"/>
        <v>41232</v>
      </c>
      <c r="AH37" s="15">
        <v>6.5</v>
      </c>
      <c r="AI37" s="15" t="s">
        <v>287</v>
      </c>
      <c r="AJ37" s="15">
        <v>300</v>
      </c>
      <c r="AK37" s="15">
        <v>429</v>
      </c>
      <c r="AL37" s="17">
        <v>309</v>
      </c>
      <c r="AM37" s="14">
        <v>41603</v>
      </c>
      <c r="AN37" s="15">
        <v>7.5</v>
      </c>
      <c r="AO37" s="15" t="s">
        <v>288</v>
      </c>
      <c r="AP37" s="15">
        <v>392</v>
      </c>
      <c r="AQ37" s="15">
        <v>222</v>
      </c>
      <c r="AR37" s="17">
        <v>175</v>
      </c>
      <c r="AS37" s="14">
        <v>41967</v>
      </c>
      <c r="AT37" s="15">
        <v>8.5</v>
      </c>
      <c r="AU37" s="24" t="s">
        <v>289</v>
      </c>
      <c r="AV37" s="15">
        <v>649</v>
      </c>
      <c r="AW37" s="15">
        <v>86</v>
      </c>
      <c r="AX37" s="17">
        <v>641</v>
      </c>
      <c r="AY37" s="14">
        <v>42331</v>
      </c>
      <c r="AZ37" s="15">
        <v>9.5</v>
      </c>
      <c r="BA37" s="24" t="s">
        <v>464</v>
      </c>
      <c r="BB37" s="15">
        <v>607</v>
      </c>
      <c r="BC37" s="15"/>
      <c r="BD37" s="17">
        <v>690</v>
      </c>
      <c r="BE37" s="14">
        <v>42695</v>
      </c>
      <c r="BF37" s="15">
        <v>10.5</v>
      </c>
      <c r="BG37" s="24" t="s">
        <v>519</v>
      </c>
      <c r="BH37" s="15">
        <v>746</v>
      </c>
      <c r="BI37" s="15">
        <v>262</v>
      </c>
      <c r="BJ37" s="17">
        <v>453</v>
      </c>
      <c r="BK37" s="25">
        <v>43066</v>
      </c>
    </row>
    <row r="38" spans="1:63" x14ac:dyDescent="0.2">
      <c r="A38" s="9">
        <v>36</v>
      </c>
      <c r="B38" s="14">
        <v>39412</v>
      </c>
      <c r="C38" s="15">
        <v>1.5</v>
      </c>
      <c r="D38" s="15" t="s">
        <v>290</v>
      </c>
      <c r="E38" s="15">
        <v>347</v>
      </c>
      <c r="F38" s="15"/>
      <c r="G38" s="17">
        <v>200</v>
      </c>
      <c r="H38" s="14">
        <v>39783</v>
      </c>
      <c r="I38" s="15">
        <v>2.5</v>
      </c>
      <c r="J38" s="15" t="s">
        <v>291</v>
      </c>
      <c r="K38" s="15">
        <v>314</v>
      </c>
      <c r="L38" s="15"/>
      <c r="M38" s="17">
        <v>146</v>
      </c>
      <c r="N38" s="14">
        <v>40147</v>
      </c>
      <c r="O38" s="15">
        <v>3.5</v>
      </c>
      <c r="P38" s="15" t="s">
        <v>292</v>
      </c>
      <c r="Q38" s="15">
        <v>467</v>
      </c>
      <c r="R38" s="15">
        <v>158</v>
      </c>
      <c r="S38" s="17">
        <v>325</v>
      </c>
      <c r="T38" s="14">
        <v>40511</v>
      </c>
      <c r="U38" s="15">
        <v>4.5</v>
      </c>
      <c r="V38" s="15" t="s">
        <v>293</v>
      </c>
      <c r="W38" s="15">
        <v>632</v>
      </c>
      <c r="X38" s="15"/>
      <c r="Y38" s="17">
        <v>230</v>
      </c>
      <c r="Z38" s="14">
        <v>40875</v>
      </c>
      <c r="AA38" s="15">
        <v>5.5</v>
      </c>
      <c r="AB38" s="15" t="s">
        <v>294</v>
      </c>
      <c r="AC38" s="15">
        <v>394</v>
      </c>
      <c r="AD38" s="15">
        <v>431</v>
      </c>
      <c r="AE38" s="17">
        <v>706</v>
      </c>
      <c r="AF38" s="13"/>
      <c r="AG38" s="14">
        <f t="shared" si="1"/>
        <v>41239</v>
      </c>
      <c r="AH38" s="15">
        <v>6.5</v>
      </c>
      <c r="AI38" s="15" t="s">
        <v>295</v>
      </c>
      <c r="AJ38" s="15">
        <v>290</v>
      </c>
      <c r="AK38" s="15">
        <v>457</v>
      </c>
      <c r="AL38" s="17">
        <v>291</v>
      </c>
      <c r="AM38" s="14">
        <v>41610</v>
      </c>
      <c r="AN38" s="15">
        <v>7.5</v>
      </c>
      <c r="AO38" s="15" t="s">
        <v>296</v>
      </c>
      <c r="AP38" s="15">
        <v>404</v>
      </c>
      <c r="AQ38" s="15">
        <v>217</v>
      </c>
      <c r="AR38" s="17">
        <v>168</v>
      </c>
      <c r="AS38" s="14">
        <v>41974</v>
      </c>
      <c r="AT38" s="15">
        <v>8.5</v>
      </c>
      <c r="AU38" s="15" t="s">
        <v>297</v>
      </c>
      <c r="AV38" s="15">
        <v>748</v>
      </c>
      <c r="AW38" s="15">
        <v>161</v>
      </c>
      <c r="AX38" s="17">
        <v>467</v>
      </c>
      <c r="AY38" s="14">
        <v>42338</v>
      </c>
      <c r="AZ38" s="15">
        <v>9.5</v>
      </c>
      <c r="BA38" s="15" t="s">
        <v>465</v>
      </c>
      <c r="BB38" s="15">
        <v>668</v>
      </c>
      <c r="BC38" s="15"/>
      <c r="BD38" s="17">
        <v>629</v>
      </c>
      <c r="BE38" s="14">
        <v>42702</v>
      </c>
      <c r="BF38" s="15">
        <v>10.5</v>
      </c>
      <c r="BG38" s="15" t="s">
        <v>520</v>
      </c>
      <c r="BH38" s="15">
        <v>599</v>
      </c>
      <c r="BI38" s="15">
        <v>68</v>
      </c>
      <c r="BJ38" s="17">
        <v>794</v>
      </c>
      <c r="BK38" s="25">
        <v>43073</v>
      </c>
    </row>
    <row r="39" spans="1:63" x14ac:dyDescent="0.2">
      <c r="A39" s="9">
        <v>37</v>
      </c>
      <c r="B39" s="14">
        <v>39419</v>
      </c>
      <c r="C39" s="15">
        <v>1.5</v>
      </c>
      <c r="D39" s="15" t="s">
        <v>298</v>
      </c>
      <c r="E39" s="15">
        <v>412</v>
      </c>
      <c r="F39" s="15"/>
      <c r="G39" s="17">
        <v>126</v>
      </c>
      <c r="H39" s="14">
        <v>39790</v>
      </c>
      <c r="I39" s="15">
        <v>2.5</v>
      </c>
      <c r="J39" s="15" t="s">
        <v>299</v>
      </c>
      <c r="K39" s="15">
        <v>354</v>
      </c>
      <c r="L39" s="15"/>
      <c r="M39" s="17">
        <v>112</v>
      </c>
      <c r="N39" s="14">
        <v>40154</v>
      </c>
      <c r="O39" s="15">
        <v>3.5</v>
      </c>
      <c r="P39" s="15" t="s">
        <v>300</v>
      </c>
      <c r="Q39" s="15">
        <v>440</v>
      </c>
      <c r="R39" s="15">
        <v>151</v>
      </c>
      <c r="S39" s="17">
        <v>359</v>
      </c>
      <c r="T39" s="14">
        <v>40518</v>
      </c>
      <c r="U39" s="15">
        <v>4.5</v>
      </c>
      <c r="V39" s="15" t="s">
        <v>301</v>
      </c>
      <c r="W39" s="15">
        <v>643</v>
      </c>
      <c r="X39" s="15"/>
      <c r="Y39" s="17">
        <v>230</v>
      </c>
      <c r="Z39" s="14">
        <v>40882</v>
      </c>
      <c r="AA39" s="15">
        <v>5.5</v>
      </c>
      <c r="AB39" s="15" t="s">
        <v>302</v>
      </c>
      <c r="AC39" s="15">
        <v>418</v>
      </c>
      <c r="AD39" s="15">
        <v>414</v>
      </c>
      <c r="AE39" s="17">
        <v>699</v>
      </c>
      <c r="AF39" s="13"/>
      <c r="AG39" s="14">
        <f t="shared" si="1"/>
        <v>41246</v>
      </c>
      <c r="AH39" s="15">
        <v>6.5</v>
      </c>
      <c r="AI39" s="15" t="s">
        <v>303</v>
      </c>
      <c r="AJ39" s="15">
        <v>338</v>
      </c>
      <c r="AK39" s="15">
        <v>461</v>
      </c>
      <c r="AL39" s="17">
        <v>239</v>
      </c>
      <c r="AM39" s="14">
        <v>41617</v>
      </c>
      <c r="AN39" s="15">
        <v>7.5</v>
      </c>
      <c r="AO39" s="15" t="s">
        <v>304</v>
      </c>
      <c r="AP39" s="15">
        <v>404</v>
      </c>
      <c r="AQ39" s="15">
        <v>200</v>
      </c>
      <c r="AR39" s="17">
        <v>185</v>
      </c>
      <c r="AS39" s="14">
        <v>41981</v>
      </c>
      <c r="AT39" s="15">
        <v>8.5</v>
      </c>
      <c r="AU39" s="15" t="s">
        <v>305</v>
      </c>
      <c r="AV39" s="15">
        <v>711</v>
      </c>
      <c r="AW39" s="15">
        <v>149</v>
      </c>
      <c r="AX39" s="17">
        <v>516</v>
      </c>
      <c r="AY39" s="14">
        <v>42345</v>
      </c>
      <c r="AZ39" s="15">
        <v>9.5</v>
      </c>
      <c r="BA39" s="15" t="s">
        <v>466</v>
      </c>
      <c r="BB39" s="15">
        <v>645</v>
      </c>
      <c r="BC39" s="15"/>
      <c r="BD39" s="17">
        <v>652</v>
      </c>
      <c r="BE39" s="14">
        <v>42709</v>
      </c>
      <c r="BF39" s="15">
        <v>10.5</v>
      </c>
      <c r="BG39" s="15" t="s">
        <v>521</v>
      </c>
      <c r="BH39" s="15">
        <v>657</v>
      </c>
      <c r="BI39" s="15">
        <v>24</v>
      </c>
      <c r="BJ39" s="17">
        <v>780</v>
      </c>
      <c r="BK39" s="25">
        <v>43080</v>
      </c>
    </row>
    <row r="40" spans="1:63" x14ac:dyDescent="0.2">
      <c r="A40" s="9">
        <v>38</v>
      </c>
      <c r="B40" s="14">
        <v>39426</v>
      </c>
      <c r="C40" s="15">
        <v>1.5</v>
      </c>
      <c r="D40" s="15" t="s">
        <v>306</v>
      </c>
      <c r="E40" s="15">
        <v>382</v>
      </c>
      <c r="F40" s="15"/>
      <c r="G40" s="17">
        <v>165</v>
      </c>
      <c r="H40" s="14">
        <v>39797</v>
      </c>
      <c r="I40" s="15">
        <v>2.5</v>
      </c>
      <c r="J40" s="15" t="s">
        <v>307</v>
      </c>
      <c r="K40" s="15">
        <v>295</v>
      </c>
      <c r="L40" s="15">
        <v>11</v>
      </c>
      <c r="M40" s="17">
        <v>160</v>
      </c>
      <c r="N40" s="14">
        <v>40161</v>
      </c>
      <c r="O40" s="15">
        <v>3.5</v>
      </c>
      <c r="P40" s="15" t="s">
        <v>308</v>
      </c>
      <c r="Q40" s="15">
        <v>580</v>
      </c>
      <c r="R40" s="15">
        <v>66</v>
      </c>
      <c r="S40" s="17">
        <v>309</v>
      </c>
      <c r="T40" s="14">
        <v>40525</v>
      </c>
      <c r="U40" s="15">
        <v>4.5</v>
      </c>
      <c r="V40" s="15" t="s">
        <v>309</v>
      </c>
      <c r="W40" s="15">
        <v>662</v>
      </c>
      <c r="X40" s="15"/>
      <c r="Y40" s="17">
        <v>211</v>
      </c>
      <c r="Z40" s="14">
        <v>40889</v>
      </c>
      <c r="AA40" s="15">
        <v>5.5</v>
      </c>
      <c r="AB40" s="15" t="s">
        <v>310</v>
      </c>
      <c r="AC40" s="15">
        <v>168</v>
      </c>
      <c r="AD40" s="15">
        <v>633</v>
      </c>
      <c r="AE40" s="17">
        <v>730</v>
      </c>
      <c r="AF40" s="13"/>
      <c r="AG40" s="14">
        <f t="shared" si="1"/>
        <v>41253</v>
      </c>
      <c r="AH40" s="15">
        <v>6.5</v>
      </c>
      <c r="AI40" s="15" t="s">
        <v>311</v>
      </c>
      <c r="AJ40" s="15">
        <v>282</v>
      </c>
      <c r="AK40" s="15">
        <v>457</v>
      </c>
      <c r="AL40" s="17">
        <v>299</v>
      </c>
      <c r="AM40" s="14">
        <v>41624</v>
      </c>
      <c r="AN40" s="15">
        <v>7.5</v>
      </c>
      <c r="AO40" s="15" t="s">
        <v>312</v>
      </c>
      <c r="AP40" s="15">
        <v>394</v>
      </c>
      <c r="AQ40" s="15">
        <v>211</v>
      </c>
      <c r="AR40" s="17">
        <v>184</v>
      </c>
      <c r="AS40" s="14">
        <v>41988</v>
      </c>
      <c r="AT40" s="15">
        <v>8.5</v>
      </c>
      <c r="AU40" s="15" t="s">
        <v>313</v>
      </c>
      <c r="AV40" s="15">
        <v>787</v>
      </c>
      <c r="AW40" s="15">
        <v>93</v>
      </c>
      <c r="AX40" s="17">
        <v>496</v>
      </c>
      <c r="AY40" s="14">
        <v>42352</v>
      </c>
      <c r="AZ40" s="15">
        <v>9.5</v>
      </c>
      <c r="BA40" s="15" t="s">
        <v>467</v>
      </c>
      <c r="BB40" s="15">
        <v>645</v>
      </c>
      <c r="BC40" s="15"/>
      <c r="BD40" s="17">
        <v>652</v>
      </c>
      <c r="BE40" s="14">
        <v>42716</v>
      </c>
      <c r="BF40" s="15">
        <v>10.5</v>
      </c>
      <c r="BG40" s="15" t="s">
        <v>522</v>
      </c>
      <c r="BH40" s="15">
        <v>527</v>
      </c>
      <c r="BI40" s="15">
        <v>187</v>
      </c>
      <c r="BJ40" s="17">
        <v>747</v>
      </c>
      <c r="BK40" s="25">
        <v>43087</v>
      </c>
    </row>
    <row r="41" spans="1:63" x14ac:dyDescent="0.2">
      <c r="A41" s="9">
        <v>39</v>
      </c>
      <c r="B41" s="14">
        <v>39433</v>
      </c>
      <c r="C41" s="15">
        <v>1.5</v>
      </c>
      <c r="D41" s="15" t="s">
        <v>314</v>
      </c>
      <c r="E41" s="15">
        <v>381</v>
      </c>
      <c r="F41" s="15"/>
      <c r="G41" s="17">
        <v>166</v>
      </c>
      <c r="H41" s="14">
        <v>39804</v>
      </c>
      <c r="I41" s="15">
        <v>2.5</v>
      </c>
      <c r="J41" s="15" t="s">
        <v>315</v>
      </c>
      <c r="K41" s="15">
        <v>314</v>
      </c>
      <c r="L41" s="15"/>
      <c r="M41" s="17">
        <v>152</v>
      </c>
      <c r="N41" s="14">
        <v>40168</v>
      </c>
      <c r="O41" s="15">
        <v>3.5</v>
      </c>
      <c r="P41" s="15" t="s">
        <v>316</v>
      </c>
      <c r="Q41" s="15">
        <v>680</v>
      </c>
      <c r="R41" s="15"/>
      <c r="S41" s="17">
        <v>270</v>
      </c>
      <c r="T41" s="14">
        <v>40532</v>
      </c>
      <c r="U41" s="15">
        <v>4.5</v>
      </c>
      <c r="V41" s="15" t="s">
        <v>317</v>
      </c>
      <c r="W41" s="15">
        <v>606</v>
      </c>
      <c r="X41" s="15"/>
      <c r="Y41" s="17">
        <v>267</v>
      </c>
      <c r="Z41" s="14">
        <v>40896</v>
      </c>
      <c r="AA41" s="15">
        <v>5.5</v>
      </c>
      <c r="AB41" s="15" t="s">
        <v>318</v>
      </c>
      <c r="AC41" s="15">
        <v>740</v>
      </c>
      <c r="AD41" s="15">
        <v>37</v>
      </c>
      <c r="AE41" s="17">
        <v>754</v>
      </c>
      <c r="AF41" s="13"/>
      <c r="AG41" s="14">
        <f t="shared" si="1"/>
        <v>41260</v>
      </c>
      <c r="AH41" s="15">
        <v>6.5</v>
      </c>
      <c r="AI41" s="15" t="s">
        <v>319</v>
      </c>
      <c r="AJ41" s="15">
        <v>729</v>
      </c>
      <c r="AK41" s="15"/>
      <c r="AL41" s="17">
        <v>309</v>
      </c>
      <c r="AM41" s="14">
        <v>41631</v>
      </c>
      <c r="AN41" s="15">
        <v>7.5</v>
      </c>
      <c r="AO41" s="15" t="s">
        <v>320</v>
      </c>
      <c r="AP41" s="15">
        <v>394</v>
      </c>
      <c r="AQ41" s="15">
        <v>189</v>
      </c>
      <c r="AR41" s="17">
        <v>206</v>
      </c>
      <c r="AS41" s="14">
        <v>41995</v>
      </c>
      <c r="AT41" s="15">
        <v>8.5</v>
      </c>
      <c r="AU41" s="15" t="s">
        <v>321</v>
      </c>
      <c r="AV41" s="15">
        <v>765</v>
      </c>
      <c r="AW41" s="15">
        <v>141</v>
      </c>
      <c r="AX41" s="17">
        <v>470</v>
      </c>
      <c r="AY41" s="14">
        <v>42359</v>
      </c>
      <c r="AZ41" s="15">
        <v>9.5</v>
      </c>
      <c r="BA41" s="15" t="s">
        <v>468</v>
      </c>
      <c r="BB41" s="15">
        <v>642</v>
      </c>
      <c r="BC41" s="15"/>
      <c r="BD41" s="17">
        <v>655</v>
      </c>
      <c r="BE41" s="14">
        <v>42723</v>
      </c>
      <c r="BF41" s="15">
        <v>10.5</v>
      </c>
      <c r="BG41" s="15" t="s">
        <v>523</v>
      </c>
      <c r="BH41" s="15">
        <v>522</v>
      </c>
      <c r="BI41" s="15">
        <v>311</v>
      </c>
      <c r="BJ41" s="17">
        <v>628</v>
      </c>
      <c r="BK41" s="25">
        <v>43094</v>
      </c>
    </row>
    <row r="42" spans="1:63" x14ac:dyDescent="0.2">
      <c r="A42" s="9">
        <v>40</v>
      </c>
      <c r="B42" s="14">
        <v>39440</v>
      </c>
      <c r="C42" s="15">
        <v>1.5</v>
      </c>
      <c r="D42" s="15" t="s">
        <v>322</v>
      </c>
      <c r="E42" s="15">
        <v>348</v>
      </c>
      <c r="F42" s="15">
        <v>48</v>
      </c>
      <c r="G42" s="17">
        <v>151</v>
      </c>
      <c r="H42" s="14">
        <v>39811</v>
      </c>
      <c r="I42" s="15">
        <v>2.5</v>
      </c>
      <c r="J42" s="15" t="s">
        <v>323</v>
      </c>
      <c r="K42" s="15">
        <v>327</v>
      </c>
      <c r="L42" s="15"/>
      <c r="M42" s="17">
        <v>139</v>
      </c>
      <c r="N42" s="14">
        <v>40175</v>
      </c>
      <c r="O42" s="15">
        <v>3.5</v>
      </c>
      <c r="P42" s="15" t="s">
        <v>324</v>
      </c>
      <c r="Q42" s="15">
        <v>613</v>
      </c>
      <c r="R42" s="15"/>
      <c r="S42" s="17">
        <v>337</v>
      </c>
      <c r="T42" s="14">
        <v>40539</v>
      </c>
      <c r="U42" s="15">
        <v>4.5</v>
      </c>
      <c r="V42" s="15" t="s">
        <v>325</v>
      </c>
      <c r="W42" s="15">
        <v>551</v>
      </c>
      <c r="X42" s="15"/>
      <c r="Y42" s="17">
        <v>322</v>
      </c>
      <c r="Z42" s="14">
        <v>40903</v>
      </c>
      <c r="AA42" s="15">
        <v>5.5</v>
      </c>
      <c r="AB42" s="15" t="s">
        <v>326</v>
      </c>
      <c r="AC42" s="15">
        <v>392</v>
      </c>
      <c r="AD42" s="15">
        <v>369</v>
      </c>
      <c r="AE42" s="17">
        <v>770</v>
      </c>
      <c r="AF42" s="13"/>
      <c r="AG42" s="14">
        <f t="shared" si="1"/>
        <v>41267</v>
      </c>
      <c r="AH42" s="15">
        <v>6.5</v>
      </c>
      <c r="AI42" s="15" t="s">
        <v>327</v>
      </c>
      <c r="AJ42" s="15">
        <v>338</v>
      </c>
      <c r="AK42" s="15">
        <v>447</v>
      </c>
      <c r="AL42" s="17">
        <v>253</v>
      </c>
      <c r="AM42" s="14">
        <v>41638</v>
      </c>
      <c r="AN42" s="15">
        <v>7.5</v>
      </c>
      <c r="AO42" s="15" t="s">
        <v>328</v>
      </c>
      <c r="AP42" s="15">
        <v>340</v>
      </c>
      <c r="AQ42" s="15">
        <v>214</v>
      </c>
      <c r="AR42" s="17">
        <v>235</v>
      </c>
      <c r="AS42" s="14">
        <v>42002</v>
      </c>
      <c r="AT42" s="15">
        <v>8.5</v>
      </c>
      <c r="AU42" s="15" t="s">
        <v>329</v>
      </c>
      <c r="AV42" s="15">
        <v>759</v>
      </c>
      <c r="AW42" s="15">
        <v>153</v>
      </c>
      <c r="AX42" s="17">
        <v>464</v>
      </c>
      <c r="AY42" s="14">
        <v>42366</v>
      </c>
      <c r="AZ42" s="15">
        <v>9.5</v>
      </c>
      <c r="BA42" s="15" t="s">
        <v>469</v>
      </c>
      <c r="BB42" s="15">
        <v>666</v>
      </c>
      <c r="BC42" s="15"/>
      <c r="BD42" s="17">
        <v>631</v>
      </c>
      <c r="BE42" s="14">
        <v>42730</v>
      </c>
      <c r="BF42" s="15">
        <v>10.5</v>
      </c>
      <c r="BG42" s="15" t="s">
        <v>524</v>
      </c>
      <c r="BH42" s="15">
        <v>585</v>
      </c>
      <c r="BI42" s="15">
        <v>250</v>
      </c>
      <c r="BJ42" s="17">
        <v>626</v>
      </c>
      <c r="BK42" s="25">
        <v>43101</v>
      </c>
    </row>
    <row r="43" spans="1:63" x14ac:dyDescent="0.2">
      <c r="A43" s="9">
        <v>41</v>
      </c>
      <c r="B43" s="14">
        <v>39447</v>
      </c>
      <c r="C43" s="15">
        <v>1.5</v>
      </c>
      <c r="D43" s="15" t="s">
        <v>330</v>
      </c>
      <c r="E43" s="15">
        <v>417</v>
      </c>
      <c r="F43" s="15"/>
      <c r="G43" s="17">
        <v>130</v>
      </c>
      <c r="H43" s="14">
        <v>39818</v>
      </c>
      <c r="I43" s="15">
        <v>2.5</v>
      </c>
      <c r="J43" s="15" t="s">
        <v>331</v>
      </c>
      <c r="K43" s="15">
        <v>325</v>
      </c>
      <c r="L43" s="15">
        <v>37</v>
      </c>
      <c r="M43" s="17">
        <v>104</v>
      </c>
      <c r="N43" s="14">
        <v>40182</v>
      </c>
      <c r="O43" s="15">
        <v>3.5</v>
      </c>
      <c r="P43" s="15" t="s">
        <v>332</v>
      </c>
      <c r="Q43" s="15">
        <v>711</v>
      </c>
      <c r="R43" s="15"/>
      <c r="S43" s="17">
        <v>239</v>
      </c>
      <c r="T43" s="14">
        <v>40546</v>
      </c>
      <c r="U43" s="15">
        <v>4.5</v>
      </c>
      <c r="V43" s="15" t="s">
        <v>333</v>
      </c>
      <c r="W43" s="15">
        <v>616</v>
      </c>
      <c r="X43" s="15"/>
      <c r="Y43" s="17">
        <v>257</v>
      </c>
      <c r="Z43" s="14">
        <v>40910</v>
      </c>
      <c r="AA43" s="15">
        <v>5.5</v>
      </c>
      <c r="AB43" s="15" t="s">
        <v>334</v>
      </c>
      <c r="AC43" s="15">
        <v>381</v>
      </c>
      <c r="AD43" s="15">
        <v>395</v>
      </c>
      <c r="AE43" s="17">
        <v>755</v>
      </c>
      <c r="AF43" s="13"/>
      <c r="AG43" s="14">
        <f t="shared" si="1"/>
        <v>41274</v>
      </c>
      <c r="AH43" s="15">
        <v>6.5</v>
      </c>
      <c r="AI43" s="15" t="s">
        <v>335</v>
      </c>
      <c r="AJ43" s="15">
        <v>338</v>
      </c>
      <c r="AK43" s="15">
        <v>431</v>
      </c>
      <c r="AL43" s="17">
        <v>269</v>
      </c>
      <c r="AM43" s="14">
        <v>41645</v>
      </c>
      <c r="AN43" s="15">
        <v>7.5</v>
      </c>
      <c r="AO43" s="15" t="s">
        <v>336</v>
      </c>
      <c r="AP43" s="15">
        <v>375</v>
      </c>
      <c r="AQ43" s="15">
        <v>208</v>
      </c>
      <c r="AR43" s="17">
        <v>206</v>
      </c>
      <c r="AS43" s="14">
        <v>42009</v>
      </c>
      <c r="AT43" s="15">
        <v>8.5</v>
      </c>
      <c r="AU43" s="15" t="s">
        <v>337</v>
      </c>
      <c r="AV43" s="15">
        <v>796</v>
      </c>
      <c r="AW43" s="15">
        <v>65</v>
      </c>
      <c r="AX43" s="17">
        <v>515</v>
      </c>
      <c r="AY43" s="14">
        <v>42373</v>
      </c>
      <c r="AZ43" s="15">
        <v>9.5</v>
      </c>
      <c r="BA43" s="15" t="s">
        <v>470</v>
      </c>
      <c r="BB43" s="15">
        <v>430</v>
      </c>
      <c r="BC43" s="15"/>
      <c r="BD43" s="17">
        <v>867</v>
      </c>
      <c r="BE43" s="14">
        <v>42737</v>
      </c>
      <c r="BF43" s="15">
        <v>10.5</v>
      </c>
      <c r="BG43" s="15" t="s">
        <v>525</v>
      </c>
      <c r="BH43" s="15">
        <v>529</v>
      </c>
      <c r="BI43" s="15">
        <v>294</v>
      </c>
      <c r="BJ43" s="17">
        <v>638</v>
      </c>
      <c r="BK43" s="25">
        <v>43108</v>
      </c>
    </row>
    <row r="44" spans="1:63" x14ac:dyDescent="0.2">
      <c r="A44" s="9">
        <v>42</v>
      </c>
      <c r="B44" s="14">
        <v>39454</v>
      </c>
      <c r="C44" s="15">
        <v>1.5</v>
      </c>
      <c r="D44" s="15" t="s">
        <v>338</v>
      </c>
      <c r="E44" s="15">
        <v>444</v>
      </c>
      <c r="F44" s="15"/>
      <c r="G44" s="17">
        <v>103</v>
      </c>
      <c r="H44" s="14">
        <v>39825</v>
      </c>
      <c r="I44" s="15">
        <v>2.5</v>
      </c>
      <c r="J44" s="15" t="s">
        <v>339</v>
      </c>
      <c r="K44" s="15">
        <v>305</v>
      </c>
      <c r="L44" s="15">
        <v>25</v>
      </c>
      <c r="M44" s="17">
        <v>136</v>
      </c>
      <c r="N44" s="14">
        <v>40189</v>
      </c>
      <c r="O44" s="15">
        <v>3.5</v>
      </c>
      <c r="P44" s="15" t="s">
        <v>340</v>
      </c>
      <c r="Q44" s="15">
        <v>576</v>
      </c>
      <c r="R44" s="15">
        <v>132</v>
      </c>
      <c r="S44" s="17">
        <v>242</v>
      </c>
      <c r="T44" s="14">
        <v>40553</v>
      </c>
      <c r="U44" s="15">
        <v>4.5</v>
      </c>
      <c r="V44" s="15" t="s">
        <v>341</v>
      </c>
      <c r="W44" s="15">
        <v>608</v>
      </c>
      <c r="X44" s="15"/>
      <c r="Y44" s="17">
        <v>265</v>
      </c>
      <c r="Z44" s="14">
        <v>40917</v>
      </c>
      <c r="AA44" s="15">
        <v>5.5</v>
      </c>
      <c r="AB44" s="15" t="s">
        <v>342</v>
      </c>
      <c r="AC44" s="15">
        <v>485</v>
      </c>
      <c r="AD44" s="15">
        <v>304</v>
      </c>
      <c r="AE44" s="17">
        <v>742</v>
      </c>
      <c r="AF44" s="13"/>
      <c r="AG44" s="14">
        <f t="shared" si="1"/>
        <v>41281</v>
      </c>
      <c r="AH44" s="15">
        <v>6.5</v>
      </c>
      <c r="AI44" s="15" t="s">
        <v>343</v>
      </c>
      <c r="AJ44" s="15">
        <v>338</v>
      </c>
      <c r="AK44" s="15">
        <v>384</v>
      </c>
      <c r="AL44" s="17">
        <v>316</v>
      </c>
      <c r="AM44" s="14">
        <v>41652</v>
      </c>
      <c r="AN44" s="15">
        <v>7.5</v>
      </c>
      <c r="AO44" s="15" t="s">
        <v>344</v>
      </c>
      <c r="AP44" s="15">
        <v>380</v>
      </c>
      <c r="AQ44" s="15">
        <v>190</v>
      </c>
      <c r="AR44" s="17">
        <v>219</v>
      </c>
      <c r="AS44" s="14">
        <v>42016</v>
      </c>
      <c r="AT44" s="15">
        <v>8.5</v>
      </c>
      <c r="AU44" s="15" t="s">
        <v>345</v>
      </c>
      <c r="AV44" s="15">
        <v>624</v>
      </c>
      <c r="AW44" s="15">
        <v>116</v>
      </c>
      <c r="AX44" s="17">
        <v>636</v>
      </c>
      <c r="AY44" s="14">
        <v>42380</v>
      </c>
      <c r="AZ44" s="15">
        <v>9.5</v>
      </c>
      <c r="BA44" s="15" t="s">
        <v>471</v>
      </c>
      <c r="BB44" s="15">
        <v>712</v>
      </c>
      <c r="BC44" s="15"/>
      <c r="BD44" s="17">
        <v>585</v>
      </c>
      <c r="BE44" s="14">
        <v>42744</v>
      </c>
      <c r="BF44" s="15">
        <v>10.5</v>
      </c>
      <c r="BG44" s="15" t="s">
        <v>526</v>
      </c>
      <c r="BH44" s="15">
        <v>489</v>
      </c>
      <c r="BI44" s="15">
        <v>296</v>
      </c>
      <c r="BJ44" s="17">
        <v>676</v>
      </c>
      <c r="BK44" s="25">
        <v>43115</v>
      </c>
    </row>
    <row r="45" spans="1:63" x14ac:dyDescent="0.2">
      <c r="A45" s="9">
        <v>43</v>
      </c>
      <c r="B45" s="14">
        <v>39461</v>
      </c>
      <c r="C45" s="15">
        <v>1.5</v>
      </c>
      <c r="D45" s="15" t="s">
        <v>346</v>
      </c>
      <c r="E45" s="15">
        <v>398</v>
      </c>
      <c r="F45" s="15">
        <v>25</v>
      </c>
      <c r="G45" s="17">
        <v>124</v>
      </c>
      <c r="H45" s="14">
        <v>39832</v>
      </c>
      <c r="I45" s="15">
        <v>2.5</v>
      </c>
      <c r="J45" s="15" t="s">
        <v>347</v>
      </c>
      <c r="K45" s="15">
        <v>376</v>
      </c>
      <c r="L45" s="15"/>
      <c r="M45" s="17">
        <v>90</v>
      </c>
      <c r="N45" s="14">
        <v>40196</v>
      </c>
      <c r="O45" s="15">
        <v>3.5</v>
      </c>
      <c r="P45" s="15" t="s">
        <v>348</v>
      </c>
      <c r="Q45" s="15">
        <v>432</v>
      </c>
      <c r="R45" s="15">
        <v>310</v>
      </c>
      <c r="S45" s="17">
        <v>213</v>
      </c>
      <c r="T45" s="14">
        <v>40560</v>
      </c>
      <c r="U45" s="15">
        <v>4.5</v>
      </c>
      <c r="V45" s="15" t="s">
        <v>349</v>
      </c>
      <c r="W45" s="15">
        <v>619</v>
      </c>
      <c r="X45" s="15"/>
      <c r="Y45" s="17">
        <v>254</v>
      </c>
      <c r="Z45" s="14">
        <v>40924</v>
      </c>
      <c r="AA45" s="15">
        <v>5.5</v>
      </c>
      <c r="AB45" s="15" t="s">
        <v>350</v>
      </c>
      <c r="AC45" s="15">
        <v>537</v>
      </c>
      <c r="AD45" s="15">
        <v>226</v>
      </c>
      <c r="AE45" s="17">
        <v>768</v>
      </c>
      <c r="AF45" s="13"/>
      <c r="AG45" s="14">
        <f t="shared" si="1"/>
        <v>41288</v>
      </c>
      <c r="AH45" s="15">
        <v>6.5</v>
      </c>
      <c r="AI45" s="15" t="s">
        <v>351</v>
      </c>
      <c r="AJ45" s="15">
        <v>338</v>
      </c>
      <c r="AK45" s="15">
        <v>387</v>
      </c>
      <c r="AL45" s="17">
        <v>313</v>
      </c>
      <c r="AM45" s="14">
        <v>41659</v>
      </c>
      <c r="AN45" s="15">
        <v>7.5</v>
      </c>
      <c r="AO45" s="15" t="s">
        <v>352</v>
      </c>
      <c r="AP45" s="15">
        <v>386</v>
      </c>
      <c r="AQ45" s="15">
        <v>193</v>
      </c>
      <c r="AR45" s="17">
        <v>210</v>
      </c>
      <c r="AS45" s="14">
        <v>42023</v>
      </c>
      <c r="AT45" s="15">
        <v>8.5</v>
      </c>
      <c r="AU45" s="15" t="s">
        <v>353</v>
      </c>
      <c r="AV45" s="15">
        <v>709</v>
      </c>
      <c r="AW45" s="15">
        <v>35</v>
      </c>
      <c r="AX45" s="17">
        <v>632</v>
      </c>
      <c r="AY45" s="14">
        <v>42387</v>
      </c>
      <c r="AZ45" s="15">
        <v>9.5</v>
      </c>
      <c r="BA45" s="15" t="s">
        <v>472</v>
      </c>
      <c r="BB45" s="15">
        <v>677</v>
      </c>
      <c r="BC45" s="15"/>
      <c r="BD45" s="17">
        <v>620</v>
      </c>
      <c r="BE45" s="14">
        <v>42751</v>
      </c>
      <c r="BF45" s="15">
        <v>10.5</v>
      </c>
      <c r="BG45" s="15" t="s">
        <v>527</v>
      </c>
      <c r="BH45" s="15">
        <v>618</v>
      </c>
      <c r="BI45" s="15">
        <v>56</v>
      </c>
      <c r="BJ45" s="17">
        <v>787</v>
      </c>
      <c r="BK45" s="25">
        <v>43122</v>
      </c>
    </row>
    <row r="46" spans="1:63" x14ac:dyDescent="0.2">
      <c r="A46" s="9">
        <v>44</v>
      </c>
      <c r="B46" s="14">
        <v>39468</v>
      </c>
      <c r="C46" s="15">
        <v>1.5</v>
      </c>
      <c r="D46" s="15" t="s">
        <v>354</v>
      </c>
      <c r="E46" s="15">
        <v>363</v>
      </c>
      <c r="F46" s="15">
        <v>34</v>
      </c>
      <c r="G46" s="17">
        <v>150</v>
      </c>
      <c r="H46" s="14">
        <v>39839</v>
      </c>
      <c r="I46" s="15">
        <v>2.5</v>
      </c>
      <c r="J46" s="15" t="s">
        <v>355</v>
      </c>
      <c r="K46" s="15">
        <v>351</v>
      </c>
      <c r="L46" s="15"/>
      <c r="M46" s="17">
        <v>115</v>
      </c>
      <c r="N46" s="14">
        <v>40203</v>
      </c>
      <c r="O46" s="15">
        <v>3.5</v>
      </c>
      <c r="P46" s="15" t="s">
        <v>356</v>
      </c>
      <c r="Q46" s="15">
        <v>383</v>
      </c>
      <c r="R46" s="15">
        <v>330</v>
      </c>
      <c r="S46" s="17">
        <v>242</v>
      </c>
      <c r="T46" s="14">
        <v>40567</v>
      </c>
      <c r="U46" s="15">
        <v>4.5</v>
      </c>
      <c r="V46" s="15" t="s">
        <v>357</v>
      </c>
      <c r="W46" s="15">
        <v>608</v>
      </c>
      <c r="X46" s="15"/>
      <c r="Y46" s="17">
        <v>265</v>
      </c>
      <c r="Z46" s="14">
        <v>40931</v>
      </c>
      <c r="AA46" s="15">
        <v>5.5</v>
      </c>
      <c r="AB46" s="15" t="s">
        <v>358</v>
      </c>
      <c r="AC46" s="15">
        <v>357</v>
      </c>
      <c r="AD46" s="15">
        <v>460</v>
      </c>
      <c r="AE46" s="17">
        <v>714</v>
      </c>
      <c r="AF46" s="13"/>
      <c r="AG46" s="14">
        <f t="shared" si="1"/>
        <v>41295</v>
      </c>
      <c r="AH46" s="15">
        <v>6.5</v>
      </c>
      <c r="AI46" s="15" t="s">
        <v>359</v>
      </c>
      <c r="AJ46" s="15">
        <v>338</v>
      </c>
      <c r="AK46" s="15">
        <v>431</v>
      </c>
      <c r="AL46" s="17">
        <v>269</v>
      </c>
      <c r="AM46" s="14">
        <v>41666</v>
      </c>
      <c r="AN46" s="15">
        <v>7.5</v>
      </c>
      <c r="AO46" s="15" t="s">
        <v>360</v>
      </c>
      <c r="AP46" s="15">
        <v>389</v>
      </c>
      <c r="AQ46" s="15">
        <v>164</v>
      </c>
      <c r="AR46" s="17">
        <v>236</v>
      </c>
      <c r="AS46" s="14">
        <v>42030</v>
      </c>
      <c r="AT46" s="15">
        <v>8.5</v>
      </c>
      <c r="AU46" s="15" t="s">
        <v>361</v>
      </c>
      <c r="AV46" s="15">
        <v>841</v>
      </c>
      <c r="AW46" s="15">
        <v>39</v>
      </c>
      <c r="AX46" s="17">
        <v>496</v>
      </c>
      <c r="AY46" s="14">
        <v>42394</v>
      </c>
      <c r="AZ46" s="15">
        <v>9.5</v>
      </c>
      <c r="BA46" s="15" t="s">
        <v>473</v>
      </c>
      <c r="BB46" s="15">
        <v>659</v>
      </c>
      <c r="BC46" s="15"/>
      <c r="BD46" s="17">
        <v>638</v>
      </c>
      <c r="BE46" s="14">
        <v>42758</v>
      </c>
      <c r="BF46" s="15">
        <v>10.5</v>
      </c>
      <c r="BG46" s="15" t="s">
        <v>528</v>
      </c>
      <c r="BH46" s="15">
        <v>636</v>
      </c>
      <c r="BI46" s="15">
        <v>62</v>
      </c>
      <c r="BJ46" s="17">
        <v>763</v>
      </c>
      <c r="BK46" s="25">
        <v>43129</v>
      </c>
    </row>
    <row r="47" spans="1:63" x14ac:dyDescent="0.2">
      <c r="A47" s="9">
        <v>45</v>
      </c>
      <c r="B47" s="14">
        <v>39475</v>
      </c>
      <c r="C47" s="15">
        <v>1.5</v>
      </c>
      <c r="D47" s="15" t="s">
        <v>362</v>
      </c>
      <c r="E47" s="15">
        <v>409</v>
      </c>
      <c r="F47" s="15">
        <v>25</v>
      </c>
      <c r="G47" s="17">
        <v>113</v>
      </c>
      <c r="H47" s="14">
        <v>39846</v>
      </c>
      <c r="I47" s="15">
        <v>2.6</v>
      </c>
      <c r="J47" s="15" t="s">
        <v>363</v>
      </c>
      <c r="K47" s="15">
        <v>348</v>
      </c>
      <c r="L47" s="15"/>
      <c r="M47" s="17">
        <v>127</v>
      </c>
      <c r="N47" s="14">
        <v>40210</v>
      </c>
      <c r="O47" s="15">
        <v>3.6</v>
      </c>
      <c r="P47" s="15" t="s">
        <v>364</v>
      </c>
      <c r="Q47" s="15">
        <v>455</v>
      </c>
      <c r="R47" s="15">
        <v>218</v>
      </c>
      <c r="S47" s="17">
        <v>227</v>
      </c>
      <c r="T47" s="14">
        <v>40574</v>
      </c>
      <c r="U47" s="15">
        <v>4.5999999999999996</v>
      </c>
      <c r="V47" s="15" t="s">
        <v>365</v>
      </c>
      <c r="W47" s="15">
        <v>661</v>
      </c>
      <c r="X47" s="15"/>
      <c r="Y47" s="17">
        <v>270</v>
      </c>
      <c r="Z47" s="14">
        <v>40938</v>
      </c>
      <c r="AA47" s="15">
        <v>5.6</v>
      </c>
      <c r="AB47" s="15" t="s">
        <v>366</v>
      </c>
      <c r="AC47" s="15">
        <v>318</v>
      </c>
      <c r="AD47" s="15">
        <v>477</v>
      </c>
      <c r="AE47" s="17">
        <v>719</v>
      </c>
      <c r="AF47" s="13"/>
      <c r="AG47" s="14">
        <f t="shared" si="1"/>
        <v>41302</v>
      </c>
      <c r="AH47" s="15">
        <v>6.5</v>
      </c>
      <c r="AI47" s="15" t="s">
        <v>367</v>
      </c>
      <c r="AJ47" s="15">
        <v>338</v>
      </c>
      <c r="AK47" s="15">
        <v>428</v>
      </c>
      <c r="AL47" s="17">
        <v>272</v>
      </c>
      <c r="AM47" s="14">
        <v>41673</v>
      </c>
      <c r="AN47" s="15">
        <v>7.6</v>
      </c>
      <c r="AO47" s="15" t="s">
        <v>368</v>
      </c>
      <c r="AP47" s="15">
        <v>378</v>
      </c>
      <c r="AQ47" s="15">
        <v>198</v>
      </c>
      <c r="AR47" s="17">
        <v>212</v>
      </c>
      <c r="AS47" s="14">
        <v>42037</v>
      </c>
      <c r="AT47" s="15">
        <v>8.6</v>
      </c>
      <c r="AU47" s="15" t="s">
        <v>369</v>
      </c>
      <c r="AV47" s="15">
        <v>636</v>
      </c>
      <c r="AW47" s="15">
        <v>140</v>
      </c>
      <c r="AX47" s="17">
        <v>593</v>
      </c>
      <c r="AY47" s="14">
        <v>42401</v>
      </c>
      <c r="AZ47" s="15">
        <v>9.6</v>
      </c>
      <c r="BA47" s="15" t="s">
        <v>474</v>
      </c>
      <c r="BB47" s="15">
        <v>661</v>
      </c>
      <c r="BC47" s="15"/>
      <c r="BD47" s="17">
        <v>612</v>
      </c>
      <c r="BE47" s="14">
        <v>42765</v>
      </c>
      <c r="BF47" s="15">
        <v>10.6</v>
      </c>
      <c r="BG47" s="15" t="s">
        <v>529</v>
      </c>
      <c r="BH47" s="15">
        <v>517</v>
      </c>
      <c r="BI47" s="15">
        <v>191</v>
      </c>
      <c r="BJ47" s="17">
        <v>823</v>
      </c>
      <c r="BK47" s="25">
        <v>43136</v>
      </c>
    </row>
    <row r="48" spans="1:63" x14ac:dyDescent="0.2">
      <c r="A48" s="9">
        <v>46</v>
      </c>
      <c r="B48" s="14">
        <v>39482</v>
      </c>
      <c r="C48" s="15">
        <v>1.6</v>
      </c>
      <c r="D48" s="15" t="s">
        <v>370</v>
      </c>
      <c r="E48" s="15">
        <v>359</v>
      </c>
      <c r="F48" s="15">
        <v>25</v>
      </c>
      <c r="G48" s="17">
        <v>119</v>
      </c>
      <c r="H48" s="14">
        <v>39853</v>
      </c>
      <c r="I48" s="15">
        <v>2.6</v>
      </c>
      <c r="J48" s="15" t="s">
        <v>371</v>
      </c>
      <c r="K48" s="15">
        <v>384</v>
      </c>
      <c r="L48" s="15"/>
      <c r="M48" s="17">
        <v>91</v>
      </c>
      <c r="N48" s="14">
        <v>40217</v>
      </c>
      <c r="O48" s="15">
        <v>3.6</v>
      </c>
      <c r="P48" s="15" t="s">
        <v>372</v>
      </c>
      <c r="Q48" s="15">
        <v>460</v>
      </c>
      <c r="R48" s="15">
        <v>209</v>
      </c>
      <c r="S48" s="17">
        <v>231</v>
      </c>
      <c r="T48" s="14">
        <v>40581</v>
      </c>
      <c r="U48" s="15">
        <v>4.5999999999999996</v>
      </c>
      <c r="V48" s="15" t="s">
        <v>373</v>
      </c>
      <c r="W48" s="15">
        <v>661</v>
      </c>
      <c r="X48" s="15"/>
      <c r="Y48" s="17">
        <v>270</v>
      </c>
      <c r="Z48" s="14">
        <v>40945</v>
      </c>
      <c r="AA48" s="15">
        <v>5.6</v>
      </c>
      <c r="AB48" s="15" t="s">
        <v>374</v>
      </c>
      <c r="AC48" s="15">
        <v>202</v>
      </c>
      <c r="AD48" s="15">
        <v>589</v>
      </c>
      <c r="AE48" s="17">
        <v>723</v>
      </c>
      <c r="AF48" s="13"/>
      <c r="AG48" s="14">
        <f t="shared" si="1"/>
        <v>41309</v>
      </c>
      <c r="AH48" s="15">
        <v>6.6</v>
      </c>
      <c r="AI48" s="15" t="s">
        <v>375</v>
      </c>
      <c r="AJ48" s="15">
        <v>343</v>
      </c>
      <c r="AK48" s="15">
        <v>384</v>
      </c>
      <c r="AL48" s="17">
        <v>272</v>
      </c>
      <c r="AM48" s="14">
        <v>41680</v>
      </c>
      <c r="AN48" s="15">
        <v>7.6</v>
      </c>
      <c r="AO48" s="15" t="s">
        <v>376</v>
      </c>
      <c r="AP48" s="15">
        <v>395</v>
      </c>
      <c r="AQ48" s="15">
        <v>172</v>
      </c>
      <c r="AR48" s="17">
        <v>221</v>
      </c>
      <c r="AS48" s="14">
        <v>42044</v>
      </c>
      <c r="AT48" s="15">
        <v>8.6</v>
      </c>
      <c r="AU48" s="15" t="s">
        <v>377</v>
      </c>
      <c r="AV48" s="15">
        <v>622</v>
      </c>
      <c r="AW48" s="15">
        <v>139</v>
      </c>
      <c r="AX48" s="17">
        <v>608</v>
      </c>
      <c r="AY48" s="14">
        <v>42408</v>
      </c>
      <c r="AZ48" s="15">
        <v>9.6</v>
      </c>
      <c r="BA48" s="15" t="s">
        <v>475</v>
      </c>
      <c r="BB48" s="15">
        <v>666</v>
      </c>
      <c r="BC48" s="15"/>
      <c r="BD48" s="17">
        <v>607</v>
      </c>
      <c r="BE48" s="14">
        <v>42772</v>
      </c>
      <c r="BF48" s="15">
        <v>10.6</v>
      </c>
      <c r="BG48" s="15" t="s">
        <v>530</v>
      </c>
      <c r="BH48" s="15">
        <v>617</v>
      </c>
      <c r="BI48" s="15">
        <v>226</v>
      </c>
      <c r="BJ48" s="17">
        <v>688</v>
      </c>
      <c r="BK48" s="25">
        <v>43143</v>
      </c>
    </row>
    <row r="49" spans="1:63" x14ac:dyDescent="0.2">
      <c r="A49" s="9">
        <v>47</v>
      </c>
      <c r="B49" s="14">
        <v>39489</v>
      </c>
      <c r="C49" s="15">
        <v>1.6</v>
      </c>
      <c r="D49" s="15" t="s">
        <v>378</v>
      </c>
      <c r="E49" s="15">
        <v>346</v>
      </c>
      <c r="F49" s="15"/>
      <c r="G49" s="17">
        <v>147</v>
      </c>
      <c r="H49" s="14">
        <v>39860</v>
      </c>
      <c r="I49" s="15">
        <v>2.6</v>
      </c>
      <c r="J49" s="15" t="s">
        <v>379</v>
      </c>
      <c r="K49" s="15">
        <v>392</v>
      </c>
      <c r="L49" s="15"/>
      <c r="M49" s="17">
        <v>83</v>
      </c>
      <c r="N49" s="14">
        <v>40224</v>
      </c>
      <c r="O49" s="15">
        <v>3.6</v>
      </c>
      <c r="P49" s="15" t="s">
        <v>380</v>
      </c>
      <c r="Q49" s="15">
        <v>461</v>
      </c>
      <c r="R49" s="15">
        <v>211</v>
      </c>
      <c r="S49" s="17">
        <v>228</v>
      </c>
      <c r="T49" s="14">
        <v>40588</v>
      </c>
      <c r="U49" s="15">
        <v>4.5999999999999996</v>
      </c>
      <c r="V49" s="15" t="s">
        <v>381</v>
      </c>
      <c r="W49" s="15">
        <v>661</v>
      </c>
      <c r="X49" s="15"/>
      <c r="Y49" s="17">
        <v>270</v>
      </c>
      <c r="Z49" s="14">
        <v>40952</v>
      </c>
      <c r="AA49" s="15">
        <v>5.6</v>
      </c>
      <c r="AB49" s="15" t="s">
        <v>382</v>
      </c>
      <c r="AC49" s="15">
        <v>240</v>
      </c>
      <c r="AD49" s="15">
        <v>567</v>
      </c>
      <c r="AE49" s="17">
        <v>707</v>
      </c>
      <c r="AF49" s="13"/>
      <c r="AG49" s="14">
        <f t="shared" si="1"/>
        <v>41316</v>
      </c>
      <c r="AH49" s="15">
        <v>6.6</v>
      </c>
      <c r="AI49" s="15" t="s">
        <v>383</v>
      </c>
      <c r="AJ49" s="15">
        <v>343</v>
      </c>
      <c r="AK49" s="15">
        <v>378</v>
      </c>
      <c r="AL49" s="17">
        <v>278</v>
      </c>
      <c r="AM49" s="14">
        <v>41687</v>
      </c>
      <c r="AN49" s="15">
        <v>7.6</v>
      </c>
      <c r="AO49" s="15" t="s">
        <v>384</v>
      </c>
      <c r="AP49" s="15">
        <v>307</v>
      </c>
      <c r="AQ49" s="15">
        <v>186</v>
      </c>
      <c r="AR49" s="17">
        <v>295</v>
      </c>
      <c r="AS49" s="14">
        <v>42051</v>
      </c>
      <c r="AT49" s="15">
        <v>8.6</v>
      </c>
      <c r="AU49" s="15" t="s">
        <v>385</v>
      </c>
      <c r="AV49" s="15">
        <v>797</v>
      </c>
      <c r="AW49" s="15">
        <v>134</v>
      </c>
      <c r="AX49" s="17">
        <v>438</v>
      </c>
      <c r="AY49" s="14">
        <v>42415</v>
      </c>
      <c r="AZ49" s="15">
        <v>9.6</v>
      </c>
      <c r="BA49" s="15" t="s">
        <v>476</v>
      </c>
      <c r="BB49" s="15">
        <v>670</v>
      </c>
      <c r="BC49" s="15"/>
      <c r="BD49" s="17">
        <v>603</v>
      </c>
      <c r="BE49" s="14">
        <v>42779</v>
      </c>
      <c r="BF49" s="15">
        <v>10.6</v>
      </c>
      <c r="BG49" s="15" t="s">
        <v>531</v>
      </c>
      <c r="BH49" s="15">
        <v>588</v>
      </c>
      <c r="BI49" s="15">
        <v>78</v>
      </c>
      <c r="BJ49" s="17">
        <v>865</v>
      </c>
      <c r="BK49" s="25">
        <v>43150</v>
      </c>
    </row>
    <row r="50" spans="1:63" x14ac:dyDescent="0.2">
      <c r="A50" s="9">
        <v>48</v>
      </c>
      <c r="B50" s="14">
        <v>39496</v>
      </c>
      <c r="C50" s="15">
        <v>1.6</v>
      </c>
      <c r="D50" s="15" t="s">
        <v>386</v>
      </c>
      <c r="E50" s="15">
        <v>392</v>
      </c>
      <c r="F50" s="15"/>
      <c r="G50" s="17">
        <v>101</v>
      </c>
      <c r="H50" s="14">
        <v>39867</v>
      </c>
      <c r="I50" s="15">
        <v>2.6</v>
      </c>
      <c r="J50" s="15" t="s">
        <v>387</v>
      </c>
      <c r="K50" s="15">
        <v>387</v>
      </c>
      <c r="L50" s="15">
        <v>12</v>
      </c>
      <c r="M50" s="17">
        <v>76</v>
      </c>
      <c r="N50" s="14">
        <v>40231</v>
      </c>
      <c r="O50" s="15">
        <v>3.6</v>
      </c>
      <c r="P50" s="15" t="s">
        <v>388</v>
      </c>
      <c r="Q50" s="15">
        <v>430</v>
      </c>
      <c r="R50" s="15">
        <v>220</v>
      </c>
      <c r="S50" s="17">
        <v>250</v>
      </c>
      <c r="T50" s="14">
        <v>40595</v>
      </c>
      <c r="U50" s="15">
        <v>4.5999999999999996</v>
      </c>
      <c r="V50" s="15" t="s">
        <v>389</v>
      </c>
      <c r="W50" s="15">
        <v>650</v>
      </c>
      <c r="X50" s="15"/>
      <c r="Y50" s="17">
        <v>281</v>
      </c>
      <c r="Z50" s="14">
        <v>40959</v>
      </c>
      <c r="AA50" s="15">
        <v>5.6</v>
      </c>
      <c r="AB50" s="15" t="s">
        <v>390</v>
      </c>
      <c r="AC50" s="15">
        <v>202</v>
      </c>
      <c r="AD50" s="15">
        <v>631</v>
      </c>
      <c r="AE50" s="17">
        <v>681</v>
      </c>
      <c r="AF50" s="13"/>
      <c r="AG50" s="14">
        <f t="shared" si="1"/>
        <v>41323</v>
      </c>
      <c r="AH50" s="15">
        <v>6.6</v>
      </c>
      <c r="AI50" s="15" t="s">
        <v>391</v>
      </c>
      <c r="AJ50" s="15">
        <v>469</v>
      </c>
      <c r="AK50" s="15">
        <v>253</v>
      </c>
      <c r="AL50" s="17">
        <v>277</v>
      </c>
      <c r="AM50" s="14">
        <v>41694</v>
      </c>
      <c r="AN50" s="15">
        <v>7.6</v>
      </c>
      <c r="AO50" s="15" t="s">
        <v>392</v>
      </c>
      <c r="AP50" s="15">
        <v>350</v>
      </c>
      <c r="AQ50" s="15">
        <v>192</v>
      </c>
      <c r="AR50" s="17">
        <v>246</v>
      </c>
      <c r="AS50" s="14">
        <v>42058</v>
      </c>
      <c r="AT50" s="15">
        <v>8.6</v>
      </c>
      <c r="AU50" s="15" t="s">
        <v>393</v>
      </c>
      <c r="AV50" s="15">
        <v>754</v>
      </c>
      <c r="AW50" s="15">
        <v>134</v>
      </c>
      <c r="AX50" s="17">
        <v>481</v>
      </c>
      <c r="AY50" s="14">
        <v>42422</v>
      </c>
      <c r="AZ50" s="15">
        <v>9.6</v>
      </c>
      <c r="BA50" s="15" t="s">
        <v>477</v>
      </c>
      <c r="BB50" s="15">
        <v>661</v>
      </c>
      <c r="BC50" s="15"/>
      <c r="BD50" s="17">
        <v>612</v>
      </c>
      <c r="BE50" s="14">
        <v>42786</v>
      </c>
      <c r="BF50" s="15">
        <v>10.6</v>
      </c>
      <c r="BG50" s="15" t="s">
        <v>532</v>
      </c>
      <c r="BH50" s="15">
        <v>560</v>
      </c>
      <c r="BI50" s="15">
        <v>130</v>
      </c>
      <c r="BJ50" s="17">
        <v>841</v>
      </c>
      <c r="BK50" s="25">
        <v>43157</v>
      </c>
    </row>
    <row r="51" spans="1:63" x14ac:dyDescent="0.2">
      <c r="A51" s="9">
        <v>49</v>
      </c>
      <c r="B51" s="14">
        <v>39503</v>
      </c>
      <c r="C51" s="15">
        <v>1.6</v>
      </c>
      <c r="D51" s="15" t="s">
        <v>394</v>
      </c>
      <c r="E51" s="15">
        <v>394</v>
      </c>
      <c r="F51" s="15"/>
      <c r="G51" s="17">
        <v>109</v>
      </c>
      <c r="H51" s="14">
        <v>39874</v>
      </c>
      <c r="I51" s="15">
        <v>2.6</v>
      </c>
      <c r="J51" s="15" t="s">
        <v>395</v>
      </c>
      <c r="K51" s="15">
        <v>340</v>
      </c>
      <c r="L51" s="15"/>
      <c r="M51" s="17">
        <v>135</v>
      </c>
      <c r="N51" s="14">
        <v>40238</v>
      </c>
      <c r="O51" s="15">
        <v>3.6</v>
      </c>
      <c r="P51" s="15" t="s">
        <v>396</v>
      </c>
      <c r="Q51" s="15">
        <v>440</v>
      </c>
      <c r="R51" s="15">
        <v>221</v>
      </c>
      <c r="S51" s="17">
        <v>239</v>
      </c>
      <c r="T51" s="14">
        <v>40602</v>
      </c>
      <c r="U51" s="15">
        <v>4.5999999999999996</v>
      </c>
      <c r="V51" s="15" t="s">
        <v>397</v>
      </c>
      <c r="W51" s="15">
        <v>610</v>
      </c>
      <c r="X51" s="15">
        <v>51</v>
      </c>
      <c r="Y51" s="17">
        <v>270</v>
      </c>
      <c r="Z51" s="14">
        <v>40966</v>
      </c>
      <c r="AA51" s="15">
        <v>5.6</v>
      </c>
      <c r="AB51" s="15" t="s">
        <v>398</v>
      </c>
      <c r="AC51" s="15">
        <v>218</v>
      </c>
      <c r="AD51" s="15">
        <v>595</v>
      </c>
      <c r="AE51" s="17">
        <v>701</v>
      </c>
      <c r="AF51" s="13"/>
      <c r="AG51" s="14">
        <f t="shared" si="1"/>
        <v>41330</v>
      </c>
      <c r="AH51" s="15">
        <v>6.6</v>
      </c>
      <c r="AI51" s="15" t="s">
        <v>399</v>
      </c>
      <c r="AJ51" s="15">
        <v>371</v>
      </c>
      <c r="AK51" s="15">
        <v>374</v>
      </c>
      <c r="AL51" s="17">
        <v>254</v>
      </c>
      <c r="AM51" s="14">
        <v>41701</v>
      </c>
      <c r="AN51" s="15">
        <v>7.6</v>
      </c>
      <c r="AO51" s="15" t="s">
        <v>400</v>
      </c>
      <c r="AP51" s="15">
        <v>347</v>
      </c>
      <c r="AQ51" s="15">
        <v>206</v>
      </c>
      <c r="AR51" s="17">
        <v>235</v>
      </c>
      <c r="AS51" s="14">
        <v>42065</v>
      </c>
      <c r="AT51" s="15">
        <v>8.6</v>
      </c>
      <c r="AU51" s="15" t="s">
        <v>401</v>
      </c>
      <c r="AV51" s="15">
        <v>780</v>
      </c>
      <c r="AW51" s="15">
        <v>108</v>
      </c>
      <c r="AX51" s="17">
        <v>481</v>
      </c>
      <c r="AY51" s="14">
        <v>42429</v>
      </c>
      <c r="AZ51" s="15">
        <v>9.6</v>
      </c>
      <c r="BA51" s="15" t="s">
        <v>478</v>
      </c>
      <c r="BB51" s="15">
        <v>741</v>
      </c>
      <c r="BC51" s="15"/>
      <c r="BD51" s="17">
        <v>562</v>
      </c>
      <c r="BE51" s="14">
        <v>42793</v>
      </c>
      <c r="BF51" s="15">
        <v>10.6</v>
      </c>
      <c r="BG51" s="15" t="s">
        <v>533</v>
      </c>
      <c r="BH51" s="15">
        <v>553</v>
      </c>
      <c r="BI51" s="15">
        <v>189</v>
      </c>
      <c r="BJ51" s="17">
        <v>789</v>
      </c>
      <c r="BK51" s="25">
        <v>43164</v>
      </c>
    </row>
    <row r="52" spans="1:63" x14ac:dyDescent="0.2">
      <c r="A52" s="9">
        <v>50</v>
      </c>
      <c r="B52" s="14">
        <v>39510</v>
      </c>
      <c r="C52" s="15">
        <v>1.6</v>
      </c>
      <c r="D52" s="18" t="s">
        <v>402</v>
      </c>
      <c r="E52" s="18">
        <v>368</v>
      </c>
      <c r="F52" s="18"/>
      <c r="G52" s="19">
        <v>135</v>
      </c>
      <c r="H52" s="14">
        <v>39881</v>
      </c>
      <c r="I52" s="15">
        <v>2.6</v>
      </c>
      <c r="J52" s="18" t="s">
        <v>403</v>
      </c>
      <c r="K52" s="18">
        <v>343</v>
      </c>
      <c r="L52" s="18"/>
      <c r="M52" s="19">
        <v>132</v>
      </c>
      <c r="N52" s="14">
        <v>40245</v>
      </c>
      <c r="O52" s="15">
        <v>3.6</v>
      </c>
      <c r="P52" s="18" t="s">
        <v>404</v>
      </c>
      <c r="Q52" s="18">
        <v>440</v>
      </c>
      <c r="R52" s="18">
        <v>213</v>
      </c>
      <c r="S52" s="19">
        <v>247</v>
      </c>
      <c r="T52" s="14">
        <v>40609</v>
      </c>
      <c r="U52" s="15">
        <v>4.5999999999999996</v>
      </c>
      <c r="V52" s="18" t="s">
        <v>405</v>
      </c>
      <c r="W52" s="18">
        <v>619</v>
      </c>
      <c r="X52" s="18">
        <v>51</v>
      </c>
      <c r="Y52" s="19">
        <v>264</v>
      </c>
      <c r="Z52" s="14">
        <v>40973</v>
      </c>
      <c r="AA52" s="15">
        <v>5.6</v>
      </c>
      <c r="AB52" s="18" t="s">
        <v>406</v>
      </c>
      <c r="AC52" s="18">
        <v>218</v>
      </c>
      <c r="AD52" s="18">
        <v>573</v>
      </c>
      <c r="AE52" s="19">
        <v>723</v>
      </c>
      <c r="AF52" s="13"/>
      <c r="AG52" s="14">
        <f t="shared" si="1"/>
        <v>41337</v>
      </c>
      <c r="AH52" s="15">
        <v>6.6</v>
      </c>
      <c r="AI52" s="15" t="s">
        <v>407</v>
      </c>
      <c r="AJ52" s="15">
        <v>368</v>
      </c>
      <c r="AK52" s="15">
        <v>371</v>
      </c>
      <c r="AL52" s="17">
        <v>260</v>
      </c>
      <c r="AM52" s="14">
        <v>41708</v>
      </c>
      <c r="AN52" s="15">
        <v>7.6</v>
      </c>
      <c r="AO52" s="15" t="s">
        <v>408</v>
      </c>
      <c r="AP52" s="15">
        <v>307</v>
      </c>
      <c r="AQ52" s="15">
        <v>190</v>
      </c>
      <c r="AR52" s="17">
        <v>291</v>
      </c>
      <c r="AS52" s="14">
        <v>42072</v>
      </c>
      <c r="AT52" s="15">
        <v>8.6</v>
      </c>
      <c r="AU52" s="15" t="s">
        <v>409</v>
      </c>
      <c r="AV52" s="15">
        <v>616</v>
      </c>
      <c r="AW52" s="15">
        <v>128</v>
      </c>
      <c r="AX52" s="17">
        <v>625</v>
      </c>
      <c r="AY52" s="14">
        <v>42436</v>
      </c>
      <c r="AZ52" s="15">
        <v>9.6</v>
      </c>
      <c r="BA52" s="15" t="s">
        <v>479</v>
      </c>
      <c r="BB52" s="15">
        <v>615</v>
      </c>
      <c r="BC52" s="15"/>
      <c r="BD52" s="17">
        <v>688</v>
      </c>
      <c r="BE52" s="14">
        <v>42800</v>
      </c>
      <c r="BF52" s="15">
        <v>10.6</v>
      </c>
      <c r="BG52" s="15" t="s">
        <v>534</v>
      </c>
      <c r="BH52" s="15">
        <v>518</v>
      </c>
      <c r="BI52" s="15">
        <v>181</v>
      </c>
      <c r="BJ52" s="17">
        <v>832</v>
      </c>
      <c r="BK52" s="25">
        <v>43171</v>
      </c>
    </row>
    <row r="53" spans="1:63" x14ac:dyDescent="0.2">
      <c r="A53" s="9">
        <v>51</v>
      </c>
      <c r="B53" s="14">
        <v>39517</v>
      </c>
      <c r="C53" s="15">
        <v>1.6</v>
      </c>
      <c r="D53" s="18" t="s">
        <v>410</v>
      </c>
      <c r="E53" s="18">
        <v>380</v>
      </c>
      <c r="F53" s="18">
        <v>25</v>
      </c>
      <c r="G53" s="19">
        <v>98</v>
      </c>
      <c r="H53" s="14">
        <v>39888</v>
      </c>
      <c r="I53" s="15">
        <v>2.6</v>
      </c>
      <c r="J53" s="18" t="s">
        <v>411</v>
      </c>
      <c r="K53" s="18">
        <v>359</v>
      </c>
      <c r="L53" s="18"/>
      <c r="M53" s="19">
        <v>116</v>
      </c>
      <c r="N53" s="14">
        <v>40252</v>
      </c>
      <c r="O53" s="15">
        <v>3.6</v>
      </c>
      <c r="P53" s="18" t="s">
        <v>412</v>
      </c>
      <c r="Q53" s="18">
        <v>514</v>
      </c>
      <c r="R53" s="18">
        <v>190</v>
      </c>
      <c r="S53" s="19">
        <v>196</v>
      </c>
      <c r="T53" s="14">
        <v>40616</v>
      </c>
      <c r="U53" s="15">
        <v>4.5999999999999996</v>
      </c>
      <c r="V53" s="18" t="s">
        <v>413</v>
      </c>
      <c r="W53" s="18">
        <v>595</v>
      </c>
      <c r="X53" s="18">
        <v>51</v>
      </c>
      <c r="Y53" s="19">
        <v>288</v>
      </c>
      <c r="Z53" s="14">
        <v>40980</v>
      </c>
      <c r="AA53" s="15">
        <v>5.6</v>
      </c>
      <c r="AB53" s="18" t="s">
        <v>414</v>
      </c>
      <c r="AC53" s="18">
        <v>192</v>
      </c>
      <c r="AD53" s="18">
        <v>584</v>
      </c>
      <c r="AE53" s="19">
        <v>621</v>
      </c>
      <c r="AF53" s="13"/>
      <c r="AG53" s="14">
        <f t="shared" si="1"/>
        <v>41344</v>
      </c>
      <c r="AH53" s="15">
        <v>6.6</v>
      </c>
      <c r="AI53" s="18" t="s">
        <v>415</v>
      </c>
      <c r="AJ53" s="18">
        <v>344</v>
      </c>
      <c r="AK53" s="18">
        <v>372</v>
      </c>
      <c r="AL53" s="19">
        <v>283</v>
      </c>
      <c r="AM53" s="14">
        <v>41715</v>
      </c>
      <c r="AN53" s="15">
        <v>7.6</v>
      </c>
      <c r="AO53" s="18" t="s">
        <v>416</v>
      </c>
      <c r="AP53" s="18">
        <v>350</v>
      </c>
      <c r="AQ53" s="18">
        <v>154</v>
      </c>
      <c r="AR53" s="19">
        <v>284</v>
      </c>
      <c r="AS53" s="14">
        <v>42079</v>
      </c>
      <c r="AT53" s="15">
        <v>8.6</v>
      </c>
      <c r="AU53" s="15" t="s">
        <v>417</v>
      </c>
      <c r="AV53" s="15">
        <v>625</v>
      </c>
      <c r="AW53" s="15">
        <v>89</v>
      </c>
      <c r="AX53" s="17">
        <v>655</v>
      </c>
      <c r="AY53" s="14">
        <v>42443</v>
      </c>
      <c r="AZ53" s="15">
        <v>9.6</v>
      </c>
      <c r="BA53" s="15" t="s">
        <v>480</v>
      </c>
      <c r="BB53" s="15">
        <v>700</v>
      </c>
      <c r="BC53" s="15"/>
      <c r="BD53" s="17">
        <v>603</v>
      </c>
      <c r="BE53" s="14">
        <v>42807</v>
      </c>
      <c r="BF53" s="15">
        <v>10.6</v>
      </c>
      <c r="BG53" s="15" t="s">
        <v>535</v>
      </c>
      <c r="BH53" s="15">
        <v>522</v>
      </c>
      <c r="BI53" s="15">
        <v>186</v>
      </c>
      <c r="BJ53" s="17">
        <v>823</v>
      </c>
      <c r="BK53" s="25">
        <v>43178</v>
      </c>
    </row>
    <row r="54" spans="1:63" ht="13.5" thickBot="1" x14ac:dyDescent="0.25">
      <c r="A54" s="9">
        <v>52</v>
      </c>
      <c r="B54" s="14">
        <v>39524</v>
      </c>
      <c r="C54" s="15">
        <v>1.6</v>
      </c>
      <c r="D54" s="18" t="s">
        <v>418</v>
      </c>
      <c r="E54" s="18">
        <v>339</v>
      </c>
      <c r="F54" s="18"/>
      <c r="G54" s="19">
        <v>164</v>
      </c>
      <c r="H54" s="14">
        <v>39895</v>
      </c>
      <c r="I54" s="15">
        <v>2.6</v>
      </c>
      <c r="J54" s="18" t="s">
        <v>419</v>
      </c>
      <c r="K54" s="18">
        <v>347</v>
      </c>
      <c r="L54" s="18">
        <v>8</v>
      </c>
      <c r="M54" s="19">
        <v>120</v>
      </c>
      <c r="N54" s="14">
        <v>40259</v>
      </c>
      <c r="O54" s="15">
        <v>3.6</v>
      </c>
      <c r="P54" s="18" t="s">
        <v>420</v>
      </c>
      <c r="Q54" s="18">
        <v>438</v>
      </c>
      <c r="R54" s="18">
        <v>213</v>
      </c>
      <c r="S54" s="19">
        <v>249</v>
      </c>
      <c r="T54" s="14">
        <v>40623</v>
      </c>
      <c r="U54" s="15">
        <v>4.5999999999999996</v>
      </c>
      <c r="V54" s="18" t="s">
        <v>421</v>
      </c>
      <c r="W54" s="18">
        <v>610</v>
      </c>
      <c r="X54" s="18">
        <v>33</v>
      </c>
      <c r="Y54" s="19">
        <v>291</v>
      </c>
      <c r="Z54" s="14">
        <v>40987</v>
      </c>
      <c r="AA54" s="15">
        <v>5.6</v>
      </c>
      <c r="AB54" s="18" t="s">
        <v>422</v>
      </c>
      <c r="AC54" s="18">
        <v>232</v>
      </c>
      <c r="AD54" s="18">
        <v>565</v>
      </c>
      <c r="AE54" s="19">
        <v>600</v>
      </c>
      <c r="AF54" s="13"/>
      <c r="AG54" s="14">
        <f t="shared" si="1"/>
        <v>41351</v>
      </c>
      <c r="AH54" s="15">
        <v>6.6</v>
      </c>
      <c r="AI54" s="18" t="s">
        <v>423</v>
      </c>
      <c r="AJ54" s="18">
        <v>368</v>
      </c>
      <c r="AK54" s="18">
        <v>372</v>
      </c>
      <c r="AL54" s="19">
        <v>259</v>
      </c>
      <c r="AM54" s="14">
        <v>41722</v>
      </c>
      <c r="AN54" s="15">
        <v>7.6</v>
      </c>
      <c r="AO54" s="18" t="s">
        <v>424</v>
      </c>
      <c r="AP54" s="18">
        <v>350</v>
      </c>
      <c r="AQ54" s="18">
        <v>224</v>
      </c>
      <c r="AR54" s="19">
        <v>214</v>
      </c>
      <c r="AS54" s="14">
        <v>42086</v>
      </c>
      <c r="AT54" s="15">
        <v>8.6</v>
      </c>
      <c r="AU54" s="15" t="s">
        <v>425</v>
      </c>
      <c r="AV54" s="15">
        <v>655</v>
      </c>
      <c r="AW54" s="15">
        <v>93</v>
      </c>
      <c r="AX54" s="17">
        <v>621</v>
      </c>
      <c r="AY54" s="14">
        <v>42450</v>
      </c>
      <c r="AZ54" s="15">
        <v>9.6</v>
      </c>
      <c r="BA54" s="15" t="s">
        <v>481</v>
      </c>
      <c r="BB54" s="15">
        <v>750</v>
      </c>
      <c r="BC54" s="15"/>
      <c r="BD54" s="17">
        <v>553</v>
      </c>
      <c r="BE54" s="21">
        <v>42814</v>
      </c>
      <c r="BF54" s="15">
        <v>10.6</v>
      </c>
      <c r="BG54" s="15" t="s">
        <v>535</v>
      </c>
      <c r="BH54" s="15"/>
      <c r="BI54" s="15"/>
      <c r="BJ54" s="17"/>
      <c r="BK54" s="25">
        <v>43185</v>
      </c>
    </row>
    <row r="55" spans="1:63" ht="13.5" thickBot="1" x14ac:dyDescent="0.25">
      <c r="A55" s="20">
        <v>53</v>
      </c>
      <c r="B55" s="21">
        <v>39531</v>
      </c>
      <c r="C55" s="22">
        <v>1.6</v>
      </c>
      <c r="D55" s="22" t="s">
        <v>426</v>
      </c>
      <c r="E55" s="22">
        <v>322</v>
      </c>
      <c r="F55" s="22">
        <v>12</v>
      </c>
      <c r="G55" s="23">
        <v>169</v>
      </c>
      <c r="H55" s="21"/>
      <c r="I55" s="22"/>
      <c r="J55" s="22"/>
      <c r="K55" s="22"/>
      <c r="L55" s="22"/>
      <c r="M55" s="23"/>
      <c r="N55" s="21"/>
      <c r="O55" s="22"/>
      <c r="P55" s="22"/>
      <c r="Q55" s="22"/>
      <c r="R55" s="22"/>
      <c r="S55" s="23"/>
      <c r="T55" s="21"/>
      <c r="U55" s="22"/>
      <c r="V55" s="22"/>
      <c r="W55" s="22"/>
      <c r="X55" s="22"/>
      <c r="Y55" s="23"/>
      <c r="Z55" s="21">
        <v>40994</v>
      </c>
      <c r="AA55" s="22">
        <v>5.6</v>
      </c>
      <c r="AB55" s="22" t="s">
        <v>427</v>
      </c>
      <c r="AC55" s="22">
        <v>1394</v>
      </c>
      <c r="AD55" s="22"/>
      <c r="AE55" s="23">
        <v>120</v>
      </c>
      <c r="AF55" s="13"/>
      <c r="AG55" s="21">
        <f t="shared" si="1"/>
        <v>41358</v>
      </c>
      <c r="AH55" s="22">
        <v>6.6</v>
      </c>
      <c r="AI55" s="22" t="s">
        <v>428</v>
      </c>
      <c r="AJ55" s="22">
        <v>371</v>
      </c>
      <c r="AK55" s="22">
        <v>366</v>
      </c>
      <c r="AL55" s="23">
        <v>262</v>
      </c>
      <c r="AM55" s="21"/>
      <c r="AN55" s="22"/>
      <c r="AO55" s="22"/>
      <c r="AP55" s="22"/>
      <c r="AQ55" s="22"/>
      <c r="AR55" s="23"/>
      <c r="AS55" s="21">
        <v>42093</v>
      </c>
      <c r="AT55" s="22">
        <v>8.6</v>
      </c>
      <c r="AU55" s="22" t="s">
        <v>429</v>
      </c>
      <c r="AV55" s="22"/>
      <c r="AW55" s="22"/>
      <c r="AX55" s="23"/>
      <c r="AY55" s="21">
        <v>42457</v>
      </c>
      <c r="AZ55" s="22">
        <v>9.6</v>
      </c>
      <c r="BA55" s="22" t="s">
        <v>482</v>
      </c>
      <c r="BB55" s="22"/>
      <c r="BC55" s="22"/>
      <c r="BD55" s="23"/>
      <c r="BE55" s="14">
        <v>42821</v>
      </c>
      <c r="BF55" s="22">
        <v>10.6</v>
      </c>
      <c r="BG55" s="22" t="s">
        <v>536</v>
      </c>
      <c r="BH55" s="22"/>
      <c r="BI55" s="22"/>
      <c r="BJ55" s="23"/>
    </row>
    <row r="56" spans="1:63" ht="12.75" hidden="1" customHeight="1" x14ac:dyDescent="0.2"/>
  </sheetData>
  <mergeCells count="11">
    <mergeCell ref="AM1:AR1"/>
    <mergeCell ref="AS1:AX1"/>
    <mergeCell ref="AY1:BD1"/>
    <mergeCell ref="BE1:BJ1"/>
    <mergeCell ref="BK1:BP1"/>
    <mergeCell ref="AG1:AL1"/>
    <mergeCell ref="B1:G1"/>
    <mergeCell ref="H1:M1"/>
    <mergeCell ref="N1:S1"/>
    <mergeCell ref="T1:Y1"/>
    <mergeCell ref="Z1:AE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workbookViewId="0">
      <selection activeCell="C38" sqref="C38"/>
    </sheetView>
  </sheetViews>
  <sheetFormatPr defaultRowHeight="12.75" x14ac:dyDescent="0.2"/>
  <cols>
    <col min="1" max="1" width="23.42578125" bestFit="1" customWidth="1"/>
  </cols>
  <sheetData>
    <row r="1" spans="1:14" ht="13.5" thickBot="1" x14ac:dyDescent="0.25"/>
    <row r="2" spans="1:14" ht="47.25" x14ac:dyDescent="0.2">
      <c r="A2" s="99" t="s">
        <v>613</v>
      </c>
      <c r="B2" s="100">
        <v>42490</v>
      </c>
      <c r="C2" s="101">
        <v>42521</v>
      </c>
      <c r="D2" s="101">
        <v>42551</v>
      </c>
      <c r="E2" s="101">
        <v>42582</v>
      </c>
      <c r="F2" s="101">
        <v>42613</v>
      </c>
      <c r="G2" s="101">
        <v>42643</v>
      </c>
      <c r="H2" s="101">
        <v>42674</v>
      </c>
      <c r="I2" s="101">
        <v>42704</v>
      </c>
      <c r="J2" s="101">
        <v>42735</v>
      </c>
      <c r="K2" s="101">
        <v>42766</v>
      </c>
      <c r="L2" s="101">
        <v>42794</v>
      </c>
      <c r="M2" s="102">
        <v>42825</v>
      </c>
      <c r="N2" s="103" t="s">
        <v>614</v>
      </c>
    </row>
    <row r="3" spans="1:14" ht="13.5" thickBot="1" x14ac:dyDescent="0.25">
      <c r="A3" s="104" t="s">
        <v>615</v>
      </c>
      <c r="B3" s="105">
        <v>-3.1415267730000007</v>
      </c>
      <c r="C3" s="106">
        <v>-8.7633940499999987</v>
      </c>
      <c r="D3" s="106">
        <v>-4.2650847899999977</v>
      </c>
      <c r="E3" s="106">
        <v>-6.9958516590000004</v>
      </c>
      <c r="F3" s="106">
        <v>-7.6869850269999995</v>
      </c>
      <c r="G3" s="106">
        <v>-4.2279303999999982</v>
      </c>
      <c r="H3" s="106">
        <v>-8.2199081019999998</v>
      </c>
      <c r="I3" s="106">
        <v>-2.2755122889999995</v>
      </c>
      <c r="J3" s="106">
        <v>-8.342412003999998</v>
      </c>
      <c r="K3" s="106">
        <v>-5.0073746289999992</v>
      </c>
      <c r="L3" s="106">
        <v>-9.6631243760000007</v>
      </c>
      <c r="M3" s="107">
        <v>-11.766302687</v>
      </c>
      <c r="N3" s="108">
        <v>-80.355406785999975</v>
      </c>
    </row>
    <row r="4" spans="1:14" ht="14.25" thickTop="1" thickBot="1" x14ac:dyDescent="0.25">
      <c r="A4" s="109" t="s">
        <v>616</v>
      </c>
      <c r="B4" s="110">
        <v>2.0169460435973487</v>
      </c>
      <c r="C4" s="111">
        <v>5.6161255017475415</v>
      </c>
      <c r="D4" s="111">
        <v>10.350044581248918</v>
      </c>
      <c r="E4" s="111">
        <v>16.843356235047274</v>
      </c>
      <c r="F4" s="111">
        <v>10.287454080003497</v>
      </c>
      <c r="G4" s="111">
        <v>15.700240539380236</v>
      </c>
      <c r="H4" s="111">
        <v>27.700049078690476</v>
      </c>
      <c r="I4" s="111">
        <v>51.658980270637912</v>
      </c>
      <c r="J4" s="111">
        <v>9.3115936909062871</v>
      </c>
      <c r="K4" s="111">
        <v>10.627555771070226</v>
      </c>
      <c r="L4" s="111">
        <v>6.4701250057193347</v>
      </c>
      <c r="M4" s="112">
        <v>7.234956224311869</v>
      </c>
      <c r="N4" s="113">
        <v>173.81742702236093</v>
      </c>
    </row>
    <row r="5" spans="1:14" ht="14.25" thickTop="1" thickBot="1" x14ac:dyDescent="0.25">
      <c r="A5" s="114" t="s">
        <v>617</v>
      </c>
      <c r="B5" s="110">
        <v>0.19750001</v>
      </c>
      <c r="C5" s="111">
        <v>0.10795749999999998</v>
      </c>
      <c r="D5" s="111">
        <v>7.5737520000000003E-2</v>
      </c>
      <c r="E5" s="111">
        <v>1.1525166700000002</v>
      </c>
      <c r="F5" s="111">
        <v>1.5996333300000007</v>
      </c>
      <c r="G5" s="111">
        <v>1.3633675000000001</v>
      </c>
      <c r="H5" s="111">
        <v>0.49337243999999991</v>
      </c>
      <c r="I5" s="111">
        <v>0.48270134000000003</v>
      </c>
      <c r="J5" s="111">
        <v>0.14403555000000001</v>
      </c>
      <c r="K5" s="111">
        <v>0.39771882999999997</v>
      </c>
      <c r="L5" s="111">
        <v>0.20432918999999999</v>
      </c>
      <c r="M5" s="112">
        <v>0.63552503999999999</v>
      </c>
      <c r="N5" s="113">
        <v>6.8543949200000007</v>
      </c>
    </row>
    <row r="6" spans="1:14" ht="13.5" thickTop="1" x14ac:dyDescent="0.2">
      <c r="A6" s="115" t="s">
        <v>618</v>
      </c>
      <c r="B6" s="116">
        <v>3.6591050753258996</v>
      </c>
      <c r="C6" s="117">
        <v>3.7255074844724998</v>
      </c>
      <c r="D6" s="117">
        <v>4.1885279053097513</v>
      </c>
      <c r="E6" s="117">
        <v>4.013509983016891</v>
      </c>
      <c r="F6" s="117">
        <v>4.16569255218291</v>
      </c>
      <c r="G6" s="117">
        <v>5.2183160267773996</v>
      </c>
      <c r="H6" s="117">
        <v>5.2199696412199499</v>
      </c>
      <c r="I6" s="117">
        <v>8.5023643260405297</v>
      </c>
      <c r="J6" s="117">
        <v>8.2565019968308402</v>
      </c>
      <c r="K6" s="117">
        <v>8.8019283874526195</v>
      </c>
      <c r="L6" s="117">
        <v>6.9881363289172906</v>
      </c>
      <c r="M6" s="118">
        <v>8.4526714171092703</v>
      </c>
      <c r="N6" s="119">
        <v>71.192231124655862</v>
      </c>
    </row>
    <row r="7" spans="1:14" ht="13.5" thickBot="1" x14ac:dyDescent="0.25">
      <c r="A7" s="120" t="s">
        <v>619</v>
      </c>
      <c r="B7" s="121">
        <v>2.8340894895763338</v>
      </c>
      <c r="C7" s="122">
        <v>17.107904787685907</v>
      </c>
      <c r="D7" s="122">
        <v>12.345183613995697</v>
      </c>
      <c r="E7" s="122">
        <v>15.917206818955538</v>
      </c>
      <c r="F7" s="122">
        <v>7.3655468705320235</v>
      </c>
      <c r="G7" s="122">
        <v>13.061771806452832</v>
      </c>
      <c r="H7" s="122">
        <v>10.503452599334928</v>
      </c>
      <c r="I7" s="122">
        <v>19.317045739724232</v>
      </c>
      <c r="J7" s="122">
        <v>7.2868503430886262</v>
      </c>
      <c r="K7" s="122">
        <v>3.96350064880333</v>
      </c>
      <c r="L7" s="122">
        <v>3.215572015848235</v>
      </c>
      <c r="M7" s="123">
        <v>14.076678969796024</v>
      </c>
      <c r="N7" s="124"/>
    </row>
    <row r="8" spans="1:14" ht="14.25" thickTop="1" thickBot="1" x14ac:dyDescent="0.25">
      <c r="A8" s="125" t="s">
        <v>620</v>
      </c>
      <c r="B8" s="110">
        <v>5.109698319987853</v>
      </c>
      <c r="C8" s="111">
        <v>5.0953376544123685</v>
      </c>
      <c r="D8" s="111">
        <v>1.05342583538935</v>
      </c>
      <c r="E8" s="111">
        <v>3.5142369559711306</v>
      </c>
      <c r="F8" s="111">
        <v>15.96459011017614</v>
      </c>
      <c r="G8" s="111">
        <v>19.500045063992889</v>
      </c>
      <c r="H8" s="111">
        <v>6.1125250325639495</v>
      </c>
      <c r="I8" s="111">
        <v>9.1878316455149509</v>
      </c>
      <c r="J8" s="111">
        <v>20.15650956390661</v>
      </c>
      <c r="K8" s="111">
        <v>8.0005647093877883</v>
      </c>
      <c r="L8" s="111">
        <v>17.085704565726491</v>
      </c>
      <c r="M8" s="112">
        <v>9.5713753531103993</v>
      </c>
      <c r="N8" s="113">
        <v>298.01163006492311</v>
      </c>
    </row>
    <row r="9" spans="1:14" ht="13.5" thickTop="1" x14ac:dyDescent="0.2">
      <c r="A9" s="126" t="s">
        <v>621</v>
      </c>
      <c r="B9" s="127">
        <v>1.7936122028529293</v>
      </c>
      <c r="C9" s="128">
        <v>2.7879378588113899</v>
      </c>
      <c r="D9" s="128">
        <v>1.914789208647969</v>
      </c>
      <c r="E9" s="128">
        <v>2.301152298346381</v>
      </c>
      <c r="F9" s="128">
        <v>5.3540899710203673</v>
      </c>
      <c r="G9" s="128">
        <v>9.7293648293275687</v>
      </c>
      <c r="H9" s="128">
        <v>4.6814718623505591</v>
      </c>
      <c r="I9" s="128">
        <v>8.2916726793490341</v>
      </c>
      <c r="J9" s="128">
        <v>6.1401298372766293</v>
      </c>
      <c r="K9" s="128">
        <v>1.3892128147471094</v>
      </c>
      <c r="L9" s="128">
        <v>2.4220552098502202</v>
      </c>
      <c r="M9" s="129">
        <v>3.8594927784092699</v>
      </c>
      <c r="N9" s="130"/>
    </row>
    <row r="10" spans="1:14" ht="13.5" thickBot="1" x14ac:dyDescent="0.25">
      <c r="A10" s="131" t="s">
        <v>622</v>
      </c>
      <c r="B10" s="132">
        <v>6.9579159447370018E-2</v>
      </c>
      <c r="C10" s="133">
        <v>1.2380429808159401</v>
      </c>
      <c r="D10" s="133">
        <v>2.3001905748247404</v>
      </c>
      <c r="E10" s="133">
        <v>5.9735006806362891</v>
      </c>
      <c r="F10" s="133">
        <v>4.0978913825748604</v>
      </c>
      <c r="G10" s="133">
        <v>3.3905399385278203</v>
      </c>
      <c r="H10" s="133">
        <v>4.4683079425905996</v>
      </c>
      <c r="I10" s="133">
        <v>1.05790050712973</v>
      </c>
      <c r="J10" s="133">
        <v>0.50406709284090001</v>
      </c>
      <c r="K10" s="133">
        <v>0.48884207393989981</v>
      </c>
      <c r="L10" s="133">
        <v>0.17413169413728999</v>
      </c>
      <c r="M10" s="134">
        <v>0.4941963601866699</v>
      </c>
      <c r="N10" s="135">
        <v>24.257190387652109</v>
      </c>
    </row>
    <row r="11" spans="1:14" ht="14.25" thickTop="1" thickBot="1" x14ac:dyDescent="0.25">
      <c r="A11" s="136" t="s">
        <v>623</v>
      </c>
      <c r="B11" s="110">
        <v>9.5810215271026404</v>
      </c>
      <c r="C11" s="111">
        <v>7.6989851575043113</v>
      </c>
      <c r="D11" s="111">
        <v>8.1873209221274088</v>
      </c>
      <c r="E11" s="111">
        <v>8.9505268889771585</v>
      </c>
      <c r="F11" s="111">
        <v>7.3557807895261655</v>
      </c>
      <c r="G11" s="111">
        <v>7.3348802642441697</v>
      </c>
      <c r="H11" s="111">
        <v>7.3293474944786698</v>
      </c>
      <c r="I11" s="111">
        <v>8.0402096203275786</v>
      </c>
      <c r="J11" s="111">
        <v>7.9958510909132814</v>
      </c>
      <c r="K11" s="111">
        <v>8.2887422639797474</v>
      </c>
      <c r="L11" s="111">
        <v>6.4654231991674198</v>
      </c>
      <c r="M11" s="112">
        <v>6.718315564802551</v>
      </c>
      <c r="N11" s="113">
        <v>93.946404783151095</v>
      </c>
    </row>
    <row r="12" spans="1:14" ht="14.25" thickTop="1" thickBot="1" x14ac:dyDescent="0.25">
      <c r="A12" s="137" t="s">
        <v>624</v>
      </c>
      <c r="B12" s="110">
        <v>11.586686443531137</v>
      </c>
      <c r="C12" s="111">
        <v>11.76339944869923</v>
      </c>
      <c r="D12" s="111">
        <v>11.565408961232629</v>
      </c>
      <c r="E12" s="111">
        <v>14.162707038323187</v>
      </c>
      <c r="F12" s="111">
        <v>14.256279815860939</v>
      </c>
      <c r="G12" s="111">
        <v>15.839591901478228</v>
      </c>
      <c r="H12" s="111">
        <v>12.242299674611848</v>
      </c>
      <c r="I12" s="111">
        <v>11.650433277940065</v>
      </c>
      <c r="J12" s="111">
        <v>11.69236486500423</v>
      </c>
      <c r="K12" s="111">
        <v>11.068337978955089</v>
      </c>
      <c r="L12" s="111">
        <v>10.0703837179022</v>
      </c>
      <c r="M12" s="112">
        <v>10.625039579168057</v>
      </c>
      <c r="N12" s="113">
        <v>146.52293270270684</v>
      </c>
    </row>
    <row r="13" spans="1:14" ht="14.25" thickTop="1" thickBot="1" x14ac:dyDescent="0.25">
      <c r="A13" s="138" t="s">
        <v>625</v>
      </c>
      <c r="B13" s="110">
        <v>5.9683570600000015</v>
      </c>
      <c r="C13" s="111">
        <v>6.8054702200000001</v>
      </c>
      <c r="D13" s="111">
        <v>6.3887686200000005</v>
      </c>
      <c r="E13" s="111">
        <v>6.4175360599999998</v>
      </c>
      <c r="F13" s="111">
        <v>6.2667453899999996</v>
      </c>
      <c r="G13" s="111">
        <v>6.2201604699999997</v>
      </c>
      <c r="H13" s="111">
        <v>7.0599557400000004</v>
      </c>
      <c r="I13" s="111">
        <v>6.8382208400000009</v>
      </c>
      <c r="J13" s="111">
        <v>9.6866930199999981</v>
      </c>
      <c r="K13" s="111">
        <v>9.2674579499999989</v>
      </c>
      <c r="L13" s="111">
        <v>7.0140883200000026</v>
      </c>
      <c r="M13" s="112">
        <v>8.2435477900000009</v>
      </c>
      <c r="N13" s="113">
        <v>86.177001480000001</v>
      </c>
    </row>
    <row r="14" spans="1:14" ht="14.25" thickTop="1" thickBot="1" x14ac:dyDescent="0.25">
      <c r="A14" s="139" t="s">
        <v>561</v>
      </c>
      <c r="B14" s="116">
        <v>5.3806805911980851</v>
      </c>
      <c r="C14" s="117">
        <v>5.4715374298030763</v>
      </c>
      <c r="D14" s="117">
        <v>6.03893855281488</v>
      </c>
      <c r="E14" s="117">
        <v>6.7754065004091117</v>
      </c>
      <c r="F14" s="117">
        <v>10.562684440709228</v>
      </c>
      <c r="G14" s="117">
        <v>9.4670989306779436</v>
      </c>
      <c r="H14" s="117">
        <v>7.7579664152508521</v>
      </c>
      <c r="I14" s="111">
        <v>5.81624923794854</v>
      </c>
      <c r="J14" s="111">
        <v>5.7298548998827483</v>
      </c>
      <c r="K14" s="111">
        <v>6.5082371787169162</v>
      </c>
      <c r="L14" s="111">
        <v>6.1266285334151007</v>
      </c>
      <c r="M14" s="112">
        <v>6.2581270373333444</v>
      </c>
      <c r="N14" s="113">
        <v>81.893409748159812</v>
      </c>
    </row>
    <row r="15" spans="1:14" ht="14.25" thickTop="1" thickBot="1" x14ac:dyDescent="0.25">
      <c r="A15" s="140" t="s">
        <v>626</v>
      </c>
      <c r="B15" s="116">
        <v>1.3754244089446424</v>
      </c>
      <c r="C15" s="117">
        <v>1.0529516516805708</v>
      </c>
      <c r="D15" s="117">
        <v>1.5340695887547899</v>
      </c>
      <c r="E15" s="117">
        <v>1.944596674866589</v>
      </c>
      <c r="F15" s="117">
        <v>1.727752165009478</v>
      </c>
      <c r="G15" s="117">
        <v>1.3929641340075112</v>
      </c>
      <c r="H15" s="117">
        <v>1.5999519065131149</v>
      </c>
      <c r="I15" s="111">
        <v>1.3928253358726577</v>
      </c>
      <c r="J15" s="111">
        <v>3.2612884627445862</v>
      </c>
      <c r="K15" s="111">
        <v>2.2917144921086714</v>
      </c>
      <c r="L15" s="111">
        <v>2.1943753101154484</v>
      </c>
      <c r="M15" s="112">
        <v>1.1348193888500417</v>
      </c>
      <c r="N15" s="113">
        <v>20.9027335194681</v>
      </c>
    </row>
    <row r="16" spans="1:14" ht="14.25" thickTop="1" thickBot="1" x14ac:dyDescent="0.25">
      <c r="A16" s="141" t="s">
        <v>627</v>
      </c>
      <c r="B16" s="142">
        <v>1.3281026848596165</v>
      </c>
      <c r="C16" s="117">
        <v>4.1421684139988733</v>
      </c>
      <c r="D16" s="117">
        <v>3.104631329679834</v>
      </c>
      <c r="E16" s="117">
        <v>2.7650091803304937</v>
      </c>
      <c r="F16" s="117">
        <v>8.6501194165291135</v>
      </c>
      <c r="G16" s="117">
        <v>2.2348055307431594</v>
      </c>
      <c r="H16" s="117">
        <v>0.29286847484923439</v>
      </c>
      <c r="I16" s="117">
        <v>0.36475136698581512</v>
      </c>
      <c r="J16" s="117">
        <v>0.84809810007201214</v>
      </c>
      <c r="K16" s="117">
        <v>1.291456679081908</v>
      </c>
      <c r="L16" s="117">
        <v>1.8865361399697851</v>
      </c>
      <c r="M16" s="143">
        <v>4.7915530184501343</v>
      </c>
      <c r="N16" s="113">
        <v>31.70010033554998</v>
      </c>
    </row>
    <row r="17" spans="1:27" ht="14.25" thickTop="1" thickBot="1" x14ac:dyDescent="0.25">
      <c r="A17" s="139" t="s">
        <v>628</v>
      </c>
      <c r="B17" s="142">
        <v>4.4455871999999985</v>
      </c>
      <c r="C17" s="144">
        <v>4.5937734399999988</v>
      </c>
      <c r="D17" s="144">
        <v>4.4455871999999985</v>
      </c>
      <c r="E17" s="144">
        <v>4.5937734399999988</v>
      </c>
      <c r="F17" s="144">
        <v>4.5937734399999988</v>
      </c>
      <c r="G17" s="144">
        <v>4.4455871999999985</v>
      </c>
      <c r="H17" s="144">
        <v>4.5937734399999988</v>
      </c>
      <c r="I17" s="117">
        <v>4.4455871999999985</v>
      </c>
      <c r="J17" s="117">
        <v>4.5937734399999988</v>
      </c>
      <c r="K17" s="117">
        <v>4.5937734399999988</v>
      </c>
      <c r="L17" s="117">
        <v>4.149214719999998</v>
      </c>
      <c r="M17" s="142">
        <v>4.5937734399999988</v>
      </c>
      <c r="N17" s="113">
        <v>54.087977599999988</v>
      </c>
    </row>
    <row r="18" spans="1:27" ht="14.25" thickTop="1" thickBot="1" x14ac:dyDescent="0.25">
      <c r="A18" s="145" t="s">
        <v>629</v>
      </c>
      <c r="B18" s="142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  <c r="H18" s="144">
        <v>0</v>
      </c>
      <c r="I18" s="117">
        <v>30.104765112499184</v>
      </c>
      <c r="J18" s="117">
        <v>29.425363193934817</v>
      </c>
      <c r="K18" s="117">
        <v>29.375521390799651</v>
      </c>
      <c r="L18" s="117">
        <v>29.359584359616203</v>
      </c>
      <c r="M18" s="142">
        <v>0</v>
      </c>
      <c r="N18" s="113">
        <v>118.26523405684986</v>
      </c>
    </row>
    <row r="19" spans="1:27" ht="14.25" thickTop="1" thickBot="1" x14ac:dyDescent="0.25">
      <c r="A19" s="146" t="s">
        <v>630</v>
      </c>
      <c r="B19" s="147">
        <v>52.204863443423854</v>
      </c>
      <c r="C19" s="144">
        <v>68.443705479631717</v>
      </c>
      <c r="D19" s="144">
        <v>69.227539624025979</v>
      </c>
      <c r="E19" s="144">
        <v>88.329183765880046</v>
      </c>
      <c r="F19" s="144">
        <v>94.5610487271247</v>
      </c>
      <c r="G19" s="144">
        <v>110.67080373560975</v>
      </c>
      <c r="H19" s="144">
        <v>91.835403640454174</v>
      </c>
      <c r="I19" s="117">
        <v>164.87602621097022</v>
      </c>
      <c r="J19" s="117">
        <v>116.69056314340156</v>
      </c>
      <c r="K19" s="117">
        <v>101.34718998004294</v>
      </c>
      <c r="L19" s="117">
        <v>94.163163934385011</v>
      </c>
      <c r="M19" s="118">
        <v>74.923769274527629</v>
      </c>
      <c r="N19" s="148">
        <v>1127.2732609594775</v>
      </c>
    </row>
    <row r="20" spans="1:27" ht="13.5" thickBot="1" x14ac:dyDescent="0.25">
      <c r="A20" s="149" t="s">
        <v>631</v>
      </c>
      <c r="B20" s="150">
        <v>42.378929087214381</v>
      </c>
      <c r="C20" s="151">
        <v>38.84289232191545</v>
      </c>
      <c r="D20" s="151">
        <v>38.410454724070014</v>
      </c>
      <c r="E20" s="151">
        <v>37.845585091021135</v>
      </c>
      <c r="F20" s="151">
        <v>37.336958226778769</v>
      </c>
      <c r="G20" s="151">
        <v>38.940228536967744</v>
      </c>
      <c r="H20" s="151">
        <v>44.672893868452007</v>
      </c>
      <c r="I20" s="151">
        <v>49.300866955915048</v>
      </c>
      <c r="J20" s="151">
        <v>49.853921991852978</v>
      </c>
      <c r="K20" s="151">
        <v>53.617844677550295</v>
      </c>
      <c r="L20" s="151">
        <v>44.80214364893898</v>
      </c>
      <c r="M20" s="152">
        <v>44.308893751136779</v>
      </c>
      <c r="N20" s="153">
        <v>520.31161288181352</v>
      </c>
    </row>
    <row r="21" spans="1:27" ht="13.5" thickBot="1" x14ac:dyDescent="0.25">
      <c r="A21" s="149" t="s">
        <v>632</v>
      </c>
      <c r="B21" s="195">
        <v>4.4212168196512609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7"/>
      <c r="N21" s="153">
        <v>4.4212168196512609</v>
      </c>
    </row>
    <row r="22" spans="1:27" ht="13.5" thickBot="1" x14ac:dyDescent="0.25">
      <c r="A22" s="149" t="s">
        <v>633</v>
      </c>
      <c r="B22" s="150">
        <v>13.024985729589041</v>
      </c>
      <c r="C22" s="151">
        <v>13.459151920575342</v>
      </c>
      <c r="D22" s="151">
        <v>13.024985729589041</v>
      </c>
      <c r="E22" s="151">
        <v>13.459151920575342</v>
      </c>
      <c r="F22" s="151">
        <v>13.459151920575342</v>
      </c>
      <c r="G22" s="151">
        <v>13.024985729589041</v>
      </c>
      <c r="H22" s="151">
        <v>13.459151920575342</v>
      </c>
      <c r="I22" s="151">
        <v>13.024985729589041</v>
      </c>
      <c r="J22" s="151">
        <v>13.459151920575342</v>
      </c>
      <c r="K22" s="151">
        <v>13.459151920575342</v>
      </c>
      <c r="L22" s="151">
        <v>12.156653347616439</v>
      </c>
      <c r="M22" s="152">
        <v>13.459151920575342</v>
      </c>
      <c r="N22" s="153">
        <v>158.47065971000001</v>
      </c>
    </row>
    <row r="23" spans="1:27" ht="13.5" thickBot="1" x14ac:dyDescent="0.25">
      <c r="A23" s="149" t="s">
        <v>634</v>
      </c>
      <c r="B23" s="154">
        <v>1.547779480737496</v>
      </c>
      <c r="C23" s="155">
        <v>2.1182345878086304</v>
      </c>
      <c r="D23" s="155">
        <v>2.1508704760438695</v>
      </c>
      <c r="E23" s="155">
        <v>2.6994915271449793</v>
      </c>
      <c r="F23" s="155">
        <v>2.9031743988335164</v>
      </c>
      <c r="G23" s="155">
        <v>3.1858872382125516</v>
      </c>
      <c r="H23" s="155">
        <v>2.3654177515071217</v>
      </c>
      <c r="I23" s="155">
        <v>3.6158471570848985</v>
      </c>
      <c r="J23" s="155">
        <v>2.618153406103287</v>
      </c>
      <c r="K23" s="155">
        <v>2.1481997868415861</v>
      </c>
      <c r="L23" s="155">
        <v>2.3806668706743279</v>
      </c>
      <c r="M23" s="156">
        <v>2.0031739519433684</v>
      </c>
      <c r="N23" s="157">
        <v>2.4796008882895801</v>
      </c>
    </row>
    <row r="25" spans="1:27" ht="13.5" thickBot="1" x14ac:dyDescent="0.25"/>
    <row r="26" spans="1:27" ht="47.25" customHeight="1" x14ac:dyDescent="0.2">
      <c r="A26" s="99" t="s">
        <v>613</v>
      </c>
      <c r="B26" s="100">
        <v>42855</v>
      </c>
      <c r="C26" s="101">
        <v>42886</v>
      </c>
      <c r="D26" s="101">
        <v>42916</v>
      </c>
      <c r="E26" s="101">
        <v>42947</v>
      </c>
      <c r="F26" s="101">
        <v>42978</v>
      </c>
      <c r="G26" s="101">
        <v>43008</v>
      </c>
      <c r="H26" s="101">
        <v>43039</v>
      </c>
      <c r="I26" s="101">
        <v>43069</v>
      </c>
      <c r="J26" s="101">
        <v>43100</v>
      </c>
      <c r="K26" s="101">
        <v>43131</v>
      </c>
      <c r="L26" s="101">
        <v>43159</v>
      </c>
      <c r="M26" s="102">
        <v>43190</v>
      </c>
      <c r="N26" s="103" t="s">
        <v>636</v>
      </c>
      <c r="O26" s="158">
        <v>43220</v>
      </c>
      <c r="P26" s="159">
        <v>43251</v>
      </c>
      <c r="Q26" s="160">
        <v>43281</v>
      </c>
      <c r="R26" s="161">
        <v>43312</v>
      </c>
      <c r="S26" s="159">
        <v>43343</v>
      </c>
      <c r="T26" s="161">
        <v>43373</v>
      </c>
      <c r="U26" s="161">
        <v>43404</v>
      </c>
      <c r="V26" s="161">
        <v>43434</v>
      </c>
      <c r="W26" s="161">
        <v>43465</v>
      </c>
      <c r="X26" s="161">
        <v>43496</v>
      </c>
      <c r="Y26" s="159">
        <v>43524</v>
      </c>
      <c r="Z26" s="159">
        <v>43555</v>
      </c>
      <c r="AA26" s="162" t="s">
        <v>637</v>
      </c>
    </row>
    <row r="27" spans="1:27" ht="13.5" thickBot="1" x14ac:dyDescent="0.25">
      <c r="A27" s="104" t="s">
        <v>615</v>
      </c>
      <c r="B27" s="105">
        <v>-8.3311680860000035</v>
      </c>
      <c r="C27" s="106">
        <v>-8.4684090912800052</v>
      </c>
      <c r="D27" s="106">
        <v>-3.5149191590400002</v>
      </c>
      <c r="E27" s="106">
        <v>-6.4080791779199879</v>
      </c>
      <c r="F27" s="106">
        <v>-7.1052114977799912</v>
      </c>
      <c r="G27" s="106">
        <v>-2.7143758529300004</v>
      </c>
      <c r="H27" s="106">
        <v>-6.885352578920001</v>
      </c>
      <c r="I27" s="106">
        <v>-1.3617190344200034</v>
      </c>
      <c r="J27" s="106">
        <v>-7.6917232511999858</v>
      </c>
      <c r="K27" s="106">
        <v>-3.8060343666901195</v>
      </c>
      <c r="L27" s="106">
        <v>-8.5885064912427378</v>
      </c>
      <c r="M27" s="107">
        <v>-9.0200222469410463</v>
      </c>
      <c r="N27" s="108">
        <v>-73.895520834363879</v>
      </c>
      <c r="O27" s="163">
        <v>-2.6798968886000019</v>
      </c>
      <c r="P27" s="164">
        <v>-8.4684090912800052</v>
      </c>
      <c r="Q27" s="164">
        <v>-3.5149191590400002</v>
      </c>
      <c r="R27" s="164">
        <v>-6.4080791779199879</v>
      </c>
      <c r="S27" s="164">
        <v>-7.1052114977799912</v>
      </c>
      <c r="T27" s="164">
        <v>-2.7143758529300004</v>
      </c>
      <c r="U27" s="164">
        <v>-6.885352578920001</v>
      </c>
      <c r="V27" s="164">
        <v>-1.3617190344200034</v>
      </c>
      <c r="W27" s="164">
        <v>-7.6917232511999858</v>
      </c>
      <c r="X27" s="164">
        <v>-3.8060343666901195</v>
      </c>
      <c r="Y27" s="164">
        <v>-8.8952388659299793</v>
      </c>
      <c r="Z27" s="165">
        <v>-9</v>
      </c>
      <c r="AA27" s="166">
        <v>-68.530959764710076</v>
      </c>
    </row>
    <row r="28" spans="1:27" ht="14.25" thickTop="1" thickBot="1" x14ac:dyDescent="0.25">
      <c r="A28" s="109" t="s">
        <v>616</v>
      </c>
      <c r="B28" s="110">
        <v>5.76767729327866</v>
      </c>
      <c r="C28" s="111">
        <v>5.595427041878521</v>
      </c>
      <c r="D28" s="111">
        <v>10.97565639424562</v>
      </c>
      <c r="E28" s="111">
        <v>18.117359075644274</v>
      </c>
      <c r="F28" s="111">
        <v>14.83205887523396</v>
      </c>
      <c r="G28" s="111">
        <v>19.849428223417164</v>
      </c>
      <c r="H28" s="111">
        <v>23.988334390613481</v>
      </c>
      <c r="I28" s="111">
        <v>40.084627293920747</v>
      </c>
      <c r="J28" s="111">
        <v>9.9571229841004989</v>
      </c>
      <c r="K28" s="111">
        <v>11.3283729538568</v>
      </c>
      <c r="L28" s="111">
        <v>7.5752916031360709</v>
      </c>
      <c r="M28" s="112">
        <v>7.234956224311869</v>
      </c>
      <c r="N28" s="113">
        <v>175.30631235363768</v>
      </c>
      <c r="O28" s="167">
        <v>2.8531970298059806</v>
      </c>
      <c r="P28" s="168">
        <v>5.595427041878521</v>
      </c>
      <c r="Q28" s="168">
        <v>10.97565639424562</v>
      </c>
      <c r="R28" s="168">
        <v>18.117359075644274</v>
      </c>
      <c r="S28" s="168">
        <v>14.83205887523396</v>
      </c>
      <c r="T28" s="168">
        <v>19.849428223417164</v>
      </c>
      <c r="U28" s="168">
        <v>23.988334390613481</v>
      </c>
      <c r="V28" s="168">
        <v>40.5492730547967</v>
      </c>
      <c r="W28" s="168">
        <v>9.9571229841004989</v>
      </c>
      <c r="X28" s="168">
        <v>11.3283729538568</v>
      </c>
      <c r="Y28" s="168">
        <v>7.5752916031360709</v>
      </c>
      <c r="Z28" s="169">
        <v>7.234956224311869</v>
      </c>
      <c r="AA28" s="170">
        <v>172.85647785104095</v>
      </c>
    </row>
    <row r="29" spans="1:27" ht="14.25" thickTop="1" thickBot="1" x14ac:dyDescent="0.25">
      <c r="A29" s="114" t="s">
        <v>617</v>
      </c>
      <c r="B29" s="110">
        <v>6.1285500000000007E-2</v>
      </c>
      <c r="C29" s="111">
        <v>2.5130020000000003E-2</v>
      </c>
      <c r="D29" s="111">
        <v>1.083334E-2</v>
      </c>
      <c r="E29" s="111">
        <v>2.9166700000000001E-3</v>
      </c>
      <c r="F29" s="111">
        <v>9.611625E-2</v>
      </c>
      <c r="G29" s="111">
        <v>5.2416670000000005E-2</v>
      </c>
      <c r="H29" s="111">
        <v>2.5986670000000003E-2</v>
      </c>
      <c r="I29" s="111">
        <v>9.5177510000000007E-2</v>
      </c>
      <c r="J29" s="111">
        <v>5.0811700000000015E-2</v>
      </c>
      <c r="K29" s="111">
        <v>5.020003E-2</v>
      </c>
      <c r="L29" s="111">
        <v>6.8825030000000009E-2</v>
      </c>
      <c r="M29" s="112">
        <v>0.34437416999999998</v>
      </c>
      <c r="N29" s="113">
        <v>0.88407356000000004</v>
      </c>
      <c r="O29" s="167">
        <v>0.04</v>
      </c>
      <c r="P29" s="168">
        <v>2.5130020000000003E-2</v>
      </c>
      <c r="Q29" s="168">
        <v>1.083334E-2</v>
      </c>
      <c r="R29" s="168">
        <v>2.9166700000000001E-3</v>
      </c>
      <c r="S29" s="168">
        <v>9.611625E-2</v>
      </c>
      <c r="T29" s="168">
        <v>5.2416670000000005E-2</v>
      </c>
      <c r="U29" s="168">
        <v>2.5986670000000003E-2</v>
      </c>
      <c r="V29" s="168">
        <v>9.5177510000000007E-2</v>
      </c>
      <c r="W29" s="168">
        <v>5.0811700000000015E-2</v>
      </c>
      <c r="X29" s="168">
        <v>5.020003E-2</v>
      </c>
      <c r="Y29" s="168">
        <v>6.8825030000000009E-2</v>
      </c>
      <c r="Z29" s="169">
        <v>0.34437416999999998</v>
      </c>
      <c r="AA29" s="170">
        <v>0.86278805999999997</v>
      </c>
    </row>
    <row r="30" spans="1:27" ht="13.5" thickTop="1" x14ac:dyDescent="0.2">
      <c r="A30" s="115" t="s">
        <v>618</v>
      </c>
      <c r="B30" s="116">
        <v>5.6239510668207009</v>
      </c>
      <c r="C30" s="117">
        <v>3.908261133051401</v>
      </c>
      <c r="D30" s="117">
        <v>4.3967956261221408</v>
      </c>
      <c r="E30" s="117">
        <v>4.2125930708375661</v>
      </c>
      <c r="F30" s="117">
        <v>4.3722245441702272</v>
      </c>
      <c r="G30" s="117">
        <v>5.4752861582484957</v>
      </c>
      <c r="H30" s="117">
        <v>5.4772237438687492</v>
      </c>
      <c r="I30" s="117">
        <v>8.9183497113821524</v>
      </c>
      <c r="J30" s="117">
        <v>8.663535543304075</v>
      </c>
      <c r="K30" s="117">
        <v>9.2327992402507242</v>
      </c>
      <c r="L30" s="117">
        <v>7.3356504125739832</v>
      </c>
      <c r="M30" s="118">
        <v>9.3273431005065461</v>
      </c>
      <c r="N30" s="119">
        <v>76.944013351136761</v>
      </c>
      <c r="O30" s="171">
        <v>3.8479489462844931</v>
      </c>
      <c r="P30" s="172">
        <v>3.922911511733457</v>
      </c>
      <c r="Q30" s="172">
        <v>4.4016157118470263</v>
      </c>
      <c r="R30" s="172">
        <v>4.2192175019710687</v>
      </c>
      <c r="S30" s="172">
        <v>4.3795155083570361</v>
      </c>
      <c r="T30" s="172">
        <v>5.4917001448984353</v>
      </c>
      <c r="U30" s="172">
        <v>5.4928003622234991</v>
      </c>
      <c r="V30" s="172">
        <v>8.9563422881774368</v>
      </c>
      <c r="W30" s="172">
        <v>8.6876284053162358</v>
      </c>
      <c r="X30" s="172">
        <v>9.2711775972007544</v>
      </c>
      <c r="Y30" s="172">
        <v>7.3417470601769432</v>
      </c>
      <c r="Z30" s="173">
        <v>9.3595310612822917</v>
      </c>
      <c r="AA30" s="174">
        <v>75.37213609946869</v>
      </c>
    </row>
    <row r="31" spans="1:27" ht="13.5" thickBot="1" x14ac:dyDescent="0.25">
      <c r="A31" s="120" t="s">
        <v>619</v>
      </c>
      <c r="B31" s="121">
        <v>4.5163607475827234</v>
      </c>
      <c r="C31" s="122" t="s">
        <v>638</v>
      </c>
      <c r="D31" s="122" t="s">
        <v>638</v>
      </c>
      <c r="E31" s="122" t="s">
        <v>638</v>
      </c>
      <c r="F31" s="122" t="s">
        <v>638</v>
      </c>
      <c r="G31" s="122" t="s">
        <v>638</v>
      </c>
      <c r="H31" s="122" t="s">
        <v>638</v>
      </c>
      <c r="I31" s="122" t="s">
        <v>638</v>
      </c>
      <c r="J31" s="122" t="s">
        <v>638</v>
      </c>
      <c r="K31" s="122" t="s">
        <v>638</v>
      </c>
      <c r="L31" s="122" t="s">
        <v>638</v>
      </c>
      <c r="M31" s="123" t="s">
        <v>638</v>
      </c>
      <c r="N31" s="124"/>
      <c r="O31" s="175" t="s">
        <v>638</v>
      </c>
      <c r="P31" s="176" t="s">
        <v>638</v>
      </c>
      <c r="Q31" s="176" t="s">
        <v>638</v>
      </c>
      <c r="R31" s="176" t="s">
        <v>638</v>
      </c>
      <c r="S31" s="176" t="s">
        <v>638</v>
      </c>
      <c r="T31" s="176" t="s">
        <v>638</v>
      </c>
      <c r="U31" s="176" t="s">
        <v>638</v>
      </c>
      <c r="V31" s="176" t="s">
        <v>638</v>
      </c>
      <c r="W31" s="176" t="s">
        <v>638</v>
      </c>
      <c r="X31" s="176" t="s">
        <v>638</v>
      </c>
      <c r="Y31" s="176" t="s">
        <v>638</v>
      </c>
      <c r="Z31" s="177" t="s">
        <v>638</v>
      </c>
      <c r="AA31" s="178"/>
    </row>
    <row r="32" spans="1:27" ht="14.25" thickTop="1" thickBot="1" x14ac:dyDescent="0.25">
      <c r="A32" s="125" t="s">
        <v>620</v>
      </c>
      <c r="B32" s="110">
        <v>9.5052143631286583</v>
      </c>
      <c r="C32" s="111">
        <v>21.321729609713032</v>
      </c>
      <c r="D32" s="111">
        <v>13.107088686992853</v>
      </c>
      <c r="E32" s="111">
        <v>19.291912494859542</v>
      </c>
      <c r="F32" s="111">
        <v>32.268339263329651</v>
      </c>
      <c r="G32" s="111">
        <v>42.834255241876448</v>
      </c>
      <c r="H32" s="111">
        <v>19.820988982742097</v>
      </c>
      <c r="I32" s="111">
        <v>36.549282642934038</v>
      </c>
      <c r="J32" s="111">
        <v>33.415545493415877</v>
      </c>
      <c r="K32" s="111">
        <v>13.88948585109214</v>
      </c>
      <c r="L32" s="111">
        <v>24.036282507330732</v>
      </c>
      <c r="M32" s="112">
        <v>29.940015828837833</v>
      </c>
      <c r="N32" s="113">
        <v>304.53216071883537</v>
      </c>
      <c r="O32" s="167">
        <v>16.221144465006194</v>
      </c>
      <c r="P32" s="168">
        <v>31.298295203419485</v>
      </c>
      <c r="Q32" s="168">
        <v>25.066905631153332</v>
      </c>
      <c r="R32" s="168">
        <v>20.607174864534727</v>
      </c>
      <c r="S32" s="168">
        <v>23.891235044373293</v>
      </c>
      <c r="T32" s="168">
        <v>9.6553908665283679</v>
      </c>
      <c r="U32" s="168">
        <v>12.447918892432746</v>
      </c>
      <c r="V32" s="168">
        <v>35.665442224833477</v>
      </c>
      <c r="W32" s="168">
        <v>46.142225366979993</v>
      </c>
      <c r="X32" s="168">
        <v>29.975972610730917</v>
      </c>
      <c r="Y32" s="168">
        <v>16.8574456320911</v>
      </c>
      <c r="Z32" s="169">
        <v>8.8994599074487919</v>
      </c>
      <c r="AA32" s="170">
        <v>276.7286107095324</v>
      </c>
    </row>
    <row r="33" spans="1:27" ht="13.5" thickTop="1" x14ac:dyDescent="0.2">
      <c r="A33" s="126" t="s">
        <v>621</v>
      </c>
      <c r="B33" s="127">
        <v>4.0356590049997196</v>
      </c>
      <c r="C33" s="128" t="s">
        <v>638</v>
      </c>
      <c r="D33" s="128" t="s">
        <v>638</v>
      </c>
      <c r="E33" s="128" t="s">
        <v>638</v>
      </c>
      <c r="F33" s="128" t="s">
        <v>638</v>
      </c>
      <c r="G33" s="128" t="s">
        <v>638</v>
      </c>
      <c r="H33" s="128" t="s">
        <v>638</v>
      </c>
      <c r="I33" s="128" t="s">
        <v>638</v>
      </c>
      <c r="J33" s="128" t="s">
        <v>638</v>
      </c>
      <c r="K33" s="128" t="s">
        <v>638</v>
      </c>
      <c r="L33" s="128" t="s">
        <v>638</v>
      </c>
      <c r="M33" s="129" t="s">
        <v>638</v>
      </c>
      <c r="N33" s="130"/>
      <c r="O33" s="179" t="s">
        <v>638</v>
      </c>
      <c r="P33" s="180" t="s">
        <v>638</v>
      </c>
      <c r="Q33" s="180" t="s">
        <v>638</v>
      </c>
      <c r="R33" s="180" t="s">
        <v>638</v>
      </c>
      <c r="S33" s="180" t="s">
        <v>638</v>
      </c>
      <c r="T33" s="180" t="s">
        <v>638</v>
      </c>
      <c r="U33" s="180" t="s">
        <v>638</v>
      </c>
      <c r="V33" s="180" t="s">
        <v>638</v>
      </c>
      <c r="W33" s="180" t="s">
        <v>638</v>
      </c>
      <c r="X33" s="180" t="s">
        <v>638</v>
      </c>
      <c r="Y33" s="180" t="s">
        <v>638</v>
      </c>
      <c r="Z33" s="181" t="s">
        <v>638</v>
      </c>
      <c r="AA33" s="182"/>
    </row>
    <row r="34" spans="1:27" ht="13.5" thickBot="1" x14ac:dyDescent="0.25">
      <c r="A34" s="131" t="s">
        <v>622</v>
      </c>
      <c r="B34" s="132">
        <v>1.19914871521864</v>
      </c>
      <c r="C34" s="133">
        <v>1.2549718259377722</v>
      </c>
      <c r="D34" s="133">
        <v>2.3461943863212356</v>
      </c>
      <c r="E34" s="133">
        <v>6.0929706942490158</v>
      </c>
      <c r="F34" s="133">
        <v>4.1665900732800196</v>
      </c>
      <c r="G34" s="133">
        <v>3.4586812560583762</v>
      </c>
      <c r="H34" s="133">
        <v>4.5576741014424131</v>
      </c>
      <c r="I34" s="133">
        <v>1.0790585172723246</v>
      </c>
      <c r="J34" s="133">
        <v>0.51186365837017378</v>
      </c>
      <c r="K34" s="133">
        <v>0.49861891541869802</v>
      </c>
      <c r="L34" s="133">
        <v>0.17761432802003577</v>
      </c>
      <c r="M34" s="134">
        <v>0.49834388923034822</v>
      </c>
      <c r="N34" s="135">
        <v>25.841730360819053</v>
      </c>
      <c r="O34" s="183">
        <v>6.5808989857671224E-2</v>
      </c>
      <c r="P34" s="184">
        <v>1.2744998578037197</v>
      </c>
      <c r="Q34" s="184">
        <v>2.3733140562727533</v>
      </c>
      <c r="R34" s="184">
        <v>6.1139642601453046</v>
      </c>
      <c r="S34" s="184">
        <v>4.1845738715631624</v>
      </c>
      <c r="T34" s="184">
        <v>3.48742021924346</v>
      </c>
      <c r="U34" s="184">
        <v>4.5714008139065045</v>
      </c>
      <c r="V34" s="184">
        <v>1.0918329433058163</v>
      </c>
      <c r="W34" s="184">
        <v>0.51607653704930456</v>
      </c>
      <c r="X34" s="184">
        <v>0.50275800685650729</v>
      </c>
      <c r="Y34" s="184">
        <v>0.18034924187172338</v>
      </c>
      <c r="Z34" s="185">
        <v>0.50143213906282025</v>
      </c>
      <c r="AA34" s="186">
        <v>24.863430936938752</v>
      </c>
    </row>
    <row r="35" spans="1:27" ht="14.25" thickTop="1" thickBot="1" x14ac:dyDescent="0.25">
      <c r="A35" s="136" t="s">
        <v>623</v>
      </c>
      <c r="B35" s="110">
        <v>6.5634815690677772</v>
      </c>
      <c r="C35" s="111">
        <v>7.3140358996290935</v>
      </c>
      <c r="D35" s="111">
        <v>7.77795487602104</v>
      </c>
      <c r="E35" s="111">
        <v>8.5030005445283017</v>
      </c>
      <c r="F35" s="111">
        <v>6.9879917500498561</v>
      </c>
      <c r="G35" s="111">
        <v>6.9681362510319609</v>
      </c>
      <c r="H35" s="111">
        <v>6.9628801197547379</v>
      </c>
      <c r="I35" s="111">
        <v>7.638199139311201</v>
      </c>
      <c r="J35" s="111">
        <v>7.5960585363676154</v>
      </c>
      <c r="K35" s="111">
        <v>7.87430515078076</v>
      </c>
      <c r="L35" s="111">
        <v>6.1740978507090478</v>
      </c>
      <c r="M35" s="112">
        <v>5.6526284717052775</v>
      </c>
      <c r="N35" s="113">
        <v>86.01277015895667</v>
      </c>
      <c r="O35" s="167">
        <v>8.6286854023601318</v>
      </c>
      <c r="P35" s="168">
        <v>6.9336544822226402</v>
      </c>
      <c r="Q35" s="168">
        <v>7.3731859753199869</v>
      </c>
      <c r="R35" s="168">
        <v>8.0605391569518883</v>
      </c>
      <c r="S35" s="168">
        <v>6.6240782195973633</v>
      </c>
      <c r="T35" s="168">
        <v>6.6050886928803632</v>
      </c>
      <c r="U35" s="168">
        <v>6.600230204042</v>
      </c>
      <c r="V35" s="168">
        <v>7.2399215241706409</v>
      </c>
      <c r="W35" s="168">
        <v>7.1998201147742362</v>
      </c>
      <c r="X35" s="168">
        <v>7.4633020823417251</v>
      </c>
      <c r="Y35" s="168">
        <v>5.8528875914985976</v>
      </c>
      <c r="Z35" s="169">
        <v>5.3589775891485862</v>
      </c>
      <c r="AA35" s="170">
        <v>83.940371035308161</v>
      </c>
    </row>
    <row r="36" spans="1:27" ht="14.25" thickTop="1" thickBot="1" x14ac:dyDescent="0.25">
      <c r="A36" s="137" t="s">
        <v>624</v>
      </c>
      <c r="B36" s="110">
        <v>9.7836534475241894</v>
      </c>
      <c r="C36" s="111">
        <v>11.76132872869923</v>
      </c>
      <c r="D36" s="111">
        <v>11.565408961232629</v>
      </c>
      <c r="E36" s="111">
        <v>14.162707038323187</v>
      </c>
      <c r="F36" s="111">
        <v>14.256279815860939</v>
      </c>
      <c r="G36" s="111">
        <v>15.839591901478228</v>
      </c>
      <c r="H36" s="111">
        <v>12.180090894611848</v>
      </c>
      <c r="I36" s="111">
        <v>11.505774597940064</v>
      </c>
      <c r="J36" s="111">
        <v>11.534285395004229</v>
      </c>
      <c r="K36" s="111">
        <v>10.659260258955092</v>
      </c>
      <c r="L36" s="111">
        <v>9.8531999679021993</v>
      </c>
      <c r="M36" s="112">
        <v>9.9179468870252041</v>
      </c>
      <c r="N36" s="113">
        <v>143.01952789455703</v>
      </c>
      <c r="O36" s="167">
        <v>11.586686443531137</v>
      </c>
      <c r="P36" s="168">
        <v>11.76132872869923</v>
      </c>
      <c r="Q36" s="168">
        <v>11.565408961232629</v>
      </c>
      <c r="R36" s="168">
        <v>14.162707038323187</v>
      </c>
      <c r="S36" s="168">
        <v>14.256279815860939</v>
      </c>
      <c r="T36" s="168">
        <v>15.839591901478228</v>
      </c>
      <c r="U36" s="168">
        <v>12.180090894611848</v>
      </c>
      <c r="V36" s="168">
        <v>11.505774597940064</v>
      </c>
      <c r="W36" s="168">
        <v>11.534285395004229</v>
      </c>
      <c r="X36" s="168">
        <v>10.659260258955092</v>
      </c>
      <c r="Y36" s="168">
        <v>9.8531999679021993</v>
      </c>
      <c r="Z36" s="169">
        <v>9.9179468870252041</v>
      </c>
      <c r="AA36" s="170">
        <v>144.82256089056398</v>
      </c>
    </row>
    <row r="37" spans="1:27" ht="14.25" thickTop="1" thickBot="1" x14ac:dyDescent="0.25">
      <c r="A37" s="138" t="s">
        <v>625</v>
      </c>
      <c r="B37" s="110">
        <v>7.1332935178571431</v>
      </c>
      <c r="C37" s="111">
        <v>7.8675691793280009</v>
      </c>
      <c r="D37" s="111">
        <v>7.3866252676800004</v>
      </c>
      <c r="E37" s="111">
        <v>7.3959188749440008</v>
      </c>
      <c r="F37" s="111">
        <v>7.2250264935359994</v>
      </c>
      <c r="G37" s="111">
        <v>7.1659328371199988</v>
      </c>
      <c r="H37" s="111">
        <v>8.125182881184001</v>
      </c>
      <c r="I37" s="111">
        <v>7.9019834876160004</v>
      </c>
      <c r="J37" s="111">
        <v>9.2281553899199995</v>
      </c>
      <c r="K37" s="111">
        <v>8.8338291263999995</v>
      </c>
      <c r="L37" s="111">
        <v>7.9987454863680005</v>
      </c>
      <c r="M37" s="112">
        <v>9.3379610957760022</v>
      </c>
      <c r="N37" s="113">
        <v>95.600223637729158</v>
      </c>
      <c r="O37" s="167">
        <v>6.9795661578508792</v>
      </c>
      <c r="P37" s="168">
        <v>8.0230605629145604</v>
      </c>
      <c r="Q37" s="168">
        <v>7.5325577730335986</v>
      </c>
      <c r="R37" s="168">
        <v>7.541977252442881</v>
      </c>
      <c r="S37" s="168">
        <v>7.3676670234067192</v>
      </c>
      <c r="T37" s="168">
        <v>7.3074514938624011</v>
      </c>
      <c r="U37" s="168">
        <v>8.2858265388076813</v>
      </c>
      <c r="V37" s="168">
        <v>8.0582231573683227</v>
      </c>
      <c r="W37" s="168">
        <v>9.4108584977184009</v>
      </c>
      <c r="X37" s="168">
        <v>9.0086457089280021</v>
      </c>
      <c r="Y37" s="168">
        <v>8.1570403960953612</v>
      </c>
      <c r="Z37" s="169">
        <v>9.5228603176915225</v>
      </c>
      <c r="AA37" s="170">
        <v>97.195734880120327</v>
      </c>
    </row>
    <row r="38" spans="1:27" ht="14.25" thickTop="1" thickBot="1" x14ac:dyDescent="0.25">
      <c r="A38" s="139" t="s">
        <v>561</v>
      </c>
      <c r="B38" s="116">
        <v>0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1">
        <v>0</v>
      </c>
      <c r="J38" s="111">
        <v>0</v>
      </c>
      <c r="K38" s="111">
        <v>0</v>
      </c>
      <c r="L38" s="111">
        <v>0</v>
      </c>
      <c r="M38" s="112">
        <v>0</v>
      </c>
      <c r="N38" s="113">
        <v>0</v>
      </c>
      <c r="O38" s="167">
        <v>0</v>
      </c>
      <c r="P38" s="168">
        <v>0</v>
      </c>
      <c r="Q38" s="168">
        <v>0</v>
      </c>
      <c r="R38" s="168">
        <v>0</v>
      </c>
      <c r="S38" s="168">
        <v>0</v>
      </c>
      <c r="T38" s="168">
        <v>0</v>
      </c>
      <c r="U38" s="168">
        <v>0</v>
      </c>
      <c r="V38" s="168">
        <v>0</v>
      </c>
      <c r="W38" s="168">
        <v>0</v>
      </c>
      <c r="X38" s="168">
        <v>0</v>
      </c>
      <c r="Y38" s="168">
        <v>0</v>
      </c>
      <c r="Z38" s="169">
        <v>0</v>
      </c>
      <c r="AA38" s="170">
        <v>0</v>
      </c>
    </row>
    <row r="39" spans="1:27" ht="14.25" thickTop="1" thickBot="1" x14ac:dyDescent="0.25">
      <c r="A39" s="140" t="s">
        <v>626</v>
      </c>
      <c r="B39" s="116">
        <v>0.85250271072967732</v>
      </c>
      <c r="C39" s="117">
        <v>0.43791317289079856</v>
      </c>
      <c r="D39" s="117">
        <v>1.4427430252925972</v>
      </c>
      <c r="E39" s="117">
        <v>2.2559276114497413</v>
      </c>
      <c r="F39" s="117">
        <v>1.7192270587343161</v>
      </c>
      <c r="G39" s="117">
        <v>2.6057725076033433</v>
      </c>
      <c r="H39" s="117">
        <v>2.5845825866497347</v>
      </c>
      <c r="I39" s="111">
        <v>4.3851946213370478</v>
      </c>
      <c r="J39" s="111">
        <v>1.2361934728906987</v>
      </c>
      <c r="K39" s="111">
        <v>1.6936696827481592</v>
      </c>
      <c r="L39" s="111">
        <v>0.79432982896915239</v>
      </c>
      <c r="M39" s="112">
        <v>0.96689136033680523</v>
      </c>
      <c r="N39" s="113">
        <v>20.974947639632074</v>
      </c>
      <c r="O39" s="167">
        <v>0.55606921746765625</v>
      </c>
      <c r="P39" s="168">
        <v>0.43350062390215588</v>
      </c>
      <c r="Q39" s="168">
        <v>1.4380960166333154</v>
      </c>
      <c r="R39" s="168">
        <v>2.2501726398098221</v>
      </c>
      <c r="S39" s="168">
        <v>1.7151710199061818</v>
      </c>
      <c r="T39" s="168">
        <v>2.6036690251072403</v>
      </c>
      <c r="U39" s="168">
        <v>2.5809569381817292</v>
      </c>
      <c r="V39" s="168">
        <v>4.4224747132626874</v>
      </c>
      <c r="W39" s="168">
        <v>1.2329037822381397</v>
      </c>
      <c r="X39" s="168">
        <v>1.691763323964621</v>
      </c>
      <c r="Y39" s="168">
        <v>0.76338077376269031</v>
      </c>
      <c r="Z39" s="169">
        <v>0.96538474828810417</v>
      </c>
      <c r="AA39" s="170">
        <v>20.653542822524347</v>
      </c>
    </row>
    <row r="40" spans="1:27" ht="14.25" thickTop="1" thickBot="1" x14ac:dyDescent="0.25">
      <c r="A40" s="141" t="s">
        <v>627</v>
      </c>
      <c r="B40" s="142">
        <v>5.7873516814129875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17">
        <v>0</v>
      </c>
      <c r="K40" s="117">
        <v>0</v>
      </c>
      <c r="L40" s="117">
        <v>0</v>
      </c>
      <c r="M40" s="143">
        <v>0</v>
      </c>
      <c r="N40" s="113">
        <v>5.7873516814129875</v>
      </c>
      <c r="O40" s="187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9"/>
      <c r="AA40" s="170"/>
    </row>
    <row r="41" spans="1:27" ht="14.25" thickTop="1" thickBot="1" x14ac:dyDescent="0.25">
      <c r="A41" s="139" t="s">
        <v>639</v>
      </c>
      <c r="B41" s="142">
        <v>3.6986301369863024</v>
      </c>
      <c r="C41" s="144">
        <v>3.8219178082191791</v>
      </c>
      <c r="D41" s="144">
        <v>3.6986301369863024</v>
      </c>
      <c r="E41" s="144">
        <v>3.8219178082191791</v>
      </c>
      <c r="F41" s="144">
        <v>3.8219178082191791</v>
      </c>
      <c r="G41" s="144">
        <v>3.6986301369863024</v>
      </c>
      <c r="H41" s="144">
        <v>3.8219178082191791</v>
      </c>
      <c r="I41" s="117">
        <v>3.6986301369863024</v>
      </c>
      <c r="J41" s="117">
        <v>3.8219178082191791</v>
      </c>
      <c r="K41" s="117">
        <v>3.8219178082191791</v>
      </c>
      <c r="L41" s="117">
        <v>3.4520547945205489</v>
      </c>
      <c r="M41" s="142">
        <v>3.8219178082191791</v>
      </c>
      <c r="N41" s="113">
        <v>45.000000000000007</v>
      </c>
      <c r="O41" s="187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9"/>
      <c r="AA41" s="170"/>
    </row>
    <row r="42" spans="1:27" ht="14.25" thickTop="1" thickBot="1" x14ac:dyDescent="0.25">
      <c r="A42" s="146" t="s">
        <v>630</v>
      </c>
      <c r="B42" s="147">
        <v>56.197041668607177</v>
      </c>
      <c r="C42" s="144">
        <v>54.839875328067016</v>
      </c>
      <c r="D42" s="144">
        <v>59.193011541854425</v>
      </c>
      <c r="E42" s="144">
        <v>77.449144705134827</v>
      </c>
      <c r="F42" s="144">
        <v>82.640560434634168</v>
      </c>
      <c r="G42" s="144">
        <v>105.23375533089032</v>
      </c>
      <c r="H42" s="144">
        <v>80.659509600166245</v>
      </c>
      <c r="I42" s="117">
        <v>120.49455862427988</v>
      </c>
      <c r="J42" s="117">
        <v>78.323766730392379</v>
      </c>
      <c r="K42" s="117">
        <v>64.076424651031431</v>
      </c>
      <c r="L42" s="117">
        <v>58.877585318287032</v>
      </c>
      <c r="M42" s="118">
        <v>68.022356589008027</v>
      </c>
      <c r="N42" s="148">
        <v>906.00759052235287</v>
      </c>
      <c r="O42" s="167">
        <v>48.09920976356414</v>
      </c>
      <c r="P42" s="168">
        <v>60.799398941293759</v>
      </c>
      <c r="Q42" s="168">
        <v>67.222654700698257</v>
      </c>
      <c r="R42" s="168">
        <v>74.667949281903148</v>
      </c>
      <c r="S42" s="168">
        <v>70.241484130518657</v>
      </c>
      <c r="T42" s="168">
        <v>68.177781384485655</v>
      </c>
      <c r="U42" s="168">
        <v>69.288193125899497</v>
      </c>
      <c r="V42" s="168">
        <v>116.22274297943514</v>
      </c>
      <c r="W42" s="168">
        <v>87.04000953198107</v>
      </c>
      <c r="X42" s="168">
        <v>76.145418206144299</v>
      </c>
      <c r="Y42" s="168">
        <v>47.754928430604707</v>
      </c>
      <c r="Z42" s="169">
        <v>43.104923044259188</v>
      </c>
      <c r="AA42" s="170">
        <v>828.76469352078755</v>
      </c>
    </row>
    <row r="43" spans="1:27" ht="13.5" thickBot="1" x14ac:dyDescent="0.25">
      <c r="A43" s="149" t="s">
        <v>631</v>
      </c>
      <c r="B43" s="150">
        <v>37.908156480846927</v>
      </c>
      <c r="C43" s="151">
        <v>44.13</v>
      </c>
      <c r="D43" s="151">
        <v>42.49</v>
      </c>
      <c r="E43" s="151">
        <v>43.07</v>
      </c>
      <c r="F43" s="151">
        <v>43</v>
      </c>
      <c r="G43" s="151">
        <v>44.82</v>
      </c>
      <c r="H43" s="151">
        <v>49.990000000000009</v>
      </c>
      <c r="I43" s="151">
        <v>52.95</v>
      </c>
      <c r="J43" s="151">
        <v>56.19</v>
      </c>
      <c r="K43" s="151">
        <v>57.32</v>
      </c>
      <c r="L43" s="151">
        <v>53.15</v>
      </c>
      <c r="M43" s="152">
        <v>53.7</v>
      </c>
      <c r="N43" s="153">
        <v>578.71815648084703</v>
      </c>
      <c r="O43" s="150">
        <v>46.68</v>
      </c>
      <c r="P43" s="151">
        <v>44.13</v>
      </c>
      <c r="Q43" s="151">
        <v>42.49</v>
      </c>
      <c r="R43" s="151">
        <v>43.07</v>
      </c>
      <c r="S43" s="151">
        <v>43</v>
      </c>
      <c r="T43" s="151">
        <v>44.82</v>
      </c>
      <c r="U43" s="151">
        <v>49.990000000000009</v>
      </c>
      <c r="V43" s="151">
        <v>52.95</v>
      </c>
      <c r="W43" s="151">
        <v>56.19</v>
      </c>
      <c r="X43" s="151">
        <v>57.32</v>
      </c>
      <c r="Y43" s="151">
        <v>53.15</v>
      </c>
      <c r="Z43" s="152">
        <v>53.7</v>
      </c>
      <c r="AA43" s="153">
        <v>587.49</v>
      </c>
    </row>
    <row r="44" spans="1:27" ht="13.5" thickBot="1" x14ac:dyDescent="0.25">
      <c r="A44" s="149" t="s">
        <v>632</v>
      </c>
      <c r="B44" s="195">
        <v>0</v>
      </c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9"/>
      <c r="N44" s="153">
        <v>0</v>
      </c>
      <c r="O44" s="195">
        <v>0</v>
      </c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1"/>
      <c r="AA44" s="153">
        <v>0</v>
      </c>
    </row>
    <row r="45" spans="1:27" ht="13.5" thickBot="1" x14ac:dyDescent="0.25">
      <c r="A45" s="149" t="s">
        <v>633</v>
      </c>
      <c r="B45" s="150">
        <v>13.024985729589041</v>
      </c>
      <c r="C45" s="151">
        <v>13.459151920575342</v>
      </c>
      <c r="D45" s="151">
        <v>13.024985729589041</v>
      </c>
      <c r="E45" s="151">
        <v>13.459151920575342</v>
      </c>
      <c r="F45" s="151">
        <v>13.459151920575342</v>
      </c>
      <c r="G45" s="151">
        <v>13.024985729589041</v>
      </c>
      <c r="H45" s="151">
        <v>13.459151920575342</v>
      </c>
      <c r="I45" s="151">
        <v>13.024985729589041</v>
      </c>
      <c r="J45" s="151">
        <v>13.459151920575342</v>
      </c>
      <c r="K45" s="151">
        <v>13.459151920575342</v>
      </c>
      <c r="L45" s="151">
        <v>12.156653347616439</v>
      </c>
      <c r="M45" s="152">
        <v>13.459151920575342</v>
      </c>
      <c r="N45" s="153">
        <v>158.47065971000001</v>
      </c>
      <c r="O45" s="150">
        <v>11.120737704918033</v>
      </c>
      <c r="P45" s="151">
        <v>11.491428961748635</v>
      </c>
      <c r="Q45" s="151">
        <v>11.120737704918033</v>
      </c>
      <c r="R45" s="151">
        <v>11.491428961748635</v>
      </c>
      <c r="S45" s="151">
        <v>11.491428961748635</v>
      </c>
      <c r="T45" s="151">
        <v>11.120737704918033</v>
      </c>
      <c r="U45" s="151">
        <v>11.491428961748635</v>
      </c>
      <c r="V45" s="151">
        <v>11.120737704918033</v>
      </c>
      <c r="W45" s="151">
        <v>11.491428961748635</v>
      </c>
      <c r="X45" s="151">
        <v>11.491428961748635</v>
      </c>
      <c r="Y45" s="151">
        <v>10.750046448087431</v>
      </c>
      <c r="Z45" s="152">
        <v>11.491428961748635</v>
      </c>
      <c r="AA45" s="157">
        <v>135.673</v>
      </c>
    </row>
    <row r="46" spans="1:27" ht="13.5" thickBot="1" x14ac:dyDescent="0.25">
      <c r="A46" s="149" t="s">
        <v>634</v>
      </c>
      <c r="B46" s="154">
        <v>1.8260457332756501</v>
      </c>
      <c r="C46" s="155">
        <v>1.5476779344809055</v>
      </c>
      <c r="D46" s="155">
        <v>1.6996469115425621</v>
      </c>
      <c r="E46" s="155">
        <v>2.1107103929814293</v>
      </c>
      <c r="F46" s="155">
        <v>2.2348770315165001</v>
      </c>
      <c r="G46" s="155">
        <v>2.6385261280785222</v>
      </c>
      <c r="H46" s="155">
        <v>1.8827497803709055</v>
      </c>
      <c r="I46" s="155">
        <v>2.5216155685338792</v>
      </c>
      <c r="J46" s="155">
        <v>1.633438666149986</v>
      </c>
      <c r="K46" s="155">
        <v>1.3526792842220301</v>
      </c>
      <c r="L46" s="155">
        <v>1.3364861461129534</v>
      </c>
      <c r="M46" s="156">
        <v>1.5173465271803233</v>
      </c>
      <c r="N46" s="157">
        <v>1.8393724791794783</v>
      </c>
      <c r="O46" s="154">
        <v>1.2686364067798239</v>
      </c>
      <c r="P46" s="155">
        <v>1.6381334217775299</v>
      </c>
      <c r="Q46" s="155">
        <v>1.8438077760794607</v>
      </c>
      <c r="R46" s="155">
        <v>2.0004499243940512</v>
      </c>
      <c r="S46" s="155">
        <v>1.9007654207504023</v>
      </c>
      <c r="T46" s="155">
        <v>1.7692663786123088</v>
      </c>
      <c r="U46" s="155">
        <v>1.6159156248779381</v>
      </c>
      <c r="V46" s="155">
        <v>2.4049760280331096</v>
      </c>
      <c r="W46" s="155">
        <v>1.7535404608245189</v>
      </c>
      <c r="X46" s="155">
        <v>1.5289052192584254</v>
      </c>
      <c r="Y46" s="155">
        <v>1.1007521143686199</v>
      </c>
      <c r="Z46" s="156">
        <v>1.0166918436872965</v>
      </c>
      <c r="AA46" s="157">
        <v>1.6416240166143892</v>
      </c>
    </row>
  </sheetData>
  <mergeCells count="3">
    <mergeCell ref="B21:M21"/>
    <mergeCell ref="B44:M44"/>
    <mergeCell ref="O44:Z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6"/>
  <sheetViews>
    <sheetView tabSelected="1" workbookViewId="0">
      <selection activeCell="B3" sqref="B3:C3"/>
    </sheetView>
  </sheetViews>
  <sheetFormatPr defaultRowHeight="12.75" x14ac:dyDescent="0.2"/>
  <cols>
    <col min="2" max="2" width="21" bestFit="1" customWidth="1"/>
    <col min="3" max="3" width="26.42578125" bestFit="1" customWidth="1"/>
  </cols>
  <sheetData>
    <row r="2" spans="2:13" ht="13.5" thickBot="1" x14ac:dyDescent="0.25"/>
    <row r="3" spans="2:13" ht="93" x14ac:dyDescent="0.2">
      <c r="B3" s="202" t="s">
        <v>640</v>
      </c>
      <c r="C3" s="203"/>
      <c r="D3" s="204" t="s">
        <v>641</v>
      </c>
      <c r="E3" s="205" t="s">
        <v>642</v>
      </c>
      <c r="F3" s="205" t="s">
        <v>643</v>
      </c>
      <c r="G3" s="206" t="s">
        <v>644</v>
      </c>
      <c r="H3" s="204" t="s">
        <v>645</v>
      </c>
      <c r="I3" s="207" t="s">
        <v>646</v>
      </c>
      <c r="J3" s="206" t="s">
        <v>647</v>
      </c>
      <c r="K3" s="208" t="s">
        <v>648</v>
      </c>
      <c r="L3" s="207" t="s">
        <v>649</v>
      </c>
      <c r="M3" s="209" t="s">
        <v>650</v>
      </c>
    </row>
    <row r="4" spans="2:13" x14ac:dyDescent="0.2">
      <c r="B4" s="210" t="s">
        <v>615</v>
      </c>
      <c r="C4" s="211"/>
      <c r="D4" s="212">
        <v>-8.3311680859999981</v>
      </c>
      <c r="E4" s="212">
        <v>0</v>
      </c>
      <c r="F4" s="212">
        <v>-2.6798968886000019</v>
      </c>
      <c r="G4" s="213">
        <v>0</v>
      </c>
      <c r="H4" s="212">
        <v>-8.3311680859999981</v>
      </c>
      <c r="I4" s="212">
        <v>0</v>
      </c>
      <c r="J4" s="213">
        <v>0</v>
      </c>
      <c r="K4" s="212">
        <v>-73.895520834364277</v>
      </c>
      <c r="L4" s="212">
        <v>0</v>
      </c>
      <c r="M4" s="214">
        <v>0</v>
      </c>
    </row>
    <row r="5" spans="2:13" x14ac:dyDescent="0.2">
      <c r="B5" s="215"/>
      <c r="C5" s="216" t="s">
        <v>651</v>
      </c>
      <c r="D5" s="217">
        <v>-8.4402598389999977</v>
      </c>
      <c r="E5" s="217">
        <v>0</v>
      </c>
      <c r="F5" s="217">
        <v>-2.6798968886000019</v>
      </c>
      <c r="G5" s="217">
        <v>0</v>
      </c>
      <c r="H5" s="217">
        <v>-8.4402598389999977</v>
      </c>
      <c r="I5" s="217">
        <v>0</v>
      </c>
      <c r="J5" s="217">
        <v>0</v>
      </c>
      <c r="K5" s="217">
        <v>-74.004612587364278</v>
      </c>
      <c r="L5" s="217">
        <v>0</v>
      </c>
      <c r="M5" s="218">
        <v>0</v>
      </c>
    </row>
    <row r="6" spans="2:13" x14ac:dyDescent="0.2">
      <c r="B6" s="215"/>
      <c r="C6" s="216" t="s">
        <v>652</v>
      </c>
      <c r="D6" s="217">
        <v>0</v>
      </c>
      <c r="E6" s="217">
        <v>0</v>
      </c>
      <c r="F6" s="217">
        <v>0</v>
      </c>
      <c r="G6" s="217">
        <v>0</v>
      </c>
      <c r="H6" s="217">
        <v>0</v>
      </c>
      <c r="I6" s="217">
        <v>0</v>
      </c>
      <c r="J6" s="217">
        <v>0</v>
      </c>
      <c r="K6" s="217">
        <v>0</v>
      </c>
      <c r="L6" s="217">
        <v>0</v>
      </c>
      <c r="M6" s="218">
        <v>0</v>
      </c>
    </row>
    <row r="7" spans="2:13" x14ac:dyDescent="0.2">
      <c r="B7" s="215"/>
      <c r="C7" s="216" t="s">
        <v>653</v>
      </c>
      <c r="D7" s="217">
        <v>0.10909175300000001</v>
      </c>
      <c r="E7" s="217">
        <v>0</v>
      </c>
      <c r="F7" s="217">
        <v>0</v>
      </c>
      <c r="G7" s="217">
        <v>0</v>
      </c>
      <c r="H7" s="217">
        <v>0.10909175300000001</v>
      </c>
      <c r="I7" s="217">
        <v>0</v>
      </c>
      <c r="J7" s="217">
        <v>0</v>
      </c>
      <c r="K7" s="217">
        <v>0.10909175300000001</v>
      </c>
      <c r="L7" s="217">
        <v>0</v>
      </c>
      <c r="M7" s="218">
        <v>0</v>
      </c>
    </row>
    <row r="8" spans="2:13" x14ac:dyDescent="0.2">
      <c r="B8" s="219" t="s">
        <v>616</v>
      </c>
      <c r="C8" s="220"/>
      <c r="D8" s="212">
        <v>5.7676772932786609</v>
      </c>
      <c r="E8" s="212">
        <v>0</v>
      </c>
      <c r="F8" s="212">
        <v>2.8531970298059797</v>
      </c>
      <c r="G8" s="212">
        <v>0</v>
      </c>
      <c r="H8" s="212">
        <v>5.7676772932786609</v>
      </c>
      <c r="I8" s="212">
        <v>0</v>
      </c>
      <c r="J8" s="212">
        <v>0</v>
      </c>
      <c r="K8" s="212">
        <v>175.30631235363762</v>
      </c>
      <c r="L8" s="212">
        <v>0</v>
      </c>
      <c r="M8" s="214">
        <v>0</v>
      </c>
    </row>
    <row r="9" spans="2:13" x14ac:dyDescent="0.2">
      <c r="B9" s="215"/>
      <c r="C9" s="221" t="s">
        <v>654</v>
      </c>
      <c r="D9" s="222">
        <v>2.8191383402030805</v>
      </c>
      <c r="E9" s="222">
        <v>0</v>
      </c>
      <c r="F9" s="222">
        <v>1.6652967255125</v>
      </c>
      <c r="G9" s="222">
        <v>0</v>
      </c>
      <c r="H9" s="222">
        <v>2.8191383402030805</v>
      </c>
      <c r="I9" s="222">
        <v>0</v>
      </c>
      <c r="J9" s="222">
        <v>0</v>
      </c>
      <c r="K9" s="222">
        <v>85.73972978386125</v>
      </c>
      <c r="L9" s="222">
        <v>0</v>
      </c>
      <c r="M9" s="223">
        <v>0</v>
      </c>
    </row>
    <row r="10" spans="2:13" ht="17.25" x14ac:dyDescent="0.2">
      <c r="B10" s="215"/>
      <c r="C10" s="221" t="s">
        <v>655</v>
      </c>
      <c r="D10" s="222">
        <v>1.31699790166078</v>
      </c>
      <c r="E10" s="222">
        <v>0</v>
      </c>
      <c r="F10" s="222">
        <v>0.67314337946475</v>
      </c>
      <c r="G10" s="222">
        <v>0</v>
      </c>
      <c r="H10" s="222">
        <v>1.31699790166078</v>
      </c>
      <c r="I10" s="222">
        <v>0</v>
      </c>
      <c r="J10" s="222">
        <v>0</v>
      </c>
      <c r="K10" s="222">
        <v>43.658496463009179</v>
      </c>
      <c r="L10" s="222">
        <v>0</v>
      </c>
      <c r="M10" s="223">
        <v>0</v>
      </c>
    </row>
    <row r="11" spans="2:13" x14ac:dyDescent="0.2">
      <c r="B11" s="215"/>
      <c r="C11" s="221" t="s">
        <v>652</v>
      </c>
      <c r="D11" s="222">
        <v>1.073614407</v>
      </c>
      <c r="E11" s="222">
        <v>0</v>
      </c>
      <c r="F11" s="222">
        <v>0.51475692482873003</v>
      </c>
      <c r="G11" s="222">
        <v>0</v>
      </c>
      <c r="H11" s="222">
        <v>1.073614407</v>
      </c>
      <c r="I11" s="222">
        <v>0</v>
      </c>
      <c r="J11" s="222">
        <v>0</v>
      </c>
      <c r="K11" s="222">
        <v>33.518629840762351</v>
      </c>
      <c r="L11" s="222">
        <v>0</v>
      </c>
      <c r="M11" s="223">
        <v>0</v>
      </c>
    </row>
    <row r="12" spans="2:13" ht="25.5" x14ac:dyDescent="0.2">
      <c r="B12" s="215"/>
      <c r="C12" s="221" t="s">
        <v>656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v>0</v>
      </c>
      <c r="K12" s="222">
        <v>0</v>
      </c>
      <c r="L12" s="222">
        <v>0</v>
      </c>
      <c r="M12" s="223">
        <v>0</v>
      </c>
    </row>
    <row r="13" spans="2:13" ht="25.5" x14ac:dyDescent="0.2">
      <c r="B13" s="215"/>
      <c r="C13" s="221" t="s">
        <v>657</v>
      </c>
      <c r="D13" s="222">
        <v>0.55803232341480002</v>
      </c>
      <c r="E13" s="222">
        <v>0</v>
      </c>
      <c r="F13" s="222">
        <v>0</v>
      </c>
      <c r="G13" s="222">
        <v>0</v>
      </c>
      <c r="H13" s="222">
        <v>0.55803232341480002</v>
      </c>
      <c r="I13" s="222">
        <v>0</v>
      </c>
      <c r="J13" s="222">
        <v>0</v>
      </c>
      <c r="K13" s="222">
        <v>12.389561945004864</v>
      </c>
      <c r="L13" s="222">
        <v>0</v>
      </c>
      <c r="M13" s="223">
        <v>0</v>
      </c>
    </row>
    <row r="14" spans="2:13" x14ac:dyDescent="0.2">
      <c r="B14" s="215"/>
      <c r="C14" s="221" t="s">
        <v>653</v>
      </c>
      <c r="D14" s="222">
        <v>1.8186330000000001E-3</v>
      </c>
      <c r="E14" s="222">
        <v>0</v>
      </c>
      <c r="F14" s="222">
        <v>0</v>
      </c>
      <c r="G14" s="222">
        <v>0</v>
      </c>
      <c r="H14" s="222">
        <v>1.8186330000000001E-3</v>
      </c>
      <c r="I14" s="222">
        <v>0</v>
      </c>
      <c r="J14" s="222">
        <v>0</v>
      </c>
      <c r="K14" s="222">
        <v>1.8186330000000001E-3</v>
      </c>
      <c r="L14" s="222">
        <v>0</v>
      </c>
      <c r="M14" s="223">
        <v>0</v>
      </c>
    </row>
    <row r="15" spans="2:13" ht="25.5" x14ac:dyDescent="0.2">
      <c r="B15" s="215"/>
      <c r="C15" s="221" t="s">
        <v>658</v>
      </c>
      <c r="D15" s="222">
        <v>-1.9243119999999999E-3</v>
      </c>
      <c r="E15" s="222">
        <v>0</v>
      </c>
      <c r="F15" s="222">
        <v>0</v>
      </c>
      <c r="G15" s="222">
        <v>0</v>
      </c>
      <c r="H15" s="222">
        <v>-1.9243119999999999E-3</v>
      </c>
      <c r="I15" s="222">
        <v>0</v>
      </c>
      <c r="J15" s="222">
        <v>0</v>
      </c>
      <c r="K15" s="222">
        <v>-1.9243119999999999E-3</v>
      </c>
      <c r="L15" s="222">
        <v>0</v>
      </c>
      <c r="M15" s="223">
        <v>0</v>
      </c>
    </row>
    <row r="16" spans="2:13" ht="17.25" x14ac:dyDescent="0.2">
      <c r="B16" s="215"/>
      <c r="C16" s="221" t="s">
        <v>659</v>
      </c>
      <c r="D16" s="222">
        <v>0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0</v>
      </c>
      <c r="K16" s="222">
        <v>0</v>
      </c>
      <c r="L16" s="222">
        <v>0</v>
      </c>
      <c r="M16" s="223">
        <v>0</v>
      </c>
    </row>
    <row r="17" spans="2:13" ht="17.25" x14ac:dyDescent="0.2">
      <c r="B17" s="215"/>
      <c r="C17" s="221" t="s">
        <v>660</v>
      </c>
      <c r="D17" s="222">
        <v>0</v>
      </c>
      <c r="E17" s="222">
        <v>0</v>
      </c>
      <c r="F17" s="222">
        <v>0</v>
      </c>
      <c r="G17" s="222">
        <v>0</v>
      </c>
      <c r="H17" s="222">
        <v>0</v>
      </c>
      <c r="I17" s="222">
        <v>0</v>
      </c>
      <c r="J17" s="222">
        <v>0</v>
      </c>
      <c r="K17" s="222">
        <v>0</v>
      </c>
      <c r="L17" s="222">
        <v>0</v>
      </c>
      <c r="M17" s="223">
        <v>0</v>
      </c>
    </row>
    <row r="18" spans="2:13" x14ac:dyDescent="0.2">
      <c r="B18" s="224" t="s">
        <v>617</v>
      </c>
      <c r="C18" s="225"/>
      <c r="D18" s="226">
        <v>6.1285500000000007E-2</v>
      </c>
      <c r="E18" s="226">
        <v>0</v>
      </c>
      <c r="F18" s="226">
        <v>0.04</v>
      </c>
      <c r="G18" s="226">
        <v>0</v>
      </c>
      <c r="H18" s="226">
        <v>6.1285500000000007E-2</v>
      </c>
      <c r="I18" s="226">
        <v>0</v>
      </c>
      <c r="J18" s="226">
        <v>0</v>
      </c>
      <c r="K18" s="226">
        <v>0.88407356000000026</v>
      </c>
      <c r="L18" s="226">
        <v>0</v>
      </c>
      <c r="M18" s="227">
        <v>0</v>
      </c>
    </row>
    <row r="19" spans="2:13" x14ac:dyDescent="0.2">
      <c r="B19" s="228" t="s">
        <v>618</v>
      </c>
      <c r="C19" s="220"/>
      <c r="D19" s="212">
        <v>5.6239510668207</v>
      </c>
      <c r="E19" s="212">
        <v>0</v>
      </c>
      <c r="F19" s="212">
        <v>3.8401968426389357</v>
      </c>
      <c r="G19" s="212">
        <v>0</v>
      </c>
      <c r="H19" s="212">
        <v>5.6239510668207</v>
      </c>
      <c r="I19" s="212">
        <v>0</v>
      </c>
      <c r="J19" s="212">
        <v>0</v>
      </c>
      <c r="K19" s="212">
        <v>76.944013351136746</v>
      </c>
      <c r="L19" s="212">
        <v>0</v>
      </c>
      <c r="M19" s="214">
        <v>0</v>
      </c>
    </row>
    <row r="20" spans="2:13" ht="17.25" x14ac:dyDescent="0.2">
      <c r="B20" s="215"/>
      <c r="C20" s="229" t="s">
        <v>661</v>
      </c>
      <c r="D20" s="230">
        <v>0.40951910682069997</v>
      </c>
      <c r="E20" s="230">
        <v>0</v>
      </c>
      <c r="F20" s="230">
        <v>0.193802591138936</v>
      </c>
      <c r="G20" s="230">
        <v>0</v>
      </c>
      <c r="H20" s="230">
        <v>0.40951910682069997</v>
      </c>
      <c r="I20" s="230">
        <v>0</v>
      </c>
      <c r="J20" s="230">
        <v>0</v>
      </c>
      <c r="K20" s="230">
        <v>5.5126408285238506</v>
      </c>
      <c r="L20" s="230">
        <v>0</v>
      </c>
      <c r="M20" s="231">
        <v>0</v>
      </c>
    </row>
    <row r="21" spans="2:13" x14ac:dyDescent="0.2">
      <c r="B21" s="215"/>
      <c r="C21" s="232" t="s">
        <v>662</v>
      </c>
      <c r="D21" s="230">
        <v>1.7452178000000003</v>
      </c>
      <c r="E21" s="230">
        <v>0</v>
      </c>
      <c r="F21" s="230">
        <v>0.77642524049999995</v>
      </c>
      <c r="G21" s="230">
        <v>0</v>
      </c>
      <c r="H21" s="230">
        <v>1.7452178000000003</v>
      </c>
      <c r="I21" s="230">
        <v>0</v>
      </c>
      <c r="J21" s="230">
        <v>0</v>
      </c>
      <c r="K21" s="230">
        <v>30.9236729731129</v>
      </c>
      <c r="L21" s="230">
        <v>0</v>
      </c>
      <c r="M21" s="231">
        <v>0</v>
      </c>
    </row>
    <row r="22" spans="2:13" x14ac:dyDescent="0.2">
      <c r="B22" s="215"/>
      <c r="C22" s="232" t="s">
        <v>663</v>
      </c>
      <c r="D22" s="230">
        <v>2.0764084999999999</v>
      </c>
      <c r="E22" s="230">
        <v>0</v>
      </c>
      <c r="F22" s="230">
        <v>1.9183066769999999</v>
      </c>
      <c r="G22" s="230">
        <v>0</v>
      </c>
      <c r="H22" s="230">
        <v>2.0764084999999999</v>
      </c>
      <c r="I22" s="230">
        <v>0</v>
      </c>
      <c r="J22" s="230">
        <v>0</v>
      </c>
      <c r="K22" s="230">
        <v>26.330209042999996</v>
      </c>
      <c r="L22" s="230">
        <v>0</v>
      </c>
      <c r="M22" s="231">
        <v>0</v>
      </c>
    </row>
    <row r="23" spans="2:13" x14ac:dyDescent="0.2">
      <c r="B23" s="215"/>
      <c r="C23" s="232" t="s">
        <v>664</v>
      </c>
      <c r="D23" s="230">
        <v>1.3928056600000001</v>
      </c>
      <c r="E23" s="230">
        <v>0</v>
      </c>
      <c r="F23" s="230">
        <v>0.80853998400000004</v>
      </c>
      <c r="G23" s="230">
        <v>0</v>
      </c>
      <c r="H23" s="230">
        <v>1.3928056600000001</v>
      </c>
      <c r="I23" s="230">
        <v>0</v>
      </c>
      <c r="J23" s="230">
        <v>0</v>
      </c>
      <c r="K23" s="230">
        <v>14.958036388</v>
      </c>
      <c r="L23" s="230">
        <v>0</v>
      </c>
      <c r="M23" s="231">
        <v>0</v>
      </c>
    </row>
    <row r="24" spans="2:13" x14ac:dyDescent="0.2">
      <c r="B24" s="215"/>
      <c r="C24" s="232" t="s">
        <v>665</v>
      </c>
      <c r="D24" s="230">
        <v>0</v>
      </c>
      <c r="E24" s="230">
        <v>0</v>
      </c>
      <c r="F24" s="230">
        <v>0.14312235000000001</v>
      </c>
      <c r="G24" s="230">
        <v>0</v>
      </c>
      <c r="H24" s="230">
        <v>0</v>
      </c>
      <c r="I24" s="230">
        <v>0</v>
      </c>
      <c r="J24" s="230">
        <v>0</v>
      </c>
      <c r="K24" s="230">
        <v>-0.78054588150000004</v>
      </c>
      <c r="L24" s="230">
        <v>0</v>
      </c>
      <c r="M24" s="231">
        <v>0</v>
      </c>
    </row>
    <row r="25" spans="2:13" x14ac:dyDescent="0.2">
      <c r="B25" s="233" t="s">
        <v>666</v>
      </c>
      <c r="C25" s="220"/>
      <c r="D25" s="212">
        <v>18.0572341157111</v>
      </c>
      <c r="E25" s="212"/>
      <c r="F25" s="212"/>
      <c r="G25" s="212"/>
      <c r="H25" s="212">
        <v>18.0572341157111</v>
      </c>
      <c r="I25" s="212"/>
      <c r="J25" s="212"/>
      <c r="K25" s="212"/>
      <c r="L25" s="212"/>
      <c r="M25" s="214"/>
    </row>
    <row r="26" spans="2:13" x14ac:dyDescent="0.2">
      <c r="B26" s="215"/>
      <c r="C26" s="234" t="s">
        <v>651</v>
      </c>
      <c r="D26" s="235">
        <v>11.91532344502866</v>
      </c>
      <c r="E26" s="236">
        <v>0</v>
      </c>
      <c r="F26" s="236">
        <v>9.0696774321851183</v>
      </c>
      <c r="G26" s="236">
        <v>0</v>
      </c>
      <c r="H26" s="235">
        <v>11.91532344502866</v>
      </c>
      <c r="I26" s="236">
        <v>0</v>
      </c>
      <c r="J26" s="236">
        <v>0</v>
      </c>
      <c r="K26" s="236">
        <v>304.53216071883537</v>
      </c>
      <c r="L26" s="236">
        <v>0</v>
      </c>
      <c r="M26" s="237">
        <v>0</v>
      </c>
    </row>
    <row r="27" spans="2:13" x14ac:dyDescent="0.2">
      <c r="B27" s="215"/>
      <c r="C27" s="234" t="s">
        <v>652</v>
      </c>
      <c r="D27" s="235">
        <v>4.9900809330424405</v>
      </c>
      <c r="E27" s="236"/>
      <c r="F27" s="236"/>
      <c r="G27" s="236"/>
      <c r="H27" s="235">
        <v>4.9900809330424405</v>
      </c>
      <c r="I27" s="236"/>
      <c r="J27" s="236"/>
      <c r="K27" s="236"/>
      <c r="L27" s="236"/>
      <c r="M27" s="237"/>
    </row>
    <row r="28" spans="2:13" x14ac:dyDescent="0.2">
      <c r="B28" s="238"/>
      <c r="C28" s="234" t="s">
        <v>653</v>
      </c>
      <c r="D28" s="235">
        <v>0</v>
      </c>
      <c r="E28" s="236"/>
      <c r="F28" s="236"/>
      <c r="G28" s="236"/>
      <c r="H28" s="235">
        <v>0</v>
      </c>
      <c r="I28" s="236"/>
      <c r="J28" s="236"/>
      <c r="K28" s="236"/>
      <c r="L28" s="236"/>
      <c r="M28" s="237"/>
    </row>
    <row r="29" spans="2:13" ht="17.25" x14ac:dyDescent="0.2">
      <c r="B29" s="215"/>
      <c r="C29" s="234" t="s">
        <v>667</v>
      </c>
      <c r="D29" s="235">
        <v>1.15182973764</v>
      </c>
      <c r="E29" s="236"/>
      <c r="F29" s="236"/>
      <c r="G29" s="236"/>
      <c r="H29" s="235">
        <v>1.15182973764</v>
      </c>
      <c r="I29" s="236"/>
      <c r="J29" s="236"/>
      <c r="K29" s="236"/>
      <c r="L29" s="236"/>
      <c r="M29" s="237"/>
    </row>
    <row r="30" spans="2:13" x14ac:dyDescent="0.2">
      <c r="B30" s="239" t="s">
        <v>622</v>
      </c>
      <c r="C30" s="240"/>
      <c r="D30" s="241">
        <v>1.19914871521864</v>
      </c>
      <c r="E30" s="241">
        <v>0</v>
      </c>
      <c r="F30" s="241">
        <v>6.5033518032403204E-2</v>
      </c>
      <c r="G30" s="241">
        <v>0</v>
      </c>
      <c r="H30" s="241">
        <v>1.19914871521864</v>
      </c>
      <c r="I30" s="241">
        <v>0</v>
      </c>
      <c r="J30" s="241">
        <v>0</v>
      </c>
      <c r="K30" s="241">
        <v>25.841730360819042</v>
      </c>
      <c r="L30" s="241">
        <v>0</v>
      </c>
      <c r="M30" s="242">
        <v>0</v>
      </c>
    </row>
    <row r="31" spans="2:13" x14ac:dyDescent="0.2">
      <c r="B31" s="243"/>
      <c r="C31" s="244" t="s">
        <v>651</v>
      </c>
      <c r="D31" s="245">
        <v>0.25289099498791001</v>
      </c>
      <c r="E31" s="245">
        <v>0</v>
      </c>
      <c r="F31" s="245">
        <v>3.8773591263400804E-2</v>
      </c>
      <c r="G31" s="245">
        <v>0</v>
      </c>
      <c r="H31" s="245">
        <v>0.25289099498791001</v>
      </c>
      <c r="I31" s="245">
        <v>0</v>
      </c>
      <c r="J31" s="245">
        <v>0</v>
      </c>
      <c r="K31" s="245">
        <v>8.0049060690213469</v>
      </c>
      <c r="L31" s="245">
        <v>0</v>
      </c>
      <c r="M31" s="246">
        <v>0</v>
      </c>
    </row>
    <row r="32" spans="2:13" x14ac:dyDescent="0.2">
      <c r="B32" s="243"/>
      <c r="C32" s="244" t="s">
        <v>652</v>
      </c>
      <c r="D32" s="245">
        <v>0.94625772023072996</v>
      </c>
      <c r="E32" s="245">
        <v>0</v>
      </c>
      <c r="F32" s="245">
        <v>2.6259926769002399E-2</v>
      </c>
      <c r="G32" s="245">
        <v>0</v>
      </c>
      <c r="H32" s="245">
        <v>0.94625772023072996</v>
      </c>
      <c r="I32" s="245">
        <v>0</v>
      </c>
      <c r="J32" s="245">
        <v>0</v>
      </c>
      <c r="K32" s="245">
        <v>17.836824291797697</v>
      </c>
      <c r="L32" s="245">
        <v>0</v>
      </c>
      <c r="M32" s="246">
        <v>0</v>
      </c>
    </row>
    <row r="33" spans="2:13" x14ac:dyDescent="0.2">
      <c r="B33" s="243"/>
      <c r="C33" s="244" t="s">
        <v>653</v>
      </c>
      <c r="D33" s="245">
        <v>0</v>
      </c>
      <c r="E33" s="245">
        <v>0</v>
      </c>
      <c r="F33" s="245">
        <v>0</v>
      </c>
      <c r="G33" s="245">
        <v>0</v>
      </c>
      <c r="H33" s="245">
        <v>0</v>
      </c>
      <c r="I33" s="245">
        <v>0</v>
      </c>
      <c r="J33" s="245">
        <v>0</v>
      </c>
      <c r="K33" s="245">
        <v>0</v>
      </c>
      <c r="L33" s="245">
        <v>0</v>
      </c>
      <c r="M33" s="246">
        <v>0</v>
      </c>
    </row>
    <row r="34" spans="2:13" x14ac:dyDescent="0.2">
      <c r="B34" s="247" t="s">
        <v>623</v>
      </c>
      <c r="C34" s="220"/>
      <c r="D34" s="212">
        <v>6.5634815690677755</v>
      </c>
      <c r="E34" s="212">
        <v>0</v>
      </c>
      <c r="F34" s="212">
        <v>9.1019704507475101</v>
      </c>
      <c r="G34" s="212">
        <v>0</v>
      </c>
      <c r="H34" s="212">
        <v>6.5634815690677755</v>
      </c>
      <c r="I34" s="212">
        <v>0</v>
      </c>
      <c r="J34" s="212">
        <v>0</v>
      </c>
      <c r="K34" s="212">
        <v>86.012770158956656</v>
      </c>
      <c r="L34" s="212">
        <v>0</v>
      </c>
      <c r="M34" s="214">
        <v>0</v>
      </c>
    </row>
    <row r="35" spans="2:13" x14ac:dyDescent="0.2">
      <c r="B35" s="215"/>
      <c r="C35" s="248" t="s">
        <v>651</v>
      </c>
      <c r="D35" s="249">
        <v>1.11192130335349</v>
      </c>
      <c r="E35" s="249">
        <v>0</v>
      </c>
      <c r="F35" s="249">
        <v>2.1910906277475082</v>
      </c>
      <c r="G35" s="249">
        <v>0</v>
      </c>
      <c r="H35" s="249">
        <v>1.11192130335349</v>
      </c>
      <c r="I35" s="249">
        <v>0</v>
      </c>
      <c r="J35" s="249">
        <v>0</v>
      </c>
      <c r="K35" s="249">
        <v>17.808569463599547</v>
      </c>
      <c r="L35" s="249">
        <v>0</v>
      </c>
      <c r="M35" s="250">
        <v>0</v>
      </c>
    </row>
    <row r="36" spans="2:13" x14ac:dyDescent="0.2">
      <c r="B36" s="215"/>
      <c r="C36" s="248" t="s">
        <v>668</v>
      </c>
      <c r="D36" s="249">
        <v>0.89780949999999971</v>
      </c>
      <c r="E36" s="249">
        <v>0</v>
      </c>
      <c r="F36" s="249">
        <v>1.0313779500000004</v>
      </c>
      <c r="G36" s="249">
        <v>0</v>
      </c>
      <c r="H36" s="249">
        <v>0.89780949999999971</v>
      </c>
      <c r="I36" s="249">
        <v>0</v>
      </c>
      <c r="J36" s="249">
        <v>0</v>
      </c>
      <c r="K36" s="249">
        <v>13.33087411799996</v>
      </c>
      <c r="L36" s="249">
        <v>0</v>
      </c>
      <c r="M36" s="250">
        <v>0</v>
      </c>
    </row>
    <row r="37" spans="2:13" x14ac:dyDescent="0.2">
      <c r="B37" s="251"/>
      <c r="C37" s="248" t="s">
        <v>669</v>
      </c>
      <c r="D37" s="249">
        <v>3.5883018700000004</v>
      </c>
      <c r="E37" s="249">
        <v>0</v>
      </c>
      <c r="F37" s="249">
        <v>4.6653868630000002</v>
      </c>
      <c r="G37" s="249">
        <v>0</v>
      </c>
      <c r="H37" s="249">
        <v>3.5883018700000004</v>
      </c>
      <c r="I37" s="249">
        <v>0</v>
      </c>
      <c r="J37" s="249">
        <v>0</v>
      </c>
      <c r="K37" s="249">
        <v>42.370668185500008</v>
      </c>
      <c r="L37" s="249">
        <v>0</v>
      </c>
      <c r="M37" s="250">
        <v>0</v>
      </c>
    </row>
    <row r="38" spans="2:13" x14ac:dyDescent="0.2">
      <c r="B38" s="215"/>
      <c r="C38" s="248" t="s">
        <v>670</v>
      </c>
      <c r="D38" s="249">
        <v>4.3251754857142863</v>
      </c>
      <c r="E38" s="249">
        <v>0</v>
      </c>
      <c r="F38" s="249">
        <v>5.5525796745000005</v>
      </c>
      <c r="G38" s="249">
        <v>0</v>
      </c>
      <c r="H38" s="249">
        <v>4.3251754857142863</v>
      </c>
      <c r="I38" s="249">
        <v>0</v>
      </c>
      <c r="J38" s="249">
        <v>0</v>
      </c>
      <c r="K38" s="249">
        <v>51.090710904857133</v>
      </c>
      <c r="L38" s="249">
        <v>0</v>
      </c>
      <c r="M38" s="250">
        <v>0</v>
      </c>
    </row>
    <row r="39" spans="2:13" x14ac:dyDescent="0.2">
      <c r="B39" s="215"/>
      <c r="C39" s="248" t="s">
        <v>671</v>
      </c>
      <c r="D39" s="249">
        <v>0.22857528000000002</v>
      </c>
      <c r="E39" s="249">
        <v>0</v>
      </c>
      <c r="F39" s="249">
        <v>0.32692219849999987</v>
      </c>
      <c r="G39" s="249">
        <v>0</v>
      </c>
      <c r="H39" s="249">
        <v>0.22857528000000002</v>
      </c>
      <c r="I39" s="249">
        <v>0</v>
      </c>
      <c r="J39" s="249">
        <v>0</v>
      </c>
      <c r="K39" s="249">
        <v>3.7826156725000084</v>
      </c>
      <c r="L39" s="249">
        <v>0</v>
      </c>
      <c r="M39" s="250">
        <v>0</v>
      </c>
    </row>
    <row r="40" spans="2:13" x14ac:dyDescent="0.2">
      <c r="B40" s="252" t="s">
        <v>624</v>
      </c>
      <c r="C40" s="220"/>
      <c r="D40" s="212">
        <v>9.7836534475241894</v>
      </c>
      <c r="E40" s="212">
        <v>0</v>
      </c>
      <c r="F40" s="212">
        <v>11.586686443531139</v>
      </c>
      <c r="G40" s="212">
        <v>0</v>
      </c>
      <c r="H40" s="212">
        <v>9.7836534475241894</v>
      </c>
      <c r="I40" s="212">
        <v>0</v>
      </c>
      <c r="J40" s="212">
        <v>0</v>
      </c>
      <c r="K40" s="212">
        <v>143.01952789455703</v>
      </c>
      <c r="L40" s="212">
        <v>0</v>
      </c>
      <c r="M40" s="214">
        <v>0</v>
      </c>
    </row>
    <row r="41" spans="2:13" x14ac:dyDescent="0.2">
      <c r="B41" s="215"/>
      <c r="C41" s="253" t="s">
        <v>651</v>
      </c>
      <c r="D41" s="254">
        <v>2.2537690139527604</v>
      </c>
      <c r="E41" s="254">
        <v>0</v>
      </c>
      <c r="F41" s="254">
        <v>0.42138593353113984</v>
      </c>
      <c r="G41" s="254">
        <v>0</v>
      </c>
      <c r="H41" s="254">
        <v>2.2537690139527604</v>
      </c>
      <c r="I41" s="254">
        <v>0</v>
      </c>
      <c r="J41" s="254">
        <v>0</v>
      </c>
      <c r="K41" s="254">
        <v>24.716117023128465</v>
      </c>
      <c r="L41" s="254">
        <v>0</v>
      </c>
      <c r="M41" s="255">
        <v>0</v>
      </c>
    </row>
    <row r="42" spans="2:13" x14ac:dyDescent="0.2">
      <c r="B42" s="215"/>
      <c r="C42" s="253" t="s">
        <v>672</v>
      </c>
      <c r="D42" s="254">
        <v>2.1408184399999999</v>
      </c>
      <c r="E42" s="254">
        <v>0</v>
      </c>
      <c r="F42" s="254">
        <v>1.14272551</v>
      </c>
      <c r="G42" s="254">
        <v>0</v>
      </c>
      <c r="H42" s="254">
        <v>2.1408184399999999</v>
      </c>
      <c r="I42" s="254">
        <v>0</v>
      </c>
      <c r="J42" s="254">
        <v>0</v>
      </c>
      <c r="K42" s="254">
        <v>26.662439529999986</v>
      </c>
      <c r="L42" s="254">
        <v>0</v>
      </c>
      <c r="M42" s="255">
        <v>0</v>
      </c>
    </row>
    <row r="43" spans="2:13" x14ac:dyDescent="0.2">
      <c r="B43" s="215"/>
      <c r="C43" s="253" t="s">
        <v>673</v>
      </c>
      <c r="D43" s="254">
        <v>0.22036280357142873</v>
      </c>
      <c r="E43" s="254">
        <v>0</v>
      </c>
      <c r="F43" s="254">
        <v>0.23584558999999999</v>
      </c>
      <c r="G43" s="254">
        <v>0</v>
      </c>
      <c r="H43" s="254">
        <v>0.22036280357142873</v>
      </c>
      <c r="I43" s="254">
        <v>0</v>
      </c>
      <c r="J43" s="254">
        <v>0</v>
      </c>
      <c r="K43" s="254">
        <v>4.6144234014285788</v>
      </c>
      <c r="L43" s="254">
        <v>0</v>
      </c>
      <c r="M43" s="255">
        <v>0</v>
      </c>
    </row>
    <row r="44" spans="2:13" x14ac:dyDescent="0.2">
      <c r="B44" s="215" t="s">
        <v>674</v>
      </c>
      <c r="C44" s="253" t="s">
        <v>675</v>
      </c>
      <c r="D44" s="254">
        <v>0.12087727000000001</v>
      </c>
      <c r="E44" s="254">
        <v>0</v>
      </c>
      <c r="F44" s="254">
        <v>7.1134799999999984E-3</v>
      </c>
      <c r="G44" s="254">
        <v>0</v>
      </c>
      <c r="H44" s="254">
        <v>0.12087727000000001</v>
      </c>
      <c r="I44" s="254">
        <v>0</v>
      </c>
      <c r="J44" s="254">
        <v>0</v>
      </c>
      <c r="K44" s="254">
        <v>0.69865103000000051</v>
      </c>
      <c r="L44" s="254">
        <v>0</v>
      </c>
      <c r="M44" s="255">
        <v>0</v>
      </c>
    </row>
    <row r="45" spans="2:13" x14ac:dyDescent="0.2">
      <c r="B45" s="215"/>
      <c r="C45" s="253" t="s">
        <v>676</v>
      </c>
      <c r="D45" s="254">
        <v>5.0478259200000002</v>
      </c>
      <c r="E45" s="254">
        <v>0</v>
      </c>
      <c r="F45" s="254">
        <v>9.7796159299999985</v>
      </c>
      <c r="G45" s="254">
        <v>0</v>
      </c>
      <c r="H45" s="254">
        <v>5.0478259200000002</v>
      </c>
      <c r="I45" s="254">
        <v>0</v>
      </c>
      <c r="J45" s="254">
        <v>0</v>
      </c>
      <c r="K45" s="254">
        <v>86.327896910000007</v>
      </c>
      <c r="L45" s="254">
        <v>0</v>
      </c>
      <c r="M45" s="255">
        <v>0</v>
      </c>
    </row>
    <row r="46" spans="2:13" x14ac:dyDescent="0.2">
      <c r="B46" s="256" t="s">
        <v>625</v>
      </c>
      <c r="C46" s="220"/>
      <c r="D46" s="212">
        <v>7.1332935178571422</v>
      </c>
      <c r="E46" s="212">
        <v>0</v>
      </c>
      <c r="F46" s="212">
        <v>6.8444766253439999</v>
      </c>
      <c r="G46" s="212">
        <v>0</v>
      </c>
      <c r="H46" s="212">
        <v>7.1332935178571422</v>
      </c>
      <c r="I46" s="212">
        <v>0</v>
      </c>
      <c r="J46" s="212">
        <v>0</v>
      </c>
      <c r="K46" s="212">
        <v>95.600223637729187</v>
      </c>
      <c r="L46" s="212">
        <v>0</v>
      </c>
      <c r="M46" s="214">
        <v>0</v>
      </c>
    </row>
    <row r="47" spans="2:13" x14ac:dyDescent="0.2">
      <c r="B47" s="215"/>
      <c r="C47" s="257" t="s">
        <v>677</v>
      </c>
      <c r="D47" s="258">
        <v>7.0412419999999996</v>
      </c>
      <c r="E47" s="258">
        <v>0</v>
      </c>
      <c r="F47" s="258">
        <v>6.7544766253440001</v>
      </c>
      <c r="G47" s="258">
        <v>0</v>
      </c>
      <c r="H47" s="258">
        <v>7.0412419999999996</v>
      </c>
      <c r="I47" s="258">
        <v>0</v>
      </c>
      <c r="J47" s="258">
        <v>0</v>
      </c>
      <c r="K47" s="258">
        <v>94.503172119872048</v>
      </c>
      <c r="L47" s="258">
        <v>0</v>
      </c>
      <c r="M47" s="259">
        <v>0</v>
      </c>
    </row>
    <row r="48" spans="2:13" x14ac:dyDescent="0.2">
      <c r="B48" s="215"/>
      <c r="C48" s="257" t="s">
        <v>678</v>
      </c>
      <c r="D48" s="258">
        <v>0</v>
      </c>
      <c r="E48" s="258">
        <v>0</v>
      </c>
      <c r="F48" s="258">
        <v>0</v>
      </c>
      <c r="G48" s="258">
        <v>0</v>
      </c>
      <c r="H48" s="258">
        <v>0</v>
      </c>
      <c r="I48" s="258">
        <v>0</v>
      </c>
      <c r="J48" s="258">
        <v>0</v>
      </c>
      <c r="K48" s="258">
        <v>0</v>
      </c>
      <c r="L48" s="258">
        <v>0</v>
      </c>
      <c r="M48" s="259">
        <v>0</v>
      </c>
    </row>
    <row r="49" spans="2:13" x14ac:dyDescent="0.2">
      <c r="B49" s="215"/>
      <c r="C49" s="257" t="s">
        <v>679</v>
      </c>
      <c r="D49" s="258">
        <v>0</v>
      </c>
      <c r="E49" s="258">
        <v>0</v>
      </c>
      <c r="F49" s="258">
        <v>0</v>
      </c>
      <c r="G49" s="258">
        <v>0</v>
      </c>
      <c r="H49" s="258">
        <v>0</v>
      </c>
      <c r="I49" s="258">
        <v>0</v>
      </c>
      <c r="J49" s="258">
        <v>0</v>
      </c>
      <c r="K49" s="258">
        <v>0</v>
      </c>
      <c r="L49" s="258">
        <v>0</v>
      </c>
      <c r="M49" s="259">
        <v>0</v>
      </c>
    </row>
    <row r="50" spans="2:13" x14ac:dyDescent="0.2">
      <c r="B50" s="215"/>
      <c r="C50" s="257" t="s">
        <v>680</v>
      </c>
      <c r="D50" s="258">
        <v>0</v>
      </c>
      <c r="E50" s="258">
        <v>0</v>
      </c>
      <c r="F50" s="258">
        <v>0</v>
      </c>
      <c r="G50" s="258">
        <v>0</v>
      </c>
      <c r="H50" s="258">
        <v>0</v>
      </c>
      <c r="I50" s="258">
        <v>0</v>
      </c>
      <c r="J50" s="258">
        <v>0</v>
      </c>
      <c r="K50" s="258">
        <v>0</v>
      </c>
      <c r="L50" s="258">
        <v>0</v>
      </c>
      <c r="M50" s="259">
        <v>0</v>
      </c>
    </row>
    <row r="51" spans="2:13" x14ac:dyDescent="0.2">
      <c r="B51" s="215"/>
      <c r="C51" s="257" t="s">
        <v>681</v>
      </c>
      <c r="D51" s="258">
        <v>9.2051517857142801E-2</v>
      </c>
      <c r="E51" s="258">
        <v>0</v>
      </c>
      <c r="F51" s="258">
        <v>9.0000000000000038E-2</v>
      </c>
      <c r="G51" s="258">
        <v>0</v>
      </c>
      <c r="H51" s="258">
        <v>9.2051517857142801E-2</v>
      </c>
      <c r="I51" s="258">
        <v>0</v>
      </c>
      <c r="J51" s="258">
        <v>0</v>
      </c>
      <c r="K51" s="258">
        <v>1.0970515178571434</v>
      </c>
      <c r="L51" s="258">
        <v>0</v>
      </c>
      <c r="M51" s="259">
        <v>0</v>
      </c>
    </row>
    <row r="52" spans="2:13" x14ac:dyDescent="0.2">
      <c r="B52" s="260" t="s">
        <v>561</v>
      </c>
      <c r="C52" s="220"/>
      <c r="D52" s="212">
        <v>0</v>
      </c>
      <c r="E52" s="212">
        <v>0</v>
      </c>
      <c r="F52" s="212">
        <v>0</v>
      </c>
      <c r="G52" s="212">
        <v>0</v>
      </c>
      <c r="H52" s="212">
        <v>0</v>
      </c>
      <c r="I52" s="212">
        <v>0</v>
      </c>
      <c r="J52" s="212">
        <v>0</v>
      </c>
      <c r="K52" s="212">
        <v>0</v>
      </c>
      <c r="L52" s="212">
        <v>0</v>
      </c>
      <c r="M52" s="214">
        <v>0</v>
      </c>
    </row>
    <row r="53" spans="2:13" x14ac:dyDescent="0.2">
      <c r="B53" s="215"/>
      <c r="C53" s="261" t="s">
        <v>682</v>
      </c>
      <c r="D53" s="262">
        <v>0</v>
      </c>
      <c r="E53" s="262">
        <v>0</v>
      </c>
      <c r="F53" s="262">
        <v>0</v>
      </c>
      <c r="G53" s="262">
        <v>0</v>
      </c>
      <c r="H53" s="262">
        <v>0</v>
      </c>
      <c r="I53" s="262">
        <v>0</v>
      </c>
      <c r="J53" s="262">
        <v>0</v>
      </c>
      <c r="K53" s="262">
        <v>0</v>
      </c>
      <c r="L53" s="262">
        <v>0</v>
      </c>
      <c r="M53" s="263">
        <v>0</v>
      </c>
    </row>
    <row r="54" spans="2:13" ht="25.5" x14ac:dyDescent="0.2">
      <c r="B54" s="215"/>
      <c r="C54" s="261" t="s">
        <v>683</v>
      </c>
      <c r="D54" s="262">
        <v>0</v>
      </c>
      <c r="E54" s="262">
        <v>0</v>
      </c>
      <c r="F54" s="262">
        <v>0</v>
      </c>
      <c r="G54" s="262">
        <v>0</v>
      </c>
      <c r="H54" s="262">
        <v>0</v>
      </c>
      <c r="I54" s="262">
        <v>0</v>
      </c>
      <c r="J54" s="262">
        <v>0</v>
      </c>
      <c r="K54" s="262">
        <v>0</v>
      </c>
      <c r="L54" s="262">
        <v>0</v>
      </c>
      <c r="M54" s="263">
        <v>0</v>
      </c>
    </row>
    <row r="55" spans="2:13" ht="25.5" x14ac:dyDescent="0.2">
      <c r="B55" s="215"/>
      <c r="C55" s="261" t="s">
        <v>684</v>
      </c>
      <c r="D55" s="262">
        <v>0</v>
      </c>
      <c r="E55" s="262">
        <v>0</v>
      </c>
      <c r="F55" s="262">
        <v>0</v>
      </c>
      <c r="G55" s="262">
        <v>0</v>
      </c>
      <c r="H55" s="262">
        <v>0</v>
      </c>
      <c r="I55" s="262">
        <v>0</v>
      </c>
      <c r="J55" s="262">
        <v>0</v>
      </c>
      <c r="K55" s="262">
        <v>0</v>
      </c>
      <c r="L55" s="262">
        <v>0</v>
      </c>
      <c r="M55" s="263">
        <v>0</v>
      </c>
    </row>
    <row r="56" spans="2:13" ht="25.5" x14ac:dyDescent="0.2">
      <c r="B56" s="215"/>
      <c r="C56" s="261" t="s">
        <v>685</v>
      </c>
      <c r="D56" s="262">
        <v>0</v>
      </c>
      <c r="E56" s="262">
        <v>0</v>
      </c>
      <c r="F56" s="262">
        <v>0</v>
      </c>
      <c r="G56" s="262">
        <v>0</v>
      </c>
      <c r="H56" s="262">
        <v>0</v>
      </c>
      <c r="I56" s="262">
        <v>0</v>
      </c>
      <c r="J56" s="262">
        <v>0</v>
      </c>
      <c r="K56" s="262">
        <v>0</v>
      </c>
      <c r="L56" s="262">
        <v>0</v>
      </c>
      <c r="M56" s="263">
        <v>0</v>
      </c>
    </row>
    <row r="57" spans="2:13" ht="25.5" x14ac:dyDescent="0.2">
      <c r="B57" s="215"/>
      <c r="C57" s="261" t="s">
        <v>686</v>
      </c>
      <c r="D57" s="262">
        <v>0</v>
      </c>
      <c r="E57" s="262">
        <v>0</v>
      </c>
      <c r="F57" s="262">
        <v>0</v>
      </c>
      <c r="G57" s="262">
        <v>0</v>
      </c>
      <c r="H57" s="262">
        <v>0</v>
      </c>
      <c r="I57" s="262">
        <v>0</v>
      </c>
      <c r="J57" s="262">
        <v>0</v>
      </c>
      <c r="K57" s="262">
        <v>0</v>
      </c>
      <c r="L57" s="262">
        <v>0</v>
      </c>
      <c r="M57" s="263">
        <v>0</v>
      </c>
    </row>
    <row r="58" spans="2:13" x14ac:dyDescent="0.2">
      <c r="B58" s="264" t="s">
        <v>687</v>
      </c>
      <c r="C58" s="265"/>
      <c r="D58" s="266">
        <v>1.0130155377065702</v>
      </c>
      <c r="E58" s="266">
        <v>0</v>
      </c>
      <c r="F58" s="266">
        <v>0.42726413534795127</v>
      </c>
      <c r="G58" s="266">
        <v>0</v>
      </c>
      <c r="H58" s="266">
        <v>1.0130155377065702</v>
      </c>
      <c r="I58" s="266">
        <v>0</v>
      </c>
      <c r="J58" s="266">
        <v>0</v>
      </c>
      <c r="K58" s="266">
        <v>16.242335522295392</v>
      </c>
      <c r="L58" s="266">
        <v>0</v>
      </c>
      <c r="M58" s="267">
        <v>0</v>
      </c>
    </row>
    <row r="59" spans="2:13" x14ac:dyDescent="0.2">
      <c r="B59" s="268" t="s">
        <v>688</v>
      </c>
      <c r="C59" s="220"/>
      <c r="D59" s="212">
        <v>-0.1001302064488242</v>
      </c>
      <c r="E59" s="212">
        <v>0</v>
      </c>
      <c r="F59" s="212">
        <v>0.13727840774225297</v>
      </c>
      <c r="G59" s="212">
        <v>0</v>
      </c>
      <c r="H59" s="212">
        <v>-0.1001302064488242</v>
      </c>
      <c r="I59" s="212">
        <v>0</v>
      </c>
      <c r="J59" s="212">
        <v>0</v>
      </c>
      <c r="K59" s="212">
        <v>4.7929947378647366</v>
      </c>
      <c r="L59" s="212">
        <v>0</v>
      </c>
      <c r="M59" s="214">
        <v>0</v>
      </c>
    </row>
    <row r="60" spans="2:13" x14ac:dyDescent="0.2">
      <c r="B60" s="215"/>
      <c r="C60" s="269" t="s">
        <v>689</v>
      </c>
      <c r="D60" s="270">
        <v>-0.78304608000000009</v>
      </c>
      <c r="E60" s="270">
        <v>0</v>
      </c>
      <c r="F60" s="270">
        <v>0</v>
      </c>
      <c r="G60" s="270">
        <v>0</v>
      </c>
      <c r="H60" s="270">
        <v>-0.78304608000000009</v>
      </c>
      <c r="I60" s="270">
        <v>0</v>
      </c>
      <c r="J60" s="270">
        <v>0</v>
      </c>
      <c r="K60" s="270">
        <v>-0.78304608000000009</v>
      </c>
      <c r="L60" s="270">
        <v>0</v>
      </c>
      <c r="M60" s="271">
        <v>0</v>
      </c>
    </row>
    <row r="61" spans="2:13" x14ac:dyDescent="0.2">
      <c r="B61" s="215"/>
      <c r="C61" s="269" t="s">
        <v>690</v>
      </c>
      <c r="D61" s="270">
        <v>0.19526438718508998</v>
      </c>
      <c r="E61" s="270">
        <v>0</v>
      </c>
      <c r="F61" s="270">
        <v>0.16607299721461347</v>
      </c>
      <c r="G61" s="270">
        <v>0</v>
      </c>
      <c r="H61" s="270">
        <v>0.19526438718508998</v>
      </c>
      <c r="I61" s="270">
        <v>0</v>
      </c>
      <c r="J61" s="270">
        <v>0</v>
      </c>
      <c r="K61" s="270">
        <v>6.1147380947580166</v>
      </c>
      <c r="L61" s="270">
        <v>0</v>
      </c>
      <c r="M61" s="271">
        <v>0</v>
      </c>
    </row>
    <row r="62" spans="2:13" x14ac:dyDescent="0.2">
      <c r="B62" s="215"/>
      <c r="C62" s="269" t="s">
        <v>691</v>
      </c>
      <c r="D62" s="270">
        <v>0</v>
      </c>
      <c r="E62" s="270">
        <v>0</v>
      </c>
      <c r="F62" s="270">
        <v>-0.1002313389034819</v>
      </c>
      <c r="G62" s="270">
        <v>0</v>
      </c>
      <c r="H62" s="270">
        <v>0</v>
      </c>
      <c r="I62" s="270">
        <v>0</v>
      </c>
      <c r="J62" s="270">
        <v>0</v>
      </c>
      <c r="K62" s="270">
        <v>-3.5726264068520366</v>
      </c>
      <c r="L62" s="270">
        <v>0</v>
      </c>
      <c r="M62" s="271">
        <v>0</v>
      </c>
    </row>
    <row r="63" spans="2:13" x14ac:dyDescent="0.2">
      <c r="B63" s="215"/>
      <c r="C63" s="269" t="s">
        <v>692</v>
      </c>
      <c r="D63" s="270">
        <v>-1.0130166999999999E-2</v>
      </c>
      <c r="E63" s="270">
        <v>0</v>
      </c>
      <c r="F63" s="270">
        <v>3.5622900948025367E-4</v>
      </c>
      <c r="G63" s="270">
        <v>0</v>
      </c>
      <c r="H63" s="270">
        <v>-1.0130166999999999E-2</v>
      </c>
      <c r="I63" s="270">
        <v>0</v>
      </c>
      <c r="J63" s="270">
        <v>0</v>
      </c>
      <c r="K63" s="270">
        <v>2.5671907334073492E-3</v>
      </c>
      <c r="L63" s="270">
        <v>0</v>
      </c>
      <c r="M63" s="271">
        <v>0</v>
      </c>
    </row>
    <row r="64" spans="2:13" x14ac:dyDescent="0.2">
      <c r="B64" s="215"/>
      <c r="C64" s="269" t="s">
        <v>693</v>
      </c>
      <c r="D64" s="270">
        <v>0.49778165336608593</v>
      </c>
      <c r="E64" s="270">
        <v>0</v>
      </c>
      <c r="F64" s="270">
        <v>0</v>
      </c>
      <c r="G64" s="270">
        <v>0</v>
      </c>
      <c r="H64" s="270">
        <v>0.49778165336608593</v>
      </c>
      <c r="I64" s="270">
        <v>0</v>
      </c>
      <c r="J64" s="270">
        <v>0</v>
      </c>
      <c r="K64" s="270">
        <v>0.49778165336608593</v>
      </c>
      <c r="L64" s="270">
        <v>0</v>
      </c>
      <c r="M64" s="271">
        <v>0</v>
      </c>
    </row>
    <row r="65" spans="2:13" x14ac:dyDescent="0.2">
      <c r="B65" s="215"/>
      <c r="C65" s="269" t="s">
        <v>694</v>
      </c>
      <c r="D65" s="270">
        <v>0</v>
      </c>
      <c r="E65" s="270">
        <v>0</v>
      </c>
      <c r="F65" s="270">
        <v>0</v>
      </c>
      <c r="G65" s="270">
        <v>0</v>
      </c>
      <c r="H65" s="270">
        <v>0</v>
      </c>
      <c r="I65" s="270">
        <v>0</v>
      </c>
      <c r="J65" s="270">
        <v>0</v>
      </c>
      <c r="K65" s="270">
        <v>0</v>
      </c>
      <c r="L65" s="270">
        <v>0</v>
      </c>
      <c r="M65" s="271">
        <v>0</v>
      </c>
    </row>
    <row r="66" spans="2:13" x14ac:dyDescent="0.2">
      <c r="B66" s="215"/>
      <c r="C66" s="269" t="s">
        <v>695</v>
      </c>
      <c r="D66" s="270">
        <v>0</v>
      </c>
      <c r="E66" s="270">
        <v>0</v>
      </c>
      <c r="F66" s="270">
        <v>0</v>
      </c>
      <c r="G66" s="270">
        <v>0</v>
      </c>
      <c r="H66" s="270">
        <v>0</v>
      </c>
      <c r="I66" s="270">
        <v>0</v>
      </c>
      <c r="J66" s="270">
        <v>0</v>
      </c>
      <c r="K66" s="270">
        <v>0</v>
      </c>
      <c r="L66" s="270">
        <v>0</v>
      </c>
      <c r="M66" s="271">
        <v>0</v>
      </c>
    </row>
    <row r="67" spans="2:13" x14ac:dyDescent="0.2">
      <c r="B67" s="215"/>
      <c r="C67" s="269" t="s">
        <v>696</v>
      </c>
      <c r="D67" s="270">
        <v>0</v>
      </c>
      <c r="E67" s="270">
        <v>0</v>
      </c>
      <c r="F67" s="270">
        <v>3.6420956155124701E-4</v>
      </c>
      <c r="G67" s="270">
        <v>0</v>
      </c>
      <c r="H67" s="270">
        <v>0</v>
      </c>
      <c r="I67" s="270">
        <v>0</v>
      </c>
      <c r="J67" s="270">
        <v>0</v>
      </c>
      <c r="K67" s="270">
        <v>1.2981814983824247E-2</v>
      </c>
      <c r="L67" s="270">
        <v>0</v>
      </c>
      <c r="M67" s="271">
        <v>0</v>
      </c>
    </row>
    <row r="68" spans="2:13" x14ac:dyDescent="0.2">
      <c r="B68" s="215"/>
      <c r="C68" s="269" t="s">
        <v>697</v>
      </c>
      <c r="D68" s="270">
        <v>0</v>
      </c>
      <c r="E68" s="270">
        <v>0</v>
      </c>
      <c r="F68" s="270">
        <v>-4.8447297715897798E-3</v>
      </c>
      <c r="G68" s="270">
        <v>0</v>
      </c>
      <c r="H68" s="270">
        <v>0</v>
      </c>
      <c r="I68" s="270">
        <v>0</v>
      </c>
      <c r="J68" s="270">
        <v>0</v>
      </c>
      <c r="K68" s="270">
        <v>-0.17268460848069758</v>
      </c>
      <c r="L68" s="270">
        <v>0</v>
      </c>
      <c r="M68" s="271">
        <v>0</v>
      </c>
    </row>
    <row r="69" spans="2:13" x14ac:dyDescent="0.2">
      <c r="B69" s="215"/>
      <c r="C69" s="269" t="s">
        <v>698</v>
      </c>
      <c r="D69" s="270">
        <v>0</v>
      </c>
      <c r="E69" s="270">
        <v>0</v>
      </c>
      <c r="F69" s="270">
        <v>6.2433399193120081E-3</v>
      </c>
      <c r="G69" s="270">
        <v>0</v>
      </c>
      <c r="H69" s="270">
        <v>0</v>
      </c>
      <c r="I69" s="270">
        <v>0</v>
      </c>
      <c r="J69" s="270">
        <v>0</v>
      </c>
      <c r="K69" s="270">
        <v>0.22253639736536215</v>
      </c>
      <c r="L69" s="270">
        <v>0</v>
      </c>
      <c r="M69" s="271">
        <v>0</v>
      </c>
    </row>
    <row r="70" spans="2:13" x14ac:dyDescent="0.2">
      <c r="B70" s="215"/>
      <c r="C70" s="269" t="s">
        <v>699</v>
      </c>
      <c r="D70" s="270">
        <v>0</v>
      </c>
      <c r="E70" s="270">
        <v>0</v>
      </c>
      <c r="F70" s="270">
        <v>6.9317700712367675E-2</v>
      </c>
      <c r="G70" s="270">
        <v>0</v>
      </c>
      <c r="H70" s="270">
        <v>0</v>
      </c>
      <c r="I70" s="270">
        <v>0</v>
      </c>
      <c r="J70" s="270">
        <v>0</v>
      </c>
      <c r="K70" s="270">
        <v>2.4707466819907746</v>
      </c>
      <c r="L70" s="270">
        <v>0</v>
      </c>
      <c r="M70" s="271">
        <v>0</v>
      </c>
    </row>
    <row r="71" spans="2:13" x14ac:dyDescent="0.2">
      <c r="B71" s="272" t="s">
        <v>700</v>
      </c>
      <c r="C71" s="273"/>
      <c r="D71" s="274">
        <v>-6.0382620528068753E-2</v>
      </c>
      <c r="E71" s="274">
        <v>0</v>
      </c>
      <c r="F71" s="274">
        <v>0</v>
      </c>
      <c r="G71" s="274">
        <v>0</v>
      </c>
      <c r="H71" s="274">
        <v>-6.0382620528068753E-2</v>
      </c>
      <c r="I71" s="274">
        <v>0</v>
      </c>
      <c r="J71" s="274">
        <v>0</v>
      </c>
      <c r="K71" s="274">
        <v>-6.0382620528068753E-2</v>
      </c>
      <c r="L71" s="274">
        <v>0</v>
      </c>
      <c r="M71" s="275">
        <v>0</v>
      </c>
    </row>
    <row r="72" spans="2:13" x14ac:dyDescent="0.2">
      <c r="B72" s="276" t="s">
        <v>701</v>
      </c>
      <c r="C72" s="277"/>
      <c r="D72" s="278">
        <v>5.7873516814129875</v>
      </c>
      <c r="E72" s="278">
        <v>0</v>
      </c>
      <c r="F72" s="278">
        <v>0</v>
      </c>
      <c r="G72" s="278">
        <v>0</v>
      </c>
      <c r="H72" s="278">
        <v>5.7873516814129875</v>
      </c>
      <c r="I72" s="278">
        <v>0</v>
      </c>
      <c r="J72" s="278">
        <v>0</v>
      </c>
      <c r="K72" s="278">
        <v>5.7873516814129875</v>
      </c>
      <c r="L72" s="278">
        <v>0</v>
      </c>
      <c r="M72" s="279">
        <v>0</v>
      </c>
    </row>
    <row r="73" spans="2:13" ht="13.5" thickBot="1" x14ac:dyDescent="0.25">
      <c r="B73" s="280" t="s">
        <v>702</v>
      </c>
      <c r="C73" s="281"/>
      <c r="D73" s="282">
        <v>52.498411531620874</v>
      </c>
      <c r="E73" s="282">
        <v>0</v>
      </c>
      <c r="F73" s="282">
        <v>41.28588399677529</v>
      </c>
      <c r="G73" s="282">
        <v>0</v>
      </c>
      <c r="H73" s="282">
        <v>52.498411531620874</v>
      </c>
      <c r="I73" s="282">
        <v>0</v>
      </c>
      <c r="J73" s="282">
        <v>0</v>
      </c>
      <c r="K73" s="282">
        <v>861.00759052235242</v>
      </c>
      <c r="L73" s="282">
        <v>0</v>
      </c>
      <c r="M73" s="283">
        <v>0</v>
      </c>
    </row>
    <row r="74" spans="2:13" x14ac:dyDescent="0.2">
      <c r="B74" s="284" t="s">
        <v>703</v>
      </c>
      <c r="C74" s="285"/>
      <c r="D74" s="286">
        <v>0</v>
      </c>
      <c r="E74" s="286">
        <v>0</v>
      </c>
      <c r="F74" s="286">
        <v>0</v>
      </c>
      <c r="G74" s="286">
        <v>0</v>
      </c>
      <c r="H74" s="286">
        <v>0</v>
      </c>
      <c r="I74" s="286">
        <v>0</v>
      </c>
      <c r="J74" s="286">
        <v>0</v>
      </c>
      <c r="K74" s="286">
        <v>0</v>
      </c>
      <c r="L74" s="286">
        <v>0</v>
      </c>
      <c r="M74" s="287">
        <v>0</v>
      </c>
    </row>
    <row r="75" spans="2:13" x14ac:dyDescent="0.2">
      <c r="B75" s="260" t="s">
        <v>639</v>
      </c>
      <c r="C75" s="288"/>
      <c r="D75" s="289">
        <v>3.6986301369863024</v>
      </c>
      <c r="E75" s="289">
        <v>0</v>
      </c>
      <c r="F75" s="289">
        <v>0</v>
      </c>
      <c r="G75" s="289">
        <v>0</v>
      </c>
      <c r="H75" s="289">
        <v>3.6986301369863024</v>
      </c>
      <c r="I75" s="289">
        <v>0</v>
      </c>
      <c r="J75" s="289">
        <v>0</v>
      </c>
      <c r="K75" s="289">
        <v>44.999999999999638</v>
      </c>
      <c r="L75" s="289">
        <v>0</v>
      </c>
      <c r="M75" s="290">
        <v>0</v>
      </c>
    </row>
    <row r="76" spans="2:13" ht="13.5" thickBot="1" x14ac:dyDescent="0.25">
      <c r="B76" s="280" t="s">
        <v>630</v>
      </c>
      <c r="C76" s="281"/>
      <c r="D76" s="282">
        <v>56.197041668607177</v>
      </c>
      <c r="E76" s="282"/>
      <c r="F76" s="282"/>
      <c r="G76" s="282"/>
      <c r="H76" s="282">
        <v>56.197041668607177</v>
      </c>
      <c r="I76" s="282"/>
      <c r="J76" s="282"/>
      <c r="K76" s="282">
        <v>906.00759052235207</v>
      </c>
      <c r="L76" s="282"/>
      <c r="M76" s="283"/>
    </row>
  </sheetData>
  <mergeCells count="9">
    <mergeCell ref="K26:K29"/>
    <mergeCell ref="L26:L29"/>
    <mergeCell ref="M26:M29"/>
    <mergeCell ref="B3:C3"/>
    <mergeCell ref="E26:E29"/>
    <mergeCell ref="F26:F29"/>
    <mergeCell ref="G26:G29"/>
    <mergeCell ref="I26:I29"/>
    <mergeCell ref="J26:J29"/>
  </mergeCells>
  <conditionalFormatting sqref="C26:C29 B25 B28">
    <cfRule type="cellIs" dxfId="1" priority="1" stopIfTrue="1" operator="lessThan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Auto Summary</vt:lpstr>
      <vt:lpstr>5b. Historic flexible STOR data</vt:lpstr>
      <vt:lpstr>Table 10.2</vt:lpstr>
      <vt:lpstr>Table 10.4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Sam.Do</dc:creator>
  <cp:lastModifiedBy>Jon.McDonald</cp:lastModifiedBy>
  <dcterms:created xsi:type="dcterms:W3CDTF">2014-10-13T14:16:41Z</dcterms:created>
  <dcterms:modified xsi:type="dcterms:W3CDTF">2017-06-01T09:08:29Z</dcterms:modified>
</cp:coreProperties>
</file>