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210" activeTab="1"/>
  </bookViews>
  <sheets>
    <sheet name="Auto Summary" sheetId="6" r:id="rId1"/>
    <sheet name="5b. Historic flexible STOR data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M_AVAIL">OFFSET('[1]1c'!$E$7,0,0,'[1]1c'!$D$2,1)</definedName>
    <definedName name="BM_UNAVAIL">OFFSET('[1]1c'!$I$7,0,0,'[1]1c'!$D$2,1)</definedName>
    <definedName name="CostSQL" localSheetId="0">[2]Cost!#REF!</definedName>
    <definedName name="CostSQL">[3]Cost!#REF!</definedName>
    <definedName name="END_DATE" localSheetId="0">[4]Control!$C$6</definedName>
    <definedName name="END_DATE">[5]Control!$C$6</definedName>
    <definedName name="END_DATE_VAR">[6]Settings!#REF!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 localSheetId="0">[4]Control!$C$5</definedName>
    <definedName name="START_DATE">[5]Control!$C$5</definedName>
    <definedName name="START_DATE_VAR">[6]Settings!#REF!</definedName>
    <definedName name="START_MTH" localSheetId="0">[4]Control!$C$7</definedName>
    <definedName name="START_MTH">[5]Control!$C$7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2" i="7" l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G43" i="7" s="1"/>
  <c r="AG44" i="7" s="1"/>
  <c r="AG45" i="7" s="1"/>
  <c r="AG46" i="7" s="1"/>
  <c r="AG47" i="7" s="1"/>
  <c r="AG48" i="7" s="1"/>
  <c r="AG49" i="7" s="1"/>
  <c r="AG50" i="7" s="1"/>
  <c r="AG51" i="7" s="1"/>
  <c r="AG52" i="7" s="1"/>
  <c r="AG53" i="7" s="1"/>
  <c r="AG54" i="7" s="1"/>
  <c r="AG55" i="7" s="1"/>
  <c r="AG31" i="7"/>
  <c r="AG30" i="7"/>
  <c r="AG5" i="7"/>
  <c r="AG6" i="7" s="1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C54" i="6" l="1"/>
  <c r="D53" i="6"/>
  <c r="D52" i="6"/>
  <c r="D50" i="6"/>
  <c r="D49" i="6"/>
  <c r="D47" i="6"/>
  <c r="D46" i="6"/>
  <c r="D44" i="6"/>
  <c r="D43" i="6"/>
  <c r="D41" i="6"/>
  <c r="D40" i="6"/>
  <c r="C38" i="6"/>
  <c r="D37" i="6"/>
  <c r="C36" i="6"/>
  <c r="C35" i="6"/>
  <c r="C34" i="6"/>
  <c r="C33" i="6"/>
  <c r="C32" i="6"/>
  <c r="C31" i="6"/>
  <c r="C30" i="6"/>
  <c r="C29" i="6"/>
  <c r="C28" i="6"/>
  <c r="D27" i="6"/>
  <c r="D26" i="6"/>
  <c r="C25" i="6"/>
  <c r="D24" i="6"/>
  <c r="C23" i="6"/>
  <c r="D22" i="6"/>
  <c r="C21" i="6"/>
  <c r="D20" i="6"/>
  <c r="C19" i="6"/>
  <c r="C18" i="6"/>
  <c r="C17" i="6"/>
  <c r="C15" i="6"/>
  <c r="C14" i="6"/>
  <c r="H1" i="6" s="1"/>
  <c r="D13" i="6"/>
  <c r="D12" i="6"/>
  <c r="D10" i="6"/>
  <c r="C9" i="6"/>
  <c r="D8" i="6"/>
  <c r="D7" i="6"/>
  <c r="C5" i="6"/>
  <c r="C4" i="6"/>
  <c r="D3" i="6"/>
  <c r="D2" i="6"/>
  <c r="G1" i="6"/>
  <c r="C55" i="6" l="1"/>
  <c r="C58" i="6" s="1"/>
  <c r="C57" i="6" l="1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<sst xmlns="http://schemas.openxmlformats.org/spreadsheetml/2006/main" count="674" uniqueCount="610">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</sst>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0">
    <xf numFmtId="0" fontId="0" fillId="0" borderId="0"/>
    <xf numFmtId="44" fontId="20" fillId="0" borderId="0" applyFont="0" applyFill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5" fillId="35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5" fillId="37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0" borderId="0" applyNumberFormat="0" applyBorder="0" applyAlignment="0" applyProtection="0"/>
    <xf numFmtId="0" fontId="25" fillId="39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6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4" borderId="0" applyNumberFormat="0" applyBorder="0" applyAlignment="0" applyProtection="0"/>
    <xf numFmtId="0" fontId="25" fillId="43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5" fillId="45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4" borderId="0" applyNumberFormat="0" applyBorder="0" applyAlignment="0" applyProtection="0"/>
    <xf numFmtId="0" fontId="25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1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7" fillId="20" borderId="0" applyNumberFormat="0" applyBorder="0" applyAlignment="0" applyProtection="0"/>
    <xf numFmtId="0" fontId="26" fillId="46" borderId="0" applyNumberFormat="0" applyBorder="0" applyAlignment="0" applyProtection="0"/>
    <xf numFmtId="0" fontId="27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4" borderId="0" applyNumberFormat="0" applyBorder="0" applyAlignment="0" applyProtection="0"/>
    <xf numFmtId="0" fontId="26" fillId="44" borderId="0" applyNumberFormat="0" applyBorder="0" applyAlignment="0" applyProtection="0"/>
    <xf numFmtId="0" fontId="27" fillId="50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8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38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55" borderId="0" applyNumberFormat="0" applyBorder="0" applyAlignment="0" applyProtection="0"/>
    <xf numFmtId="0" fontId="27" fillId="50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5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44" borderId="34" applyNumberFormat="0" applyAlignment="0" applyProtection="0"/>
    <xf numFmtId="0" fontId="31" fillId="44" borderId="34" applyNumberFormat="0" applyAlignment="0" applyProtection="0"/>
    <xf numFmtId="0" fontId="11" fillId="6" borderId="4" applyNumberFormat="0" applyAlignment="0" applyProtection="0"/>
    <xf numFmtId="0" fontId="30" fillId="57" borderId="34" applyNumberFormat="0" applyAlignment="0" applyProtection="0"/>
    <xf numFmtId="0" fontId="31" fillId="44" borderId="34" applyNumberFormat="0" applyAlignment="0" applyProtection="0"/>
    <xf numFmtId="0" fontId="32" fillId="58" borderId="35" applyNumberFormat="0" applyAlignment="0" applyProtection="0"/>
    <xf numFmtId="0" fontId="33" fillId="58" borderId="35" applyNumberFormat="0" applyAlignment="0" applyProtection="0"/>
    <xf numFmtId="0" fontId="13" fillId="7" borderId="7" applyNumberFormat="0" applyAlignment="0" applyProtection="0"/>
    <xf numFmtId="0" fontId="32" fillId="58" borderId="35" applyNumberFormat="0" applyAlignment="0" applyProtection="0"/>
    <xf numFmtId="0" fontId="33" fillId="58" borderId="35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6" fillId="2" borderId="0" applyNumberFormat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0" borderId="36" applyNumberFormat="0" applyFill="0" applyAlignment="0" applyProtection="0"/>
    <xf numFmtId="0" fontId="39" fillId="0" borderId="36" applyNumberFormat="0" applyFill="0" applyAlignment="0" applyProtection="0"/>
    <xf numFmtId="0" fontId="3" fillId="0" borderId="1" applyNumberFormat="0" applyFill="0" applyAlignment="0" applyProtection="0"/>
    <xf numFmtId="0" fontId="40" fillId="0" borderId="37" applyNumberFormat="0" applyFill="0" applyAlignment="0" applyProtection="0"/>
    <xf numFmtId="0" fontId="39" fillId="0" borderId="36" applyNumberFormat="0" applyFill="0" applyAlignment="0" applyProtection="0"/>
    <xf numFmtId="0" fontId="41" fillId="0" borderId="38" applyNumberFormat="0" applyFill="0" applyAlignment="0" applyProtection="0"/>
    <xf numFmtId="0" fontId="42" fillId="0" borderId="38" applyNumberFormat="0" applyFill="0" applyAlignment="0" applyProtection="0"/>
    <xf numFmtId="0" fontId="4" fillId="0" borderId="2" applyNumberFormat="0" applyFill="0" applyAlignment="0" applyProtection="0"/>
    <xf numFmtId="0" fontId="43" fillId="0" borderId="38" applyNumberFormat="0" applyFill="0" applyAlignment="0" applyProtection="0"/>
    <xf numFmtId="0" fontId="42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39" applyNumberFormat="0" applyFill="0" applyAlignment="0" applyProtection="0"/>
    <xf numFmtId="0" fontId="5" fillId="0" borderId="3" applyNumberFormat="0" applyFill="0" applyAlignment="0" applyProtection="0"/>
    <xf numFmtId="0" fontId="46" fillId="0" borderId="40" applyNumberFormat="0" applyFill="0" applyAlignment="0" applyProtection="0"/>
    <xf numFmtId="0" fontId="4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6" borderId="34" applyNumberFormat="0" applyAlignment="0" applyProtection="0"/>
    <xf numFmtId="0" fontId="49" fillId="36" borderId="34" applyNumberFormat="0" applyAlignment="0" applyProtection="0"/>
    <xf numFmtId="0" fontId="9" fillId="5" borderId="4" applyNumberFormat="0" applyAlignment="0" applyProtection="0"/>
    <xf numFmtId="0" fontId="48" fillId="46" borderId="34" applyNumberFormat="0" applyAlignment="0" applyProtection="0"/>
    <xf numFmtId="0" fontId="49" fillId="36" borderId="34" applyNumberFormat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12" fillId="0" borderId="6" applyNumberFormat="0" applyFill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52" fillId="46" borderId="0" applyNumberFormat="0" applyBorder="0" applyAlignment="0" applyProtection="0"/>
    <xf numFmtId="0" fontId="53" fillId="46" borderId="0" applyNumberFormat="0" applyBorder="0" applyAlignment="0" applyProtection="0"/>
    <xf numFmtId="0" fontId="8" fillId="4" borderId="0" applyNumberFormat="0" applyBorder="0" applyAlignment="0" applyProtection="0"/>
    <xf numFmtId="0" fontId="52" fillId="46" borderId="0" applyNumberFormat="0" applyBorder="0" applyAlignment="0" applyProtection="0"/>
    <xf numFmtId="0" fontId="53" fillId="46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5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0" fillId="40" borderId="42" applyNumberFormat="0" applyFont="0" applyAlignment="0" applyProtection="0"/>
    <xf numFmtId="0" fontId="25" fillId="40" borderId="42" applyNumberFormat="0" applyFont="0" applyAlignment="0" applyProtection="0"/>
    <xf numFmtId="0" fontId="55" fillId="44" borderId="43" applyNumberFormat="0" applyAlignment="0" applyProtection="0"/>
    <xf numFmtId="0" fontId="56" fillId="44" borderId="43" applyNumberFormat="0" applyAlignment="0" applyProtection="0"/>
    <xf numFmtId="0" fontId="10" fillId="6" borderId="5" applyNumberFormat="0" applyAlignment="0" applyProtection="0"/>
    <xf numFmtId="0" fontId="55" fillId="57" borderId="43" applyNumberFormat="0" applyAlignment="0" applyProtection="0"/>
    <xf numFmtId="0" fontId="56" fillId="44" borderId="4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4" applyNumberFormat="0" applyFill="0" applyAlignment="0" applyProtection="0"/>
    <xf numFmtId="0" fontId="16" fillId="0" borderId="9" applyNumberFormat="0" applyFill="0" applyAlignment="0" applyProtection="0"/>
    <xf numFmtId="0" fontId="59" fillId="0" borderId="45" applyNumberFormat="0" applyFill="0" applyAlignment="0" applyProtection="0"/>
    <xf numFmtId="0" fontId="60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0" borderId="0"/>
    <xf numFmtId="0" fontId="54" fillId="0" borderId="0"/>
  </cellStyleXfs>
  <cellXfs count="100">
    <xf numFmtId="0" fontId="0" fillId="0" borderId="0" xfId="0"/>
    <xf numFmtId="2" fontId="20" fillId="0" borderId="14" xfId="1" applyNumberFormat="1" applyFont="1" applyFill="1" applyBorder="1" applyAlignment="1">
      <alignment horizontal="center"/>
    </xf>
    <xf numFmtId="2" fontId="20" fillId="0" borderId="16" xfId="1" applyNumberFormat="1" applyFont="1" applyFill="1" applyBorder="1" applyAlignment="1">
      <alignment horizontal="center"/>
    </xf>
    <xf numFmtId="2" fontId="20" fillId="0" borderId="1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2" fontId="20" fillId="0" borderId="23" xfId="1" applyNumberFormat="1" applyFont="1" applyFill="1" applyBorder="1" applyAlignment="1">
      <alignment horizontal="center"/>
    </xf>
    <xf numFmtId="2" fontId="20" fillId="0" borderId="24" xfId="1" applyNumberFormat="1" applyFont="1" applyFill="1" applyBorder="1" applyAlignment="1">
      <alignment horizontal="center"/>
    </xf>
    <xf numFmtId="2" fontId="20" fillId="0" borderId="25" xfId="1" applyNumberFormat="1" applyFont="1" applyFill="1" applyBorder="1" applyAlignment="1">
      <alignment horizontal="center"/>
    </xf>
    <xf numFmtId="2" fontId="20" fillId="0" borderId="27" xfId="1" applyNumberFormat="1" applyFont="1" applyFill="1" applyBorder="1" applyAlignment="1">
      <alignment horizontal="center"/>
    </xf>
    <xf numFmtId="2" fontId="0" fillId="0" borderId="29" xfId="1" applyNumberFormat="1" applyFont="1" applyFill="1" applyBorder="1" applyAlignment="1">
      <alignment horizontal="center"/>
    </xf>
    <xf numFmtId="2" fontId="0" fillId="0" borderId="18" xfId="1" applyNumberFormat="1" applyFont="1" applyFill="1" applyBorder="1" applyAlignment="1">
      <alignment horizontal="center"/>
    </xf>
    <xf numFmtId="2" fontId="0" fillId="0" borderId="20" xfId="1" applyNumberFormat="1" applyFont="1" applyFill="1" applyBorder="1" applyAlignment="1">
      <alignment horizontal="center"/>
    </xf>
    <xf numFmtId="2" fontId="0" fillId="0" borderId="23" xfId="1" applyNumberFormat="1" applyFont="1" applyFill="1" applyBorder="1" applyAlignment="1">
      <alignment horizontal="center"/>
    </xf>
    <xf numFmtId="2" fontId="0" fillId="0" borderId="31" xfId="1" applyNumberFormat="1" applyFont="1" applyFill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2" fontId="0" fillId="0" borderId="16" xfId="1" applyNumberFormat="1" applyFont="1" applyFill="1" applyBorder="1" applyAlignment="1">
      <alignment horizontal="center"/>
    </xf>
    <xf numFmtId="0" fontId="0" fillId="59" borderId="0" xfId="0" applyFill="1"/>
    <xf numFmtId="0" fontId="0" fillId="0" borderId="49" xfId="0" applyBorder="1" applyAlignment="1"/>
    <xf numFmtId="0" fontId="63" fillId="60" borderId="50" xfId="488" applyFont="1" applyFill="1" applyBorder="1" applyAlignment="1">
      <alignment horizontal="center" vertical="center" wrapText="1"/>
    </xf>
    <xf numFmtId="0" fontId="63" fillId="60" borderId="51" xfId="488" applyFont="1" applyFill="1" applyBorder="1" applyAlignment="1">
      <alignment horizontal="center" vertical="center" wrapText="1"/>
    </xf>
    <xf numFmtId="0" fontId="63" fillId="60" borderId="31" xfId="488" applyFont="1" applyFill="1" applyBorder="1" applyAlignment="1">
      <alignment horizontal="center" vertical="center" wrapText="1"/>
    </xf>
    <xf numFmtId="0" fontId="63" fillId="60" borderId="52" xfId="488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3" fillId="0" borderId="53" xfId="488" applyFont="1" applyFill="1" applyBorder="1" applyAlignment="1">
      <alignment horizontal="right" wrapText="1"/>
    </xf>
    <xf numFmtId="15" fontId="54" fillId="0" borderId="54" xfId="488" applyNumberFormat="1" applyFont="1" applyFill="1" applyBorder="1" applyAlignment="1">
      <alignment horizontal="right" wrapText="1"/>
    </xf>
    <xf numFmtId="0" fontId="54" fillId="0" borderId="55" xfId="488" applyFont="1" applyFill="1" applyBorder="1" applyAlignment="1">
      <alignment horizontal="right" wrapText="1"/>
    </xf>
    <xf numFmtId="0" fontId="54" fillId="0" borderId="56" xfId="488" applyFont="1" applyFill="1" applyBorder="1" applyAlignment="1">
      <alignment horizontal="right" wrapText="1"/>
    </xf>
    <xf numFmtId="0" fontId="0" fillId="0" borderId="49" xfId="0" applyBorder="1"/>
    <xf numFmtId="15" fontId="54" fillId="0" borderId="49" xfId="488" applyNumberFormat="1" applyFont="1" applyFill="1" applyBorder="1" applyAlignment="1">
      <alignment horizontal="right" wrapText="1"/>
    </xf>
    <xf numFmtId="0" fontId="54" fillId="0" borderId="57" xfId="488" applyFont="1" applyFill="1" applyBorder="1" applyAlignment="1">
      <alignment horizontal="right" wrapText="1"/>
    </xf>
    <xf numFmtId="0" fontId="54" fillId="0" borderId="57" xfId="488" applyFill="1" applyBorder="1"/>
    <xf numFmtId="0" fontId="54" fillId="0" borderId="58" xfId="488" applyFont="1" applyFill="1" applyBorder="1" applyAlignment="1">
      <alignment horizontal="right" wrapText="1"/>
    </xf>
    <xf numFmtId="0" fontId="54" fillId="0" borderId="59" xfId="488" applyFont="1" applyFill="1" applyBorder="1" applyAlignment="1">
      <alignment horizontal="right" wrapText="1"/>
    </xf>
    <xf numFmtId="0" fontId="54" fillId="0" borderId="57" xfId="489" applyFont="1" applyFill="1" applyBorder="1" applyAlignment="1">
      <alignment horizontal="right" wrapText="1"/>
    </xf>
    <xf numFmtId="0" fontId="54" fillId="0" borderId="58" xfId="489" applyFont="1" applyFill="1" applyBorder="1" applyAlignment="1">
      <alignment horizontal="right" wrapText="1"/>
    </xf>
    <xf numFmtId="0" fontId="63" fillId="0" borderId="60" xfId="488" applyFont="1" applyFill="1" applyBorder="1" applyAlignment="1">
      <alignment horizontal="right" wrapText="1"/>
    </xf>
    <xf numFmtId="15" fontId="54" fillId="0" borderId="61" xfId="488" applyNumberFormat="1" applyFont="1" applyFill="1" applyBorder="1" applyAlignment="1">
      <alignment horizontal="right" wrapText="1"/>
    </xf>
    <xf numFmtId="0" fontId="54" fillId="0" borderId="62" xfId="488" applyFont="1" applyFill="1" applyBorder="1" applyAlignment="1">
      <alignment horizontal="right" wrapText="1"/>
    </xf>
    <xf numFmtId="0" fontId="54" fillId="0" borderId="63" xfId="488" applyFont="1" applyFill="1" applyBorder="1" applyAlignment="1">
      <alignment horizontal="right" wrapText="1"/>
    </xf>
    <xf numFmtId="0" fontId="18" fillId="33" borderId="10" xfId="307" applyFont="1" applyFill="1" applyBorder="1"/>
    <xf numFmtId="0" fontId="18" fillId="33" borderId="11" xfId="307" applyFont="1" applyFill="1" applyBorder="1"/>
    <xf numFmtId="0" fontId="18" fillId="33" borderId="10" xfId="307" applyFont="1" applyFill="1" applyBorder="1" applyAlignment="1">
      <alignment horizontal="center" wrapText="1"/>
    </xf>
    <xf numFmtId="0" fontId="18" fillId="33" borderId="10" xfId="307" applyFont="1" applyFill="1" applyBorder="1" applyAlignment="1">
      <alignment horizontal="center"/>
    </xf>
    <xf numFmtId="0" fontId="20" fillId="0" borderId="0" xfId="307"/>
    <xf numFmtId="2" fontId="19" fillId="0" borderId="0" xfId="307" applyNumberFormat="1" applyFont="1"/>
    <xf numFmtId="0" fontId="20" fillId="0" borderId="12" xfId="307" applyFill="1" applyBorder="1"/>
    <xf numFmtId="0" fontId="20" fillId="0" borderId="13" xfId="307" applyFill="1" applyBorder="1"/>
    <xf numFmtId="0" fontId="20" fillId="0" borderId="12" xfId="307" applyFill="1" applyBorder="1" applyAlignment="1">
      <alignment horizontal="center"/>
    </xf>
    <xf numFmtId="1" fontId="20" fillId="0" borderId="12" xfId="307" applyNumberFormat="1" applyFill="1" applyBorder="1" applyAlignment="1">
      <alignment horizontal="center"/>
    </xf>
    <xf numFmtId="0" fontId="20" fillId="0" borderId="14" xfId="307" applyFill="1" applyBorder="1"/>
    <xf numFmtId="0" fontId="20" fillId="0" borderId="15" xfId="307" applyFill="1" applyBorder="1"/>
    <xf numFmtId="0" fontId="20" fillId="0" borderId="14" xfId="307" applyFont="1" applyFill="1" applyBorder="1" applyAlignment="1">
      <alignment horizontal="center"/>
    </xf>
    <xf numFmtId="3" fontId="20" fillId="0" borderId="14" xfId="307" applyNumberFormat="1" applyFill="1" applyBorder="1" applyAlignment="1">
      <alignment horizontal="center"/>
    </xf>
    <xf numFmtId="0" fontId="20" fillId="0" borderId="16" xfId="307" applyFill="1" applyBorder="1"/>
    <xf numFmtId="0" fontId="20" fillId="0" borderId="17" xfId="307" applyFill="1" applyBorder="1"/>
    <xf numFmtId="0" fontId="20" fillId="0" borderId="18" xfId="307" applyFill="1" applyBorder="1"/>
    <xf numFmtId="0" fontId="21" fillId="0" borderId="19" xfId="307" applyFont="1" applyFill="1" applyBorder="1"/>
    <xf numFmtId="0" fontId="20" fillId="0" borderId="14" xfId="307" applyFill="1" applyBorder="1" applyAlignment="1">
      <alignment wrapText="1"/>
    </xf>
    <xf numFmtId="0" fontId="20" fillId="0" borderId="20" xfId="307" applyFill="1" applyBorder="1"/>
    <xf numFmtId="0" fontId="20" fillId="0" borderId="21" xfId="307" applyFill="1" applyBorder="1"/>
    <xf numFmtId="3" fontId="20" fillId="0" borderId="16" xfId="307" applyNumberFormat="1" applyFill="1" applyBorder="1" applyAlignment="1">
      <alignment horizontal="center"/>
    </xf>
    <xf numFmtId="0" fontId="20" fillId="0" borderId="19" xfId="307" applyFill="1" applyBorder="1"/>
    <xf numFmtId="0" fontId="20" fillId="0" borderId="22" xfId="307" applyFill="1" applyBorder="1"/>
    <xf numFmtId="0" fontId="20" fillId="0" borderId="21" xfId="307" applyFill="1" applyBorder="1" applyAlignment="1">
      <alignment wrapText="1"/>
    </xf>
    <xf numFmtId="0" fontId="20" fillId="0" borderId="18" xfId="307" applyFont="1" applyFill="1" applyBorder="1" applyAlignment="1">
      <alignment horizontal="center" wrapText="1"/>
    </xf>
    <xf numFmtId="0" fontId="20" fillId="0" borderId="23" xfId="307" applyFill="1" applyBorder="1"/>
    <xf numFmtId="0" fontId="20" fillId="0" borderId="24" xfId="307" applyFill="1" applyBorder="1"/>
    <xf numFmtId="0" fontId="20" fillId="0" borderId="0" xfId="307" applyFill="1" applyBorder="1"/>
    <xf numFmtId="0" fontId="20" fillId="0" borderId="16" xfId="307" applyFill="1" applyBorder="1" applyAlignment="1">
      <alignment horizontal="center"/>
    </xf>
    <xf numFmtId="0" fontId="20" fillId="0" borderId="25" xfId="307" applyFill="1" applyBorder="1"/>
    <xf numFmtId="0" fontId="20" fillId="0" borderId="26" xfId="307" applyFill="1" applyBorder="1" applyAlignment="1">
      <alignment wrapText="1"/>
    </xf>
    <xf numFmtId="0" fontId="20" fillId="0" borderId="27" xfId="307" applyFill="1" applyBorder="1"/>
    <xf numFmtId="0" fontId="20" fillId="0" borderId="28" xfId="307" applyFill="1" applyBorder="1"/>
    <xf numFmtId="0" fontId="20" fillId="0" borderId="27" xfId="307" applyFill="1" applyBorder="1" applyAlignment="1">
      <alignment horizontal="center"/>
    </xf>
    <xf numFmtId="0" fontId="20" fillId="0" borderId="29" xfId="307" applyFill="1" applyBorder="1"/>
    <xf numFmtId="0" fontId="20" fillId="0" borderId="30" xfId="307" applyFill="1" applyBorder="1"/>
    <xf numFmtId="1" fontId="20" fillId="0" borderId="18" xfId="307" applyNumberFormat="1" applyFill="1" applyBorder="1" applyAlignment="1">
      <alignment horizontal="center"/>
    </xf>
    <xf numFmtId="165" fontId="20" fillId="0" borderId="14" xfId="307" applyNumberFormat="1" applyFill="1" applyBorder="1" applyAlignment="1">
      <alignment horizontal="center"/>
    </xf>
    <xf numFmtId="0" fontId="20" fillId="0" borderId="18" xfId="307" applyFill="1" applyBorder="1" applyAlignment="1">
      <alignment wrapText="1"/>
    </xf>
    <xf numFmtId="0" fontId="20" fillId="0" borderId="16" xfId="307" applyFill="1" applyBorder="1" applyAlignment="1">
      <alignment wrapText="1"/>
    </xf>
    <xf numFmtId="0" fontId="20" fillId="0" borderId="31" xfId="307" applyFill="1" applyBorder="1"/>
    <xf numFmtId="0" fontId="20" fillId="0" borderId="32" xfId="307" applyFill="1" applyBorder="1"/>
    <xf numFmtId="0" fontId="20" fillId="0" borderId="31" xfId="307" applyFill="1" applyBorder="1" applyAlignment="1">
      <alignment wrapText="1"/>
    </xf>
    <xf numFmtId="0" fontId="20" fillId="0" borderId="33" xfId="307" applyFill="1" applyBorder="1"/>
    <xf numFmtId="0" fontId="20" fillId="33" borderId="31" xfId="307" applyFill="1" applyBorder="1"/>
    <xf numFmtId="0" fontId="20" fillId="33" borderId="30" xfId="307" applyFill="1" applyBorder="1"/>
    <xf numFmtId="166" fontId="20" fillId="33" borderId="31" xfId="307" applyNumberFormat="1" applyFill="1" applyBorder="1" applyAlignment="1">
      <alignment horizontal="center"/>
    </xf>
    <xf numFmtId="0" fontId="20" fillId="0" borderId="14" xfId="307" applyFill="1" applyBorder="1" applyAlignment="1">
      <alignment horizontal="center"/>
    </xf>
    <xf numFmtId="3" fontId="20" fillId="0" borderId="22" xfId="307" applyNumberFormat="1" applyFill="1" applyBorder="1" applyAlignment="1">
      <alignment horizontal="center"/>
    </xf>
    <xf numFmtId="0" fontId="20" fillId="0" borderId="22" xfId="307" applyFill="1" applyBorder="1" applyAlignment="1">
      <alignment horizontal="center"/>
    </xf>
    <xf numFmtId="2" fontId="20" fillId="0" borderId="22" xfId="307" applyNumberFormat="1" applyFill="1" applyBorder="1" applyAlignment="1">
      <alignment horizontal="center"/>
    </xf>
    <xf numFmtId="167" fontId="20" fillId="0" borderId="22" xfId="307" applyNumberFormat="1" applyFill="1" applyBorder="1" applyAlignment="1">
      <alignment horizontal="center"/>
    </xf>
    <xf numFmtId="0" fontId="20" fillId="34" borderId="0" xfId="307" applyFill="1" applyBorder="1"/>
    <xf numFmtId="8" fontId="20" fillId="0" borderId="0" xfId="307" applyNumberFormat="1" applyAlignment="1">
      <alignment horizontal="center"/>
    </xf>
    <xf numFmtId="0" fontId="20" fillId="0" borderId="0" xfId="307" applyAlignment="1">
      <alignment horizontal="center"/>
    </xf>
    <xf numFmtId="0" fontId="18" fillId="33" borderId="46" xfId="0" applyFont="1" applyFill="1" applyBorder="1" applyAlignment="1">
      <alignment horizontal="center" vertical="center"/>
    </xf>
    <xf numFmtId="0" fontId="18" fillId="33" borderId="47" xfId="0" applyFont="1" applyFill="1" applyBorder="1" applyAlignment="1">
      <alignment horizontal="center" vertical="center"/>
    </xf>
    <xf numFmtId="0" fontId="18" fillId="33" borderId="48" xfId="0" applyFont="1" applyFill="1" applyBorder="1" applyAlignment="1">
      <alignment horizontal="center" vertical="center"/>
    </xf>
  </cellXfs>
  <cellStyles count="490">
    <cellStyle name="20% - Accent1 2" xfId="2"/>
    <cellStyle name="20% - Accent1 2 2" xfId="3"/>
    <cellStyle name="20% - Accent1 3" xfId="4"/>
    <cellStyle name="20% - Accent1 3 2" xfId="5"/>
    <cellStyle name="20% - Accent1 3 2 2" xfId="6"/>
    <cellStyle name="20% - Accent1 3 2 2 2" xfId="7"/>
    <cellStyle name="20% - Accent1 3 2 3" xfId="8"/>
    <cellStyle name="20% - Accent1 3 3" xfId="9"/>
    <cellStyle name="20% - Accent1 3 3 2" xfId="10"/>
    <cellStyle name="20% - Accent1 3 4" xfId="11"/>
    <cellStyle name="20% - Accent1 4" xfId="12"/>
    <cellStyle name="20% - Accent1 5" xfId="13"/>
    <cellStyle name="20% - Accent2 2" xfId="14"/>
    <cellStyle name="20% - Accent2 2 2" xfId="15"/>
    <cellStyle name="20% - Accent2 3" xfId="16"/>
    <cellStyle name="20% - Accent2 3 2" xfId="17"/>
    <cellStyle name="20% - Accent2 3 2 2" xfId="18"/>
    <cellStyle name="20% - Accent2 3 2 2 2" xfId="19"/>
    <cellStyle name="20% - Accent2 3 2 3" xfId="20"/>
    <cellStyle name="20% - Accent2 3 3" xfId="21"/>
    <cellStyle name="20% - Accent2 3 3 2" xfId="22"/>
    <cellStyle name="20% - Accent2 3 4" xfId="23"/>
    <cellStyle name="20% - Accent2 4" xfId="24"/>
    <cellStyle name="20% - Accent2 5" xfId="25"/>
    <cellStyle name="20% - Accent3 2" xfId="26"/>
    <cellStyle name="20% - Accent3 2 2" xfId="27"/>
    <cellStyle name="20% - Accent3 3" xfId="28"/>
    <cellStyle name="20% - Accent3 3 2" xfId="29"/>
    <cellStyle name="20% - Accent3 3 2 2" xfId="30"/>
    <cellStyle name="20% - Accent3 3 2 2 2" xfId="31"/>
    <cellStyle name="20% - Accent3 3 2 3" xfId="32"/>
    <cellStyle name="20% - Accent3 3 3" xfId="33"/>
    <cellStyle name="20% - Accent3 3 3 2" xfId="34"/>
    <cellStyle name="20% - Accent3 3 4" xfId="35"/>
    <cellStyle name="20% - Accent3 4" xfId="36"/>
    <cellStyle name="20% - Accent3 5" xfId="37"/>
    <cellStyle name="20% - Accent4 2" xfId="38"/>
    <cellStyle name="20% - Accent4 2 2" xfId="39"/>
    <cellStyle name="20% - Accent4 3" xfId="40"/>
    <cellStyle name="20% - Accent4 3 2" xfId="41"/>
    <cellStyle name="20% - Accent4 3 2 2" xfId="42"/>
    <cellStyle name="20% - Accent4 3 2 2 2" xfId="43"/>
    <cellStyle name="20% - Accent4 3 2 3" xfId="44"/>
    <cellStyle name="20% - Accent4 3 3" xfId="45"/>
    <cellStyle name="20% - Accent4 3 3 2" xfId="46"/>
    <cellStyle name="20% - Accent4 3 4" xfId="47"/>
    <cellStyle name="20% - Accent4 4" xfId="48"/>
    <cellStyle name="20% - Accent4 5" xfId="49"/>
    <cellStyle name="20% - Accent5 2" xfId="50"/>
    <cellStyle name="20% - Accent5 2 2" xfId="51"/>
    <cellStyle name="20% - Accent5 3" xfId="52"/>
    <cellStyle name="20% - Accent5 3 2" xfId="53"/>
    <cellStyle name="20% - Accent5 3 2 2" xfId="54"/>
    <cellStyle name="20% - Accent5 3 2 2 2" xfId="55"/>
    <cellStyle name="20% - Accent5 3 2 3" xfId="56"/>
    <cellStyle name="20% - Accent5 3 3" xfId="57"/>
    <cellStyle name="20% - Accent5 3 3 2" xfId="58"/>
    <cellStyle name="20% - Accent5 3 4" xfId="59"/>
    <cellStyle name="20% - Accent5 4" xfId="60"/>
    <cellStyle name="20% - Accent5 5" xfId="61"/>
    <cellStyle name="20% - Accent6 2" xfId="62"/>
    <cellStyle name="20% - Accent6 2 2" xfId="63"/>
    <cellStyle name="20% - Accent6 3" xfId="64"/>
    <cellStyle name="20% - Accent6 3 2" xfId="65"/>
    <cellStyle name="20% - Accent6 3 2 2" xfId="66"/>
    <cellStyle name="20% - Accent6 3 2 2 2" xfId="67"/>
    <cellStyle name="20% - Accent6 3 2 3" xfId="68"/>
    <cellStyle name="20% - Accent6 3 3" xfId="69"/>
    <cellStyle name="20% - Accent6 3 3 2" xfId="70"/>
    <cellStyle name="20% - Accent6 3 4" xfId="71"/>
    <cellStyle name="20% - Accent6 4" xfId="72"/>
    <cellStyle name="20% - Accent6 5" xfId="73"/>
    <cellStyle name="40% - Accent1 2" xfId="74"/>
    <cellStyle name="40% - Accent1 2 2" xfId="75"/>
    <cellStyle name="40% - Accent1 3" xfId="76"/>
    <cellStyle name="40% - Accent1 3 2" xfId="77"/>
    <cellStyle name="40% - Accent1 3 2 2" xfId="78"/>
    <cellStyle name="40% - Accent1 3 2 2 2" xfId="79"/>
    <cellStyle name="40% - Accent1 3 2 3" xfId="80"/>
    <cellStyle name="40% - Accent1 3 3" xfId="81"/>
    <cellStyle name="40% - Accent1 3 3 2" xfId="82"/>
    <cellStyle name="40% - Accent1 3 4" xfId="83"/>
    <cellStyle name="40% - Accent1 4" xfId="84"/>
    <cellStyle name="40% - Accent1 5" xfId="85"/>
    <cellStyle name="40% - Accent2 2" xfId="86"/>
    <cellStyle name="40% - Accent2 2 2" xfId="87"/>
    <cellStyle name="40% - Accent2 3" xfId="88"/>
    <cellStyle name="40% - Accent2 3 2" xfId="89"/>
    <cellStyle name="40% - Accent2 3 2 2" xfId="90"/>
    <cellStyle name="40% - Accent2 3 2 2 2" xfId="91"/>
    <cellStyle name="40% - Accent2 3 2 3" xfId="92"/>
    <cellStyle name="40% - Accent2 3 3" xfId="93"/>
    <cellStyle name="40% - Accent2 3 3 2" xfId="94"/>
    <cellStyle name="40% - Accent2 3 4" xfId="95"/>
    <cellStyle name="40% - Accent2 4" xfId="96"/>
    <cellStyle name="40% - Accent2 5" xfId="97"/>
    <cellStyle name="40% - Accent3 2" xfId="98"/>
    <cellStyle name="40% - Accent3 2 2" xfId="99"/>
    <cellStyle name="40% - Accent3 3" xfId="100"/>
    <cellStyle name="40% - Accent3 3 2" xfId="101"/>
    <cellStyle name="40% - Accent3 3 2 2" xfId="102"/>
    <cellStyle name="40% - Accent3 3 2 2 2" xfId="103"/>
    <cellStyle name="40% - Accent3 3 2 3" xfId="104"/>
    <cellStyle name="40% - Accent3 3 3" xfId="105"/>
    <cellStyle name="40% - Accent3 3 3 2" xfId="106"/>
    <cellStyle name="40% - Accent3 3 4" xfId="107"/>
    <cellStyle name="40% - Accent3 4" xfId="108"/>
    <cellStyle name="40% - Accent3 5" xfId="109"/>
    <cellStyle name="40% - Accent4 2" xfId="110"/>
    <cellStyle name="40% - Accent4 2 2" xfId="111"/>
    <cellStyle name="40% - Accent4 3" xfId="112"/>
    <cellStyle name="40% - Accent4 3 2" xfId="113"/>
    <cellStyle name="40% - Accent4 3 2 2" xfId="114"/>
    <cellStyle name="40% - Accent4 3 2 2 2" xfId="115"/>
    <cellStyle name="40% - Accent4 3 2 3" xfId="116"/>
    <cellStyle name="40% - Accent4 3 3" xfId="117"/>
    <cellStyle name="40% - Accent4 3 3 2" xfId="118"/>
    <cellStyle name="40% - Accent4 3 4" xfId="119"/>
    <cellStyle name="40% - Accent4 4" xfId="120"/>
    <cellStyle name="40% - Accent4 5" xfId="121"/>
    <cellStyle name="40% - Accent5 2" xfId="122"/>
    <cellStyle name="40% - Accent5 2 2" xfId="123"/>
    <cellStyle name="40% - Accent5 3" xfId="124"/>
    <cellStyle name="40% - Accent5 3 2" xfId="125"/>
    <cellStyle name="40% - Accent5 3 2 2" xfId="126"/>
    <cellStyle name="40% - Accent5 3 2 2 2" xfId="127"/>
    <cellStyle name="40% - Accent5 3 2 3" xfId="128"/>
    <cellStyle name="40% - Accent5 3 3" xfId="129"/>
    <cellStyle name="40% - Accent5 3 3 2" xfId="130"/>
    <cellStyle name="40% - Accent5 3 4" xfId="131"/>
    <cellStyle name="40% - Accent5 4" xfId="132"/>
    <cellStyle name="40% - Accent5 5" xfId="133"/>
    <cellStyle name="40% - Accent6 2" xfId="134"/>
    <cellStyle name="40% - Accent6 2 2" xfId="135"/>
    <cellStyle name="40% - Accent6 3" xfId="136"/>
    <cellStyle name="40% - Accent6 3 2" xfId="137"/>
    <cellStyle name="40% - Accent6 3 2 2" xfId="138"/>
    <cellStyle name="40% - Accent6 3 2 2 2" xfId="139"/>
    <cellStyle name="40% - Accent6 3 2 3" xfId="140"/>
    <cellStyle name="40% - Accent6 3 3" xfId="141"/>
    <cellStyle name="40% - Accent6 3 3 2" xfId="142"/>
    <cellStyle name="40% - Accent6 3 4" xfId="143"/>
    <cellStyle name="40% - Accent6 4" xfId="144"/>
    <cellStyle name="40% - Accent6 5" xfId="145"/>
    <cellStyle name="60% - Accent1 2" xfId="146"/>
    <cellStyle name="60% - Accent1 2 2" xfId="147"/>
    <cellStyle name="60% - Accent1 3" xfId="148"/>
    <cellStyle name="60% - Accent1 4" xfId="149"/>
    <cellStyle name="60% - Accent1 5" xfId="150"/>
    <cellStyle name="60% - Accent2 2" xfId="151"/>
    <cellStyle name="60% - Accent2 2 2" xfId="152"/>
    <cellStyle name="60% - Accent2 3" xfId="153"/>
    <cellStyle name="60% - Accent2 4" xfId="154"/>
    <cellStyle name="60% - Accent2 5" xfId="155"/>
    <cellStyle name="60% - Accent3 2" xfId="156"/>
    <cellStyle name="60% - Accent3 2 2" xfId="157"/>
    <cellStyle name="60% - Accent3 3" xfId="158"/>
    <cellStyle name="60% - Accent3 4" xfId="159"/>
    <cellStyle name="60% - Accent3 5" xfId="160"/>
    <cellStyle name="60% - Accent4 2" xfId="161"/>
    <cellStyle name="60% - Accent4 2 2" xfId="162"/>
    <cellStyle name="60% - Accent4 3" xfId="163"/>
    <cellStyle name="60% - Accent4 4" xfId="164"/>
    <cellStyle name="60% - Accent4 5" xfId="165"/>
    <cellStyle name="60% - Accent5 2" xfId="166"/>
    <cellStyle name="60% - Accent5 2 2" xfId="167"/>
    <cellStyle name="60% - Accent5 3" xfId="168"/>
    <cellStyle name="60% - Accent5 4" xfId="169"/>
    <cellStyle name="60% - Accent5 5" xfId="170"/>
    <cellStyle name="60% - Accent6 2" xfId="171"/>
    <cellStyle name="60% - Accent6 2 2" xfId="172"/>
    <cellStyle name="60% - Accent6 3" xfId="173"/>
    <cellStyle name="60% - Accent6 4" xfId="174"/>
    <cellStyle name="60% - Accent6 5" xfId="175"/>
    <cellStyle name="Accent1 2" xfId="176"/>
    <cellStyle name="Accent1 2 2" xfId="177"/>
    <cellStyle name="Accent1 3" xfId="178"/>
    <cellStyle name="Accent1 4" xfId="179"/>
    <cellStyle name="Accent1 5" xfId="180"/>
    <cellStyle name="Accent2 2" xfId="181"/>
    <cellStyle name="Accent2 2 2" xfId="182"/>
    <cellStyle name="Accent2 3" xfId="183"/>
    <cellStyle name="Accent2 4" xfId="184"/>
    <cellStyle name="Accent2 5" xfId="185"/>
    <cellStyle name="Accent3 2" xfId="186"/>
    <cellStyle name="Accent3 2 2" xfId="187"/>
    <cellStyle name="Accent3 3" xfId="188"/>
    <cellStyle name="Accent3 4" xfId="189"/>
    <cellStyle name="Accent3 5" xfId="190"/>
    <cellStyle name="Accent4 2" xfId="191"/>
    <cellStyle name="Accent4 2 2" xfId="192"/>
    <cellStyle name="Accent4 3" xfId="193"/>
    <cellStyle name="Accent4 4" xfId="194"/>
    <cellStyle name="Accent4 5" xfId="195"/>
    <cellStyle name="Accent5 2" xfId="196"/>
    <cellStyle name="Accent5 2 2" xfId="197"/>
    <cellStyle name="Accent5 3" xfId="198"/>
    <cellStyle name="Accent5 4" xfId="199"/>
    <cellStyle name="Accent5 5" xfId="200"/>
    <cellStyle name="Accent6 2" xfId="201"/>
    <cellStyle name="Accent6 2 2" xfId="202"/>
    <cellStyle name="Accent6 3" xfId="203"/>
    <cellStyle name="Accent6 4" xfId="204"/>
    <cellStyle name="Accent6 5" xfId="205"/>
    <cellStyle name="Bad 2" xfId="206"/>
    <cellStyle name="Bad 2 2" xfId="207"/>
    <cellStyle name="Bad 3" xfId="208"/>
    <cellStyle name="Bad 4" xfId="209"/>
    <cellStyle name="Bad 5" xfId="210"/>
    <cellStyle name="Calculation 2" xfId="211"/>
    <cellStyle name="Calculation 2 2" xfId="212"/>
    <cellStyle name="Calculation 3" xfId="213"/>
    <cellStyle name="Calculation 4" xfId="214"/>
    <cellStyle name="Calculation 5" xfId="215"/>
    <cellStyle name="Check Cell 2" xfId="216"/>
    <cellStyle name="Check Cell 2 2" xfId="217"/>
    <cellStyle name="Check Cell 3" xfId="218"/>
    <cellStyle name="Check Cell 4" xfId="219"/>
    <cellStyle name="Check Cell 5" xfId="220"/>
    <cellStyle name="Comma 2" xfId="221"/>
    <cellStyle name="Comma 2 2" xfId="222"/>
    <cellStyle name="Comma 2 2 2" xfId="223"/>
    <cellStyle name="Comma 2 2 3" xfId="224"/>
    <cellStyle name="Comma 2 3" xfId="225"/>
    <cellStyle name="Comma 3" xfId="226"/>
    <cellStyle name="Comma 3 2" xfId="227"/>
    <cellStyle name="Comma 3 2 2" xfId="228"/>
    <cellStyle name="Comma 3 2 3" xfId="229"/>
    <cellStyle name="Comma 3 3" xfId="230"/>
    <cellStyle name="Comma 4" xfId="231"/>
    <cellStyle name="Comma 4 2" xfId="232"/>
    <cellStyle name="Comma 4 2 2" xfId="233"/>
    <cellStyle name="Comma 5" xfId="234"/>
    <cellStyle name="Comma 5 2" xfId="235"/>
    <cellStyle name="Comma 6" xfId="236"/>
    <cellStyle name="Comma 6 2" xfId="237"/>
    <cellStyle name="Currency" xfId="1" builtinId="4"/>
    <cellStyle name="Currency 2" xfId="238"/>
    <cellStyle name="Currency 2 2" xfId="239"/>
    <cellStyle name="Currency 2 2 2" xfId="240"/>
    <cellStyle name="Currency 2 2 3" xfId="241"/>
    <cellStyle name="Currency 2 3" xfId="242"/>
    <cellStyle name="Currency 3" xfId="243"/>
    <cellStyle name="Currency 3 2" xfId="244"/>
    <cellStyle name="Currency 3 2 2" xfId="245"/>
    <cellStyle name="Currency 3 2 3" xfId="246"/>
    <cellStyle name="Currency 3 3" xfId="247"/>
    <cellStyle name="Currency 4" xfId="248"/>
    <cellStyle name="Currency 4 2" xfId="249"/>
    <cellStyle name="Currency 4 2 2" xfId="250"/>
    <cellStyle name="Currency 5" xfId="251"/>
    <cellStyle name="Currency 5 2" xfId="252"/>
    <cellStyle name="Explanatory Text 2" xfId="253"/>
    <cellStyle name="Explanatory Text 2 2" xfId="254"/>
    <cellStyle name="Explanatory Text 3" xfId="255"/>
    <cellStyle name="Explanatory Text 4" xfId="256"/>
    <cellStyle name="Explanatory Text 5" xfId="257"/>
    <cellStyle name="Good 2" xfId="258"/>
    <cellStyle name="Good 2 2" xfId="259"/>
    <cellStyle name="Good 3" xfId="260"/>
    <cellStyle name="Good 4" xfId="261"/>
    <cellStyle name="Good 5" xfId="262"/>
    <cellStyle name="Heading 1 2" xfId="263"/>
    <cellStyle name="Heading 1 2 2" xfId="264"/>
    <cellStyle name="Heading 1 3" xfId="265"/>
    <cellStyle name="Heading 1 4" xfId="266"/>
    <cellStyle name="Heading 1 5" xfId="267"/>
    <cellStyle name="Heading 2 2" xfId="268"/>
    <cellStyle name="Heading 2 2 2" xfId="269"/>
    <cellStyle name="Heading 2 3" xfId="270"/>
    <cellStyle name="Heading 2 4" xfId="271"/>
    <cellStyle name="Heading 2 5" xfId="272"/>
    <cellStyle name="Heading 3 2" xfId="273"/>
    <cellStyle name="Heading 3 2 2" xfId="274"/>
    <cellStyle name="Heading 3 3" xfId="275"/>
    <cellStyle name="Heading 3 4" xfId="276"/>
    <cellStyle name="Heading 3 5" xfId="277"/>
    <cellStyle name="Heading 4 2" xfId="278"/>
    <cellStyle name="Heading 4 2 2" xfId="279"/>
    <cellStyle name="Heading 4 3" xfId="280"/>
    <cellStyle name="Heading 4 4" xfId="281"/>
    <cellStyle name="Heading 4 5" xfId="282"/>
    <cellStyle name="Hyperlink 2" xfId="283"/>
    <cellStyle name="Input 2" xfId="284"/>
    <cellStyle name="Input 2 2" xfId="285"/>
    <cellStyle name="Input 3" xfId="286"/>
    <cellStyle name="Input 4" xfId="287"/>
    <cellStyle name="Input 5" xfId="288"/>
    <cellStyle name="Linked Cell 2" xfId="289"/>
    <cellStyle name="Linked Cell 2 2" xfId="290"/>
    <cellStyle name="Linked Cell 3" xfId="291"/>
    <cellStyle name="Linked Cell 4" xfId="292"/>
    <cellStyle name="Linked Cell 5" xfId="293"/>
    <cellStyle name="Neutral 2" xfId="294"/>
    <cellStyle name="Neutral 2 2" xfId="295"/>
    <cellStyle name="Neutral 3" xfId="296"/>
    <cellStyle name="Neutral 4" xfId="297"/>
    <cellStyle name="Neutral 5" xfId="298"/>
    <cellStyle name="Normal" xfId="0" builtinId="0"/>
    <cellStyle name="Normal 10" xfId="299"/>
    <cellStyle name="Normal 11" xfId="300"/>
    <cellStyle name="Normal 11 2" xfId="301"/>
    <cellStyle name="Normal 12" xfId="302"/>
    <cellStyle name="Normal 12 2" xfId="303"/>
    <cellStyle name="Normal 13" xfId="304"/>
    <cellStyle name="Normal 14" xfId="305"/>
    <cellStyle name="Normal 15" xfId="306"/>
    <cellStyle name="Normal 2" xfId="307"/>
    <cellStyle name="Normal 2 2" xfId="308"/>
    <cellStyle name="Normal 2 2 2" xfId="309"/>
    <cellStyle name="Normal 3" xfId="310"/>
    <cellStyle name="Normal 3 2" xfId="311"/>
    <cellStyle name="Normal 3 3" xfId="312"/>
    <cellStyle name="Normal 3 3 2" xfId="313"/>
    <cellStyle name="Normal 3 3 2 2" xfId="314"/>
    <cellStyle name="Normal 3 3 2 2 2" xfId="315"/>
    <cellStyle name="Normal 3 3 2 3" xfId="316"/>
    <cellStyle name="Normal 3 3 3" xfId="317"/>
    <cellStyle name="Normal 3 3 3 2" xfId="318"/>
    <cellStyle name="Normal 3 3 4" xfId="319"/>
    <cellStyle name="Normal 3 4" xfId="320"/>
    <cellStyle name="Normal 3 4 2" xfId="321"/>
    <cellStyle name="Normal 3 4 2 2" xfId="322"/>
    <cellStyle name="Normal 3 4 3" xfId="323"/>
    <cellStyle name="Normal 3 5" xfId="324"/>
    <cellStyle name="Normal 3 5 2" xfId="325"/>
    <cellStyle name="Normal 3 5 2 2" xfId="326"/>
    <cellStyle name="Normal 3 5 3" xfId="327"/>
    <cellStyle name="Normal 3 6" xfId="328"/>
    <cellStyle name="Normal 3 6 2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2 2 2" xfId="336"/>
    <cellStyle name="Normal 4 2 2 3" xfId="337"/>
    <cellStyle name="Normal 4 2 3" xfId="338"/>
    <cellStyle name="Normal 4 2 3 2" xfId="339"/>
    <cellStyle name="Normal 4 2 4" xfId="340"/>
    <cellStyle name="Normal 4 3" xfId="341"/>
    <cellStyle name="Normal 4 3 2" xfId="342"/>
    <cellStyle name="Normal 4 3 2 2" xfId="343"/>
    <cellStyle name="Normal 4 3 3" xfId="344"/>
    <cellStyle name="Normal 4 4" xfId="345"/>
    <cellStyle name="Normal 4 4 2" xfId="346"/>
    <cellStyle name="Normal 4 4 2 2" xfId="347"/>
    <cellStyle name="Normal 4 4 3" xfId="348"/>
    <cellStyle name="Normal 4 5" xfId="349"/>
    <cellStyle name="Normal 4 5 2" xfId="350"/>
    <cellStyle name="Normal 4 6" xfId="351"/>
    <cellStyle name="Normal 4 7" xfId="352"/>
    <cellStyle name="Normal 4 8" xfId="353"/>
    <cellStyle name="Normal 5" xfId="354"/>
    <cellStyle name="Normal 5 2" xfId="355"/>
    <cellStyle name="Normal 5 2 2" xfId="356"/>
    <cellStyle name="Normal 5 2 2 2" xfId="357"/>
    <cellStyle name="Normal 5 2 2 2 2" xfId="358"/>
    <cellStyle name="Normal 5 2 2 3" xfId="359"/>
    <cellStyle name="Normal 5 2 3" xfId="360"/>
    <cellStyle name="Normal 5 2 3 2" xfId="361"/>
    <cellStyle name="Normal 5 2 4" xfId="362"/>
    <cellStyle name="Normal 5 3" xfId="363"/>
    <cellStyle name="Normal 5 3 2" xfId="364"/>
    <cellStyle name="Normal 5 3 2 2" xfId="365"/>
    <cellStyle name="Normal 5 3 3" xfId="366"/>
    <cellStyle name="Normal 5 4" xfId="367"/>
    <cellStyle name="Normal 5 4 2" xfId="368"/>
    <cellStyle name="Normal 5 4 2 2" xfId="369"/>
    <cellStyle name="Normal 5 4 3" xfId="370"/>
    <cellStyle name="Normal 5 5" xfId="371"/>
    <cellStyle name="Normal 5 5 2" xfId="372"/>
    <cellStyle name="Normal 5 6" xfId="373"/>
    <cellStyle name="Normal 6" xfId="374"/>
    <cellStyle name="Normal 6 2" xfId="375"/>
    <cellStyle name="Normal 6 2 2" xfId="376"/>
    <cellStyle name="Normal 6 2 2 2" xfId="377"/>
    <cellStyle name="Normal 6 2 2 2 2" xfId="378"/>
    <cellStyle name="Normal 6 2 2 3" xfId="379"/>
    <cellStyle name="Normal 6 2 3" xfId="380"/>
    <cellStyle name="Normal 6 2 3 2" xfId="381"/>
    <cellStyle name="Normal 6 2 4" xfId="382"/>
    <cellStyle name="Normal 6 3" xfId="383"/>
    <cellStyle name="Normal 6 3 2" xfId="384"/>
    <cellStyle name="Normal 6 3 2 2" xfId="385"/>
    <cellStyle name="Normal 6 3 3" xfId="386"/>
    <cellStyle name="Normal 6 4" xfId="387"/>
    <cellStyle name="Normal 6 4 2" xfId="388"/>
    <cellStyle name="Normal 6 4 2 2" xfId="389"/>
    <cellStyle name="Normal 6 4 3" xfId="390"/>
    <cellStyle name="Normal 6 5" xfId="391"/>
    <cellStyle name="Normal 6 5 2" xfId="392"/>
    <cellStyle name="Normal 6 6" xfId="393"/>
    <cellStyle name="Normal 7" xfId="394"/>
    <cellStyle name="Normal 7 2" xfId="395"/>
    <cellStyle name="Normal 7 2 2" xfId="396"/>
    <cellStyle name="Normal 7 2 2 2" xfId="397"/>
    <cellStyle name="Normal 7 2 3" xfId="398"/>
    <cellStyle name="Normal 7 3" xfId="399"/>
    <cellStyle name="Normal 7 3 2" xfId="400"/>
    <cellStyle name="Normal 7 4" xfId="401"/>
    <cellStyle name="Normal 8" xfId="402"/>
    <cellStyle name="Normal 8 2" xfId="403"/>
    <cellStyle name="Normal 8 2 2" xfId="404"/>
    <cellStyle name="Normal 8 2 2 2" xfId="405"/>
    <cellStyle name="Normal 8 2 3" xfId="406"/>
    <cellStyle name="Normal 8 3" xfId="407"/>
    <cellStyle name="Normal 8 3 2" xfId="408"/>
    <cellStyle name="Normal 8 4" xfId="409"/>
    <cellStyle name="Normal 9" xfId="410"/>
    <cellStyle name="Normal 9 2" xfId="411"/>
    <cellStyle name="Normal 9 2 2" xfId="412"/>
    <cellStyle name="Normal 9 2 2 2" xfId="413"/>
    <cellStyle name="Normal 9 2 3" xfId="414"/>
    <cellStyle name="Normal 9 3" xfId="415"/>
    <cellStyle name="Normal 9 3 2" xfId="416"/>
    <cellStyle name="Normal 9 4" xfId="417"/>
    <cellStyle name="Normal_Data for graph" xfId="488"/>
    <cellStyle name="Normal_Sheet3" xfId="489"/>
    <cellStyle name="Note 2" xfId="418"/>
    <cellStyle name="Note 2 2" xfId="419"/>
    <cellStyle name="Note 2 2 2" xfId="420"/>
    <cellStyle name="Note 2 3" xfId="421"/>
    <cellStyle name="Note 2 4" xfId="422"/>
    <cellStyle name="Note 3" xfId="423"/>
    <cellStyle name="Note 3 2" xfId="424"/>
    <cellStyle name="Note 3 2 2" xfId="425"/>
    <cellStyle name="Note 3 2 2 2" xfId="426"/>
    <cellStyle name="Note 3 2 2 3" xfId="427"/>
    <cellStyle name="Note 3 2 3" xfId="428"/>
    <cellStyle name="Note 3 2 4" xfId="429"/>
    <cellStyle name="Note 3 3" xfId="430"/>
    <cellStyle name="Note 3 3 2" xfId="431"/>
    <cellStyle name="Note 3 3 3" xfId="432"/>
    <cellStyle name="Note 3 4" xfId="433"/>
    <cellStyle name="Note 3 5" xfId="434"/>
    <cellStyle name="Note 4" xfId="435"/>
    <cellStyle name="Note 4 2" xfId="436"/>
    <cellStyle name="Note 5" xfId="437"/>
    <cellStyle name="Note 6" xfId="438"/>
    <cellStyle name="Output 2" xfId="439"/>
    <cellStyle name="Output 2 2" xfId="440"/>
    <cellStyle name="Output 3" xfId="441"/>
    <cellStyle name="Output 4" xfId="442"/>
    <cellStyle name="Output 5" xfId="443"/>
    <cellStyle name="Percent 2" xfId="444"/>
    <cellStyle name="Percent 2 2" xfId="445"/>
    <cellStyle name="Percent 2 2 2" xfId="446"/>
    <cellStyle name="Percent 2 2 2 2" xfId="447"/>
    <cellStyle name="Percent 2 2 2 2 2" xfId="448"/>
    <cellStyle name="Percent 2 2 2 3" xfId="449"/>
    <cellStyle name="Percent 2 2 2 4" xfId="450"/>
    <cellStyle name="Percent 2 2 3" xfId="451"/>
    <cellStyle name="Percent 2 2 3 2" xfId="452"/>
    <cellStyle name="Percent 2 2 4" xfId="453"/>
    <cellStyle name="Percent 2 2 5" xfId="454"/>
    <cellStyle name="Percent 2 3" xfId="455"/>
    <cellStyle name="Percent 2 3 2" xfId="456"/>
    <cellStyle name="Percent 2 3 2 2" xfId="457"/>
    <cellStyle name="Percent 2 3 3" xfId="458"/>
    <cellStyle name="Percent 2 3 4" xfId="459"/>
    <cellStyle name="Percent 2 4" xfId="460"/>
    <cellStyle name="Percent 2 4 2" xfId="461"/>
    <cellStyle name="Percent 2 4 2 2" xfId="462"/>
    <cellStyle name="Percent 2 4 3" xfId="463"/>
    <cellStyle name="Percent 2 5" xfId="464"/>
    <cellStyle name="Percent 2 5 2" xfId="465"/>
    <cellStyle name="Percent 2 6" xfId="466"/>
    <cellStyle name="Percent 2 7" xfId="467"/>
    <cellStyle name="Percent 3" xfId="468"/>
    <cellStyle name="Percent 3 2" xfId="469"/>
    <cellStyle name="Percent 3 2 2" xfId="470"/>
    <cellStyle name="Percent 3 3" xfId="471"/>
    <cellStyle name="Percent 4" xfId="472"/>
    <cellStyle name="Percent 4 2" xfId="473"/>
    <cellStyle name="Percent 5" xfId="474"/>
    <cellStyle name="Title 2" xfId="475"/>
    <cellStyle name="Title 3" xfId="476"/>
    <cellStyle name="Title 4" xfId="477"/>
    <cellStyle name="Total 2" xfId="478"/>
    <cellStyle name="Total 2 2" xfId="479"/>
    <cellStyle name="Total 3" xfId="480"/>
    <cellStyle name="Total 4" xfId="481"/>
    <cellStyle name="Total 5" xfId="482"/>
    <cellStyle name="Warning Text 2" xfId="483"/>
    <cellStyle name="Warning Text 2 2" xfId="484"/>
    <cellStyle name="Warning Text 3" xfId="485"/>
    <cellStyle name="Warning Text 4" xfId="486"/>
    <cellStyle name="Warning Text 5" xfId="487"/>
  </cellStyles>
  <dxfs count="0"/>
  <tableStyles count="0" defaultTableStyle="TableStyleMedium2" defaultPivotStyle="PivotStyleLight16"/>
  <colors>
    <mruColors>
      <color rgb="FF29F7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2016_17_MBSS(version%202.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2016_17_MBSS(version%202.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88</v>
          </cell>
        </row>
        <row r="7">
          <cell r="B7">
            <v>42552</v>
          </cell>
          <cell r="E7">
            <v>925</v>
          </cell>
          <cell r="F7">
            <v>1047</v>
          </cell>
          <cell r="G7">
            <v>19</v>
          </cell>
          <cell r="H7">
            <v>0</v>
          </cell>
          <cell r="I7">
            <v>60</v>
          </cell>
          <cell r="J7">
            <v>416</v>
          </cell>
          <cell r="K7">
            <v>325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7"/>
      <sheetName val="Chart8"/>
      <sheetName val="Chart9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42461</v>
          </cell>
        </row>
        <row r="6">
          <cell r="C6">
            <v>42582</v>
          </cell>
        </row>
        <row r="7">
          <cell r="C7">
            <v>42552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E1">
            <v>42461</v>
          </cell>
          <cell r="F1">
            <v>42491</v>
          </cell>
          <cell r="G1">
            <v>42522</v>
          </cell>
          <cell r="H1">
            <v>42552</v>
          </cell>
          <cell r="I1">
            <v>42583</v>
          </cell>
          <cell r="J1">
            <v>42614</v>
          </cell>
          <cell r="K1">
            <v>42644</v>
          </cell>
          <cell r="L1">
            <v>42675</v>
          </cell>
          <cell r="M1">
            <v>42705</v>
          </cell>
          <cell r="N1">
            <v>42736</v>
          </cell>
          <cell r="O1">
            <v>42767</v>
          </cell>
          <cell r="P1">
            <v>42795</v>
          </cell>
          <cell r="Q1" t="str">
            <v>Mean</v>
          </cell>
          <cell r="R1" t="str">
            <v>Total</v>
          </cell>
        </row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E4">
            <v>2513.2893100000001</v>
          </cell>
          <cell r="F4">
            <v>2586.83887</v>
          </cell>
          <cell r="G4">
            <v>2825.3185800000001</v>
          </cell>
          <cell r="H4">
            <v>2772.1554300000003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E5">
            <v>0</v>
          </cell>
          <cell r="F5">
            <v>9.9000000000000199E-3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8.2500000000000162E-4</v>
          </cell>
        </row>
        <row r="6">
          <cell r="E6">
            <v>5.8345799499999993</v>
          </cell>
          <cell r="F6">
            <v>6.6676583600000008</v>
          </cell>
          <cell r="G6">
            <v>6.2881327400000009</v>
          </cell>
          <cell r="H6">
            <v>6.2881732400000026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25.078544290000004</v>
          </cell>
        </row>
        <row r="7">
          <cell r="E7">
            <v>5.8345799499999993</v>
          </cell>
          <cell r="F7">
            <v>6.6775583600000008</v>
          </cell>
          <cell r="G7">
            <v>6.2881327400000009</v>
          </cell>
          <cell r="H7">
            <v>6.2881732400000026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25.088444290000005</v>
          </cell>
        </row>
        <row r="9">
          <cell r="E9">
            <v>4.37</v>
          </cell>
          <cell r="F9">
            <v>4.75</v>
          </cell>
          <cell r="G9">
            <v>4.49</v>
          </cell>
          <cell r="H9">
            <v>4.53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1.5116666666666667</v>
          </cell>
        </row>
        <row r="10">
          <cell r="E10">
            <v>95.52</v>
          </cell>
          <cell r="F10">
            <v>106.76</v>
          </cell>
          <cell r="G10">
            <v>87.41</v>
          </cell>
          <cell r="H10">
            <v>86.31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1.5116666666666667</v>
          </cell>
        </row>
        <row r="11">
          <cell r="E11">
            <v>3.45696607</v>
          </cell>
          <cell r="F11">
            <v>3.3539666100000005</v>
          </cell>
          <cell r="G11">
            <v>4.0381318799999999</v>
          </cell>
          <cell r="H11">
            <v>3.8388222399999998</v>
          </cell>
          <cell r="I11" t="e">
            <v>#VALUE!</v>
          </cell>
          <cell r="J11" t="e">
            <v>#VALUE!</v>
          </cell>
          <cell r="K11" t="e">
            <v>#VALUE!</v>
          </cell>
          <cell r="L11" t="e">
            <v>#VALUE!</v>
          </cell>
          <cell r="M11" t="e">
            <v>#VALUE!</v>
          </cell>
          <cell r="N11" t="e">
            <v>#VALUE!</v>
          </cell>
          <cell r="O11" t="e">
            <v>#VALUE!</v>
          </cell>
          <cell r="P11" t="e">
            <v>#VALUE!</v>
          </cell>
          <cell r="R11" t="e">
            <v>#VALUE!</v>
          </cell>
        </row>
        <row r="12">
          <cell r="E12">
            <v>0.23226504000000001</v>
          </cell>
          <cell r="F12">
            <v>0.26568834500000005</v>
          </cell>
          <cell r="G12">
            <v>7.6136580000000023E-2</v>
          </cell>
          <cell r="H12">
            <v>0.18363321999999999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0.75772318500000013</v>
          </cell>
        </row>
        <row r="13">
          <cell r="E13">
            <v>12075.607</v>
          </cell>
          <cell r="F13">
            <v>7777.6039999999994</v>
          </cell>
          <cell r="G13">
            <v>15206.225999999999</v>
          </cell>
          <cell r="H13">
            <v>13991.842999999999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e">
            <v>#N/A</v>
          </cell>
        </row>
        <row r="18">
          <cell r="E18">
            <v>131.69444444444446</v>
          </cell>
          <cell r="F18">
            <v>217.14112903225808</v>
          </cell>
          <cell r="G18">
            <v>218.89027777777778</v>
          </cell>
          <cell r="H18">
            <v>326.06989247311827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74.482978643966547</v>
          </cell>
        </row>
        <row r="19">
          <cell r="E19">
            <v>86.358333333333334</v>
          </cell>
          <cell r="F19">
            <v>135.64516129032259</v>
          </cell>
          <cell r="G19">
            <v>143.57361111111112</v>
          </cell>
          <cell r="H19">
            <v>202.19623655913981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47.314445191158903</v>
          </cell>
        </row>
        <row r="20">
          <cell r="E20">
            <v>261.92777777777775</v>
          </cell>
          <cell r="F20">
            <v>366.79301075268819</v>
          </cell>
          <cell r="G20">
            <v>404.07222222222219</v>
          </cell>
          <cell r="H20">
            <v>468.95295698924735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125.14549731182797</v>
          </cell>
        </row>
        <row r="21">
          <cell r="E21">
            <v>2.2799999999999998</v>
          </cell>
          <cell r="F21">
            <v>2.3199999999999998</v>
          </cell>
          <cell r="G21">
            <v>2.3199999999999998</v>
          </cell>
          <cell r="H21">
            <v>2.33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0.77083333333333337</v>
          </cell>
        </row>
        <row r="22">
          <cell r="E22">
            <v>1.9</v>
          </cell>
          <cell r="F22">
            <v>1.89</v>
          </cell>
          <cell r="G22">
            <v>1.9</v>
          </cell>
          <cell r="H22">
            <v>1.86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0.62916666666666665</v>
          </cell>
        </row>
        <row r="23">
          <cell r="E23">
            <v>4.26</v>
          </cell>
          <cell r="F23">
            <v>4.33</v>
          </cell>
          <cell r="G23">
            <v>4.09</v>
          </cell>
          <cell r="H23">
            <v>4.18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1.405</v>
          </cell>
        </row>
        <row r="24">
          <cell r="E24">
            <v>1.14272551</v>
          </cell>
          <cell r="F24">
            <v>1.7908150100000002</v>
          </cell>
          <cell r="G24">
            <v>1.7531167300000003</v>
          </cell>
          <cell r="H24">
            <v>2.3043864799999998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R24">
            <v>6.9910437300000003</v>
          </cell>
        </row>
        <row r="25">
          <cell r="E25">
            <v>7.1134799999999984E-3</v>
          </cell>
          <cell r="F25">
            <v>-2.9951100000000013E-3</v>
          </cell>
          <cell r="G25">
            <v>-1.4258290000000002E-2</v>
          </cell>
          <cell r="H25">
            <v>9.4588549999999993E-2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R25">
            <v>8.4448629999999997E-2</v>
          </cell>
        </row>
        <row r="26">
          <cell r="E26">
            <v>1.1498389899999999</v>
          </cell>
          <cell r="F26">
            <v>1.7878199000000001</v>
          </cell>
          <cell r="G26">
            <v>1.7388584400000004</v>
          </cell>
          <cell r="H26">
            <v>2.3989750299999999</v>
          </cell>
          <cell r="I26">
            <v>0</v>
          </cell>
          <cell r="J26">
            <v>0</v>
          </cell>
          <cell r="K26" t="e">
            <v>#VALUE!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 t="e">
            <v>#VALUE!</v>
          </cell>
        </row>
        <row r="29">
          <cell r="E29">
            <v>10.206</v>
          </cell>
          <cell r="F29">
            <v>8.7650000000000006</v>
          </cell>
          <cell r="G29">
            <v>8.6110000000000007</v>
          </cell>
          <cell r="H29">
            <v>8.86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36.442</v>
          </cell>
        </row>
        <row r="32">
          <cell r="E32">
            <v>0.27396338999999992</v>
          </cell>
          <cell r="F32">
            <v>0.3125143700000001</v>
          </cell>
          <cell r="G32">
            <v>0.36433379999999999</v>
          </cell>
          <cell r="H32">
            <v>0.31006833999999994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1.2608798999999999</v>
          </cell>
        </row>
        <row r="34">
          <cell r="E34">
            <v>1.0617819299999995</v>
          </cell>
          <cell r="F34">
            <v>1.2197700500000019</v>
          </cell>
          <cell r="G34">
            <v>1.3666505499999981</v>
          </cell>
          <cell r="H34">
            <v>1.1656647099999977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4.8138672399999978</v>
          </cell>
        </row>
        <row r="35">
          <cell r="E35">
            <v>18</v>
          </cell>
          <cell r="F35">
            <v>18</v>
          </cell>
          <cell r="G35">
            <v>18</v>
          </cell>
          <cell r="H35">
            <v>18</v>
          </cell>
          <cell r="I35">
            <v>18</v>
          </cell>
          <cell r="J35">
            <v>18</v>
          </cell>
          <cell r="K35">
            <v>18</v>
          </cell>
          <cell r="L35">
            <v>18</v>
          </cell>
          <cell r="M35">
            <v>18</v>
          </cell>
          <cell r="N35">
            <v>15</v>
          </cell>
          <cell r="O35">
            <v>15</v>
          </cell>
          <cell r="P35">
            <v>15</v>
          </cell>
        </row>
        <row r="36">
          <cell r="E36">
            <v>0.19750001</v>
          </cell>
          <cell r="F36">
            <v>0.10795749999999998</v>
          </cell>
          <cell r="G36">
            <v>7.5737520000000003E-2</v>
          </cell>
          <cell r="H36">
            <v>0.88851667000000012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1.2697117000000002</v>
          </cell>
        </row>
        <row r="37">
          <cell r="E37">
            <v>11</v>
          </cell>
          <cell r="F37">
            <v>5</v>
          </cell>
          <cell r="G37">
            <v>18</v>
          </cell>
          <cell r="H37">
            <v>34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9">
          <cell r="E39">
            <v>1.0860000000000001</v>
          </cell>
          <cell r="F39">
            <v>1.127</v>
          </cell>
          <cell r="G39">
            <v>0.92700000000000005</v>
          </cell>
          <cell r="H39">
            <v>1.123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R39" t="e">
            <v>#N/A</v>
          </cell>
        </row>
        <row r="40">
          <cell r="E40">
            <v>280</v>
          </cell>
          <cell r="F40">
            <v>280</v>
          </cell>
          <cell r="G40">
            <v>280</v>
          </cell>
          <cell r="H40">
            <v>280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2">
          <cell r="E42">
            <v>5.6932633700000004</v>
          </cell>
          <cell r="F42">
            <v>4.0994478800000005</v>
          </cell>
          <cell r="G42">
            <v>4.4812926099999997</v>
          </cell>
          <cell r="H42">
            <v>5.4305002099998481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19.704504069999849</v>
          </cell>
        </row>
        <row r="44">
          <cell r="E44">
            <v>0</v>
          </cell>
          <cell r="F44">
            <v>0.41063900000000003</v>
          </cell>
          <cell r="G44">
            <v>0.146728</v>
          </cell>
          <cell r="H44">
            <v>1.1260760000000001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-2.418574</v>
          </cell>
          <cell r="F45">
            <v>-4.7676619999999996</v>
          </cell>
          <cell r="G45">
            <v>-2.6923409999999999</v>
          </cell>
          <cell r="H45">
            <v>-4.5262450000000003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0.16653562010137815</v>
          </cell>
          <cell r="F46">
            <v>-0.14252814559055116</v>
          </cell>
          <cell r="G46">
            <v>0.25742257426201681</v>
          </cell>
          <cell r="H46">
            <v>5.9731090247368834E-2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0.34116113902021267</v>
          </cell>
        </row>
        <row r="48">
          <cell r="E48">
            <v>0.11</v>
          </cell>
          <cell r="F48">
            <v>0.12</v>
          </cell>
          <cell r="G48">
            <v>0.11</v>
          </cell>
          <cell r="H48">
            <v>0.12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0.45999999999999996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</row>
        <row r="50">
          <cell r="E50">
            <v>0.33227836863999993</v>
          </cell>
          <cell r="F50">
            <v>0.22613820092800013</v>
          </cell>
          <cell r="G50">
            <v>6.9639030720000106E-2</v>
          </cell>
          <cell r="H50">
            <v>3.5543189743999962E-2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0.66359879003200017</v>
          </cell>
        </row>
        <row r="51">
          <cell r="E51">
            <v>1.3097201264516123</v>
          </cell>
          <cell r="F51">
            <v>6.506021404000002</v>
          </cell>
          <cell r="G51">
            <v>4.2083704300000022</v>
          </cell>
          <cell r="H51">
            <v>3.3050391009999993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15.329151061451615</v>
          </cell>
        </row>
        <row r="52">
          <cell r="E52">
            <v>1.7519984950916121</v>
          </cell>
          <cell r="F52">
            <v>6.8521596049280022</v>
          </cell>
          <cell r="G52">
            <v>4.388009460720002</v>
          </cell>
          <cell r="H52">
            <v>3.4605822907439991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16.452749851483617</v>
          </cell>
        </row>
        <row r="53">
          <cell r="E53">
            <v>9.1521874999999984</v>
          </cell>
          <cell r="F53">
            <v>23.237395833333331</v>
          </cell>
          <cell r="G53">
            <v>19.962314814814814</v>
          </cell>
          <cell r="H53">
            <v>28.360500462962964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80.712398611111098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</row>
        <row r="55">
          <cell r="E55">
            <v>-0.10602708926410959</v>
          </cell>
          <cell r="F55">
            <v>1.3184000000000002E-3</v>
          </cell>
          <cell r="G55">
            <v>0.57856721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0.47385852073589041</v>
          </cell>
        </row>
        <row r="58">
          <cell r="E58">
            <v>40941.5</v>
          </cell>
          <cell r="F58">
            <v>260189</v>
          </cell>
          <cell r="G58">
            <v>396394</v>
          </cell>
          <cell r="H58">
            <v>680828.5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-8.7208749999999995E-3</v>
          </cell>
          <cell r="F59">
            <v>3.0540793799999997</v>
          </cell>
          <cell r="G59">
            <v>16.541525499999999</v>
          </cell>
          <cell r="H59">
            <v>17.81149804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37.398382044999998</v>
          </cell>
        </row>
        <row r="61">
          <cell r="E61">
            <v>0</v>
          </cell>
          <cell r="F61">
            <v>0</v>
          </cell>
          <cell r="G61">
            <v>2000</v>
          </cell>
          <cell r="H61">
            <v>1760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-274068.5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0</v>
          </cell>
          <cell r="F64">
            <v>72906</v>
          </cell>
          <cell r="G64">
            <v>245192</v>
          </cell>
          <cell r="H64">
            <v>274068.5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-40941.5</v>
          </cell>
          <cell r="F65">
            <v>-187283</v>
          </cell>
          <cell r="G65">
            <v>-149202</v>
          </cell>
          <cell r="H65">
            <v>-404850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</row>
        <row r="78">
          <cell r="E78">
            <v>40.148132400928866</v>
          </cell>
          <cell r="F78">
            <v>60.719148087670781</v>
          </cell>
          <cell r="G78">
            <v>69.695113679796819</v>
          </cell>
          <cell r="H78">
            <v>80.179665543954187</v>
          </cell>
          <cell r="I78" t="e">
            <v>#VALUE!</v>
          </cell>
          <cell r="J78" t="e">
            <v>#VALUE!</v>
          </cell>
          <cell r="K78" t="e">
            <v>#VALUE!</v>
          </cell>
          <cell r="L78" t="e">
            <v>#VALUE!</v>
          </cell>
          <cell r="M78" t="e">
            <v>#VALUE!</v>
          </cell>
          <cell r="N78" t="e">
            <v>#VALUE!</v>
          </cell>
          <cell r="O78" t="e">
            <v>#VALUE!</v>
          </cell>
          <cell r="P78" t="e">
            <v>#VALUE!</v>
          </cell>
          <cell r="Q78">
            <v>8.2500000000000162E-4</v>
          </cell>
        </row>
        <row r="80">
          <cell r="E80">
            <v>40.156853275928867</v>
          </cell>
          <cell r="F80">
            <v>57.665068707670784</v>
          </cell>
          <cell r="G80">
            <v>53.15358817979682</v>
          </cell>
          <cell r="H80">
            <v>62.368167503954183</v>
          </cell>
          <cell r="I80" t="e">
            <v>#VALUE!</v>
          </cell>
          <cell r="J80" t="e">
            <v>#VALUE!</v>
          </cell>
          <cell r="K80" t="e">
            <v>#VALUE!</v>
          </cell>
          <cell r="L80" t="e">
            <v>#VALUE!</v>
          </cell>
          <cell r="M80" t="e">
            <v>#VALUE!</v>
          </cell>
          <cell r="N80" t="e">
            <v>#VALUE!</v>
          </cell>
          <cell r="O80" t="e">
            <v>#VALUE!</v>
          </cell>
          <cell r="P80" t="e">
            <v>#VALUE!</v>
          </cell>
          <cell r="Q80" t="e">
            <v>#VALUE!</v>
          </cell>
        </row>
      </sheetData>
      <sheetData sheetId="9">
        <row r="3">
          <cell r="B3">
            <v>42461</v>
          </cell>
          <cell r="C3">
            <v>42491</v>
          </cell>
          <cell r="D3">
            <v>42522</v>
          </cell>
          <cell r="E3">
            <v>42552</v>
          </cell>
          <cell r="F3">
            <v>42583</v>
          </cell>
          <cell r="G3">
            <v>42614</v>
          </cell>
          <cell r="H3">
            <v>42644</v>
          </cell>
          <cell r="I3">
            <v>42675</v>
          </cell>
          <cell r="J3">
            <v>42705</v>
          </cell>
          <cell r="K3">
            <v>42736</v>
          </cell>
          <cell r="L3">
            <v>42767</v>
          </cell>
          <cell r="M3">
            <v>42795</v>
          </cell>
        </row>
        <row r="4">
          <cell r="B4">
            <v>5.8345799499999993</v>
          </cell>
          <cell r="C4">
            <v>6.6775583600000008</v>
          </cell>
          <cell r="D4">
            <v>6.2881327400000009</v>
          </cell>
          <cell r="E4">
            <v>6.2881732400000026</v>
          </cell>
        </row>
        <row r="5">
          <cell r="B5">
            <v>1.085661</v>
          </cell>
          <cell r="C5">
            <v>1.1273160000000002</v>
          </cell>
          <cell r="D5">
            <v>0.92667899999999992</v>
          </cell>
          <cell r="E5">
            <v>1.1225575800000001</v>
          </cell>
        </row>
        <row r="6">
          <cell r="B6">
            <v>3.4571102899999993</v>
          </cell>
          <cell r="C6">
            <v>3.3539663199999996</v>
          </cell>
          <cell r="D6">
            <v>4.0380102300000003</v>
          </cell>
          <cell r="E6">
            <v>3.8388226100000007</v>
          </cell>
        </row>
        <row r="7">
          <cell r="B7">
            <v>1.1498389899999999</v>
          </cell>
          <cell r="C7">
            <v>1.7878199000000001</v>
          </cell>
          <cell r="D7">
            <v>1.7388584400000004</v>
          </cell>
          <cell r="E7">
            <v>2.3989750299999999</v>
          </cell>
        </row>
        <row r="8">
          <cell r="B8">
            <v>10.205539429999996</v>
          </cell>
          <cell r="C8">
            <v>8.7647422699999975</v>
          </cell>
          <cell r="D8">
            <v>8.6110470999999986</v>
          </cell>
          <cell r="E8">
            <v>8.8598871100000007</v>
          </cell>
        </row>
        <row r="9">
          <cell r="B9">
            <v>0.27396338999999992</v>
          </cell>
          <cell r="C9">
            <v>0.3125143700000001</v>
          </cell>
          <cell r="D9">
            <v>0.36433379999999999</v>
          </cell>
          <cell r="E9">
            <v>0.31006833999999994</v>
          </cell>
        </row>
        <row r="10">
          <cell r="B10">
            <v>0.19750001</v>
          </cell>
          <cell r="C10">
            <v>0.10795749999999998</v>
          </cell>
          <cell r="D10">
            <v>7.5737520000000003E-2</v>
          </cell>
          <cell r="E10">
            <v>0.88851667000000012</v>
          </cell>
        </row>
        <row r="11">
          <cell r="B11">
            <v>1.7541456950916123</v>
          </cell>
          <cell r="C11">
            <v>6.8480450449279999</v>
          </cell>
          <cell r="D11">
            <v>4.390156660719998</v>
          </cell>
          <cell r="E11">
            <v>3.4564677307439999</v>
          </cell>
        </row>
        <row r="12">
          <cell r="B12">
            <v>1.0617819299999995</v>
          </cell>
          <cell r="C12">
            <v>1.2197700500000019</v>
          </cell>
          <cell r="D12">
            <v>1.3666505499999981</v>
          </cell>
          <cell r="E12">
            <v>1.1656647099999977</v>
          </cell>
        </row>
        <row r="13">
          <cell r="B13">
            <v>0.16653555010137813</v>
          </cell>
          <cell r="C13">
            <v>-0.13384185325669318</v>
          </cell>
          <cell r="D13">
            <v>0.25780837011110258</v>
          </cell>
          <cell r="E13">
            <v>5.9715311705462057E-2</v>
          </cell>
        </row>
        <row r="14">
          <cell r="B14">
            <v>5.6932633700000004</v>
          </cell>
          <cell r="C14">
            <v>4.0994478800000005</v>
          </cell>
          <cell r="D14">
            <v>4.4812926099999997</v>
          </cell>
          <cell r="E14">
            <v>5.4305002099998481</v>
          </cell>
        </row>
        <row r="15">
          <cell r="B15">
            <v>-0.10602708926410959</v>
          </cell>
          <cell r="C15">
            <v>1.3184000000000002E-3</v>
          </cell>
          <cell r="D15">
            <v>0.57856721</v>
          </cell>
          <cell r="E15">
            <v>0</v>
          </cell>
        </row>
        <row r="17">
          <cell r="B17">
            <v>0.23200000000000001</v>
          </cell>
          <cell r="C17">
            <v>0.26568834500000005</v>
          </cell>
          <cell r="D17">
            <v>7.6136580000000023E-2</v>
          </cell>
          <cell r="E17">
            <v>0.18363321999999999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9.1521874999999984</v>
          </cell>
          <cell r="C18">
            <v>23.237395833333331</v>
          </cell>
          <cell r="D18">
            <v>19.962314814814814</v>
          </cell>
          <cell r="E18">
            <v>28.360500462962964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-8.7208749999999995E-3</v>
          </cell>
          <cell r="C20">
            <v>3.0540793799999997</v>
          </cell>
          <cell r="D20">
            <v>16.541525499999999</v>
          </cell>
          <cell r="E20">
            <v>17.81149804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30.773892515928875</v>
          </cell>
          <cell r="C21">
            <v>34.166614241671311</v>
          </cell>
          <cell r="D21">
            <v>33.117274230831107</v>
          </cell>
          <cell r="E21">
            <v>33.819348542449312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9.3841874999999977</v>
          </cell>
          <cell r="C22">
            <v>23.503084178333332</v>
          </cell>
          <cell r="D22">
            <v>20.038451394814814</v>
          </cell>
          <cell r="E22">
            <v>28.544133682962965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40.149359140928873</v>
          </cell>
          <cell r="C23">
            <v>60.72377780000464</v>
          </cell>
          <cell r="D23">
            <v>69.69725112564592</v>
          </cell>
          <cell r="E23">
            <v>80.174980265412273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42461</v>
          </cell>
        </row>
        <row r="6">
          <cell r="C6">
            <v>42521</v>
          </cell>
        </row>
        <row r="7">
          <cell r="C7">
            <v>42491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29F72E"/>
    <pageSetUpPr fitToPage="1"/>
  </sheetPr>
  <dimension ref="A1:H58"/>
  <sheetViews>
    <sheetView showGridLines="0" workbookViewId="0">
      <selection activeCell="B9" sqref="B9"/>
    </sheetView>
  </sheetViews>
  <sheetFormatPr defaultRowHeight="12.75" x14ac:dyDescent="0.2"/>
  <cols>
    <col min="1" max="1" width="36.28515625" style="45" customWidth="1"/>
    <col min="2" max="2" width="46.7109375" style="45" customWidth="1"/>
    <col min="3" max="3" width="14.5703125" style="96" customWidth="1"/>
    <col min="4" max="4" width="22.85546875" style="45" customWidth="1"/>
    <col min="5" max="16384" width="9.140625" style="45"/>
  </cols>
  <sheetData>
    <row r="1" spans="1:8" ht="29.25" customHeight="1" thickBot="1" x14ac:dyDescent="0.25">
      <c r="A1" s="41" t="s">
        <v>0</v>
      </c>
      <c r="B1" s="42" t="s">
        <v>1</v>
      </c>
      <c r="C1" s="43" t="s">
        <v>2</v>
      </c>
      <c r="D1" s="44" t="s">
        <v>3</v>
      </c>
      <c r="G1" s="46">
        <f>+C4+C5</f>
        <v>6.2881732400000026</v>
      </c>
      <c r="H1" s="46">
        <f>C14+C15</f>
        <v>2.3989750299999999</v>
      </c>
    </row>
    <row r="2" spans="1:8" x14ac:dyDescent="0.2">
      <c r="A2" s="47" t="s">
        <v>4</v>
      </c>
      <c r="B2" s="48" t="s">
        <v>5</v>
      </c>
      <c r="C2" s="49"/>
      <c r="D2" s="50" t="str">
        <f>ROUND(HLOOKUP(START_MTH,'[4]Summary sheet calculations'!$E$1:$R$80,3,0),0) &amp; "GVArh"</f>
        <v>0GVArh</v>
      </c>
    </row>
    <row r="3" spans="1:8" x14ac:dyDescent="0.2">
      <c r="A3" s="51"/>
      <c r="B3" s="52" t="s">
        <v>6</v>
      </c>
      <c r="C3" s="53"/>
      <c r="D3" s="54" t="str">
        <f>TEXT(ROUND(HLOOKUP(START_MTH,'[4]Summary sheet calculations'!$E$1:$R$80,4,0),0),"0,000") &amp; "GVArh"</f>
        <v>2,772GVArh</v>
      </c>
    </row>
    <row r="4" spans="1:8" x14ac:dyDescent="0.2">
      <c r="A4" s="51"/>
      <c r="B4" s="52" t="s">
        <v>7</v>
      </c>
      <c r="C4" s="1">
        <f>HLOOKUP(START_MTH,'[4]Summary sheet calculations'!$E$1:$R$80,5,0)</f>
        <v>0</v>
      </c>
      <c r="D4" s="51"/>
    </row>
    <row r="5" spans="1:8" x14ac:dyDescent="0.2">
      <c r="A5" s="55"/>
      <c r="B5" s="56" t="s">
        <v>8</v>
      </c>
      <c r="C5" s="2">
        <f>HLOOKUP(START_MTH,'[4]Summary sheet calculations'!$E$1:$R$80,6,0)</f>
        <v>6.2881732400000026</v>
      </c>
      <c r="D5" s="55"/>
    </row>
    <row r="6" spans="1:8" x14ac:dyDescent="0.2">
      <c r="A6" s="57" t="s">
        <v>9</v>
      </c>
      <c r="B6" s="58"/>
      <c r="C6" s="3"/>
      <c r="D6" s="57"/>
    </row>
    <row r="7" spans="1:8" ht="25.5" x14ac:dyDescent="0.2">
      <c r="A7" s="59" t="s">
        <v>10</v>
      </c>
      <c r="B7" s="60" t="s">
        <v>11</v>
      </c>
      <c r="C7" s="53"/>
      <c r="D7" s="4" t="str">
        <f>"£"&amp;HLOOKUP(START_MTH,'[4]Summary sheet calculations'!$E$1:$R$80,9,0)&amp;" /MWh"</f>
        <v>£4.53 /MWh</v>
      </c>
    </row>
    <row r="8" spans="1:8" x14ac:dyDescent="0.2">
      <c r="A8" s="51"/>
      <c r="B8" s="60" t="s">
        <v>12</v>
      </c>
      <c r="C8" s="53"/>
      <c r="D8" s="5" t="str">
        <f>"£"&amp;HLOOKUP(START_MTH,'[4]Summary sheet calculations'!$E$1:$R$80,10,0)&amp;" /MWh"</f>
        <v>£86.31 /MWh</v>
      </c>
    </row>
    <row r="9" spans="1:8" x14ac:dyDescent="0.2">
      <c r="A9" s="51"/>
      <c r="B9" s="60" t="s">
        <v>13</v>
      </c>
      <c r="C9" s="1">
        <f>SUM(HLOOKUP(START_MTH,'[4]Summary sheet calculations'!$E$1:$R$80,11,0)+HLOOKUP(START_MTH,'[4]Summary sheet calculations'!$E$1:$R$80,12,0))</f>
        <v>4.0224554599999998</v>
      </c>
      <c r="D9" s="51"/>
    </row>
    <row r="10" spans="1:8" x14ac:dyDescent="0.2">
      <c r="A10" s="55"/>
      <c r="B10" s="61" t="s">
        <v>14</v>
      </c>
      <c r="C10" s="2"/>
      <c r="D10" s="62" t="str">
        <f>TEXT(HLOOKUP(START_MTH,'[4]Summary sheet calculations'!$E$1:$R$80,13,0),"0,000")&amp;"MWh"</f>
        <v>13,992MWh</v>
      </c>
    </row>
    <row r="11" spans="1:8" x14ac:dyDescent="0.2">
      <c r="A11" s="57" t="s">
        <v>15</v>
      </c>
      <c r="B11" s="63" t="s">
        <v>16</v>
      </c>
      <c r="C11" s="3"/>
      <c r="D11" s="57" t="s">
        <v>17</v>
      </c>
    </row>
    <row r="12" spans="1:8" x14ac:dyDescent="0.2">
      <c r="A12" s="51"/>
      <c r="B12" s="60" t="s">
        <v>18</v>
      </c>
      <c r="C12" s="1"/>
      <c r="D12" s="51" t="str">
        <f xml:space="preserve"> ROUNDUP(HLOOKUP(START_MTH,'[4]Summary sheet calculations'!$E$1:$R$80,18,0),0)&amp; "             "&amp; ROUNDUP(HLOOKUP(START_MTH,'[4]Summary sheet calculations'!$E$1:$R$80,19,0),0) &amp;"       "&amp;  ROUNDUP(HLOOKUP(START_MTH,'[4]Summary sheet calculations'!$E$1:$R$80,20,0),0)</f>
        <v>327             203       469</v>
      </c>
    </row>
    <row r="13" spans="1:8" x14ac:dyDescent="0.2">
      <c r="A13" s="51"/>
      <c r="B13" s="60" t="s">
        <v>19</v>
      </c>
      <c r="C13" s="1"/>
      <c r="D13" s="51" t="str">
        <f xml:space="preserve"> ROUNDUP(HLOOKUP(START_MTH,'[4]Summary sheet calculations'!$E$1:$R$80,21,0),2)&amp; "           "&amp; ROUNDUP(HLOOKUP(START_MTH,'[4]Summary sheet calculations'!$E$1:$R$80,22,0),2) &amp;"      "&amp;  ROUNDUP(HLOOKUP(START_MTH,'[4]Summary sheet calculations'!$E$1:$R$80,23,0),2)</f>
        <v>2.33           1.86      4.18</v>
      </c>
    </row>
    <row r="14" spans="1:8" x14ac:dyDescent="0.2">
      <c r="A14" s="51"/>
      <c r="B14" s="64" t="s">
        <v>20</v>
      </c>
      <c r="C14" s="1">
        <f>HLOOKUP(START_MTH,'[4]Summary sheet calculations'!$E$1:$R$80,24,0)</f>
        <v>2.3043864799999998</v>
      </c>
      <c r="D14" s="51"/>
    </row>
    <row r="15" spans="1:8" x14ac:dyDescent="0.2">
      <c r="A15" s="55"/>
      <c r="B15" s="65" t="s">
        <v>21</v>
      </c>
      <c r="C15" s="2">
        <f>HLOOKUP(START_MTH,'[4]Summary sheet calculations'!$E$1:$R$80,25,0)</f>
        <v>9.4588549999999993E-2</v>
      </c>
      <c r="D15" s="55"/>
    </row>
    <row r="16" spans="1:8" x14ac:dyDescent="0.2">
      <c r="A16" s="57" t="s">
        <v>22</v>
      </c>
      <c r="B16" s="63" t="s">
        <v>23</v>
      </c>
      <c r="C16" s="3"/>
      <c r="D16" s="66"/>
    </row>
    <row r="17" spans="1:4" x14ac:dyDescent="0.2">
      <c r="A17" s="55"/>
      <c r="B17" s="67" t="s">
        <v>24</v>
      </c>
      <c r="C17" s="6">
        <f>HLOOKUP(START_MTH,'[4]Summary sheet calculations'!$E$1:$R$80,29,0)</f>
        <v>8.86</v>
      </c>
      <c r="D17" s="55"/>
    </row>
    <row r="18" spans="1:4" x14ac:dyDescent="0.2">
      <c r="A18" s="68" t="s">
        <v>25</v>
      </c>
      <c r="B18" s="69" t="s">
        <v>26</v>
      </c>
      <c r="C18" s="7">
        <f>HLOOKUP(START_MTH,'[4]Summary sheet calculations'!$E$1:$R$80,32,0)</f>
        <v>0.31006833999999994</v>
      </c>
      <c r="D18" s="68"/>
    </row>
    <row r="19" spans="1:4" x14ac:dyDescent="0.2">
      <c r="A19" s="57" t="s">
        <v>27</v>
      </c>
      <c r="B19" s="63" t="s">
        <v>26</v>
      </c>
      <c r="C19" s="3">
        <f>HLOOKUP(START_MTH,'[4]Summary sheet calculations'!$E$1:$R$80,34,0)</f>
        <v>1.1656647099999977</v>
      </c>
      <c r="D19" s="66"/>
    </row>
    <row r="20" spans="1:4" x14ac:dyDescent="0.2">
      <c r="A20" s="55"/>
      <c r="B20" s="67" t="s">
        <v>28</v>
      </c>
      <c r="C20" s="6"/>
      <c r="D20" s="70">
        <f>HLOOKUP(START_MTH,'[4]Summary sheet calculations'!$E$1:$R$80,35,0)</f>
        <v>18</v>
      </c>
    </row>
    <row r="21" spans="1:4" x14ac:dyDescent="0.2">
      <c r="A21" s="71" t="s">
        <v>29</v>
      </c>
      <c r="B21" s="72" t="s">
        <v>30</v>
      </c>
      <c r="C21" s="8">
        <f>HLOOKUP(START_MTH,'[4]Summary sheet calculations'!$E$1:$R$80,36,0)</f>
        <v>0.88851667000000012</v>
      </c>
      <c r="D21" s="71"/>
    </row>
    <row r="22" spans="1:4" x14ac:dyDescent="0.2">
      <c r="A22" s="73"/>
      <c r="B22" s="74" t="s">
        <v>31</v>
      </c>
      <c r="C22" s="9"/>
      <c r="D22" s="75">
        <f>HLOOKUP(START_MTH,'[4]Summary sheet calculations'!$E$1:$R$80,37,0)</f>
        <v>34</v>
      </c>
    </row>
    <row r="23" spans="1:4" x14ac:dyDescent="0.2">
      <c r="A23" s="57" t="s">
        <v>32</v>
      </c>
      <c r="B23" s="63" t="s">
        <v>33</v>
      </c>
      <c r="C23" s="3">
        <f>HLOOKUP(START_MTH,'[4]Summary sheet calculations'!$E$1:$R$80,39,0)</f>
        <v>1.123</v>
      </c>
      <c r="D23" s="66"/>
    </row>
    <row r="24" spans="1:4" x14ac:dyDescent="0.2">
      <c r="A24" s="55"/>
      <c r="B24" s="67" t="s">
        <v>34</v>
      </c>
      <c r="C24" s="6"/>
      <c r="D24" s="70" t="str">
        <f>(HLOOKUP(START_MTH,'[4]Summary sheet calculations'!$E$1:$R$80,40,0)) &amp; "MW"</f>
        <v>280MW</v>
      </c>
    </row>
    <row r="25" spans="1:4" x14ac:dyDescent="0.2">
      <c r="A25" s="76" t="s">
        <v>35</v>
      </c>
      <c r="B25" s="77" t="s">
        <v>36</v>
      </c>
      <c r="C25" s="10">
        <f>HLOOKUP(START_MTH,'[4]Summary sheet calculations'!$E$1:$R$80,42,0)</f>
        <v>5.4305002099998481</v>
      </c>
      <c r="D25" s="76"/>
    </row>
    <row r="26" spans="1:4" x14ac:dyDescent="0.2">
      <c r="A26" s="57" t="s">
        <v>37</v>
      </c>
      <c r="B26" s="63" t="s">
        <v>38</v>
      </c>
      <c r="C26" s="11"/>
      <c r="D26" s="78" t="str">
        <f>ROUND(HLOOKUP(START_MTH,'[4]Summary sheet calculations'!$E$1:$R$80,44,0), 2) &amp; "GWh"</f>
        <v>1.13GWh</v>
      </c>
    </row>
    <row r="27" spans="1:4" x14ac:dyDescent="0.2">
      <c r="A27" s="51"/>
      <c r="B27" s="64" t="s">
        <v>39</v>
      </c>
      <c r="C27" s="12"/>
      <c r="D27" s="79" t="str">
        <f>ROUND(HLOOKUP(START_MTH,'[4]Summary sheet calculations'!$E$1:$R$80,45,0),2)&amp; "GWh"</f>
        <v>-4.53GWh</v>
      </c>
    </row>
    <row r="28" spans="1:4" x14ac:dyDescent="0.2">
      <c r="A28" s="55"/>
      <c r="B28" s="67" t="s">
        <v>26</v>
      </c>
      <c r="C28" s="13">
        <f>HLOOKUP(START_MTH,'[4]Summary sheet calculations'!$E$1:$R$80,46,0)</f>
        <v>5.9731090247368834E-2</v>
      </c>
      <c r="D28" s="55"/>
    </row>
    <row r="29" spans="1:4" ht="25.5" x14ac:dyDescent="0.2">
      <c r="A29" s="80" t="s">
        <v>40</v>
      </c>
      <c r="B29" s="63" t="s">
        <v>41</v>
      </c>
      <c r="C29" s="11">
        <f>HLOOKUP(START_MTH,'[4]Summary sheet calculations'!$E$1:$R$80,48,0)</f>
        <v>0.12</v>
      </c>
      <c r="D29" s="57"/>
    </row>
    <row r="30" spans="1:4" x14ac:dyDescent="0.2">
      <c r="A30" s="81"/>
      <c r="B30" s="67" t="s">
        <v>42</v>
      </c>
      <c r="C30" s="13">
        <f>HLOOKUP(START_MTH,'[4]Summary sheet calculations'!$E$1:$R$80,49,0)</f>
        <v>0</v>
      </c>
      <c r="D30" s="55"/>
    </row>
    <row r="31" spans="1:4" x14ac:dyDescent="0.2">
      <c r="A31" s="82" t="s">
        <v>43</v>
      </c>
      <c r="B31" s="83" t="s">
        <v>44</v>
      </c>
      <c r="C31" s="14">
        <f>HLOOKUP(START_MTH,'[4]Summary sheet calculations'!$E$1:$R$80,50,0)</f>
        <v>3.5543189743999962E-2</v>
      </c>
      <c r="D31" s="82"/>
    </row>
    <row r="32" spans="1:4" x14ac:dyDescent="0.2">
      <c r="A32" s="84" t="s">
        <v>45</v>
      </c>
      <c r="B32" s="85" t="s">
        <v>26</v>
      </c>
      <c r="C32" s="14">
        <f>HLOOKUP(START_MTH,'[4]Summary sheet calculations'!$E$1:$R$80,51,0)</f>
        <v>3.3050391009999993</v>
      </c>
      <c r="D32" s="82"/>
    </row>
    <row r="33" spans="1:4" x14ac:dyDescent="0.2">
      <c r="A33" s="84" t="s">
        <v>46</v>
      </c>
      <c r="B33" s="85" t="s">
        <v>26</v>
      </c>
      <c r="C33" s="14">
        <f>HLOOKUP(START_MTH,'[4]Summary sheet calculations'!$E$1:$R$80,53,0)</f>
        <v>28.360500462962964</v>
      </c>
      <c r="D33" s="82"/>
    </row>
    <row r="34" spans="1:4" x14ac:dyDescent="0.2">
      <c r="A34" s="86" t="s">
        <v>47</v>
      </c>
      <c r="B34" s="87" t="s">
        <v>48</v>
      </c>
      <c r="C34" s="88">
        <f>SUM(HLOOKUP(START_MTH,'[4]Summary sheet calculations'!$E$1:$R$80,50,0)+HLOOKUP(START_MTH,'[4]Summary sheet calculations'!$E$1:$R$80,51,0)+HLOOKUP(START_MTH,'[4]Summary sheet calculations'!$E$1:$R$80,53,0)+HLOOKUP(START_MTH,'[4]Summary sheet calculations'!$E$1:$R$80,48,0))</f>
        <v>31.821082753706964</v>
      </c>
      <c r="D34" s="88"/>
    </row>
    <row r="35" spans="1:4" x14ac:dyDescent="0.2">
      <c r="A35" s="82" t="s">
        <v>49</v>
      </c>
      <c r="B35" s="85" t="s">
        <v>26</v>
      </c>
      <c r="C35" s="14">
        <f>HLOOKUP(START_MTH,'[4]Summary sheet calculations'!$E$1:$R$80,54,0)</f>
        <v>0</v>
      </c>
      <c r="D35" s="82"/>
    </row>
    <row r="36" spans="1:4" x14ac:dyDescent="0.2">
      <c r="A36" s="82" t="s">
        <v>50</v>
      </c>
      <c r="B36" s="85" t="s">
        <v>26</v>
      </c>
      <c r="C36" s="14">
        <f>HLOOKUP(START_MTH,'[4]Summary sheet calculations'!$E$1:$R$80,55,0)</f>
        <v>0</v>
      </c>
      <c r="D36" s="82"/>
    </row>
    <row r="37" spans="1:4" x14ac:dyDescent="0.2">
      <c r="A37" s="57" t="s">
        <v>51</v>
      </c>
      <c r="B37" s="63" t="s">
        <v>52</v>
      </c>
      <c r="C37" s="11"/>
      <c r="D37" s="78" t="str">
        <f>TEXT(ROUND(HLOOKUP(START_MTH,'[4]Summary sheet calculations'!$E$1:$R$80,58,0),0),"00,000") &amp;"MWh"</f>
        <v>680,829MWh</v>
      </c>
    </row>
    <row r="38" spans="1:4" x14ac:dyDescent="0.2">
      <c r="A38" s="51"/>
      <c r="B38" s="64" t="s">
        <v>53</v>
      </c>
      <c r="C38" s="15">
        <f>HLOOKUP(START_MTH,'[4]Summary sheet calculations'!$E$1:$R$80,59,0)</f>
        <v>17.81149804</v>
      </c>
      <c r="D38" s="51"/>
    </row>
    <row r="39" spans="1:4" x14ac:dyDescent="0.2">
      <c r="A39" s="51"/>
      <c r="B39" s="64" t="s">
        <v>54</v>
      </c>
      <c r="C39" s="15"/>
      <c r="D39" s="51"/>
    </row>
    <row r="40" spans="1:4" x14ac:dyDescent="0.2">
      <c r="A40" s="51"/>
      <c r="B40" s="64" t="s">
        <v>55</v>
      </c>
      <c r="C40" s="5"/>
      <c r="D40" s="54" t="str">
        <f>TEXT(ROUND(HLOOKUP(START_MTH,'[4]Summary sheet calculations'!$E$1:$R$80,61,0),0),"0,000") &amp; "MWh"</f>
        <v>1,760MWh</v>
      </c>
    </row>
    <row r="41" spans="1:4" x14ac:dyDescent="0.2">
      <c r="A41" s="51"/>
      <c r="B41" s="64" t="s">
        <v>56</v>
      </c>
      <c r="C41" s="89"/>
      <c r="D41" s="54" t="str">
        <f>ROUND(HLOOKUP(START_MTH,'[4]Summary sheet calculations'!$E$1:$R$80,62,0),0) &amp; "MWh"</f>
        <v>-274069MWh</v>
      </c>
    </row>
    <row r="42" spans="1:4" x14ac:dyDescent="0.2">
      <c r="A42" s="51"/>
      <c r="B42" s="64" t="s">
        <v>57</v>
      </c>
      <c r="C42" s="15"/>
      <c r="D42" s="89"/>
    </row>
    <row r="43" spans="1:4" x14ac:dyDescent="0.2">
      <c r="A43" s="51"/>
      <c r="B43" s="64" t="s">
        <v>55</v>
      </c>
      <c r="C43" s="5"/>
      <c r="D43" s="90" t="str">
        <f>TEXT(HLOOKUP(START_MTH,'[4]Summary sheet calculations'!$E$1:$R$80,64,0),"0,000") &amp; "MWh"</f>
        <v>274,069MWh</v>
      </c>
    </row>
    <row r="44" spans="1:4" x14ac:dyDescent="0.2">
      <c r="A44" s="55"/>
      <c r="B44" s="67" t="s">
        <v>56</v>
      </c>
      <c r="C44" s="16"/>
      <c r="D44" s="13" t="str">
        <f>TEXT(HLOOKUP(START_MTH,'[4]Summary sheet calculations'!$E$1:$R$80,65,0),"0,000") &amp; "MWh"</f>
        <v>-404,850MWh</v>
      </c>
    </row>
    <row r="45" spans="1:4" x14ac:dyDescent="0.2">
      <c r="A45" s="57" t="s">
        <v>58</v>
      </c>
      <c r="B45" s="63" t="s">
        <v>59</v>
      </c>
      <c r="C45" s="11"/>
      <c r="D45" s="57"/>
    </row>
    <row r="46" spans="1:4" x14ac:dyDescent="0.2">
      <c r="A46" s="51"/>
      <c r="B46" s="64" t="s">
        <v>60</v>
      </c>
      <c r="C46" s="5"/>
      <c r="D46" s="91">
        <f>HLOOKUP(START_MTH,'[4]Summary sheet calculations'!$E$1:$R$80,68,0)</f>
        <v>0</v>
      </c>
    </row>
    <row r="47" spans="1:4" x14ac:dyDescent="0.2">
      <c r="A47" s="51"/>
      <c r="B47" s="64" t="s">
        <v>61</v>
      </c>
      <c r="C47" s="5"/>
      <c r="D47" s="91">
        <f>HLOOKUP(START_MTH,'[4]Summary sheet calculations'!$E$1:$R$80,69,0)</f>
        <v>0</v>
      </c>
    </row>
    <row r="48" spans="1:4" x14ac:dyDescent="0.2">
      <c r="A48" s="51"/>
      <c r="B48" s="64" t="s">
        <v>62</v>
      </c>
      <c r="C48" s="15"/>
      <c r="D48" s="51"/>
    </row>
    <row r="49" spans="1:4" x14ac:dyDescent="0.2">
      <c r="A49" s="51"/>
      <c r="B49" s="64" t="s">
        <v>63</v>
      </c>
      <c r="C49" s="5"/>
      <c r="D49" s="92">
        <f>HLOOKUP(START_MTH,'[4]Summary sheet calculations'!$E$1:$R$80,71,0)</f>
        <v>0</v>
      </c>
    </row>
    <row r="50" spans="1:4" ht="13.5" customHeight="1" x14ac:dyDescent="0.2">
      <c r="A50" s="51"/>
      <c r="B50" s="64" t="s">
        <v>64</v>
      </c>
      <c r="C50" s="5"/>
      <c r="D50" s="92">
        <f>HLOOKUP(START_MTH,'[4]Summary sheet calculations'!$E$1:$R$80,72,0)</f>
        <v>0</v>
      </c>
    </row>
    <row r="51" spans="1:4" x14ac:dyDescent="0.2">
      <c r="A51" s="51"/>
      <c r="B51" s="64" t="s">
        <v>65</v>
      </c>
      <c r="C51" s="15"/>
      <c r="D51" s="51"/>
    </row>
    <row r="52" spans="1:4" x14ac:dyDescent="0.2">
      <c r="A52" s="51"/>
      <c r="B52" s="64" t="s">
        <v>66</v>
      </c>
      <c r="C52" s="5"/>
      <c r="D52" s="90" t="str">
        <f>ROUND(HLOOKUP(START_MTH,'[4]Summary sheet calculations'!$E$1:$R$80,74,0),0)  &amp; "MWh"</f>
        <v>0MWh</v>
      </c>
    </row>
    <row r="53" spans="1:4" x14ac:dyDescent="0.2">
      <c r="A53" s="51"/>
      <c r="B53" s="64" t="s">
        <v>64</v>
      </c>
      <c r="C53" s="5"/>
      <c r="D53" s="93">
        <f>ROUND(HLOOKUP(START_MTH,'[4]Summary sheet calculations'!$E$1:$R$80,75,0),0)</f>
        <v>0</v>
      </c>
    </row>
    <row r="54" spans="1:4" x14ac:dyDescent="0.2">
      <c r="A54" s="55"/>
      <c r="B54" s="67" t="s">
        <v>67</v>
      </c>
      <c r="C54" s="13">
        <f>HLOOKUP(START_MTH,'[4]Summary sheet calculations'!$E$1:$R$80,76,0)</f>
        <v>0</v>
      </c>
      <c r="D54" s="55"/>
    </row>
    <row r="55" spans="1:4" x14ac:dyDescent="0.2">
      <c r="A55" s="86" t="s">
        <v>68</v>
      </c>
      <c r="B55" s="87" t="s">
        <v>69</v>
      </c>
      <c r="C55" s="88">
        <f>(SUM(C2:C33)+SUM(C35:C54))</f>
        <v>80.179665543954187</v>
      </c>
      <c r="D55" s="88"/>
    </row>
    <row r="57" spans="1:4" x14ac:dyDescent="0.2">
      <c r="B57" s="94" t="s">
        <v>70</v>
      </c>
      <c r="C57" s="95">
        <f>ROUND(C55-HLOOKUP(START_MTH,[4]Summary!$B$3:$M$23,21,0),2)</f>
        <v>0</v>
      </c>
    </row>
    <row r="58" spans="1:4" x14ac:dyDescent="0.2">
      <c r="B58" s="94" t="s">
        <v>71</v>
      </c>
      <c r="C58" s="95">
        <f>ROUND(C55-HLOOKUP(START_MTH,'[4]Summary sheet calculations'!$E$1:$R$80,78,0),2)</f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tabSelected="1" zoomScale="70" workbookViewId="0">
      <pane xSplit="1" ySplit="2" topLeftCell="AN3" activePane="bottomRight" state="frozen"/>
      <selection pane="topRight" activeCell="B1" sqref="B1"/>
      <selection pane="bottomLeft" activeCell="A3" sqref="A3"/>
      <selection pane="bottomRight" activeCell="BI25" sqref="BI25"/>
    </sheetView>
  </sheetViews>
  <sheetFormatPr defaultRowHeight="12.75" customHeight="1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</cols>
  <sheetData>
    <row r="1" spans="1:62" ht="19.5" customHeight="1" thickBot="1" x14ac:dyDescent="0.25">
      <c r="A1" s="17"/>
      <c r="B1" s="97" t="s">
        <v>72</v>
      </c>
      <c r="C1" s="98"/>
      <c r="D1" s="98"/>
      <c r="E1" s="98"/>
      <c r="F1" s="98"/>
      <c r="G1" s="99"/>
      <c r="H1" s="97" t="s">
        <v>73</v>
      </c>
      <c r="I1" s="98"/>
      <c r="J1" s="98"/>
      <c r="K1" s="98"/>
      <c r="L1" s="98"/>
      <c r="M1" s="99"/>
      <c r="N1" s="97" t="s">
        <v>74</v>
      </c>
      <c r="O1" s="98"/>
      <c r="P1" s="98"/>
      <c r="Q1" s="98"/>
      <c r="R1" s="98"/>
      <c r="S1" s="99"/>
      <c r="T1" s="97" t="s">
        <v>75</v>
      </c>
      <c r="U1" s="98"/>
      <c r="V1" s="98"/>
      <c r="W1" s="98"/>
      <c r="X1" s="98"/>
      <c r="Y1" s="99"/>
      <c r="Z1" s="97" t="s">
        <v>76</v>
      </c>
      <c r="AA1" s="98"/>
      <c r="AB1" s="98"/>
      <c r="AC1" s="98"/>
      <c r="AD1" s="98"/>
      <c r="AE1" s="99"/>
      <c r="AF1" s="18"/>
      <c r="AG1" s="97" t="s">
        <v>77</v>
      </c>
      <c r="AH1" s="98"/>
      <c r="AI1" s="98"/>
      <c r="AJ1" s="98"/>
      <c r="AK1" s="98"/>
      <c r="AL1" s="99"/>
      <c r="AM1" s="97" t="s">
        <v>78</v>
      </c>
      <c r="AN1" s="98"/>
      <c r="AO1" s="98"/>
      <c r="AP1" s="98"/>
      <c r="AQ1" s="98"/>
      <c r="AR1" s="99"/>
      <c r="AS1" s="97" t="s">
        <v>79</v>
      </c>
      <c r="AT1" s="98"/>
      <c r="AU1" s="98"/>
      <c r="AV1" s="98"/>
      <c r="AW1" s="98"/>
      <c r="AX1" s="99"/>
      <c r="AY1" s="97" t="s">
        <v>80</v>
      </c>
      <c r="AZ1" s="98"/>
      <c r="BA1" s="98"/>
      <c r="BB1" s="98"/>
      <c r="BC1" s="98"/>
      <c r="BD1" s="99"/>
      <c r="BE1" s="97" t="s">
        <v>81</v>
      </c>
      <c r="BF1" s="98"/>
      <c r="BG1" s="98"/>
      <c r="BH1" s="98"/>
      <c r="BI1" s="98"/>
      <c r="BJ1" s="99"/>
    </row>
    <row r="2" spans="1:62" s="24" customFormat="1" ht="36" customHeight="1" thickBot="1" x14ac:dyDescent="0.25">
      <c r="A2" s="19" t="s">
        <v>82</v>
      </c>
      <c r="B2" s="20" t="s">
        <v>83</v>
      </c>
      <c r="C2" s="21" t="s">
        <v>84</v>
      </c>
      <c r="D2" s="21" t="s">
        <v>85</v>
      </c>
      <c r="E2" s="21" t="s">
        <v>86</v>
      </c>
      <c r="F2" s="21" t="s">
        <v>87</v>
      </c>
      <c r="G2" s="22" t="s">
        <v>88</v>
      </c>
      <c r="H2" s="20" t="s">
        <v>83</v>
      </c>
      <c r="I2" s="21" t="s">
        <v>84</v>
      </c>
      <c r="J2" s="21" t="s">
        <v>85</v>
      </c>
      <c r="K2" s="21" t="s">
        <v>86</v>
      </c>
      <c r="L2" s="21" t="s">
        <v>87</v>
      </c>
      <c r="M2" s="22" t="s">
        <v>88</v>
      </c>
      <c r="N2" s="20" t="s">
        <v>83</v>
      </c>
      <c r="O2" s="21" t="s">
        <v>84</v>
      </c>
      <c r="P2" s="21" t="s">
        <v>85</v>
      </c>
      <c r="Q2" s="21" t="s">
        <v>86</v>
      </c>
      <c r="R2" s="21" t="s">
        <v>87</v>
      </c>
      <c r="S2" s="22" t="s">
        <v>88</v>
      </c>
      <c r="T2" s="20" t="s">
        <v>83</v>
      </c>
      <c r="U2" s="21" t="s">
        <v>84</v>
      </c>
      <c r="V2" s="21" t="s">
        <v>85</v>
      </c>
      <c r="W2" s="21" t="s">
        <v>86</v>
      </c>
      <c r="X2" s="21" t="s">
        <v>87</v>
      </c>
      <c r="Y2" s="22" t="s">
        <v>88</v>
      </c>
      <c r="Z2" s="20" t="s">
        <v>83</v>
      </c>
      <c r="AA2" s="21" t="s">
        <v>84</v>
      </c>
      <c r="AB2" s="21" t="s">
        <v>85</v>
      </c>
      <c r="AC2" s="21" t="s">
        <v>86</v>
      </c>
      <c r="AD2" s="21" t="s">
        <v>87</v>
      </c>
      <c r="AE2" s="22" t="s">
        <v>88</v>
      </c>
      <c r="AF2" s="23"/>
      <c r="AG2" s="20" t="s">
        <v>83</v>
      </c>
      <c r="AH2" s="21" t="s">
        <v>84</v>
      </c>
      <c r="AI2" s="21" t="s">
        <v>85</v>
      </c>
      <c r="AJ2" s="21" t="s">
        <v>86</v>
      </c>
      <c r="AK2" s="21" t="s">
        <v>87</v>
      </c>
      <c r="AL2" s="22" t="s">
        <v>88</v>
      </c>
      <c r="AM2" s="20" t="s">
        <v>83</v>
      </c>
      <c r="AN2" s="21" t="s">
        <v>84</v>
      </c>
      <c r="AO2" s="21" t="s">
        <v>85</v>
      </c>
      <c r="AP2" s="21" t="s">
        <v>86</v>
      </c>
      <c r="AQ2" s="21" t="s">
        <v>87</v>
      </c>
      <c r="AR2" s="22" t="s">
        <v>88</v>
      </c>
      <c r="AS2" s="20" t="s">
        <v>83</v>
      </c>
      <c r="AT2" s="21" t="s">
        <v>84</v>
      </c>
      <c r="AU2" s="21" t="s">
        <v>85</v>
      </c>
      <c r="AV2" s="21" t="s">
        <v>86</v>
      </c>
      <c r="AW2" s="21" t="s">
        <v>87</v>
      </c>
      <c r="AX2" s="22" t="s">
        <v>88</v>
      </c>
      <c r="AY2" s="20" t="s">
        <v>83</v>
      </c>
      <c r="AZ2" s="21" t="s">
        <v>84</v>
      </c>
      <c r="BA2" s="21" t="s">
        <v>85</v>
      </c>
      <c r="BB2" s="21" t="s">
        <v>86</v>
      </c>
      <c r="BC2" s="21" t="s">
        <v>87</v>
      </c>
      <c r="BD2" s="22" t="s">
        <v>88</v>
      </c>
      <c r="BE2" s="20" t="s">
        <v>83</v>
      </c>
      <c r="BF2" s="21" t="s">
        <v>84</v>
      </c>
      <c r="BG2" s="21" t="s">
        <v>85</v>
      </c>
      <c r="BH2" s="21" t="s">
        <v>86</v>
      </c>
      <c r="BI2" s="21" t="s">
        <v>87</v>
      </c>
      <c r="BJ2" s="22" t="s">
        <v>88</v>
      </c>
    </row>
    <row r="3" spans="1:62" x14ac:dyDescent="0.2">
      <c r="A3" s="25">
        <v>1</v>
      </c>
      <c r="B3" s="26"/>
      <c r="C3" s="27"/>
      <c r="D3" s="27"/>
      <c r="E3" s="27"/>
      <c r="F3" s="27"/>
      <c r="G3" s="28"/>
      <c r="H3" s="26">
        <v>39539</v>
      </c>
      <c r="I3" s="27">
        <v>2.1</v>
      </c>
      <c r="J3" s="27" t="s">
        <v>89</v>
      </c>
      <c r="K3" s="27">
        <v>256</v>
      </c>
      <c r="L3" s="27"/>
      <c r="M3" s="28">
        <v>59</v>
      </c>
      <c r="N3" s="26">
        <v>39904</v>
      </c>
      <c r="O3" s="27">
        <v>3.1</v>
      </c>
      <c r="P3" s="27" t="s">
        <v>90</v>
      </c>
      <c r="Q3" s="27">
        <v>304</v>
      </c>
      <c r="R3" s="27"/>
      <c r="S3" s="28">
        <v>148</v>
      </c>
      <c r="T3" s="26"/>
      <c r="U3" s="27"/>
      <c r="V3" s="27"/>
      <c r="W3" s="27"/>
      <c r="X3" s="27"/>
      <c r="Y3" s="28"/>
      <c r="Z3" s="26"/>
      <c r="AA3" s="27"/>
      <c r="AB3" s="27"/>
      <c r="AC3" s="27"/>
      <c r="AD3" s="27"/>
      <c r="AE3" s="28"/>
      <c r="AF3" s="29"/>
      <c r="AG3" s="26"/>
      <c r="AH3" s="27"/>
      <c r="AI3" s="27"/>
      <c r="AJ3" s="27"/>
      <c r="AK3" s="27"/>
      <c r="AL3" s="28"/>
      <c r="AM3" s="26">
        <v>41365</v>
      </c>
      <c r="AN3" s="27">
        <v>7.1</v>
      </c>
      <c r="AO3" s="27" t="s">
        <v>91</v>
      </c>
      <c r="AP3" s="27"/>
      <c r="AQ3" s="27">
        <v>202</v>
      </c>
      <c r="AR3" s="28">
        <v>174</v>
      </c>
      <c r="AS3" s="30">
        <v>41730</v>
      </c>
      <c r="AT3" s="31">
        <v>8.1</v>
      </c>
      <c r="AU3" s="31" t="s">
        <v>92</v>
      </c>
      <c r="AV3" s="31">
        <v>226</v>
      </c>
      <c r="AW3" s="32"/>
      <c r="AX3" s="33">
        <v>170</v>
      </c>
      <c r="AY3" s="30">
        <v>42095</v>
      </c>
      <c r="AZ3" s="31">
        <v>9.1</v>
      </c>
      <c r="BA3" s="31" t="s">
        <v>93</v>
      </c>
      <c r="BB3" s="31">
        <v>125</v>
      </c>
      <c r="BC3" s="32">
        <v>101</v>
      </c>
      <c r="BD3" s="33">
        <v>254</v>
      </c>
      <c r="BE3" s="30">
        <v>42461</v>
      </c>
      <c r="BF3" s="31">
        <v>10.1</v>
      </c>
      <c r="BG3" s="31" t="s">
        <v>94</v>
      </c>
      <c r="BH3" s="31"/>
      <c r="BI3" s="32"/>
      <c r="BJ3" s="33"/>
    </row>
    <row r="4" spans="1:62" x14ac:dyDescent="0.2">
      <c r="A4" s="25">
        <v>2</v>
      </c>
      <c r="B4" s="30">
        <v>39173</v>
      </c>
      <c r="C4" s="31">
        <v>1.1000000000000001</v>
      </c>
      <c r="D4" s="31" t="s">
        <v>95</v>
      </c>
      <c r="E4" s="31">
        <v>104</v>
      </c>
      <c r="F4" s="31">
        <v>301</v>
      </c>
      <c r="G4" s="33"/>
      <c r="H4" s="30">
        <v>39545</v>
      </c>
      <c r="I4" s="31">
        <v>2.1</v>
      </c>
      <c r="J4" s="31" t="s">
        <v>96</v>
      </c>
      <c r="K4" s="31">
        <v>296</v>
      </c>
      <c r="L4" s="31"/>
      <c r="M4" s="33">
        <v>37</v>
      </c>
      <c r="N4" s="30">
        <v>39909</v>
      </c>
      <c r="O4" s="31">
        <v>3.1</v>
      </c>
      <c r="P4" s="31" t="s">
        <v>97</v>
      </c>
      <c r="Q4" s="31">
        <v>332</v>
      </c>
      <c r="R4" s="31">
        <v>20</v>
      </c>
      <c r="S4" s="33">
        <v>100</v>
      </c>
      <c r="T4" s="30">
        <v>40273</v>
      </c>
      <c r="U4" s="31">
        <v>4.0999999999999996</v>
      </c>
      <c r="V4" s="31" t="s">
        <v>98</v>
      </c>
      <c r="W4" s="31">
        <v>305</v>
      </c>
      <c r="X4" s="31"/>
      <c r="Y4" s="33">
        <v>206</v>
      </c>
      <c r="Z4" s="30">
        <v>40637</v>
      </c>
      <c r="AA4" s="31">
        <v>5.0999999999999996</v>
      </c>
      <c r="AB4" s="31" t="s">
        <v>99</v>
      </c>
      <c r="AC4" s="31">
        <v>276</v>
      </c>
      <c r="AD4" s="31">
        <v>58</v>
      </c>
      <c r="AE4" s="33">
        <v>502</v>
      </c>
      <c r="AF4" s="29"/>
      <c r="AG4" s="30">
        <v>41001</v>
      </c>
      <c r="AH4" s="31">
        <v>6.1</v>
      </c>
      <c r="AI4" s="31" t="s">
        <v>100</v>
      </c>
      <c r="AJ4" s="31">
        <v>254</v>
      </c>
      <c r="AK4" s="31"/>
      <c r="AL4" s="33">
        <v>325</v>
      </c>
      <c r="AM4" s="30">
        <v>41372</v>
      </c>
      <c r="AN4" s="31">
        <v>7.1</v>
      </c>
      <c r="AO4" s="31" t="s">
        <v>101</v>
      </c>
      <c r="AP4" s="31">
        <v>81</v>
      </c>
      <c r="AQ4" s="31">
        <v>133</v>
      </c>
      <c r="AR4" s="33">
        <v>162</v>
      </c>
      <c r="AS4" s="30">
        <v>41736</v>
      </c>
      <c r="AT4" s="31">
        <v>8.1</v>
      </c>
      <c r="AU4" s="31" t="s">
        <v>102</v>
      </c>
      <c r="AV4" s="31">
        <v>186</v>
      </c>
      <c r="AW4" s="32"/>
      <c r="AX4" s="33">
        <v>210</v>
      </c>
      <c r="AY4" s="30">
        <v>42100</v>
      </c>
      <c r="AZ4" s="31">
        <v>9.1</v>
      </c>
      <c r="BA4" s="31" t="s">
        <v>103</v>
      </c>
      <c r="BB4" s="31">
        <v>77</v>
      </c>
      <c r="BC4" s="32">
        <v>3</v>
      </c>
      <c r="BD4" s="33">
        <v>400</v>
      </c>
      <c r="BE4" s="30">
        <v>42464</v>
      </c>
      <c r="BF4" s="31">
        <v>10.1</v>
      </c>
      <c r="BG4" s="31" t="s">
        <v>104</v>
      </c>
      <c r="BH4" s="31">
        <v>105</v>
      </c>
      <c r="BI4" s="32"/>
      <c r="BJ4" s="33">
        <v>199</v>
      </c>
    </row>
    <row r="5" spans="1:62" x14ac:dyDescent="0.2">
      <c r="A5" s="25">
        <v>3</v>
      </c>
      <c r="B5" s="30">
        <v>39181</v>
      </c>
      <c r="C5" s="31">
        <v>1.1000000000000001</v>
      </c>
      <c r="D5" s="31" t="s">
        <v>105</v>
      </c>
      <c r="E5" s="31">
        <v>42</v>
      </c>
      <c r="F5" s="31">
        <v>304</v>
      </c>
      <c r="G5" s="33">
        <v>59</v>
      </c>
      <c r="H5" s="30">
        <v>39552</v>
      </c>
      <c r="I5" s="31">
        <v>2.1</v>
      </c>
      <c r="J5" s="31" t="s">
        <v>106</v>
      </c>
      <c r="K5" s="31">
        <v>239</v>
      </c>
      <c r="L5" s="31"/>
      <c r="M5" s="33">
        <v>94</v>
      </c>
      <c r="N5" s="30">
        <v>39916</v>
      </c>
      <c r="O5" s="31">
        <v>3.1</v>
      </c>
      <c r="P5" s="31" t="s">
        <v>107</v>
      </c>
      <c r="Q5" s="31">
        <v>320</v>
      </c>
      <c r="R5" s="31">
        <v>9</v>
      </c>
      <c r="S5" s="33">
        <v>123</v>
      </c>
      <c r="T5" s="30">
        <v>40280</v>
      </c>
      <c r="U5" s="31">
        <v>4.0999999999999996</v>
      </c>
      <c r="V5" s="31" t="s">
        <v>108</v>
      </c>
      <c r="W5" s="31">
        <v>235</v>
      </c>
      <c r="X5" s="31"/>
      <c r="Y5" s="33">
        <v>284</v>
      </c>
      <c r="Z5" s="30">
        <v>40644</v>
      </c>
      <c r="AA5" s="31">
        <v>5.0999999999999996</v>
      </c>
      <c r="AB5" s="31" t="s">
        <v>109</v>
      </c>
      <c r="AC5" s="31">
        <v>298</v>
      </c>
      <c r="AD5" s="31">
        <v>36</v>
      </c>
      <c r="AE5" s="33">
        <v>502</v>
      </c>
      <c r="AF5" s="29"/>
      <c r="AG5" s="30">
        <f t="shared" ref="AG5:AG25" si="0">AG4+7</f>
        <v>41008</v>
      </c>
      <c r="AH5" s="31">
        <v>6.1</v>
      </c>
      <c r="AI5" s="31" t="s">
        <v>110</v>
      </c>
      <c r="AJ5" s="31">
        <v>288</v>
      </c>
      <c r="AK5" s="31"/>
      <c r="AL5" s="33">
        <v>291</v>
      </c>
      <c r="AM5" s="30">
        <v>41379</v>
      </c>
      <c r="AN5" s="31">
        <v>7.1</v>
      </c>
      <c r="AO5" s="31" t="s">
        <v>111</v>
      </c>
      <c r="AP5" s="31">
        <v>17</v>
      </c>
      <c r="AQ5" s="31">
        <v>197</v>
      </c>
      <c r="AR5" s="33">
        <v>162</v>
      </c>
      <c r="AS5" s="30">
        <v>41743</v>
      </c>
      <c r="AT5" s="31">
        <v>8.1</v>
      </c>
      <c r="AU5" s="31" t="s">
        <v>112</v>
      </c>
      <c r="AV5" s="31">
        <v>145</v>
      </c>
      <c r="AW5" s="32">
        <v>35</v>
      </c>
      <c r="AX5" s="33">
        <v>216</v>
      </c>
      <c r="AY5" s="30">
        <v>42107</v>
      </c>
      <c r="AZ5" s="31">
        <v>9.1</v>
      </c>
      <c r="BA5" s="31" t="s">
        <v>113</v>
      </c>
      <c r="BB5" s="31">
        <v>79</v>
      </c>
      <c r="BC5" s="32"/>
      <c r="BD5" s="33">
        <v>401</v>
      </c>
      <c r="BE5" s="30">
        <v>42471</v>
      </c>
      <c r="BF5" s="31">
        <v>10.1</v>
      </c>
      <c r="BG5" s="31" t="s">
        <v>114</v>
      </c>
      <c r="BH5" s="31">
        <v>95</v>
      </c>
      <c r="BI5" s="32"/>
      <c r="BJ5" s="33">
        <v>209</v>
      </c>
    </row>
    <row r="6" spans="1:62" x14ac:dyDescent="0.2">
      <c r="A6" s="25">
        <v>4</v>
      </c>
      <c r="B6" s="30">
        <v>39188</v>
      </c>
      <c r="C6" s="31">
        <v>1.1000000000000001</v>
      </c>
      <c r="D6" s="31" t="s">
        <v>115</v>
      </c>
      <c r="E6" s="31">
        <v>59</v>
      </c>
      <c r="F6" s="32">
        <v>294</v>
      </c>
      <c r="G6" s="33">
        <v>52</v>
      </c>
      <c r="H6" s="30">
        <v>39559</v>
      </c>
      <c r="I6" s="31">
        <v>2.1</v>
      </c>
      <c r="J6" s="31" t="s">
        <v>116</v>
      </c>
      <c r="K6" s="31">
        <v>195</v>
      </c>
      <c r="L6" s="32">
        <v>101</v>
      </c>
      <c r="M6" s="33">
        <v>37</v>
      </c>
      <c r="N6" s="30">
        <v>39923</v>
      </c>
      <c r="O6" s="31">
        <v>3.1</v>
      </c>
      <c r="P6" s="31" t="s">
        <v>117</v>
      </c>
      <c r="Q6" s="31">
        <v>263</v>
      </c>
      <c r="R6" s="32">
        <v>4</v>
      </c>
      <c r="S6" s="33">
        <v>185</v>
      </c>
      <c r="T6" s="30">
        <v>40287</v>
      </c>
      <c r="U6" s="31">
        <v>4.0999999999999996</v>
      </c>
      <c r="V6" s="31" t="s">
        <v>118</v>
      </c>
      <c r="W6" s="31">
        <v>247</v>
      </c>
      <c r="X6" s="32"/>
      <c r="Y6" s="33">
        <v>272</v>
      </c>
      <c r="Z6" s="30">
        <v>40651</v>
      </c>
      <c r="AA6" s="31">
        <v>5.0999999999999996</v>
      </c>
      <c r="AB6" s="31" t="s">
        <v>119</v>
      </c>
      <c r="AC6" s="31">
        <v>370</v>
      </c>
      <c r="AD6" s="32"/>
      <c r="AE6" s="33">
        <v>466</v>
      </c>
      <c r="AF6" s="29"/>
      <c r="AG6" s="30">
        <f t="shared" si="0"/>
        <v>41015</v>
      </c>
      <c r="AH6" s="31">
        <v>6.1</v>
      </c>
      <c r="AI6" s="31" t="s">
        <v>120</v>
      </c>
      <c r="AJ6" s="31">
        <v>261</v>
      </c>
      <c r="AK6" s="32"/>
      <c r="AL6" s="33">
        <v>318</v>
      </c>
      <c r="AM6" s="30">
        <v>41386</v>
      </c>
      <c r="AN6" s="31">
        <v>7.1</v>
      </c>
      <c r="AO6" s="31" t="s">
        <v>121</v>
      </c>
      <c r="AP6" s="31">
        <v>70</v>
      </c>
      <c r="AQ6" s="32">
        <v>74</v>
      </c>
      <c r="AR6" s="33">
        <v>232</v>
      </c>
      <c r="AS6" s="30">
        <v>41750</v>
      </c>
      <c r="AT6" s="31">
        <v>8.1</v>
      </c>
      <c r="AU6" s="31" t="s">
        <v>122</v>
      </c>
      <c r="AV6" s="31">
        <v>150</v>
      </c>
      <c r="AW6" s="32">
        <v>48</v>
      </c>
      <c r="AX6" s="33">
        <v>198</v>
      </c>
      <c r="AY6" s="30">
        <v>42114</v>
      </c>
      <c r="AZ6" s="31">
        <v>9.1</v>
      </c>
      <c r="BA6" s="31" t="s">
        <v>123</v>
      </c>
      <c r="BB6" s="31">
        <v>109</v>
      </c>
      <c r="BC6" s="32"/>
      <c r="BD6" s="33">
        <v>371</v>
      </c>
      <c r="BE6" s="30">
        <v>42478</v>
      </c>
      <c r="BF6" s="31">
        <v>10.1</v>
      </c>
      <c r="BG6" s="31" t="s">
        <v>124</v>
      </c>
      <c r="BH6" s="31">
        <v>74</v>
      </c>
      <c r="BI6" s="32"/>
      <c r="BJ6" s="33">
        <v>230</v>
      </c>
    </row>
    <row r="7" spans="1:62" x14ac:dyDescent="0.2">
      <c r="A7" s="25">
        <v>5</v>
      </c>
      <c r="B7" s="30">
        <v>39195</v>
      </c>
      <c r="C7" s="31">
        <v>1.1000000000000001</v>
      </c>
      <c r="D7" s="31" t="s">
        <v>125</v>
      </c>
      <c r="E7" s="31">
        <v>14</v>
      </c>
      <c r="F7" s="32">
        <v>298</v>
      </c>
      <c r="G7" s="33">
        <v>93</v>
      </c>
      <c r="H7" s="30">
        <v>39566</v>
      </c>
      <c r="I7" s="31">
        <v>2.2000000000000002</v>
      </c>
      <c r="J7" s="31" t="s">
        <v>126</v>
      </c>
      <c r="K7" s="31">
        <v>176</v>
      </c>
      <c r="L7" s="32"/>
      <c r="M7" s="33">
        <v>153</v>
      </c>
      <c r="N7" s="30">
        <v>39930</v>
      </c>
      <c r="O7" s="31">
        <v>3.2</v>
      </c>
      <c r="P7" s="31" t="s">
        <v>127</v>
      </c>
      <c r="Q7" s="31">
        <v>277</v>
      </c>
      <c r="R7" s="32"/>
      <c r="S7" s="33">
        <v>189</v>
      </c>
      <c r="T7" s="30">
        <v>40294</v>
      </c>
      <c r="U7" s="31">
        <v>4.2</v>
      </c>
      <c r="V7" s="31" t="s">
        <v>128</v>
      </c>
      <c r="W7" s="31">
        <v>329</v>
      </c>
      <c r="X7" s="32"/>
      <c r="Y7" s="33">
        <v>195</v>
      </c>
      <c r="Z7" s="30">
        <v>40658</v>
      </c>
      <c r="AA7" s="31">
        <v>5.2</v>
      </c>
      <c r="AB7" s="31" t="s">
        <v>129</v>
      </c>
      <c r="AC7" s="31">
        <v>360</v>
      </c>
      <c r="AD7" s="32"/>
      <c r="AE7" s="33">
        <v>454</v>
      </c>
      <c r="AF7" s="29"/>
      <c r="AG7" s="30">
        <f t="shared" si="0"/>
        <v>41022</v>
      </c>
      <c r="AH7" s="31">
        <v>6.1</v>
      </c>
      <c r="AI7" s="31" t="s">
        <v>130</v>
      </c>
      <c r="AJ7" s="31">
        <v>275</v>
      </c>
      <c r="AK7" s="32"/>
      <c r="AL7" s="33">
        <v>304</v>
      </c>
      <c r="AM7" s="30">
        <v>41393</v>
      </c>
      <c r="AN7" s="31">
        <v>7.2</v>
      </c>
      <c r="AO7" s="31" t="s">
        <v>131</v>
      </c>
      <c r="AP7" s="31">
        <v>17</v>
      </c>
      <c r="AQ7" s="32">
        <v>148</v>
      </c>
      <c r="AR7" s="33">
        <v>210</v>
      </c>
      <c r="AS7" s="30">
        <v>41757</v>
      </c>
      <c r="AT7" s="31">
        <v>8.1999999999999993</v>
      </c>
      <c r="AU7" s="31" t="s">
        <v>132</v>
      </c>
      <c r="AV7" s="31">
        <v>198</v>
      </c>
      <c r="AW7" s="32"/>
      <c r="AX7" s="33">
        <v>206</v>
      </c>
      <c r="AY7" s="30">
        <v>42121</v>
      </c>
      <c r="AZ7" s="31">
        <v>9.1999999999999993</v>
      </c>
      <c r="BA7" s="31" t="s">
        <v>133</v>
      </c>
      <c r="BB7" s="31">
        <v>76</v>
      </c>
      <c r="BC7" s="32"/>
      <c r="BD7" s="33">
        <v>403</v>
      </c>
      <c r="BE7" s="30">
        <v>42485</v>
      </c>
      <c r="BF7" s="31">
        <v>10.199999999999999</v>
      </c>
      <c r="BG7" s="31" t="s">
        <v>134</v>
      </c>
      <c r="BH7" s="31">
        <v>69</v>
      </c>
      <c r="BI7" s="32"/>
      <c r="BJ7" s="33">
        <v>268</v>
      </c>
    </row>
    <row r="8" spans="1:62" x14ac:dyDescent="0.2">
      <c r="A8" s="25">
        <v>6</v>
      </c>
      <c r="B8" s="30">
        <v>39202</v>
      </c>
      <c r="C8" s="31">
        <v>1.2</v>
      </c>
      <c r="D8" s="31" t="s">
        <v>135</v>
      </c>
      <c r="E8" s="31">
        <v>69</v>
      </c>
      <c r="F8" s="32">
        <v>287</v>
      </c>
      <c r="G8" s="33">
        <v>49</v>
      </c>
      <c r="H8" s="30">
        <v>39573</v>
      </c>
      <c r="I8" s="31">
        <v>2.2000000000000002</v>
      </c>
      <c r="J8" s="31" t="s">
        <v>136</v>
      </c>
      <c r="K8" s="31">
        <v>241</v>
      </c>
      <c r="L8" s="32"/>
      <c r="M8" s="33">
        <v>128</v>
      </c>
      <c r="N8" s="30">
        <v>39937</v>
      </c>
      <c r="O8" s="31">
        <v>3.2</v>
      </c>
      <c r="P8" s="31" t="s">
        <v>137</v>
      </c>
      <c r="Q8" s="31">
        <v>350</v>
      </c>
      <c r="R8" s="32"/>
      <c r="S8" s="33">
        <v>116</v>
      </c>
      <c r="T8" s="30">
        <v>40301</v>
      </c>
      <c r="U8" s="31">
        <v>4.2</v>
      </c>
      <c r="V8" s="31" t="s">
        <v>138</v>
      </c>
      <c r="W8" s="31">
        <v>248</v>
      </c>
      <c r="X8" s="32">
        <v>9</v>
      </c>
      <c r="Y8" s="33">
        <v>267</v>
      </c>
      <c r="Z8" s="30">
        <v>40665</v>
      </c>
      <c r="AA8" s="31">
        <v>5.2</v>
      </c>
      <c r="AB8" s="31" t="s">
        <v>139</v>
      </c>
      <c r="AC8" s="31">
        <v>352</v>
      </c>
      <c r="AD8" s="32"/>
      <c r="AE8" s="33">
        <v>462</v>
      </c>
      <c r="AF8" s="29"/>
      <c r="AG8" s="30">
        <f t="shared" si="0"/>
        <v>41029</v>
      </c>
      <c r="AH8" s="31">
        <v>6.2</v>
      </c>
      <c r="AI8" s="31" t="s">
        <v>140</v>
      </c>
      <c r="AJ8" s="31">
        <v>260</v>
      </c>
      <c r="AK8" s="32"/>
      <c r="AL8" s="33">
        <v>340</v>
      </c>
      <c r="AM8" s="30">
        <v>41400</v>
      </c>
      <c r="AN8" s="31">
        <v>7.2</v>
      </c>
      <c r="AO8" s="31" t="s">
        <v>141</v>
      </c>
      <c r="AP8" s="31"/>
      <c r="AQ8" s="32">
        <v>190</v>
      </c>
      <c r="AR8" s="33">
        <v>185</v>
      </c>
      <c r="AS8" s="30">
        <v>41764</v>
      </c>
      <c r="AT8" s="31">
        <v>8.1999999999999993</v>
      </c>
      <c r="AU8" s="31" t="s">
        <v>142</v>
      </c>
      <c r="AV8" s="31">
        <v>198</v>
      </c>
      <c r="AW8" s="32"/>
      <c r="AX8" s="33">
        <v>206</v>
      </c>
      <c r="AY8" s="30">
        <v>42128</v>
      </c>
      <c r="AZ8" s="31">
        <v>9.1999999999999993</v>
      </c>
      <c r="BA8" s="31" t="s">
        <v>143</v>
      </c>
      <c r="BB8" s="31">
        <v>85</v>
      </c>
      <c r="BC8" s="32"/>
      <c r="BD8" s="33">
        <v>394</v>
      </c>
      <c r="BE8" s="30">
        <v>42492</v>
      </c>
      <c r="BF8" s="31">
        <v>10.199999999999999</v>
      </c>
      <c r="BG8" s="31" t="s">
        <v>144</v>
      </c>
      <c r="BH8" s="31">
        <v>59</v>
      </c>
      <c r="BI8" s="32"/>
      <c r="BJ8" s="33">
        <v>278</v>
      </c>
    </row>
    <row r="9" spans="1:62" x14ac:dyDescent="0.2">
      <c r="A9" s="25">
        <v>7</v>
      </c>
      <c r="B9" s="30">
        <v>39209</v>
      </c>
      <c r="C9" s="31">
        <v>1.2</v>
      </c>
      <c r="D9" s="31" t="s">
        <v>145</v>
      </c>
      <c r="E9" s="31">
        <v>112</v>
      </c>
      <c r="F9" s="32">
        <v>250</v>
      </c>
      <c r="G9" s="33">
        <v>14</v>
      </c>
      <c r="H9" s="30">
        <v>39580</v>
      </c>
      <c r="I9" s="31">
        <v>2.2000000000000002</v>
      </c>
      <c r="J9" s="31" t="s">
        <v>146</v>
      </c>
      <c r="K9" s="31">
        <v>203</v>
      </c>
      <c r="L9" s="32">
        <v>27</v>
      </c>
      <c r="M9" s="33">
        <v>139</v>
      </c>
      <c r="N9" s="30">
        <v>39944</v>
      </c>
      <c r="O9" s="31">
        <v>3.2</v>
      </c>
      <c r="P9" s="31" t="s">
        <v>147</v>
      </c>
      <c r="Q9" s="31">
        <v>360</v>
      </c>
      <c r="R9" s="32"/>
      <c r="S9" s="33">
        <v>106</v>
      </c>
      <c r="T9" s="30">
        <v>40308</v>
      </c>
      <c r="U9" s="31">
        <v>4.2</v>
      </c>
      <c r="V9" s="31" t="s">
        <v>148</v>
      </c>
      <c r="W9" s="31">
        <v>277</v>
      </c>
      <c r="X9" s="32"/>
      <c r="Y9" s="33">
        <v>247</v>
      </c>
      <c r="Z9" s="30">
        <v>40672</v>
      </c>
      <c r="AA9" s="31">
        <v>5.2</v>
      </c>
      <c r="AB9" s="31" t="s">
        <v>149</v>
      </c>
      <c r="AC9" s="31">
        <v>323</v>
      </c>
      <c r="AD9" s="32"/>
      <c r="AE9" s="33">
        <v>491</v>
      </c>
      <c r="AF9" s="29"/>
      <c r="AG9" s="30">
        <f t="shared" si="0"/>
        <v>41036</v>
      </c>
      <c r="AH9" s="31">
        <v>6.2</v>
      </c>
      <c r="AI9" s="31" t="s">
        <v>150</v>
      </c>
      <c r="AJ9" s="31">
        <v>299</v>
      </c>
      <c r="AK9" s="32"/>
      <c r="AL9" s="33">
        <v>310</v>
      </c>
      <c r="AM9" s="30">
        <v>41407</v>
      </c>
      <c r="AN9" s="31">
        <v>7.2</v>
      </c>
      <c r="AO9" s="31" t="s">
        <v>151</v>
      </c>
      <c r="AP9" s="31"/>
      <c r="AQ9" s="32">
        <v>189</v>
      </c>
      <c r="AR9" s="33">
        <v>186</v>
      </c>
      <c r="AS9" s="30">
        <v>41771</v>
      </c>
      <c r="AT9" s="31">
        <v>8.1999999999999993</v>
      </c>
      <c r="AU9" s="31" t="s">
        <v>152</v>
      </c>
      <c r="AV9" s="31">
        <v>188</v>
      </c>
      <c r="AW9" s="32"/>
      <c r="AX9" s="33">
        <v>216</v>
      </c>
      <c r="AY9" s="30">
        <v>42135</v>
      </c>
      <c r="AZ9" s="31">
        <v>9.1999999999999993</v>
      </c>
      <c r="BA9" s="31" t="s">
        <v>153</v>
      </c>
      <c r="BB9" s="31">
        <v>63</v>
      </c>
      <c r="BC9" s="32">
        <v>7</v>
      </c>
      <c r="BD9" s="33">
        <v>409</v>
      </c>
      <c r="BE9" s="30">
        <v>42499</v>
      </c>
      <c r="BF9" s="31">
        <v>10.199999999999999</v>
      </c>
      <c r="BG9" s="31" t="s">
        <v>154</v>
      </c>
      <c r="BH9" s="31">
        <v>71</v>
      </c>
      <c r="BI9" s="32"/>
      <c r="BJ9" s="33">
        <v>266</v>
      </c>
    </row>
    <row r="10" spans="1:62" x14ac:dyDescent="0.2">
      <c r="A10" s="25">
        <v>8</v>
      </c>
      <c r="B10" s="30">
        <v>39216</v>
      </c>
      <c r="C10" s="31">
        <v>1.2</v>
      </c>
      <c r="D10" s="31" t="s">
        <v>155</v>
      </c>
      <c r="E10" s="31">
        <v>90</v>
      </c>
      <c r="F10" s="32">
        <v>237</v>
      </c>
      <c r="G10" s="33">
        <v>52</v>
      </c>
      <c r="H10" s="30">
        <v>39587</v>
      </c>
      <c r="I10" s="31">
        <v>2.2000000000000002</v>
      </c>
      <c r="J10" s="31" t="s">
        <v>156</v>
      </c>
      <c r="K10" s="31">
        <v>152</v>
      </c>
      <c r="L10" s="32">
        <v>89</v>
      </c>
      <c r="M10" s="33">
        <v>128</v>
      </c>
      <c r="N10" s="30">
        <v>39951</v>
      </c>
      <c r="O10" s="31">
        <v>3.2</v>
      </c>
      <c r="P10" s="31" t="s">
        <v>157</v>
      </c>
      <c r="Q10" s="31">
        <v>369</v>
      </c>
      <c r="R10" s="32"/>
      <c r="S10" s="33">
        <v>97</v>
      </c>
      <c r="T10" s="30">
        <v>40315</v>
      </c>
      <c r="U10" s="31">
        <v>4.2</v>
      </c>
      <c r="V10" s="31" t="s">
        <v>158</v>
      </c>
      <c r="W10" s="31">
        <v>278</v>
      </c>
      <c r="X10" s="32"/>
      <c r="Y10" s="33">
        <v>246</v>
      </c>
      <c r="Z10" s="30">
        <v>40679</v>
      </c>
      <c r="AA10" s="31">
        <v>5.2</v>
      </c>
      <c r="AB10" s="31" t="s">
        <v>159</v>
      </c>
      <c r="AC10" s="31">
        <v>304</v>
      </c>
      <c r="AD10" s="32"/>
      <c r="AE10" s="33">
        <v>510</v>
      </c>
      <c r="AF10" s="29"/>
      <c r="AG10" s="30">
        <f t="shared" si="0"/>
        <v>41043</v>
      </c>
      <c r="AH10" s="31">
        <v>6.2</v>
      </c>
      <c r="AI10" s="31" t="s">
        <v>160</v>
      </c>
      <c r="AJ10" s="31">
        <v>267</v>
      </c>
      <c r="AK10" s="32"/>
      <c r="AL10" s="33">
        <v>342</v>
      </c>
      <c r="AM10" s="30">
        <v>41414</v>
      </c>
      <c r="AN10" s="31">
        <v>7.2</v>
      </c>
      <c r="AO10" s="31" t="s">
        <v>161</v>
      </c>
      <c r="AP10" s="31"/>
      <c r="AQ10" s="32">
        <v>172</v>
      </c>
      <c r="AR10" s="33">
        <v>203</v>
      </c>
      <c r="AS10" s="30">
        <v>41778</v>
      </c>
      <c r="AT10" s="31">
        <v>8.1999999999999993</v>
      </c>
      <c r="AU10" s="31" t="s">
        <v>162</v>
      </c>
      <c r="AV10" s="31">
        <v>145</v>
      </c>
      <c r="AW10" s="32">
        <v>61</v>
      </c>
      <c r="AX10" s="33">
        <v>198</v>
      </c>
      <c r="AY10" s="30">
        <v>42142</v>
      </c>
      <c r="AZ10" s="31">
        <v>9.1999999999999993</v>
      </c>
      <c r="BA10" s="31" t="s">
        <v>163</v>
      </c>
      <c r="BB10" s="31">
        <v>83</v>
      </c>
      <c r="BC10" s="32">
        <v>45</v>
      </c>
      <c r="BD10" s="33">
        <v>351</v>
      </c>
      <c r="BE10" s="30">
        <v>42506</v>
      </c>
      <c r="BF10" s="31">
        <v>10.199999999999999</v>
      </c>
      <c r="BG10" s="31" t="s">
        <v>164</v>
      </c>
      <c r="BH10" s="31">
        <v>75</v>
      </c>
      <c r="BI10" s="32"/>
      <c r="BJ10" s="33">
        <v>262</v>
      </c>
    </row>
    <row r="11" spans="1:62" x14ac:dyDescent="0.2">
      <c r="A11" s="25">
        <v>9</v>
      </c>
      <c r="B11" s="30">
        <v>39223</v>
      </c>
      <c r="C11" s="31">
        <v>1.2</v>
      </c>
      <c r="D11" s="31" t="s">
        <v>165</v>
      </c>
      <c r="E11" s="31">
        <v>115</v>
      </c>
      <c r="F11" s="32">
        <v>273</v>
      </c>
      <c r="G11" s="33">
        <v>17</v>
      </c>
      <c r="H11" s="30">
        <v>39594</v>
      </c>
      <c r="I11" s="31">
        <v>2.2000000000000002</v>
      </c>
      <c r="J11" s="31" t="s">
        <v>166</v>
      </c>
      <c r="K11" s="31">
        <v>277</v>
      </c>
      <c r="L11" s="32">
        <v>53</v>
      </c>
      <c r="M11" s="33">
        <v>39</v>
      </c>
      <c r="N11" s="30">
        <v>39958</v>
      </c>
      <c r="O11" s="31">
        <v>3.2</v>
      </c>
      <c r="P11" s="31" t="s">
        <v>167</v>
      </c>
      <c r="Q11" s="31">
        <v>313</v>
      </c>
      <c r="R11" s="32"/>
      <c r="S11" s="33">
        <v>153</v>
      </c>
      <c r="T11" s="30">
        <v>40322</v>
      </c>
      <c r="U11" s="31">
        <v>4.2</v>
      </c>
      <c r="V11" s="31" t="s">
        <v>168</v>
      </c>
      <c r="W11" s="31">
        <v>252</v>
      </c>
      <c r="X11" s="32">
        <v>3</v>
      </c>
      <c r="Y11" s="33">
        <v>269</v>
      </c>
      <c r="Z11" s="30">
        <v>40686</v>
      </c>
      <c r="AA11" s="31">
        <v>5.2</v>
      </c>
      <c r="AB11" s="31" t="s">
        <v>169</v>
      </c>
      <c r="AC11" s="31">
        <v>357</v>
      </c>
      <c r="AD11" s="32"/>
      <c r="AE11" s="33">
        <v>457</v>
      </c>
      <c r="AF11" s="29"/>
      <c r="AG11" s="30">
        <f t="shared" si="0"/>
        <v>41050</v>
      </c>
      <c r="AH11" s="31">
        <v>6.2</v>
      </c>
      <c r="AI11" s="31" t="s">
        <v>170</v>
      </c>
      <c r="AJ11" s="31">
        <v>287</v>
      </c>
      <c r="AK11" s="32"/>
      <c r="AL11" s="33">
        <v>322</v>
      </c>
      <c r="AM11" s="30">
        <v>41421</v>
      </c>
      <c r="AN11" s="31">
        <v>7.2</v>
      </c>
      <c r="AO11" s="31" t="s">
        <v>171</v>
      </c>
      <c r="AP11" s="31"/>
      <c r="AQ11" s="32">
        <v>146</v>
      </c>
      <c r="AR11" s="33">
        <v>229</v>
      </c>
      <c r="AS11" s="30">
        <v>41785</v>
      </c>
      <c r="AT11" s="31">
        <v>8.1999999999999993</v>
      </c>
      <c r="AU11" s="31" t="s">
        <v>172</v>
      </c>
      <c r="AV11" s="31">
        <v>145</v>
      </c>
      <c r="AW11" s="32">
        <v>58</v>
      </c>
      <c r="AX11" s="33">
        <v>201</v>
      </c>
      <c r="AY11" s="30">
        <v>42149</v>
      </c>
      <c r="AZ11" s="31">
        <v>9.1999999999999993</v>
      </c>
      <c r="BA11" s="31" t="s">
        <v>173</v>
      </c>
      <c r="BB11" s="31">
        <v>74</v>
      </c>
      <c r="BC11" s="32">
        <v>7</v>
      </c>
      <c r="BD11" s="33">
        <v>398</v>
      </c>
      <c r="BE11" s="30">
        <v>42513</v>
      </c>
      <c r="BF11" s="31">
        <v>10.199999999999999</v>
      </c>
      <c r="BG11" s="31" t="s">
        <v>174</v>
      </c>
      <c r="BH11" s="31">
        <v>91</v>
      </c>
      <c r="BI11" s="32"/>
      <c r="BJ11" s="33">
        <v>246</v>
      </c>
    </row>
    <row r="12" spans="1:62" x14ac:dyDescent="0.2">
      <c r="A12" s="25">
        <v>10</v>
      </c>
      <c r="B12" s="30">
        <v>39230</v>
      </c>
      <c r="C12" s="31">
        <v>1.2</v>
      </c>
      <c r="D12" s="31" t="s">
        <v>175</v>
      </c>
      <c r="E12" s="31">
        <v>159</v>
      </c>
      <c r="F12" s="32">
        <v>240</v>
      </c>
      <c r="G12" s="33">
        <v>6</v>
      </c>
      <c r="H12" s="30">
        <v>39601</v>
      </c>
      <c r="I12" s="31">
        <v>2.2000000000000002</v>
      </c>
      <c r="J12" s="31" t="s">
        <v>176</v>
      </c>
      <c r="K12" s="31">
        <v>161</v>
      </c>
      <c r="L12" s="32">
        <v>37</v>
      </c>
      <c r="M12" s="33">
        <v>171</v>
      </c>
      <c r="N12" s="30">
        <v>39965</v>
      </c>
      <c r="O12" s="31">
        <v>3.2</v>
      </c>
      <c r="P12" s="31" t="s">
        <v>177</v>
      </c>
      <c r="Q12" s="31">
        <v>383</v>
      </c>
      <c r="R12" s="32"/>
      <c r="S12" s="33">
        <v>83</v>
      </c>
      <c r="T12" s="30">
        <v>40329</v>
      </c>
      <c r="U12" s="31">
        <v>4.2</v>
      </c>
      <c r="V12" s="31" t="s">
        <v>178</v>
      </c>
      <c r="W12" s="31">
        <v>246</v>
      </c>
      <c r="X12" s="32"/>
      <c r="Y12" s="33">
        <v>278</v>
      </c>
      <c r="Z12" s="30">
        <v>40693</v>
      </c>
      <c r="AA12" s="31">
        <v>5.2</v>
      </c>
      <c r="AB12" s="31" t="s">
        <v>179</v>
      </c>
      <c r="AC12" s="31">
        <v>367</v>
      </c>
      <c r="AD12" s="32"/>
      <c r="AE12" s="33">
        <v>447</v>
      </c>
      <c r="AF12" s="29"/>
      <c r="AG12" s="30">
        <f t="shared" si="0"/>
        <v>41057</v>
      </c>
      <c r="AH12" s="31">
        <v>6.2</v>
      </c>
      <c r="AI12" s="31" t="s">
        <v>180</v>
      </c>
      <c r="AJ12" s="31">
        <v>368</v>
      </c>
      <c r="AK12" s="32"/>
      <c r="AL12" s="33">
        <v>241</v>
      </c>
      <c r="AM12" s="30">
        <v>41428</v>
      </c>
      <c r="AN12" s="31">
        <v>7.2</v>
      </c>
      <c r="AO12" s="31" t="s">
        <v>181</v>
      </c>
      <c r="AP12" s="31"/>
      <c r="AQ12" s="32">
        <v>160</v>
      </c>
      <c r="AR12" s="33">
        <v>215</v>
      </c>
      <c r="AS12" s="30">
        <v>41792</v>
      </c>
      <c r="AT12" s="31">
        <v>8.1999999999999993</v>
      </c>
      <c r="AU12" s="31" t="s">
        <v>182</v>
      </c>
      <c r="AV12" s="31">
        <v>117</v>
      </c>
      <c r="AW12" s="32">
        <v>63</v>
      </c>
      <c r="AX12" s="33">
        <v>224</v>
      </c>
      <c r="AY12" s="30">
        <v>42156</v>
      </c>
      <c r="AZ12" s="31">
        <v>9.1999999999999993</v>
      </c>
      <c r="BA12" s="31" t="s">
        <v>183</v>
      </c>
      <c r="BB12" s="31">
        <v>84</v>
      </c>
      <c r="BC12" s="32">
        <v>7</v>
      </c>
      <c r="BD12" s="33">
        <v>388</v>
      </c>
      <c r="BE12" s="30">
        <v>42520</v>
      </c>
      <c r="BF12" s="31">
        <v>10.199999999999999</v>
      </c>
      <c r="BG12" s="31" t="s">
        <v>184</v>
      </c>
      <c r="BH12" s="31">
        <v>94</v>
      </c>
      <c r="BI12" s="32"/>
      <c r="BJ12" s="33">
        <v>243</v>
      </c>
    </row>
    <row r="13" spans="1:62" x14ac:dyDescent="0.2">
      <c r="A13" s="25">
        <v>11</v>
      </c>
      <c r="B13" s="30">
        <v>39237</v>
      </c>
      <c r="C13" s="31">
        <v>1.2</v>
      </c>
      <c r="D13" s="31" t="s">
        <v>185</v>
      </c>
      <c r="E13" s="31">
        <v>279</v>
      </c>
      <c r="F13" s="32">
        <v>93</v>
      </c>
      <c r="G13" s="33">
        <v>33</v>
      </c>
      <c r="H13" s="30">
        <v>39608</v>
      </c>
      <c r="I13" s="31">
        <v>2.2000000000000002</v>
      </c>
      <c r="J13" s="31" t="s">
        <v>186</v>
      </c>
      <c r="K13" s="31">
        <v>171</v>
      </c>
      <c r="L13" s="32">
        <v>32</v>
      </c>
      <c r="M13" s="33">
        <v>166</v>
      </c>
      <c r="N13" s="30">
        <v>39972</v>
      </c>
      <c r="O13" s="31">
        <v>3.2</v>
      </c>
      <c r="P13" s="31" t="s">
        <v>187</v>
      </c>
      <c r="Q13" s="31">
        <v>401</v>
      </c>
      <c r="R13" s="32"/>
      <c r="S13" s="33">
        <v>65</v>
      </c>
      <c r="T13" s="30">
        <v>40336</v>
      </c>
      <c r="U13" s="31">
        <v>4.2</v>
      </c>
      <c r="V13" s="31" t="s">
        <v>188</v>
      </c>
      <c r="W13" s="31">
        <v>245</v>
      </c>
      <c r="X13" s="32"/>
      <c r="Y13" s="33">
        <v>279</v>
      </c>
      <c r="Z13" s="30">
        <v>40700</v>
      </c>
      <c r="AA13" s="31">
        <v>5.2</v>
      </c>
      <c r="AB13" s="31" t="s">
        <v>189</v>
      </c>
      <c r="AC13" s="31">
        <v>300</v>
      </c>
      <c r="AD13" s="32"/>
      <c r="AE13" s="33">
        <v>514</v>
      </c>
      <c r="AF13" s="29"/>
      <c r="AG13" s="30">
        <f t="shared" si="0"/>
        <v>41064</v>
      </c>
      <c r="AH13" s="31">
        <v>6.2</v>
      </c>
      <c r="AI13" s="31" t="s">
        <v>190</v>
      </c>
      <c r="AJ13" s="31">
        <v>281</v>
      </c>
      <c r="AK13" s="32"/>
      <c r="AL13" s="33">
        <v>328</v>
      </c>
      <c r="AM13" s="30">
        <v>41435</v>
      </c>
      <c r="AN13" s="31">
        <v>7.2</v>
      </c>
      <c r="AO13" s="31" t="s">
        <v>191</v>
      </c>
      <c r="AP13" s="31"/>
      <c r="AQ13" s="32">
        <v>148</v>
      </c>
      <c r="AR13" s="33">
        <v>227</v>
      </c>
      <c r="AS13" s="30">
        <v>41799</v>
      </c>
      <c r="AT13" s="31">
        <v>8.1999999999999993</v>
      </c>
      <c r="AU13" s="31" t="s">
        <v>192</v>
      </c>
      <c r="AV13" s="31">
        <v>112</v>
      </c>
      <c r="AW13" s="32">
        <v>34</v>
      </c>
      <c r="AX13" s="33">
        <v>258</v>
      </c>
      <c r="AY13" s="30">
        <v>42163</v>
      </c>
      <c r="AZ13" s="31">
        <v>9.1999999999999993</v>
      </c>
      <c r="BA13" s="31" t="s">
        <v>193</v>
      </c>
      <c r="BB13" s="31">
        <v>76</v>
      </c>
      <c r="BC13" s="32"/>
      <c r="BD13" s="33">
        <v>403</v>
      </c>
      <c r="BE13" s="30">
        <v>42527</v>
      </c>
      <c r="BF13" s="31">
        <v>10.199999999999999</v>
      </c>
      <c r="BG13" s="31" t="s">
        <v>194</v>
      </c>
      <c r="BH13" s="31">
        <v>38</v>
      </c>
      <c r="BI13" s="32"/>
      <c r="BJ13" s="33">
        <v>299</v>
      </c>
    </row>
    <row r="14" spans="1:62" x14ac:dyDescent="0.2">
      <c r="A14" s="25">
        <v>12</v>
      </c>
      <c r="B14" s="30">
        <v>39244</v>
      </c>
      <c r="C14" s="31">
        <v>1.2</v>
      </c>
      <c r="D14" s="31" t="s">
        <v>195</v>
      </c>
      <c r="E14" s="31">
        <v>297</v>
      </c>
      <c r="F14" s="32"/>
      <c r="G14" s="33">
        <v>108</v>
      </c>
      <c r="H14" s="30">
        <v>39615</v>
      </c>
      <c r="I14" s="31">
        <v>2.2000000000000002</v>
      </c>
      <c r="J14" s="31" t="s">
        <v>196</v>
      </c>
      <c r="K14" s="31">
        <v>178</v>
      </c>
      <c r="L14" s="32">
        <v>25</v>
      </c>
      <c r="M14" s="33">
        <v>166</v>
      </c>
      <c r="N14" s="30">
        <v>39979</v>
      </c>
      <c r="O14" s="31">
        <v>3.2</v>
      </c>
      <c r="P14" s="31" t="s">
        <v>197</v>
      </c>
      <c r="Q14" s="31">
        <v>297</v>
      </c>
      <c r="R14" s="32">
        <v>6</v>
      </c>
      <c r="S14" s="33">
        <v>163</v>
      </c>
      <c r="T14" s="30">
        <v>40343</v>
      </c>
      <c r="U14" s="31">
        <v>4.2</v>
      </c>
      <c r="V14" s="31" t="s">
        <v>198</v>
      </c>
      <c r="W14" s="31">
        <v>222</v>
      </c>
      <c r="X14" s="32">
        <v>3</v>
      </c>
      <c r="Y14" s="33">
        <v>299</v>
      </c>
      <c r="Z14" s="30">
        <v>40707</v>
      </c>
      <c r="AA14" s="31">
        <v>5.2</v>
      </c>
      <c r="AB14" s="31" t="s">
        <v>199</v>
      </c>
      <c r="AC14" s="31">
        <v>319</v>
      </c>
      <c r="AD14" s="32"/>
      <c r="AE14" s="33">
        <v>495</v>
      </c>
      <c r="AF14" s="29"/>
      <c r="AG14" s="30">
        <f t="shared" si="0"/>
        <v>41071</v>
      </c>
      <c r="AH14" s="31">
        <v>6.2</v>
      </c>
      <c r="AI14" s="31" t="s">
        <v>200</v>
      </c>
      <c r="AJ14" s="31">
        <v>392</v>
      </c>
      <c r="AK14" s="32"/>
      <c r="AL14" s="33">
        <v>217</v>
      </c>
      <c r="AM14" s="30">
        <v>41442</v>
      </c>
      <c r="AN14" s="31">
        <v>7.2</v>
      </c>
      <c r="AO14" s="31" t="s">
        <v>201</v>
      </c>
      <c r="AP14" s="31"/>
      <c r="AQ14" s="32">
        <v>148</v>
      </c>
      <c r="AR14" s="33">
        <v>227</v>
      </c>
      <c r="AS14" s="30">
        <v>41806</v>
      </c>
      <c r="AT14" s="31">
        <v>8.1999999999999993</v>
      </c>
      <c r="AU14" s="31" t="s">
        <v>202</v>
      </c>
      <c r="AV14" s="31">
        <v>123</v>
      </c>
      <c r="AW14" s="32">
        <v>56</v>
      </c>
      <c r="AX14" s="33">
        <v>225</v>
      </c>
      <c r="AY14" s="30">
        <v>42170</v>
      </c>
      <c r="AZ14" s="31">
        <v>9.1999999999999993</v>
      </c>
      <c r="BA14" s="31" t="s">
        <v>203</v>
      </c>
      <c r="BB14" s="31">
        <v>105</v>
      </c>
      <c r="BC14" s="32"/>
      <c r="BD14" s="33">
        <v>374</v>
      </c>
      <c r="BE14" s="30">
        <v>42534</v>
      </c>
      <c r="BF14" s="31">
        <v>10.199999999999999</v>
      </c>
      <c r="BG14" s="31" t="s">
        <v>204</v>
      </c>
      <c r="BH14" s="31">
        <v>68</v>
      </c>
      <c r="BI14" s="32"/>
      <c r="BJ14" s="33">
        <v>269</v>
      </c>
    </row>
    <row r="15" spans="1:62" x14ac:dyDescent="0.2">
      <c r="A15" s="25">
        <v>13</v>
      </c>
      <c r="B15" s="30">
        <v>39251</v>
      </c>
      <c r="C15" s="31">
        <v>1.2</v>
      </c>
      <c r="D15" s="31" t="s">
        <v>205</v>
      </c>
      <c r="E15" s="31">
        <v>238</v>
      </c>
      <c r="F15" s="32">
        <v>87</v>
      </c>
      <c r="G15" s="33">
        <v>80</v>
      </c>
      <c r="H15" s="30">
        <v>39622</v>
      </c>
      <c r="I15" s="31">
        <v>2.2000000000000002</v>
      </c>
      <c r="J15" s="31" t="s">
        <v>206</v>
      </c>
      <c r="K15" s="31">
        <v>178</v>
      </c>
      <c r="L15" s="32"/>
      <c r="M15" s="33">
        <v>191</v>
      </c>
      <c r="N15" s="30">
        <v>39986</v>
      </c>
      <c r="O15" s="31">
        <v>3.2</v>
      </c>
      <c r="P15" s="31" t="s">
        <v>207</v>
      </c>
      <c r="Q15" s="31">
        <v>356</v>
      </c>
      <c r="R15" s="32">
        <v>15</v>
      </c>
      <c r="S15" s="33">
        <v>95</v>
      </c>
      <c r="T15" s="30">
        <v>40350</v>
      </c>
      <c r="U15" s="31">
        <v>4.2</v>
      </c>
      <c r="V15" s="31" t="s">
        <v>208</v>
      </c>
      <c r="W15" s="31">
        <v>244</v>
      </c>
      <c r="X15" s="32"/>
      <c r="Y15" s="33">
        <v>280</v>
      </c>
      <c r="Z15" s="30">
        <v>40714</v>
      </c>
      <c r="AA15" s="31">
        <v>5.2</v>
      </c>
      <c r="AB15" s="31" t="s">
        <v>209</v>
      </c>
      <c r="AC15" s="31">
        <v>300</v>
      </c>
      <c r="AD15" s="32"/>
      <c r="AE15" s="33">
        <v>514</v>
      </c>
      <c r="AF15" s="29"/>
      <c r="AG15" s="30">
        <f t="shared" si="0"/>
        <v>41078</v>
      </c>
      <c r="AH15" s="31">
        <v>6.2</v>
      </c>
      <c r="AI15" s="31" t="s">
        <v>210</v>
      </c>
      <c r="AJ15" s="31">
        <v>310</v>
      </c>
      <c r="AK15" s="32">
        <v>7</v>
      </c>
      <c r="AL15" s="33">
        <v>291</v>
      </c>
      <c r="AM15" s="30">
        <v>41449</v>
      </c>
      <c r="AN15" s="31">
        <v>7.2</v>
      </c>
      <c r="AO15" s="31" t="s">
        <v>211</v>
      </c>
      <c r="AP15" s="31"/>
      <c r="AQ15" s="32">
        <v>159</v>
      </c>
      <c r="AR15" s="33">
        <v>216</v>
      </c>
      <c r="AS15" s="30">
        <v>41813</v>
      </c>
      <c r="AT15" s="31">
        <v>8.1999999999999993</v>
      </c>
      <c r="AU15" s="31" t="s">
        <v>212</v>
      </c>
      <c r="AV15" s="31">
        <v>123</v>
      </c>
      <c r="AW15" s="32">
        <v>79</v>
      </c>
      <c r="AX15" s="33">
        <v>202</v>
      </c>
      <c r="AY15" s="30">
        <v>42177</v>
      </c>
      <c r="AZ15" s="31">
        <v>9.1999999999999993</v>
      </c>
      <c r="BA15" s="31" t="s">
        <v>213</v>
      </c>
      <c r="BB15" s="31">
        <v>67</v>
      </c>
      <c r="BC15" s="32"/>
      <c r="BD15" s="33">
        <v>412</v>
      </c>
      <c r="BE15" s="30">
        <v>42541</v>
      </c>
      <c r="BF15" s="31">
        <v>10.199999999999999</v>
      </c>
      <c r="BG15" s="31" t="s">
        <v>214</v>
      </c>
      <c r="BH15" s="31">
        <v>57</v>
      </c>
      <c r="BI15" s="32"/>
      <c r="BJ15" s="33">
        <v>280</v>
      </c>
    </row>
    <row r="16" spans="1:62" x14ac:dyDescent="0.2">
      <c r="A16" s="25">
        <v>14</v>
      </c>
      <c r="B16" s="30">
        <v>39258</v>
      </c>
      <c r="C16" s="31">
        <v>1.2</v>
      </c>
      <c r="D16" s="31" t="s">
        <v>215</v>
      </c>
      <c r="E16" s="31">
        <v>241</v>
      </c>
      <c r="F16" s="32"/>
      <c r="G16" s="33">
        <v>138</v>
      </c>
      <c r="H16" s="30">
        <v>39629</v>
      </c>
      <c r="I16" s="31">
        <v>2.2000000000000002</v>
      </c>
      <c r="J16" s="31" t="s">
        <v>216</v>
      </c>
      <c r="K16" s="31">
        <v>166</v>
      </c>
      <c r="L16" s="32">
        <v>50</v>
      </c>
      <c r="M16" s="33">
        <v>153</v>
      </c>
      <c r="N16" s="30">
        <v>39993</v>
      </c>
      <c r="O16" s="31">
        <v>3.2</v>
      </c>
      <c r="P16" s="31" t="s">
        <v>217</v>
      </c>
      <c r="Q16" s="31">
        <v>346</v>
      </c>
      <c r="R16" s="32">
        <v>11</v>
      </c>
      <c r="S16" s="33">
        <v>109</v>
      </c>
      <c r="T16" s="30">
        <v>40357</v>
      </c>
      <c r="U16" s="31">
        <v>4.2</v>
      </c>
      <c r="V16" s="31" t="s">
        <v>218</v>
      </c>
      <c r="W16" s="31">
        <v>264</v>
      </c>
      <c r="X16" s="32"/>
      <c r="Y16" s="33">
        <v>260</v>
      </c>
      <c r="Z16" s="30">
        <v>40721</v>
      </c>
      <c r="AA16" s="31">
        <v>5.2</v>
      </c>
      <c r="AB16" s="31" t="s">
        <v>219</v>
      </c>
      <c r="AC16" s="31">
        <v>348</v>
      </c>
      <c r="AD16" s="32"/>
      <c r="AE16" s="33">
        <v>466</v>
      </c>
      <c r="AF16" s="29"/>
      <c r="AG16" s="30">
        <f t="shared" si="0"/>
        <v>41085</v>
      </c>
      <c r="AH16" s="31">
        <v>6.2</v>
      </c>
      <c r="AI16" s="31" t="s">
        <v>220</v>
      </c>
      <c r="AJ16" s="31">
        <v>270</v>
      </c>
      <c r="AK16" s="32"/>
      <c r="AL16" s="33">
        <v>338</v>
      </c>
      <c r="AM16" s="30">
        <v>41456</v>
      </c>
      <c r="AN16" s="31">
        <v>7.2</v>
      </c>
      <c r="AO16" s="31" t="s">
        <v>221</v>
      </c>
      <c r="AP16" s="31"/>
      <c r="AQ16" s="32">
        <v>162</v>
      </c>
      <c r="AR16" s="33">
        <v>213</v>
      </c>
      <c r="AS16" s="30">
        <v>41820</v>
      </c>
      <c r="AT16" s="31">
        <v>8.1999999999999993</v>
      </c>
      <c r="AU16" s="31" t="s">
        <v>222</v>
      </c>
      <c r="AV16" s="31">
        <v>92</v>
      </c>
      <c r="AW16" s="32">
        <v>64</v>
      </c>
      <c r="AX16" s="33">
        <v>248</v>
      </c>
      <c r="AY16" s="30">
        <v>42184</v>
      </c>
      <c r="AZ16" s="31">
        <v>9.1999999999999993</v>
      </c>
      <c r="BA16" s="31" t="s">
        <v>223</v>
      </c>
      <c r="BB16" s="31">
        <v>104</v>
      </c>
      <c r="BC16" s="32"/>
      <c r="BD16" s="33">
        <v>375</v>
      </c>
      <c r="BE16" s="30">
        <v>42548</v>
      </c>
      <c r="BF16" s="31">
        <v>10.199999999999999</v>
      </c>
      <c r="BG16" s="31" t="s">
        <v>224</v>
      </c>
      <c r="BH16" s="31">
        <v>46</v>
      </c>
      <c r="BI16" s="32"/>
      <c r="BJ16" s="33">
        <v>291</v>
      </c>
    </row>
    <row r="17" spans="1:62" x14ac:dyDescent="0.2">
      <c r="A17" s="25">
        <v>15</v>
      </c>
      <c r="B17" s="30">
        <v>39265</v>
      </c>
      <c r="C17" s="31">
        <v>1.2</v>
      </c>
      <c r="D17" s="31" t="s">
        <v>225</v>
      </c>
      <c r="E17" s="31">
        <v>228</v>
      </c>
      <c r="F17" s="32">
        <v>82</v>
      </c>
      <c r="G17" s="33">
        <v>95</v>
      </c>
      <c r="H17" s="30">
        <v>39636</v>
      </c>
      <c r="I17" s="31">
        <v>2.2000000000000002</v>
      </c>
      <c r="J17" s="31" t="s">
        <v>226</v>
      </c>
      <c r="K17" s="31">
        <v>232</v>
      </c>
      <c r="L17" s="32"/>
      <c r="M17" s="33">
        <v>137</v>
      </c>
      <c r="N17" s="30">
        <v>40000</v>
      </c>
      <c r="O17" s="31">
        <v>3.2</v>
      </c>
      <c r="P17" s="31" t="s">
        <v>227</v>
      </c>
      <c r="Q17" s="31">
        <v>267</v>
      </c>
      <c r="R17" s="32"/>
      <c r="S17" s="33">
        <v>199</v>
      </c>
      <c r="T17" s="30">
        <v>40364</v>
      </c>
      <c r="U17" s="31">
        <v>4.2</v>
      </c>
      <c r="V17" s="31" t="s">
        <v>228</v>
      </c>
      <c r="W17" s="31">
        <v>230</v>
      </c>
      <c r="X17" s="32">
        <v>3</v>
      </c>
      <c r="Y17" s="33">
        <v>291</v>
      </c>
      <c r="Z17" s="30">
        <v>40728</v>
      </c>
      <c r="AA17" s="31">
        <v>5.2</v>
      </c>
      <c r="AB17" s="31" t="s">
        <v>229</v>
      </c>
      <c r="AC17" s="31">
        <v>494</v>
      </c>
      <c r="AD17" s="32"/>
      <c r="AE17" s="33">
        <v>320</v>
      </c>
      <c r="AF17" s="29"/>
      <c r="AG17" s="30">
        <f t="shared" si="0"/>
        <v>41092</v>
      </c>
      <c r="AH17" s="31">
        <v>6.2</v>
      </c>
      <c r="AI17" s="31" t="s">
        <v>230</v>
      </c>
      <c r="AJ17" s="31">
        <v>345</v>
      </c>
      <c r="AK17" s="32"/>
      <c r="AL17" s="33">
        <v>262</v>
      </c>
      <c r="AM17" s="30">
        <v>41463</v>
      </c>
      <c r="AN17" s="31">
        <v>7.2</v>
      </c>
      <c r="AO17" s="31" t="s">
        <v>231</v>
      </c>
      <c r="AP17" s="31"/>
      <c r="AQ17" s="32">
        <v>154</v>
      </c>
      <c r="AR17" s="33">
        <v>221</v>
      </c>
      <c r="AS17" s="30">
        <v>41827</v>
      </c>
      <c r="AT17" s="31">
        <v>8.1999999999999993</v>
      </c>
      <c r="AU17" s="31" t="s">
        <v>232</v>
      </c>
      <c r="AV17" s="31">
        <v>100</v>
      </c>
      <c r="AW17" s="32">
        <v>64</v>
      </c>
      <c r="AX17" s="33">
        <v>240</v>
      </c>
      <c r="AY17" s="30">
        <v>42191</v>
      </c>
      <c r="AZ17" s="31">
        <v>9.1999999999999993</v>
      </c>
      <c r="BA17" s="31" t="s">
        <v>233</v>
      </c>
      <c r="BB17" s="31">
        <v>136</v>
      </c>
      <c r="BC17" s="32"/>
      <c r="BD17" s="33">
        <v>343</v>
      </c>
      <c r="BE17" s="30">
        <v>42555</v>
      </c>
      <c r="BF17" s="31">
        <v>10.199999999999999</v>
      </c>
      <c r="BG17" s="31" t="s">
        <v>234</v>
      </c>
      <c r="BH17" s="31">
        <v>96</v>
      </c>
      <c r="BI17" s="32"/>
      <c r="BJ17" s="33">
        <v>241</v>
      </c>
    </row>
    <row r="18" spans="1:62" x14ac:dyDescent="0.2">
      <c r="A18" s="25">
        <v>16</v>
      </c>
      <c r="B18" s="30">
        <v>39272</v>
      </c>
      <c r="C18" s="31">
        <v>1.2</v>
      </c>
      <c r="D18" s="31" t="s">
        <v>235</v>
      </c>
      <c r="E18" s="31">
        <v>278</v>
      </c>
      <c r="F18" s="32"/>
      <c r="G18" s="33">
        <v>127</v>
      </c>
      <c r="H18" s="30">
        <v>39643</v>
      </c>
      <c r="I18" s="31">
        <v>2.2000000000000002</v>
      </c>
      <c r="J18" s="31" t="s">
        <v>236</v>
      </c>
      <c r="K18" s="31">
        <v>202</v>
      </c>
      <c r="L18" s="32">
        <v>37</v>
      </c>
      <c r="M18" s="33">
        <v>130</v>
      </c>
      <c r="N18" s="30">
        <v>40007</v>
      </c>
      <c r="O18" s="31">
        <v>3.2</v>
      </c>
      <c r="P18" s="31" t="s">
        <v>237</v>
      </c>
      <c r="Q18" s="31">
        <v>214</v>
      </c>
      <c r="R18" s="32">
        <v>20</v>
      </c>
      <c r="S18" s="33">
        <v>232</v>
      </c>
      <c r="T18" s="30">
        <v>40371</v>
      </c>
      <c r="U18" s="31">
        <v>4.2</v>
      </c>
      <c r="V18" s="31" t="s">
        <v>238</v>
      </c>
      <c r="W18" s="31">
        <v>266</v>
      </c>
      <c r="X18" s="32">
        <v>31</v>
      </c>
      <c r="Y18" s="33">
        <v>227</v>
      </c>
      <c r="Z18" s="30">
        <v>40735</v>
      </c>
      <c r="AA18" s="31">
        <v>5.2</v>
      </c>
      <c r="AB18" s="31" t="s">
        <v>239</v>
      </c>
      <c r="AC18" s="31">
        <v>310</v>
      </c>
      <c r="AD18" s="32"/>
      <c r="AE18" s="33">
        <v>504</v>
      </c>
      <c r="AF18" s="29"/>
      <c r="AG18" s="30">
        <f t="shared" si="0"/>
        <v>41099</v>
      </c>
      <c r="AH18" s="31">
        <v>6.2</v>
      </c>
      <c r="AI18" s="31" t="s">
        <v>240</v>
      </c>
      <c r="AJ18" s="31">
        <v>360</v>
      </c>
      <c r="AK18" s="32"/>
      <c r="AL18" s="33">
        <v>248</v>
      </c>
      <c r="AM18" s="30">
        <v>41470</v>
      </c>
      <c r="AN18" s="31">
        <v>7.2</v>
      </c>
      <c r="AO18" s="31" t="s">
        <v>241</v>
      </c>
      <c r="AP18" s="31"/>
      <c r="AQ18" s="32">
        <v>175</v>
      </c>
      <c r="AR18" s="33">
        <v>200</v>
      </c>
      <c r="AS18" s="30">
        <v>41834</v>
      </c>
      <c r="AT18" s="31">
        <v>8.1999999999999993</v>
      </c>
      <c r="AU18" s="31" t="s">
        <v>242</v>
      </c>
      <c r="AV18" s="31">
        <v>144</v>
      </c>
      <c r="AW18" s="32">
        <v>58</v>
      </c>
      <c r="AX18" s="33">
        <v>209</v>
      </c>
      <c r="AY18" s="30">
        <v>42198</v>
      </c>
      <c r="AZ18" s="31">
        <v>9.1999999999999993</v>
      </c>
      <c r="BA18" s="31" t="s">
        <v>243</v>
      </c>
      <c r="BB18" s="31">
        <v>101</v>
      </c>
      <c r="BC18" s="32"/>
      <c r="BD18" s="33">
        <v>378</v>
      </c>
      <c r="BE18" s="30">
        <v>42562</v>
      </c>
      <c r="BF18" s="31">
        <v>10.199999999999999</v>
      </c>
      <c r="BG18" s="31" t="s">
        <v>244</v>
      </c>
      <c r="BH18" s="31">
        <v>70</v>
      </c>
      <c r="BI18" s="32"/>
      <c r="BJ18" s="33">
        <v>267</v>
      </c>
    </row>
    <row r="19" spans="1:62" x14ac:dyDescent="0.2">
      <c r="A19" s="25">
        <v>17</v>
      </c>
      <c r="B19" s="30">
        <v>39279</v>
      </c>
      <c r="C19" s="31">
        <v>1.2</v>
      </c>
      <c r="D19" s="31" t="s">
        <v>245</v>
      </c>
      <c r="E19" s="31">
        <v>283</v>
      </c>
      <c r="F19" s="32">
        <v>29</v>
      </c>
      <c r="G19" s="33">
        <v>93</v>
      </c>
      <c r="H19" s="30">
        <v>39650</v>
      </c>
      <c r="I19" s="31">
        <v>2.2000000000000002</v>
      </c>
      <c r="J19" s="31" t="s">
        <v>246</v>
      </c>
      <c r="K19" s="31">
        <v>214</v>
      </c>
      <c r="L19" s="32">
        <v>25</v>
      </c>
      <c r="M19" s="33">
        <v>138</v>
      </c>
      <c r="N19" s="30">
        <v>40014</v>
      </c>
      <c r="O19" s="31">
        <v>3.2</v>
      </c>
      <c r="P19" s="31" t="s">
        <v>247</v>
      </c>
      <c r="Q19" s="31">
        <v>208</v>
      </c>
      <c r="R19" s="32">
        <v>37</v>
      </c>
      <c r="S19" s="33">
        <v>221</v>
      </c>
      <c r="T19" s="30">
        <v>40378</v>
      </c>
      <c r="U19" s="31">
        <v>4.2</v>
      </c>
      <c r="V19" s="31" t="s">
        <v>248</v>
      </c>
      <c r="W19" s="31">
        <v>204</v>
      </c>
      <c r="X19" s="32">
        <v>86</v>
      </c>
      <c r="Y19" s="33">
        <v>234</v>
      </c>
      <c r="Z19" s="30">
        <v>40742</v>
      </c>
      <c r="AA19" s="31">
        <v>5.2</v>
      </c>
      <c r="AB19" s="31" t="s">
        <v>249</v>
      </c>
      <c r="AC19" s="31">
        <v>346</v>
      </c>
      <c r="AD19" s="32"/>
      <c r="AE19" s="33">
        <v>468</v>
      </c>
      <c r="AF19" s="29"/>
      <c r="AG19" s="30">
        <f t="shared" si="0"/>
        <v>41106</v>
      </c>
      <c r="AH19" s="31">
        <v>6.2</v>
      </c>
      <c r="AI19" s="31" t="s">
        <v>250</v>
      </c>
      <c r="AJ19" s="31">
        <v>343</v>
      </c>
      <c r="AK19" s="32"/>
      <c r="AL19" s="33">
        <v>264</v>
      </c>
      <c r="AM19" s="30">
        <v>41477</v>
      </c>
      <c r="AN19" s="31">
        <v>7.2</v>
      </c>
      <c r="AO19" s="31" t="s">
        <v>251</v>
      </c>
      <c r="AP19" s="31"/>
      <c r="AQ19" s="32">
        <v>171</v>
      </c>
      <c r="AR19" s="33">
        <v>204</v>
      </c>
      <c r="AS19" s="30">
        <v>41841</v>
      </c>
      <c r="AT19" s="31">
        <v>8.1999999999999993</v>
      </c>
      <c r="AU19" s="31" t="s">
        <v>252</v>
      </c>
      <c r="AV19" s="31">
        <v>144</v>
      </c>
      <c r="AW19" s="32">
        <v>51</v>
      </c>
      <c r="AX19" s="33">
        <v>216</v>
      </c>
      <c r="AY19" s="30">
        <v>42205</v>
      </c>
      <c r="AZ19" s="31">
        <v>9.1999999999999993</v>
      </c>
      <c r="BA19" s="31" t="s">
        <v>253</v>
      </c>
      <c r="BB19" s="31">
        <v>119</v>
      </c>
      <c r="BC19" s="32"/>
      <c r="BD19" s="33">
        <v>360</v>
      </c>
      <c r="BE19" s="30">
        <v>42569</v>
      </c>
      <c r="BF19" s="31">
        <v>10.199999999999999</v>
      </c>
      <c r="BG19" s="31" t="s">
        <v>254</v>
      </c>
      <c r="BH19" s="31">
        <v>67</v>
      </c>
      <c r="BI19" s="32"/>
      <c r="BJ19" s="33">
        <v>270</v>
      </c>
    </row>
    <row r="20" spans="1:62" x14ac:dyDescent="0.2">
      <c r="A20" s="25">
        <v>18</v>
      </c>
      <c r="B20" s="30">
        <v>39286</v>
      </c>
      <c r="C20" s="31">
        <v>1.2</v>
      </c>
      <c r="D20" s="31" t="s">
        <v>255</v>
      </c>
      <c r="E20" s="31">
        <v>232</v>
      </c>
      <c r="F20" s="32">
        <v>155</v>
      </c>
      <c r="G20" s="33">
        <v>18</v>
      </c>
      <c r="H20" s="30">
        <v>39657</v>
      </c>
      <c r="I20" s="31">
        <v>2.2000000000000002</v>
      </c>
      <c r="J20" s="31" t="s">
        <v>256</v>
      </c>
      <c r="K20" s="31">
        <v>287</v>
      </c>
      <c r="L20" s="32">
        <v>25</v>
      </c>
      <c r="M20" s="33">
        <v>65</v>
      </c>
      <c r="N20" s="30">
        <v>40021</v>
      </c>
      <c r="O20" s="31">
        <v>3.2</v>
      </c>
      <c r="P20" s="31" t="s">
        <v>257</v>
      </c>
      <c r="Q20" s="31">
        <v>226</v>
      </c>
      <c r="R20" s="32">
        <v>11</v>
      </c>
      <c r="S20" s="33">
        <v>229</v>
      </c>
      <c r="T20" s="30">
        <v>40385</v>
      </c>
      <c r="U20" s="31">
        <v>4.2</v>
      </c>
      <c r="V20" s="31" t="s">
        <v>258</v>
      </c>
      <c r="W20" s="31">
        <v>281</v>
      </c>
      <c r="X20" s="32"/>
      <c r="Y20" s="33">
        <v>243</v>
      </c>
      <c r="Z20" s="30">
        <v>40749</v>
      </c>
      <c r="AA20" s="31">
        <v>5.2</v>
      </c>
      <c r="AB20" s="31" t="s">
        <v>259</v>
      </c>
      <c r="AC20" s="31">
        <v>324</v>
      </c>
      <c r="AD20" s="32"/>
      <c r="AE20" s="33">
        <v>490</v>
      </c>
      <c r="AF20" s="29"/>
      <c r="AG20" s="30">
        <f t="shared" si="0"/>
        <v>41113</v>
      </c>
      <c r="AH20" s="31">
        <v>6.2</v>
      </c>
      <c r="AI20" s="31" t="s">
        <v>260</v>
      </c>
      <c r="AJ20" s="31">
        <v>354</v>
      </c>
      <c r="AK20" s="32"/>
      <c r="AL20" s="33">
        <v>254</v>
      </c>
      <c r="AM20" s="30">
        <v>41484</v>
      </c>
      <c r="AN20" s="31">
        <v>7.2</v>
      </c>
      <c r="AO20" s="31" t="s">
        <v>261</v>
      </c>
      <c r="AP20" s="31"/>
      <c r="AQ20" s="32">
        <v>148</v>
      </c>
      <c r="AR20" s="33">
        <v>227</v>
      </c>
      <c r="AS20" s="30">
        <v>41848</v>
      </c>
      <c r="AT20" s="31">
        <v>8.1999999999999993</v>
      </c>
      <c r="AU20" s="31" t="s">
        <v>262</v>
      </c>
      <c r="AV20" s="31">
        <v>133</v>
      </c>
      <c r="AW20" s="32">
        <v>43</v>
      </c>
      <c r="AX20" s="33">
        <v>235</v>
      </c>
      <c r="AY20" s="30">
        <v>42212</v>
      </c>
      <c r="AZ20" s="31">
        <v>9.1999999999999993</v>
      </c>
      <c r="BA20" s="31" t="s">
        <v>263</v>
      </c>
      <c r="BB20" s="31">
        <v>81</v>
      </c>
      <c r="BC20" s="32"/>
      <c r="BD20" s="33">
        <v>398</v>
      </c>
      <c r="BE20" s="30">
        <v>42576</v>
      </c>
      <c r="BF20" s="31">
        <v>10.199999999999999</v>
      </c>
      <c r="BG20" s="31" t="s">
        <v>264</v>
      </c>
      <c r="BH20" s="31">
        <v>65</v>
      </c>
      <c r="BI20" s="32"/>
      <c r="BJ20" s="33">
        <v>272</v>
      </c>
    </row>
    <row r="21" spans="1:62" x14ac:dyDescent="0.2">
      <c r="A21" s="25">
        <v>19</v>
      </c>
      <c r="B21" s="30">
        <v>39293</v>
      </c>
      <c r="C21" s="31">
        <v>1.2</v>
      </c>
      <c r="D21" s="31" t="s">
        <v>265</v>
      </c>
      <c r="E21" s="31">
        <v>220</v>
      </c>
      <c r="F21" s="31">
        <v>114</v>
      </c>
      <c r="G21" s="33">
        <v>71</v>
      </c>
      <c r="H21" s="30">
        <v>39664</v>
      </c>
      <c r="I21" s="31">
        <v>2.2000000000000002</v>
      </c>
      <c r="J21" s="31" t="s">
        <v>266</v>
      </c>
      <c r="K21" s="31">
        <v>164</v>
      </c>
      <c r="L21" s="31">
        <v>35</v>
      </c>
      <c r="M21" s="33">
        <v>152</v>
      </c>
      <c r="N21" s="30">
        <v>40028</v>
      </c>
      <c r="O21" s="31">
        <v>3.2</v>
      </c>
      <c r="P21" s="31" t="s">
        <v>267</v>
      </c>
      <c r="Q21" s="31">
        <v>305</v>
      </c>
      <c r="R21" s="31"/>
      <c r="S21" s="33">
        <v>161</v>
      </c>
      <c r="T21" s="30">
        <v>40392</v>
      </c>
      <c r="U21" s="31">
        <v>4.2</v>
      </c>
      <c r="V21" s="31" t="s">
        <v>268</v>
      </c>
      <c r="W21" s="31">
        <v>251</v>
      </c>
      <c r="X21" s="31">
        <v>19</v>
      </c>
      <c r="Y21" s="33">
        <v>254</v>
      </c>
      <c r="Z21" s="30">
        <v>40756</v>
      </c>
      <c r="AA21" s="31">
        <v>5.2</v>
      </c>
      <c r="AB21" s="31" t="s">
        <v>269</v>
      </c>
      <c r="AC21" s="31">
        <v>341</v>
      </c>
      <c r="AD21" s="31"/>
      <c r="AE21" s="33">
        <v>473</v>
      </c>
      <c r="AF21" s="29"/>
      <c r="AG21" s="30">
        <f t="shared" si="0"/>
        <v>41120</v>
      </c>
      <c r="AH21" s="31">
        <v>6.2</v>
      </c>
      <c r="AI21" s="31" t="s">
        <v>270</v>
      </c>
      <c r="AJ21" s="31">
        <v>339</v>
      </c>
      <c r="AK21" s="32"/>
      <c r="AL21" s="33">
        <v>268</v>
      </c>
      <c r="AM21" s="30">
        <v>41491</v>
      </c>
      <c r="AN21" s="31">
        <v>7.2</v>
      </c>
      <c r="AO21" s="31" t="s">
        <v>271</v>
      </c>
      <c r="AP21" s="31"/>
      <c r="AQ21" s="32">
        <v>162</v>
      </c>
      <c r="AR21" s="33">
        <v>213</v>
      </c>
      <c r="AS21" s="30">
        <v>41855</v>
      </c>
      <c r="AT21" s="31">
        <v>8.1999999999999993</v>
      </c>
      <c r="AU21" s="31" t="s">
        <v>272</v>
      </c>
      <c r="AV21" s="31">
        <v>127</v>
      </c>
      <c r="AW21" s="32">
        <v>69</v>
      </c>
      <c r="AX21" s="33">
        <v>215</v>
      </c>
      <c r="AY21" s="30">
        <v>42219</v>
      </c>
      <c r="AZ21" s="31">
        <v>9.1999999999999993</v>
      </c>
      <c r="BA21" s="31" t="s">
        <v>273</v>
      </c>
      <c r="BB21" s="31">
        <v>119</v>
      </c>
      <c r="BC21" s="32"/>
      <c r="BD21" s="33">
        <v>360</v>
      </c>
      <c r="BE21" s="30">
        <v>42583</v>
      </c>
      <c r="BF21" s="31">
        <v>10.199999999999999</v>
      </c>
      <c r="BG21" s="31" t="s">
        <v>274</v>
      </c>
      <c r="BH21" s="31"/>
      <c r="BI21" s="32"/>
      <c r="BJ21" s="33"/>
    </row>
    <row r="22" spans="1:62" x14ac:dyDescent="0.2">
      <c r="A22" s="25">
        <v>20</v>
      </c>
      <c r="B22" s="30">
        <v>39300</v>
      </c>
      <c r="C22" s="31">
        <v>1.2</v>
      </c>
      <c r="D22" s="31" t="s">
        <v>275</v>
      </c>
      <c r="E22" s="31">
        <v>231</v>
      </c>
      <c r="F22" s="31">
        <v>115</v>
      </c>
      <c r="G22" s="33">
        <v>59</v>
      </c>
      <c r="H22" s="30">
        <v>39671</v>
      </c>
      <c r="I22" s="31">
        <v>2.2000000000000002</v>
      </c>
      <c r="J22" s="31" t="s">
        <v>276</v>
      </c>
      <c r="K22" s="31">
        <v>287</v>
      </c>
      <c r="L22" s="31">
        <v>25</v>
      </c>
      <c r="M22" s="33">
        <v>39</v>
      </c>
      <c r="N22" s="30">
        <v>40035</v>
      </c>
      <c r="O22" s="31">
        <v>3.2</v>
      </c>
      <c r="P22" s="31" t="s">
        <v>277</v>
      </c>
      <c r="Q22" s="31">
        <v>341</v>
      </c>
      <c r="R22" s="31">
        <v>11</v>
      </c>
      <c r="S22" s="33">
        <v>114</v>
      </c>
      <c r="T22" s="30">
        <v>40399</v>
      </c>
      <c r="U22" s="31">
        <v>4.2</v>
      </c>
      <c r="V22" s="31" t="s">
        <v>278</v>
      </c>
      <c r="W22" s="31">
        <v>213</v>
      </c>
      <c r="X22" s="31">
        <v>68</v>
      </c>
      <c r="Y22" s="33">
        <v>243</v>
      </c>
      <c r="Z22" s="30">
        <v>40763</v>
      </c>
      <c r="AA22" s="31">
        <v>5.2</v>
      </c>
      <c r="AB22" s="31" t="s">
        <v>279</v>
      </c>
      <c r="AC22" s="31">
        <v>346</v>
      </c>
      <c r="AD22" s="31"/>
      <c r="AE22" s="33">
        <v>468</v>
      </c>
      <c r="AF22" s="29"/>
      <c r="AG22" s="30">
        <f t="shared" si="0"/>
        <v>41127</v>
      </c>
      <c r="AH22" s="31">
        <v>6.2</v>
      </c>
      <c r="AI22" s="31" t="s">
        <v>280</v>
      </c>
      <c r="AJ22" s="31">
        <v>353</v>
      </c>
      <c r="AK22" s="32"/>
      <c r="AL22" s="33">
        <v>250</v>
      </c>
      <c r="AM22" s="30">
        <v>41498</v>
      </c>
      <c r="AN22" s="31">
        <v>7.2</v>
      </c>
      <c r="AO22" s="31" t="s">
        <v>281</v>
      </c>
      <c r="AP22" s="31"/>
      <c r="AQ22" s="32">
        <v>176</v>
      </c>
      <c r="AR22" s="33">
        <v>199</v>
      </c>
      <c r="AS22" s="30">
        <v>41862</v>
      </c>
      <c r="AT22" s="31">
        <v>8.1999999999999993</v>
      </c>
      <c r="AU22" s="31" t="s">
        <v>282</v>
      </c>
      <c r="AV22" s="31">
        <v>127</v>
      </c>
      <c r="AW22" s="32">
        <v>58</v>
      </c>
      <c r="AX22" s="33">
        <v>226</v>
      </c>
      <c r="AY22" s="30">
        <v>42226</v>
      </c>
      <c r="AZ22" s="31">
        <v>9.1999999999999993</v>
      </c>
      <c r="BA22" s="31" t="s">
        <v>283</v>
      </c>
      <c r="BB22" s="31">
        <v>81</v>
      </c>
      <c r="BC22" s="32"/>
      <c r="BD22" s="33">
        <v>398</v>
      </c>
      <c r="BE22" s="30">
        <v>42590</v>
      </c>
      <c r="BF22" s="31">
        <v>10.199999999999999</v>
      </c>
      <c r="BG22" s="31" t="s">
        <v>284</v>
      </c>
      <c r="BH22" s="31"/>
      <c r="BI22" s="32"/>
      <c r="BJ22" s="33"/>
    </row>
    <row r="23" spans="1:62" x14ac:dyDescent="0.2">
      <c r="A23" s="25">
        <v>21</v>
      </c>
      <c r="B23" s="30">
        <v>39307</v>
      </c>
      <c r="C23" s="31">
        <v>1.2</v>
      </c>
      <c r="D23" s="31" t="s">
        <v>285</v>
      </c>
      <c r="E23" s="31">
        <v>77</v>
      </c>
      <c r="F23" s="31">
        <v>241</v>
      </c>
      <c r="G23" s="33">
        <v>83</v>
      </c>
      <c r="H23" s="30">
        <v>39678</v>
      </c>
      <c r="I23" s="31">
        <v>2.2999999999999998</v>
      </c>
      <c r="J23" s="31" t="s">
        <v>286</v>
      </c>
      <c r="K23" s="31">
        <v>184</v>
      </c>
      <c r="L23" s="31"/>
      <c r="M23" s="33">
        <v>152</v>
      </c>
      <c r="N23" s="30">
        <v>40042</v>
      </c>
      <c r="O23" s="31">
        <v>3.3</v>
      </c>
      <c r="P23" s="31" t="s">
        <v>287</v>
      </c>
      <c r="Q23" s="31">
        <v>212</v>
      </c>
      <c r="R23" s="31">
        <v>3</v>
      </c>
      <c r="S23" s="33">
        <v>216</v>
      </c>
      <c r="T23" s="30">
        <v>40406</v>
      </c>
      <c r="U23" s="31">
        <v>4.3</v>
      </c>
      <c r="V23" s="31" t="s">
        <v>288</v>
      </c>
      <c r="W23" s="31">
        <v>109</v>
      </c>
      <c r="X23" s="31">
        <v>147</v>
      </c>
      <c r="Y23" s="33">
        <v>282</v>
      </c>
      <c r="Z23" s="30">
        <v>40770</v>
      </c>
      <c r="AA23" s="31">
        <v>5.3</v>
      </c>
      <c r="AB23" s="31" t="s">
        <v>289</v>
      </c>
      <c r="AC23" s="31">
        <v>278</v>
      </c>
      <c r="AD23" s="31"/>
      <c r="AE23" s="33">
        <v>578</v>
      </c>
      <c r="AF23" s="29"/>
      <c r="AG23" s="30">
        <f t="shared" si="0"/>
        <v>41134</v>
      </c>
      <c r="AH23" s="31">
        <v>6.2</v>
      </c>
      <c r="AI23" s="31" t="s">
        <v>290</v>
      </c>
      <c r="AJ23" s="31">
        <v>352</v>
      </c>
      <c r="AK23" s="32"/>
      <c r="AL23" s="33">
        <v>250</v>
      </c>
      <c r="AM23" s="30">
        <v>41505</v>
      </c>
      <c r="AN23" s="31">
        <v>7.3</v>
      </c>
      <c r="AO23" s="31" t="s">
        <v>291</v>
      </c>
      <c r="AP23" s="31">
        <v>98</v>
      </c>
      <c r="AQ23" s="32">
        <v>121</v>
      </c>
      <c r="AR23" s="33">
        <v>204</v>
      </c>
      <c r="AS23" s="30">
        <v>41869</v>
      </c>
      <c r="AT23" s="31">
        <v>8.3000000000000007</v>
      </c>
      <c r="AU23" s="31" t="s">
        <v>292</v>
      </c>
      <c r="AV23" s="31">
        <v>6</v>
      </c>
      <c r="AW23" s="32">
        <v>127</v>
      </c>
      <c r="AX23" s="33">
        <v>232</v>
      </c>
      <c r="AY23" s="30">
        <v>42233</v>
      </c>
      <c r="AZ23" s="31">
        <v>9.1999999999999993</v>
      </c>
      <c r="BA23" s="31" t="s">
        <v>293</v>
      </c>
      <c r="BB23" s="31">
        <v>119</v>
      </c>
      <c r="BC23" s="32"/>
      <c r="BD23" s="33">
        <v>360</v>
      </c>
      <c r="BE23" s="30">
        <v>42597</v>
      </c>
      <c r="BF23" s="31">
        <v>10.199999999999999</v>
      </c>
      <c r="BG23" s="31" t="s">
        <v>294</v>
      </c>
      <c r="BH23" s="31"/>
      <c r="BI23" s="32"/>
      <c r="BJ23" s="33"/>
    </row>
    <row r="24" spans="1:62" x14ac:dyDescent="0.2">
      <c r="A24" s="25">
        <v>22</v>
      </c>
      <c r="B24" s="30">
        <v>39314</v>
      </c>
      <c r="C24" s="31">
        <v>1.3</v>
      </c>
      <c r="D24" s="31" t="s">
        <v>295</v>
      </c>
      <c r="E24" s="31">
        <v>328</v>
      </c>
      <c r="F24" s="31">
        <v>12</v>
      </c>
      <c r="G24" s="33">
        <v>30</v>
      </c>
      <c r="H24" s="30">
        <v>39685</v>
      </c>
      <c r="I24" s="31">
        <v>2.2999999999999998</v>
      </c>
      <c r="J24" s="31" t="s">
        <v>296</v>
      </c>
      <c r="K24" s="31">
        <v>164</v>
      </c>
      <c r="L24" s="31">
        <v>25</v>
      </c>
      <c r="M24" s="33">
        <v>147</v>
      </c>
      <c r="N24" s="30">
        <v>40049</v>
      </c>
      <c r="O24" s="31">
        <v>3.3</v>
      </c>
      <c r="P24" s="31" t="s">
        <v>297</v>
      </c>
      <c r="Q24" s="31">
        <v>215</v>
      </c>
      <c r="R24" s="31"/>
      <c r="S24" s="33">
        <v>216</v>
      </c>
      <c r="T24" s="30">
        <v>40413</v>
      </c>
      <c r="U24" s="31">
        <v>4.3</v>
      </c>
      <c r="V24" s="31" t="s">
        <v>298</v>
      </c>
      <c r="W24" s="31">
        <v>196</v>
      </c>
      <c r="X24" s="31">
        <v>73</v>
      </c>
      <c r="Y24" s="33">
        <v>269</v>
      </c>
      <c r="Z24" s="30">
        <v>40777</v>
      </c>
      <c r="AA24" s="31">
        <v>5.3</v>
      </c>
      <c r="AB24" s="31" t="s">
        <v>299</v>
      </c>
      <c r="AC24" s="31">
        <v>274</v>
      </c>
      <c r="AD24" s="31"/>
      <c r="AE24" s="33">
        <v>582</v>
      </c>
      <c r="AF24" s="29"/>
      <c r="AG24" s="30">
        <f t="shared" si="0"/>
        <v>41141</v>
      </c>
      <c r="AH24" s="31">
        <v>6.3</v>
      </c>
      <c r="AI24" s="31" t="s">
        <v>300</v>
      </c>
      <c r="AJ24" s="31">
        <v>263</v>
      </c>
      <c r="AK24" s="32"/>
      <c r="AL24" s="33">
        <v>237</v>
      </c>
      <c r="AM24" s="30">
        <v>41512</v>
      </c>
      <c r="AN24" s="31">
        <v>7.3</v>
      </c>
      <c r="AO24" s="31" t="s">
        <v>301</v>
      </c>
      <c r="AP24" s="31">
        <v>87</v>
      </c>
      <c r="AQ24" s="32">
        <v>109</v>
      </c>
      <c r="AR24" s="33">
        <v>227</v>
      </c>
      <c r="AS24" s="30">
        <v>41876</v>
      </c>
      <c r="AT24" s="31">
        <v>8.3000000000000007</v>
      </c>
      <c r="AU24" s="31" t="s">
        <v>302</v>
      </c>
      <c r="AV24" s="31">
        <v>26</v>
      </c>
      <c r="AW24" s="32">
        <v>133</v>
      </c>
      <c r="AX24" s="33">
        <v>206</v>
      </c>
      <c r="AY24" s="30">
        <v>42240</v>
      </c>
      <c r="AZ24" s="31">
        <v>9.3000000000000007</v>
      </c>
      <c r="BA24" s="31" t="s">
        <v>303</v>
      </c>
      <c r="BB24" s="31">
        <v>83</v>
      </c>
      <c r="BC24" s="32"/>
      <c r="BD24" s="33">
        <v>357</v>
      </c>
      <c r="BE24" s="30">
        <v>42604</v>
      </c>
      <c r="BF24" s="31">
        <v>10.3</v>
      </c>
      <c r="BG24" s="31" t="s">
        <v>304</v>
      </c>
      <c r="BH24" s="31"/>
      <c r="BI24" s="32"/>
      <c r="BJ24" s="33"/>
    </row>
    <row r="25" spans="1:62" x14ac:dyDescent="0.2">
      <c r="A25" s="25">
        <v>23</v>
      </c>
      <c r="B25" s="30">
        <v>39321</v>
      </c>
      <c r="C25" s="31">
        <v>1.3</v>
      </c>
      <c r="D25" s="31" t="s">
        <v>305</v>
      </c>
      <c r="E25" s="31">
        <v>277</v>
      </c>
      <c r="F25" s="31">
        <v>12</v>
      </c>
      <c r="G25" s="33">
        <v>81</v>
      </c>
      <c r="H25" s="30">
        <v>39692</v>
      </c>
      <c r="I25" s="31">
        <v>2.2999999999999998</v>
      </c>
      <c r="J25" s="31" t="s">
        <v>306</v>
      </c>
      <c r="K25" s="31">
        <v>173</v>
      </c>
      <c r="L25" s="31">
        <v>25</v>
      </c>
      <c r="M25" s="33">
        <v>138</v>
      </c>
      <c r="N25" s="30">
        <v>40056</v>
      </c>
      <c r="O25" s="31">
        <v>3.3</v>
      </c>
      <c r="P25" s="31" t="s">
        <v>307</v>
      </c>
      <c r="Q25" s="31">
        <v>281</v>
      </c>
      <c r="R25" s="31"/>
      <c r="S25" s="33">
        <v>150</v>
      </c>
      <c r="T25" s="30">
        <v>40420</v>
      </c>
      <c r="U25" s="31">
        <v>4.3</v>
      </c>
      <c r="V25" s="31" t="s">
        <v>308</v>
      </c>
      <c r="W25" s="31">
        <v>223</v>
      </c>
      <c r="X25" s="31">
        <v>81</v>
      </c>
      <c r="Y25" s="33">
        <v>234</v>
      </c>
      <c r="Z25" s="30">
        <v>40784</v>
      </c>
      <c r="AA25" s="31">
        <v>5.3</v>
      </c>
      <c r="AB25" s="31" t="s">
        <v>309</v>
      </c>
      <c r="AC25" s="31">
        <v>283</v>
      </c>
      <c r="AD25" s="31"/>
      <c r="AE25" s="33">
        <v>573</v>
      </c>
      <c r="AF25" s="29"/>
      <c r="AG25" s="30">
        <f t="shared" si="0"/>
        <v>41148</v>
      </c>
      <c r="AH25" s="31">
        <v>6.3</v>
      </c>
      <c r="AI25" s="31" t="s">
        <v>310</v>
      </c>
      <c r="AJ25" s="31">
        <v>255</v>
      </c>
      <c r="AK25" s="32"/>
      <c r="AL25" s="33">
        <v>246</v>
      </c>
      <c r="AM25" s="30">
        <v>41519</v>
      </c>
      <c r="AN25" s="31">
        <v>7.3</v>
      </c>
      <c r="AO25" s="31" t="s">
        <v>311</v>
      </c>
      <c r="AP25" s="31">
        <v>98</v>
      </c>
      <c r="AQ25" s="32">
        <v>146</v>
      </c>
      <c r="AR25" s="33">
        <v>179</v>
      </c>
      <c r="AS25" s="30">
        <v>41883</v>
      </c>
      <c r="AT25" s="31">
        <v>8.3000000000000007</v>
      </c>
      <c r="AU25" s="31" t="s">
        <v>312</v>
      </c>
      <c r="AV25" s="31">
        <v>67</v>
      </c>
      <c r="AW25" s="32">
        <v>98</v>
      </c>
      <c r="AX25" s="33">
        <v>200</v>
      </c>
      <c r="AY25" s="30">
        <v>42247</v>
      </c>
      <c r="AZ25" s="31">
        <v>9.3000000000000007</v>
      </c>
      <c r="BA25" s="31" t="s">
        <v>313</v>
      </c>
      <c r="BB25" s="31">
        <v>104</v>
      </c>
      <c r="BC25" s="32"/>
      <c r="BD25" s="33">
        <v>336</v>
      </c>
      <c r="BE25" s="30">
        <v>42611</v>
      </c>
      <c r="BF25" s="31">
        <v>10.3</v>
      </c>
      <c r="BG25" s="31" t="s">
        <v>314</v>
      </c>
      <c r="BH25" s="31"/>
      <c r="BI25" s="32"/>
      <c r="BJ25" s="33"/>
    </row>
    <row r="26" spans="1:62" x14ac:dyDescent="0.2">
      <c r="A26" s="25">
        <v>24</v>
      </c>
      <c r="B26" s="30">
        <v>39328</v>
      </c>
      <c r="C26" s="31">
        <v>1.3</v>
      </c>
      <c r="D26" s="31" t="s">
        <v>315</v>
      </c>
      <c r="E26" s="31">
        <v>331</v>
      </c>
      <c r="F26" s="31">
        <v>12</v>
      </c>
      <c r="G26" s="33">
        <v>27</v>
      </c>
      <c r="H26" s="30">
        <v>39699</v>
      </c>
      <c r="I26" s="31">
        <v>2.2999999999999998</v>
      </c>
      <c r="J26" s="31" t="s">
        <v>316</v>
      </c>
      <c r="K26" s="31">
        <v>201</v>
      </c>
      <c r="L26" s="31"/>
      <c r="M26" s="33">
        <v>135</v>
      </c>
      <c r="N26" s="30">
        <v>40063</v>
      </c>
      <c r="O26" s="31">
        <v>3.3</v>
      </c>
      <c r="P26" s="31" t="s">
        <v>317</v>
      </c>
      <c r="Q26" s="31">
        <v>218</v>
      </c>
      <c r="R26" s="31"/>
      <c r="S26" s="33">
        <v>213</v>
      </c>
      <c r="T26" s="30">
        <v>40427</v>
      </c>
      <c r="U26" s="31">
        <v>4.3</v>
      </c>
      <c r="V26" s="31" t="s">
        <v>318</v>
      </c>
      <c r="W26" s="31">
        <v>259</v>
      </c>
      <c r="X26" s="31">
        <v>25</v>
      </c>
      <c r="Y26" s="33">
        <v>254</v>
      </c>
      <c r="Z26" s="30">
        <v>40791</v>
      </c>
      <c r="AA26" s="31">
        <v>5.3</v>
      </c>
      <c r="AB26" s="31" t="s">
        <v>319</v>
      </c>
      <c r="AC26" s="31">
        <v>257</v>
      </c>
      <c r="AD26" s="31"/>
      <c r="AE26" s="33">
        <v>599</v>
      </c>
      <c r="AF26" s="29"/>
      <c r="AG26" s="30">
        <v>41155</v>
      </c>
      <c r="AH26" s="31">
        <v>6.3</v>
      </c>
      <c r="AI26" s="31" t="s">
        <v>320</v>
      </c>
      <c r="AJ26" s="31">
        <v>254</v>
      </c>
      <c r="AK26" s="32"/>
      <c r="AL26" s="33">
        <v>246</v>
      </c>
      <c r="AM26" s="30">
        <v>41526</v>
      </c>
      <c r="AN26" s="31">
        <v>7.3</v>
      </c>
      <c r="AO26" s="31" t="s">
        <v>321</v>
      </c>
      <c r="AP26" s="31">
        <v>87</v>
      </c>
      <c r="AQ26" s="32">
        <v>152</v>
      </c>
      <c r="AR26" s="33">
        <v>184</v>
      </c>
      <c r="AS26" s="30">
        <v>41890</v>
      </c>
      <c r="AT26" s="31">
        <v>8.3000000000000007</v>
      </c>
      <c r="AU26" s="31" t="s">
        <v>322</v>
      </c>
      <c r="AV26" s="31">
        <v>114</v>
      </c>
      <c r="AW26" s="32">
        <v>14</v>
      </c>
      <c r="AX26" s="33">
        <v>237</v>
      </c>
      <c r="AY26" s="30">
        <v>42254</v>
      </c>
      <c r="AZ26" s="31">
        <v>9.3000000000000007</v>
      </c>
      <c r="BA26" s="31" t="s">
        <v>323</v>
      </c>
      <c r="BB26" s="31">
        <v>62</v>
      </c>
      <c r="BC26" s="32"/>
      <c r="BD26" s="33">
        <v>378</v>
      </c>
      <c r="BE26" s="30">
        <v>42618</v>
      </c>
      <c r="BF26" s="31">
        <v>10.3</v>
      </c>
      <c r="BG26" s="31" t="s">
        <v>324</v>
      </c>
      <c r="BH26" s="31"/>
      <c r="BI26" s="32"/>
      <c r="BJ26" s="33"/>
    </row>
    <row r="27" spans="1:62" x14ac:dyDescent="0.2">
      <c r="A27" s="25">
        <v>25</v>
      </c>
      <c r="B27" s="30">
        <v>39335</v>
      </c>
      <c r="C27" s="31">
        <v>1.3</v>
      </c>
      <c r="D27" s="31" t="s">
        <v>325</v>
      </c>
      <c r="E27" s="31">
        <v>248</v>
      </c>
      <c r="F27" s="31">
        <v>55</v>
      </c>
      <c r="G27" s="33">
        <v>67</v>
      </c>
      <c r="H27" s="30">
        <v>39706</v>
      </c>
      <c r="I27" s="31">
        <v>2.2999999999999998</v>
      </c>
      <c r="J27" s="31" t="s">
        <v>326</v>
      </c>
      <c r="K27" s="31">
        <v>187</v>
      </c>
      <c r="L27" s="31">
        <v>25</v>
      </c>
      <c r="M27" s="33">
        <v>124</v>
      </c>
      <c r="N27" s="30">
        <v>40070</v>
      </c>
      <c r="O27" s="31">
        <v>3.3</v>
      </c>
      <c r="P27" s="31" t="s">
        <v>327</v>
      </c>
      <c r="Q27" s="31">
        <v>281</v>
      </c>
      <c r="R27" s="31">
        <v>20</v>
      </c>
      <c r="S27" s="33">
        <v>130</v>
      </c>
      <c r="T27" s="30">
        <v>40434</v>
      </c>
      <c r="U27" s="31">
        <v>4.3</v>
      </c>
      <c r="V27" s="31" t="s">
        <v>328</v>
      </c>
      <c r="W27" s="31">
        <v>276</v>
      </c>
      <c r="X27" s="31">
        <v>6</v>
      </c>
      <c r="Y27" s="33">
        <v>256</v>
      </c>
      <c r="Z27" s="30">
        <v>40798</v>
      </c>
      <c r="AA27" s="31">
        <v>5.3</v>
      </c>
      <c r="AB27" s="31" t="s">
        <v>329</v>
      </c>
      <c r="AC27" s="31">
        <v>261</v>
      </c>
      <c r="AD27" s="31"/>
      <c r="AE27" s="33">
        <v>595</v>
      </c>
      <c r="AF27" s="29"/>
      <c r="AG27" s="30">
        <v>41162</v>
      </c>
      <c r="AH27" s="31">
        <v>6.3</v>
      </c>
      <c r="AI27" s="31" t="s">
        <v>330</v>
      </c>
      <c r="AJ27" s="31">
        <v>262</v>
      </c>
      <c r="AK27" s="31"/>
      <c r="AL27" s="33">
        <v>243</v>
      </c>
      <c r="AM27" s="30">
        <v>41533</v>
      </c>
      <c r="AN27" s="31">
        <v>7.3</v>
      </c>
      <c r="AO27" s="31" t="s">
        <v>331</v>
      </c>
      <c r="AP27" s="31">
        <v>87</v>
      </c>
      <c r="AQ27" s="31">
        <v>117</v>
      </c>
      <c r="AR27" s="33">
        <v>219</v>
      </c>
      <c r="AS27" s="30">
        <v>41897</v>
      </c>
      <c r="AT27" s="31">
        <v>8.3000000000000007</v>
      </c>
      <c r="AU27" s="31" t="s">
        <v>332</v>
      </c>
      <c r="AV27" s="31">
        <v>105</v>
      </c>
      <c r="AW27" s="31">
        <v>14</v>
      </c>
      <c r="AX27" s="33">
        <v>246</v>
      </c>
      <c r="AY27" s="30">
        <v>42261</v>
      </c>
      <c r="AZ27" s="31">
        <v>9.3000000000000007</v>
      </c>
      <c r="BA27" s="31" t="s">
        <v>333</v>
      </c>
      <c r="BB27" s="31">
        <v>100</v>
      </c>
      <c r="BC27" s="32"/>
      <c r="BD27" s="33">
        <v>340</v>
      </c>
      <c r="BE27" s="30">
        <v>42625</v>
      </c>
      <c r="BF27" s="31">
        <v>10.3</v>
      </c>
      <c r="BG27" s="31" t="s">
        <v>334</v>
      </c>
      <c r="BH27" s="31"/>
      <c r="BI27" s="32"/>
      <c r="BJ27" s="33"/>
    </row>
    <row r="28" spans="1:62" x14ac:dyDescent="0.2">
      <c r="A28" s="25">
        <v>26</v>
      </c>
      <c r="B28" s="30">
        <v>39342</v>
      </c>
      <c r="C28" s="31">
        <v>1.3</v>
      </c>
      <c r="D28" s="31" t="s">
        <v>335</v>
      </c>
      <c r="E28" s="31">
        <v>311</v>
      </c>
      <c r="F28" s="31">
        <v>25</v>
      </c>
      <c r="G28" s="33">
        <v>34</v>
      </c>
      <c r="H28" s="30">
        <v>39713</v>
      </c>
      <c r="I28" s="31">
        <v>2.4</v>
      </c>
      <c r="J28" s="31" t="s">
        <v>336</v>
      </c>
      <c r="K28" s="31">
        <v>153</v>
      </c>
      <c r="L28" s="31"/>
      <c r="M28" s="33">
        <v>196</v>
      </c>
      <c r="N28" s="30">
        <v>40077</v>
      </c>
      <c r="O28" s="31">
        <v>3.4</v>
      </c>
      <c r="P28" s="31" t="s">
        <v>337</v>
      </c>
      <c r="Q28" s="31">
        <v>282</v>
      </c>
      <c r="R28" s="31"/>
      <c r="S28" s="33">
        <v>161</v>
      </c>
      <c r="T28" s="30">
        <v>40441</v>
      </c>
      <c r="U28" s="31">
        <v>4.4000000000000004</v>
      </c>
      <c r="V28" s="31" t="s">
        <v>338</v>
      </c>
      <c r="W28" s="31">
        <v>326</v>
      </c>
      <c r="X28" s="31">
        <v>3</v>
      </c>
      <c r="Y28" s="33">
        <v>245</v>
      </c>
      <c r="Z28" s="30">
        <v>40805</v>
      </c>
      <c r="AA28" s="31">
        <v>5.4</v>
      </c>
      <c r="AB28" s="31" t="s">
        <v>339</v>
      </c>
      <c r="AC28" s="31">
        <v>296</v>
      </c>
      <c r="AD28" s="31"/>
      <c r="AE28" s="33">
        <v>583</v>
      </c>
      <c r="AF28" s="29"/>
      <c r="AG28" s="30">
        <v>41169</v>
      </c>
      <c r="AH28" s="31">
        <v>6.3</v>
      </c>
      <c r="AI28" s="31" t="s">
        <v>340</v>
      </c>
      <c r="AJ28" s="31">
        <v>268</v>
      </c>
      <c r="AK28" s="31"/>
      <c r="AL28" s="33">
        <v>237</v>
      </c>
      <c r="AM28" s="30">
        <v>41540</v>
      </c>
      <c r="AN28" s="31">
        <v>7.4</v>
      </c>
      <c r="AO28" s="31" t="s">
        <v>341</v>
      </c>
      <c r="AP28" s="31">
        <v>91</v>
      </c>
      <c r="AQ28" s="31">
        <v>136</v>
      </c>
      <c r="AR28" s="33">
        <v>192</v>
      </c>
      <c r="AS28" s="30">
        <v>41904</v>
      </c>
      <c r="AT28" s="31">
        <v>8.4</v>
      </c>
      <c r="AU28" s="31" t="s">
        <v>342</v>
      </c>
      <c r="AV28" s="31">
        <v>116</v>
      </c>
      <c r="AW28" s="31">
        <v>10</v>
      </c>
      <c r="AX28" s="33">
        <v>236</v>
      </c>
      <c r="AY28" s="30">
        <v>42268</v>
      </c>
      <c r="AZ28" s="31">
        <v>9.4</v>
      </c>
      <c r="BA28" s="31" t="s">
        <v>343</v>
      </c>
      <c r="BB28" s="31">
        <v>85</v>
      </c>
      <c r="BC28" s="32"/>
      <c r="BD28" s="33">
        <v>355</v>
      </c>
      <c r="BE28" s="30">
        <v>42632</v>
      </c>
      <c r="BF28" s="31">
        <v>10.4</v>
      </c>
      <c r="BG28" s="31" t="s">
        <v>344</v>
      </c>
      <c r="BH28" s="31"/>
      <c r="BI28" s="32"/>
      <c r="BJ28" s="33"/>
    </row>
    <row r="29" spans="1:62" x14ac:dyDescent="0.2">
      <c r="A29" s="25">
        <v>27</v>
      </c>
      <c r="B29" s="30">
        <v>39349</v>
      </c>
      <c r="C29" s="31">
        <v>1.4</v>
      </c>
      <c r="D29" s="31" t="s">
        <v>345</v>
      </c>
      <c r="E29" s="31">
        <v>313</v>
      </c>
      <c r="F29" s="31">
        <v>25</v>
      </c>
      <c r="G29" s="33">
        <v>49</v>
      </c>
      <c r="H29" s="30">
        <v>39720</v>
      </c>
      <c r="I29" s="31">
        <v>2.4</v>
      </c>
      <c r="J29" s="31" t="s">
        <v>346</v>
      </c>
      <c r="K29" s="31">
        <v>188</v>
      </c>
      <c r="L29" s="31"/>
      <c r="M29" s="33">
        <v>161</v>
      </c>
      <c r="N29" s="30">
        <v>40084</v>
      </c>
      <c r="O29" s="31">
        <v>3.4</v>
      </c>
      <c r="P29" s="31" t="s">
        <v>347</v>
      </c>
      <c r="Q29" s="31">
        <v>235</v>
      </c>
      <c r="R29" s="31">
        <v>27</v>
      </c>
      <c r="S29" s="33">
        <v>181</v>
      </c>
      <c r="T29" s="30">
        <v>40448</v>
      </c>
      <c r="U29" s="31">
        <v>4.4000000000000004</v>
      </c>
      <c r="V29" s="31" t="s">
        <v>348</v>
      </c>
      <c r="W29" s="31">
        <v>246</v>
      </c>
      <c r="X29" s="31">
        <v>71</v>
      </c>
      <c r="Y29" s="33">
        <v>257</v>
      </c>
      <c r="Z29" s="30">
        <v>40812</v>
      </c>
      <c r="AA29" s="31">
        <v>5.4</v>
      </c>
      <c r="AB29" s="31" t="s">
        <v>349</v>
      </c>
      <c r="AC29" s="31">
        <v>284</v>
      </c>
      <c r="AD29" s="31"/>
      <c r="AE29" s="33">
        <v>595</v>
      </c>
      <c r="AF29" s="29"/>
      <c r="AG29" s="30">
        <v>41176</v>
      </c>
      <c r="AH29" s="31">
        <v>6.4</v>
      </c>
      <c r="AI29" s="31" t="s">
        <v>350</v>
      </c>
      <c r="AJ29" s="31">
        <v>178</v>
      </c>
      <c r="AK29" s="31"/>
      <c r="AL29" s="33">
        <v>244</v>
      </c>
      <c r="AM29" s="30">
        <v>41547</v>
      </c>
      <c r="AN29" s="31">
        <v>7.4</v>
      </c>
      <c r="AO29" s="31" t="s">
        <v>351</v>
      </c>
      <c r="AP29" s="31">
        <v>91</v>
      </c>
      <c r="AQ29" s="31">
        <v>106</v>
      </c>
      <c r="AR29" s="33">
        <v>222</v>
      </c>
      <c r="AS29" s="30">
        <v>41911</v>
      </c>
      <c r="AT29" s="31">
        <v>8.4</v>
      </c>
      <c r="AU29" s="31" t="s">
        <v>352</v>
      </c>
      <c r="AV29" s="31">
        <v>120</v>
      </c>
      <c r="AW29" s="31">
        <v>22</v>
      </c>
      <c r="AX29" s="33">
        <v>224</v>
      </c>
      <c r="AY29" s="30">
        <v>42275</v>
      </c>
      <c r="AZ29" s="31">
        <v>9.4</v>
      </c>
      <c r="BA29" s="31" t="s">
        <v>353</v>
      </c>
      <c r="BB29" s="31">
        <v>62</v>
      </c>
      <c r="BC29" s="32"/>
      <c r="BD29" s="33">
        <v>378</v>
      </c>
      <c r="BE29" s="30">
        <v>42639</v>
      </c>
      <c r="BF29" s="31">
        <v>10.4</v>
      </c>
      <c r="BG29" s="31" t="s">
        <v>354</v>
      </c>
      <c r="BH29" s="31"/>
      <c r="BI29" s="32"/>
      <c r="BJ29" s="33"/>
    </row>
    <row r="30" spans="1:62" x14ac:dyDescent="0.2">
      <c r="A30" s="25">
        <v>28</v>
      </c>
      <c r="B30" s="30">
        <v>39356</v>
      </c>
      <c r="C30" s="31">
        <v>1.4</v>
      </c>
      <c r="D30" s="31" t="s">
        <v>355</v>
      </c>
      <c r="E30" s="31">
        <v>312</v>
      </c>
      <c r="F30" s="32">
        <v>25</v>
      </c>
      <c r="G30" s="33">
        <v>50</v>
      </c>
      <c r="H30" s="30">
        <v>39727</v>
      </c>
      <c r="I30" s="31">
        <v>2.4</v>
      </c>
      <c r="J30" s="31" t="s">
        <v>356</v>
      </c>
      <c r="K30" s="31">
        <v>187</v>
      </c>
      <c r="L30" s="32"/>
      <c r="M30" s="33">
        <v>162</v>
      </c>
      <c r="N30" s="30">
        <v>40091</v>
      </c>
      <c r="O30" s="31">
        <v>3.4</v>
      </c>
      <c r="P30" s="31" t="s">
        <v>357</v>
      </c>
      <c r="Q30" s="31">
        <v>220</v>
      </c>
      <c r="R30" s="32">
        <v>27</v>
      </c>
      <c r="S30" s="33">
        <v>196</v>
      </c>
      <c r="T30" s="30">
        <v>40455</v>
      </c>
      <c r="U30" s="31">
        <v>4.4000000000000004</v>
      </c>
      <c r="V30" s="31" t="s">
        <v>358</v>
      </c>
      <c r="W30" s="31">
        <v>250</v>
      </c>
      <c r="X30" s="32">
        <v>73</v>
      </c>
      <c r="Y30" s="33">
        <v>251</v>
      </c>
      <c r="Z30" s="30">
        <v>40819</v>
      </c>
      <c r="AA30" s="31">
        <v>5.4</v>
      </c>
      <c r="AB30" s="31" t="s">
        <v>359</v>
      </c>
      <c r="AC30" s="31">
        <v>274</v>
      </c>
      <c r="AD30" s="32"/>
      <c r="AE30" s="33">
        <v>605</v>
      </c>
      <c r="AF30" s="29"/>
      <c r="AG30" s="30">
        <f t="shared" ref="AG30:AG55" si="1">AG29+7</f>
        <v>41183</v>
      </c>
      <c r="AH30" s="31">
        <v>6.4</v>
      </c>
      <c r="AI30" s="31" t="s">
        <v>350</v>
      </c>
      <c r="AJ30" s="31">
        <v>178</v>
      </c>
      <c r="AK30" s="31"/>
      <c r="AL30" s="33">
        <v>244</v>
      </c>
      <c r="AM30" s="30">
        <v>41554</v>
      </c>
      <c r="AN30" s="31">
        <v>7.4</v>
      </c>
      <c r="AO30" s="31" t="s">
        <v>360</v>
      </c>
      <c r="AP30" s="31">
        <v>91</v>
      </c>
      <c r="AQ30" s="31">
        <v>123</v>
      </c>
      <c r="AR30" s="33">
        <v>205</v>
      </c>
      <c r="AS30" s="30">
        <v>41918</v>
      </c>
      <c r="AT30" s="31">
        <v>8.4</v>
      </c>
      <c r="AU30" s="31" t="s">
        <v>361</v>
      </c>
      <c r="AV30" s="31">
        <v>123</v>
      </c>
      <c r="AW30" s="31">
        <v>8</v>
      </c>
      <c r="AX30" s="33">
        <v>235</v>
      </c>
      <c r="AY30" s="30">
        <v>42282</v>
      </c>
      <c r="AZ30" s="31">
        <v>9.4</v>
      </c>
      <c r="BA30" s="31" t="s">
        <v>362</v>
      </c>
      <c r="BB30" s="31">
        <v>75</v>
      </c>
      <c r="BC30" s="32"/>
      <c r="BD30" s="33">
        <v>365</v>
      </c>
      <c r="BE30" s="30">
        <v>42646</v>
      </c>
      <c r="BF30" s="31">
        <v>10.4</v>
      </c>
      <c r="BG30" s="31" t="s">
        <v>363</v>
      </c>
      <c r="BH30" s="31"/>
      <c r="BI30" s="32"/>
      <c r="BJ30" s="33"/>
    </row>
    <row r="31" spans="1:62" x14ac:dyDescent="0.2">
      <c r="A31" s="25">
        <v>29</v>
      </c>
      <c r="B31" s="30">
        <v>39363</v>
      </c>
      <c r="C31" s="31">
        <v>1.4</v>
      </c>
      <c r="D31" s="31" t="s">
        <v>364</v>
      </c>
      <c r="E31" s="31">
        <v>244</v>
      </c>
      <c r="F31" s="32">
        <v>45</v>
      </c>
      <c r="G31" s="33">
        <v>98</v>
      </c>
      <c r="H31" s="30">
        <v>39734</v>
      </c>
      <c r="I31" s="31">
        <v>2.4</v>
      </c>
      <c r="J31" s="31" t="s">
        <v>365</v>
      </c>
      <c r="K31" s="31">
        <v>199</v>
      </c>
      <c r="L31" s="32"/>
      <c r="M31" s="33">
        <v>150</v>
      </c>
      <c r="N31" s="30">
        <v>40098</v>
      </c>
      <c r="O31" s="31">
        <v>3.4</v>
      </c>
      <c r="P31" s="31" t="s">
        <v>366</v>
      </c>
      <c r="Q31" s="31">
        <v>252</v>
      </c>
      <c r="R31" s="32">
        <v>12</v>
      </c>
      <c r="S31" s="33">
        <v>179</v>
      </c>
      <c r="T31" s="30">
        <v>40462</v>
      </c>
      <c r="U31" s="31">
        <v>4.4000000000000004</v>
      </c>
      <c r="V31" s="31" t="s">
        <v>367</v>
      </c>
      <c r="W31" s="31">
        <v>293</v>
      </c>
      <c r="X31" s="32">
        <v>26</v>
      </c>
      <c r="Y31" s="33">
        <v>255</v>
      </c>
      <c r="Z31" s="30">
        <v>40826</v>
      </c>
      <c r="AA31" s="31">
        <v>5.4</v>
      </c>
      <c r="AB31" s="31" t="s">
        <v>368</v>
      </c>
      <c r="AC31" s="31">
        <v>288</v>
      </c>
      <c r="AD31" s="32"/>
      <c r="AE31" s="33">
        <v>591</v>
      </c>
      <c r="AF31" s="29"/>
      <c r="AG31" s="30">
        <f t="shared" si="1"/>
        <v>41190</v>
      </c>
      <c r="AH31" s="31">
        <v>6.4</v>
      </c>
      <c r="AI31" s="31" t="s">
        <v>369</v>
      </c>
      <c r="AJ31" s="31">
        <v>185</v>
      </c>
      <c r="AK31" s="31"/>
      <c r="AL31" s="33">
        <v>237</v>
      </c>
      <c r="AM31" s="30">
        <v>41561</v>
      </c>
      <c r="AN31" s="31">
        <v>7.4</v>
      </c>
      <c r="AO31" s="31" t="s">
        <v>370</v>
      </c>
      <c r="AP31" s="31">
        <v>91</v>
      </c>
      <c r="AQ31" s="31">
        <v>127</v>
      </c>
      <c r="AR31" s="33">
        <v>201</v>
      </c>
      <c r="AS31" s="30">
        <v>41925</v>
      </c>
      <c r="AT31" s="31">
        <v>8.4</v>
      </c>
      <c r="AU31" s="31" t="s">
        <v>371</v>
      </c>
      <c r="AV31" s="31">
        <v>106</v>
      </c>
      <c r="AW31" s="31">
        <v>8</v>
      </c>
      <c r="AX31" s="33">
        <v>252</v>
      </c>
      <c r="AY31" s="30">
        <v>42289</v>
      </c>
      <c r="AZ31" s="31">
        <v>9.4</v>
      </c>
      <c r="BA31" s="31" t="s">
        <v>372</v>
      </c>
      <c r="BB31" s="31">
        <v>53</v>
      </c>
      <c r="BC31" s="32">
        <v>9</v>
      </c>
      <c r="BD31" s="33">
        <v>378</v>
      </c>
      <c r="BE31" s="30">
        <v>42653</v>
      </c>
      <c r="BF31" s="31">
        <v>10.4</v>
      </c>
      <c r="BG31" s="31" t="s">
        <v>373</v>
      </c>
      <c r="BH31" s="31"/>
      <c r="BI31" s="32"/>
      <c r="BJ31" s="33"/>
    </row>
    <row r="32" spans="1:62" x14ac:dyDescent="0.2">
      <c r="A32" s="25">
        <v>30</v>
      </c>
      <c r="B32" s="30">
        <v>39370</v>
      </c>
      <c r="C32" s="31">
        <v>1.4</v>
      </c>
      <c r="D32" s="31" t="s">
        <v>374</v>
      </c>
      <c r="E32" s="31">
        <v>279</v>
      </c>
      <c r="F32" s="32">
        <v>12</v>
      </c>
      <c r="G32" s="33">
        <v>96</v>
      </c>
      <c r="H32" s="30">
        <v>39741</v>
      </c>
      <c r="I32" s="31">
        <v>2.4</v>
      </c>
      <c r="J32" s="31" t="s">
        <v>375</v>
      </c>
      <c r="K32" s="31">
        <v>150</v>
      </c>
      <c r="L32" s="32">
        <v>35</v>
      </c>
      <c r="M32" s="33">
        <v>156</v>
      </c>
      <c r="N32" s="30">
        <v>40105</v>
      </c>
      <c r="O32" s="31">
        <v>3.4</v>
      </c>
      <c r="P32" s="31" t="s">
        <v>376</v>
      </c>
      <c r="Q32" s="31">
        <v>276</v>
      </c>
      <c r="R32" s="32">
        <v>33</v>
      </c>
      <c r="S32" s="33">
        <v>134</v>
      </c>
      <c r="T32" s="30">
        <v>40469</v>
      </c>
      <c r="U32" s="31">
        <v>4.4000000000000004</v>
      </c>
      <c r="V32" s="31" t="s">
        <v>377</v>
      </c>
      <c r="W32" s="31">
        <v>417</v>
      </c>
      <c r="X32" s="32">
        <v>6</v>
      </c>
      <c r="Y32" s="33">
        <v>151</v>
      </c>
      <c r="Z32" s="30">
        <v>40833</v>
      </c>
      <c r="AA32" s="31">
        <v>5.4</v>
      </c>
      <c r="AB32" s="31" t="s">
        <v>378</v>
      </c>
      <c r="AC32" s="31">
        <v>286</v>
      </c>
      <c r="AD32" s="32"/>
      <c r="AE32" s="33">
        <v>593</v>
      </c>
      <c r="AF32" s="29"/>
      <c r="AG32" s="30">
        <f t="shared" si="1"/>
        <v>41197</v>
      </c>
      <c r="AH32" s="31">
        <v>6.4</v>
      </c>
      <c r="AI32" s="31" t="s">
        <v>379</v>
      </c>
      <c r="AJ32" s="31">
        <v>185</v>
      </c>
      <c r="AK32" s="31"/>
      <c r="AL32" s="33">
        <v>237</v>
      </c>
      <c r="AM32" s="30">
        <v>41568</v>
      </c>
      <c r="AN32" s="31">
        <v>7.4</v>
      </c>
      <c r="AO32" s="31" t="s">
        <v>380</v>
      </c>
      <c r="AP32" s="31">
        <v>102</v>
      </c>
      <c r="AQ32" s="31">
        <v>127</v>
      </c>
      <c r="AR32" s="33">
        <v>190</v>
      </c>
      <c r="AS32" s="30">
        <v>41932</v>
      </c>
      <c r="AT32" s="31">
        <v>8.4</v>
      </c>
      <c r="AU32" s="31" t="s">
        <v>381</v>
      </c>
      <c r="AV32" s="31">
        <v>97</v>
      </c>
      <c r="AW32" s="31">
        <v>23</v>
      </c>
      <c r="AX32" s="33">
        <v>246</v>
      </c>
      <c r="AY32" s="30">
        <v>42296</v>
      </c>
      <c r="AZ32" s="31">
        <v>9.4</v>
      </c>
      <c r="BA32" s="31" t="s">
        <v>382</v>
      </c>
      <c r="BB32" s="31">
        <v>63</v>
      </c>
      <c r="BC32" s="32"/>
      <c r="BD32" s="33">
        <v>377</v>
      </c>
      <c r="BE32" s="30">
        <v>42660</v>
      </c>
      <c r="BF32" s="31">
        <v>10.4</v>
      </c>
      <c r="BG32" s="31" t="s">
        <v>383</v>
      </c>
      <c r="BH32" s="31"/>
      <c r="BI32" s="32"/>
      <c r="BJ32" s="33"/>
    </row>
    <row r="33" spans="1:62" x14ac:dyDescent="0.2">
      <c r="A33" s="25">
        <v>31</v>
      </c>
      <c r="B33" s="30">
        <v>39377</v>
      </c>
      <c r="C33" s="31">
        <v>1.4</v>
      </c>
      <c r="D33" s="31" t="s">
        <v>384</v>
      </c>
      <c r="E33" s="31">
        <v>295</v>
      </c>
      <c r="F33" s="32"/>
      <c r="G33" s="33">
        <v>92</v>
      </c>
      <c r="H33" s="30">
        <v>39748</v>
      </c>
      <c r="I33" s="31">
        <v>2.5</v>
      </c>
      <c r="J33" s="31" t="s">
        <v>385</v>
      </c>
      <c r="K33" s="31">
        <v>338</v>
      </c>
      <c r="L33" s="32"/>
      <c r="M33" s="33">
        <v>125</v>
      </c>
      <c r="N33" s="30">
        <v>40112</v>
      </c>
      <c r="O33" s="31">
        <v>3.5</v>
      </c>
      <c r="P33" s="31" t="s">
        <v>386</v>
      </c>
      <c r="Q33" s="31">
        <v>615</v>
      </c>
      <c r="R33" s="32">
        <v>71</v>
      </c>
      <c r="S33" s="33">
        <v>248</v>
      </c>
      <c r="T33" s="30">
        <v>40476</v>
      </c>
      <c r="U33" s="31">
        <v>4.4000000000000004</v>
      </c>
      <c r="V33" s="31" t="s">
        <v>387</v>
      </c>
      <c r="W33" s="31">
        <v>311</v>
      </c>
      <c r="X33" s="32">
        <v>24</v>
      </c>
      <c r="Y33" s="33">
        <v>239</v>
      </c>
      <c r="Z33" s="30">
        <v>40840</v>
      </c>
      <c r="AA33" s="31">
        <v>5.4</v>
      </c>
      <c r="AB33" s="31" t="s">
        <v>388</v>
      </c>
      <c r="AC33" s="31">
        <v>286</v>
      </c>
      <c r="AD33" s="32"/>
      <c r="AE33" s="33">
        <v>593</v>
      </c>
      <c r="AF33" s="29"/>
      <c r="AG33" s="30">
        <f t="shared" si="1"/>
        <v>41204</v>
      </c>
      <c r="AH33" s="31">
        <v>6.4</v>
      </c>
      <c r="AI33" s="31" t="s">
        <v>389</v>
      </c>
      <c r="AJ33" s="31">
        <v>179</v>
      </c>
      <c r="AK33" s="31"/>
      <c r="AL33" s="33">
        <v>243</v>
      </c>
      <c r="AM33" s="30">
        <v>41575</v>
      </c>
      <c r="AN33" s="31">
        <v>7.5</v>
      </c>
      <c r="AO33" s="31" t="s">
        <v>390</v>
      </c>
      <c r="AP33" s="31">
        <v>365</v>
      </c>
      <c r="AQ33" s="31">
        <v>227</v>
      </c>
      <c r="AR33" s="33">
        <v>197</v>
      </c>
      <c r="AS33" s="30">
        <v>41939</v>
      </c>
      <c r="AT33" s="31">
        <v>8.5</v>
      </c>
      <c r="AU33" s="31" t="s">
        <v>391</v>
      </c>
      <c r="AV33" s="31">
        <v>569</v>
      </c>
      <c r="AW33" s="31">
        <v>109</v>
      </c>
      <c r="AX33" s="33">
        <v>674</v>
      </c>
      <c r="AY33" s="30">
        <v>42303</v>
      </c>
      <c r="AZ33" s="31">
        <v>9.5</v>
      </c>
      <c r="BA33" s="31" t="s">
        <v>392</v>
      </c>
      <c r="BB33" s="31">
        <v>689</v>
      </c>
      <c r="BC33" s="32">
        <v>85</v>
      </c>
      <c r="BD33" s="33">
        <v>523</v>
      </c>
      <c r="BE33" s="30">
        <v>42667</v>
      </c>
      <c r="BF33" s="31">
        <v>10.4</v>
      </c>
      <c r="BG33" s="31" t="s">
        <v>393</v>
      </c>
      <c r="BH33" s="31"/>
      <c r="BI33" s="32"/>
      <c r="BJ33" s="33"/>
    </row>
    <row r="34" spans="1:62" x14ac:dyDescent="0.2">
      <c r="A34" s="25">
        <v>32</v>
      </c>
      <c r="B34" s="30">
        <v>39384</v>
      </c>
      <c r="C34" s="31">
        <v>1.5</v>
      </c>
      <c r="D34" s="31" t="s">
        <v>394</v>
      </c>
      <c r="E34" s="31">
        <v>312</v>
      </c>
      <c r="F34" s="31"/>
      <c r="G34" s="33">
        <v>235</v>
      </c>
      <c r="H34" s="30">
        <v>39755</v>
      </c>
      <c r="I34" s="31">
        <v>2.5</v>
      </c>
      <c r="J34" s="31" t="s">
        <v>395</v>
      </c>
      <c r="K34" s="31">
        <v>291</v>
      </c>
      <c r="L34" s="31"/>
      <c r="M34" s="33">
        <v>169</v>
      </c>
      <c r="N34" s="30">
        <v>40119</v>
      </c>
      <c r="O34" s="31">
        <v>3.5</v>
      </c>
      <c r="P34" s="31" t="s">
        <v>396</v>
      </c>
      <c r="Q34" s="31">
        <v>526</v>
      </c>
      <c r="R34" s="31">
        <v>121</v>
      </c>
      <c r="S34" s="33">
        <v>287</v>
      </c>
      <c r="T34" s="30">
        <v>40483</v>
      </c>
      <c r="U34" s="31">
        <v>4.5</v>
      </c>
      <c r="V34" s="31" t="s">
        <v>397</v>
      </c>
      <c r="W34" s="31">
        <v>642</v>
      </c>
      <c r="X34" s="31"/>
      <c r="Y34" s="33">
        <v>220</v>
      </c>
      <c r="Z34" s="30">
        <v>40847</v>
      </c>
      <c r="AA34" s="31">
        <v>5.5</v>
      </c>
      <c r="AB34" s="31" t="s">
        <v>398</v>
      </c>
      <c r="AC34" s="31">
        <v>382</v>
      </c>
      <c r="AD34" s="31">
        <v>431</v>
      </c>
      <c r="AE34" s="33">
        <v>718</v>
      </c>
      <c r="AF34" s="29"/>
      <c r="AG34" s="30">
        <f t="shared" si="1"/>
        <v>41211</v>
      </c>
      <c r="AH34" s="31">
        <v>6.4</v>
      </c>
      <c r="AI34" s="31" t="s">
        <v>399</v>
      </c>
      <c r="AJ34" s="31">
        <v>191</v>
      </c>
      <c r="AK34" s="31"/>
      <c r="AL34" s="33">
        <v>231</v>
      </c>
      <c r="AM34" s="30">
        <v>41582</v>
      </c>
      <c r="AN34" s="31">
        <v>7.5</v>
      </c>
      <c r="AO34" s="31" t="s">
        <v>400</v>
      </c>
      <c r="AP34" s="31">
        <v>385</v>
      </c>
      <c r="AQ34" s="31">
        <v>216</v>
      </c>
      <c r="AR34" s="33">
        <v>188</v>
      </c>
      <c r="AS34" s="30">
        <v>41946</v>
      </c>
      <c r="AT34" s="31">
        <v>8.5</v>
      </c>
      <c r="AU34" s="34" t="s">
        <v>401</v>
      </c>
      <c r="AV34" s="31">
        <v>678</v>
      </c>
      <c r="AW34" s="31">
        <v>109</v>
      </c>
      <c r="AX34" s="33">
        <v>565</v>
      </c>
      <c r="AY34" s="30">
        <v>42310</v>
      </c>
      <c r="AZ34" s="31">
        <v>9.5</v>
      </c>
      <c r="BA34" s="34" t="s">
        <v>402</v>
      </c>
      <c r="BB34" s="31">
        <v>776</v>
      </c>
      <c r="BC34" s="31"/>
      <c r="BD34" s="33">
        <v>521</v>
      </c>
      <c r="BE34" s="30">
        <v>42674</v>
      </c>
      <c r="BF34" s="31">
        <v>10.5</v>
      </c>
      <c r="BG34" s="34" t="s">
        <v>403</v>
      </c>
      <c r="BH34" s="31"/>
      <c r="BI34" s="31"/>
      <c r="BJ34" s="33"/>
    </row>
    <row r="35" spans="1:62" x14ac:dyDescent="0.2">
      <c r="A35" s="25">
        <v>33</v>
      </c>
      <c r="B35" s="30">
        <v>39391</v>
      </c>
      <c r="C35" s="31">
        <v>1.5</v>
      </c>
      <c r="D35" s="31" t="s">
        <v>404</v>
      </c>
      <c r="E35" s="31">
        <v>364</v>
      </c>
      <c r="F35" s="31"/>
      <c r="G35" s="33">
        <v>183</v>
      </c>
      <c r="H35" s="30">
        <v>39762</v>
      </c>
      <c r="I35" s="31">
        <v>2.5</v>
      </c>
      <c r="J35" s="31" t="s">
        <v>405</v>
      </c>
      <c r="K35" s="31">
        <v>307</v>
      </c>
      <c r="L35" s="31"/>
      <c r="M35" s="33">
        <v>153</v>
      </c>
      <c r="N35" s="30">
        <v>40126</v>
      </c>
      <c r="O35" s="31">
        <v>3.5</v>
      </c>
      <c r="P35" s="31" t="s">
        <v>406</v>
      </c>
      <c r="Q35" s="31">
        <v>477</v>
      </c>
      <c r="R35" s="31">
        <v>155</v>
      </c>
      <c r="S35" s="33">
        <v>318</v>
      </c>
      <c r="T35" s="30">
        <v>40490</v>
      </c>
      <c r="U35" s="31">
        <v>4.5</v>
      </c>
      <c r="V35" s="31" t="s">
        <v>407</v>
      </c>
      <c r="W35" s="31">
        <v>609</v>
      </c>
      <c r="X35" s="31"/>
      <c r="Y35" s="33">
        <v>253</v>
      </c>
      <c r="Z35" s="30">
        <v>40854</v>
      </c>
      <c r="AA35" s="31">
        <v>5.5</v>
      </c>
      <c r="AB35" s="31" t="s">
        <v>408</v>
      </c>
      <c r="AC35" s="31">
        <v>372</v>
      </c>
      <c r="AD35" s="31">
        <v>459</v>
      </c>
      <c r="AE35" s="33">
        <v>700</v>
      </c>
      <c r="AF35" s="29"/>
      <c r="AG35" s="30">
        <f t="shared" si="1"/>
        <v>41218</v>
      </c>
      <c r="AH35" s="31">
        <v>6.5</v>
      </c>
      <c r="AI35" s="31" t="s">
        <v>409</v>
      </c>
      <c r="AJ35" s="31">
        <v>715</v>
      </c>
      <c r="AK35" s="31"/>
      <c r="AL35" s="33">
        <v>323</v>
      </c>
      <c r="AM35" s="30">
        <v>41589</v>
      </c>
      <c r="AN35" s="31">
        <v>7.5</v>
      </c>
      <c r="AO35" s="31" t="s">
        <v>410</v>
      </c>
      <c r="AP35" s="31">
        <v>340</v>
      </c>
      <c r="AQ35" s="31">
        <v>215</v>
      </c>
      <c r="AR35" s="33">
        <v>234</v>
      </c>
      <c r="AS35" s="30">
        <v>41953</v>
      </c>
      <c r="AT35" s="31">
        <v>8.5</v>
      </c>
      <c r="AU35" s="34" t="s">
        <v>411</v>
      </c>
      <c r="AV35" s="31">
        <v>631</v>
      </c>
      <c r="AW35" s="31">
        <v>110</v>
      </c>
      <c r="AX35" s="33">
        <v>611</v>
      </c>
      <c r="AY35" s="30">
        <v>42317</v>
      </c>
      <c r="AZ35" s="31">
        <v>9.5</v>
      </c>
      <c r="BA35" s="34" t="s">
        <v>412</v>
      </c>
      <c r="BB35" s="31">
        <v>675</v>
      </c>
      <c r="BC35" s="31"/>
      <c r="BD35" s="33">
        <v>622</v>
      </c>
      <c r="BE35" s="30">
        <v>42681</v>
      </c>
      <c r="BF35" s="31">
        <v>10.5</v>
      </c>
      <c r="BG35" s="34" t="s">
        <v>413</v>
      </c>
      <c r="BH35" s="31"/>
      <c r="BI35" s="31"/>
      <c r="BJ35" s="33"/>
    </row>
    <row r="36" spans="1:62" x14ac:dyDescent="0.2">
      <c r="A36" s="25">
        <v>34</v>
      </c>
      <c r="B36" s="30">
        <v>39398</v>
      </c>
      <c r="C36" s="31">
        <v>1.5</v>
      </c>
      <c r="D36" s="31" t="s">
        <v>414</v>
      </c>
      <c r="E36" s="31">
        <v>372</v>
      </c>
      <c r="F36" s="31">
        <v>79</v>
      </c>
      <c r="G36" s="33">
        <v>96</v>
      </c>
      <c r="H36" s="30">
        <v>39769</v>
      </c>
      <c r="I36" s="31">
        <v>2.5</v>
      </c>
      <c r="J36" s="31" t="s">
        <v>415</v>
      </c>
      <c r="K36" s="31">
        <v>306</v>
      </c>
      <c r="L36" s="31">
        <v>25</v>
      </c>
      <c r="M36" s="33">
        <v>129</v>
      </c>
      <c r="N36" s="30">
        <v>40133</v>
      </c>
      <c r="O36" s="31">
        <v>3.5</v>
      </c>
      <c r="P36" s="31" t="s">
        <v>416</v>
      </c>
      <c r="Q36" s="31">
        <v>474</v>
      </c>
      <c r="R36" s="31">
        <v>163</v>
      </c>
      <c r="S36" s="33">
        <v>313</v>
      </c>
      <c r="T36" s="30">
        <v>40497</v>
      </c>
      <c r="U36" s="31">
        <v>4.5</v>
      </c>
      <c r="V36" s="31" t="s">
        <v>417</v>
      </c>
      <c r="W36" s="31">
        <v>591</v>
      </c>
      <c r="X36" s="31">
        <v>29</v>
      </c>
      <c r="Y36" s="33">
        <v>242</v>
      </c>
      <c r="Z36" s="30">
        <v>40861</v>
      </c>
      <c r="AA36" s="31">
        <v>5.5</v>
      </c>
      <c r="AB36" s="31" t="s">
        <v>418</v>
      </c>
      <c r="AC36" s="31">
        <v>517</v>
      </c>
      <c r="AD36" s="31">
        <v>322</v>
      </c>
      <c r="AE36" s="33">
        <v>692</v>
      </c>
      <c r="AF36" s="29"/>
      <c r="AG36" s="30">
        <f t="shared" si="1"/>
        <v>41225</v>
      </c>
      <c r="AH36" s="31">
        <v>6.5</v>
      </c>
      <c r="AI36" s="31" t="s">
        <v>419</v>
      </c>
      <c r="AJ36" s="31">
        <v>295</v>
      </c>
      <c r="AK36" s="31">
        <v>446</v>
      </c>
      <c r="AL36" s="33">
        <v>297</v>
      </c>
      <c r="AM36" s="30">
        <v>41596</v>
      </c>
      <c r="AN36" s="31">
        <v>7.5</v>
      </c>
      <c r="AO36" s="31" t="s">
        <v>420</v>
      </c>
      <c r="AP36" s="31">
        <v>385</v>
      </c>
      <c r="AQ36" s="31">
        <v>226</v>
      </c>
      <c r="AR36" s="33">
        <v>178</v>
      </c>
      <c r="AS36" s="30">
        <v>41960</v>
      </c>
      <c r="AT36" s="31">
        <v>8.5</v>
      </c>
      <c r="AU36" s="34" t="s">
        <v>421</v>
      </c>
      <c r="AV36" s="31">
        <v>605</v>
      </c>
      <c r="AW36" s="31">
        <v>309</v>
      </c>
      <c r="AX36" s="33">
        <v>462</v>
      </c>
      <c r="AY36" s="30">
        <v>42324</v>
      </c>
      <c r="AZ36" s="31">
        <v>9.5</v>
      </c>
      <c r="BA36" s="34" t="s">
        <v>422</v>
      </c>
      <c r="BB36" s="31">
        <v>719</v>
      </c>
      <c r="BC36" s="31"/>
      <c r="BD36" s="33">
        <v>578</v>
      </c>
      <c r="BE36" s="30">
        <v>42688</v>
      </c>
      <c r="BF36" s="31">
        <v>10.5</v>
      </c>
      <c r="BG36" s="34" t="s">
        <v>423</v>
      </c>
      <c r="BH36" s="31"/>
      <c r="BI36" s="31"/>
      <c r="BJ36" s="33"/>
    </row>
    <row r="37" spans="1:62" x14ac:dyDescent="0.2">
      <c r="A37" s="25">
        <v>35</v>
      </c>
      <c r="B37" s="30">
        <v>39405</v>
      </c>
      <c r="C37" s="31">
        <v>1.5</v>
      </c>
      <c r="D37" s="31" t="s">
        <v>424</v>
      </c>
      <c r="E37" s="31">
        <v>368</v>
      </c>
      <c r="F37" s="31"/>
      <c r="G37" s="33">
        <v>179</v>
      </c>
      <c r="H37" s="30">
        <v>39776</v>
      </c>
      <c r="I37" s="31">
        <v>2.5</v>
      </c>
      <c r="J37" s="31" t="s">
        <v>425</v>
      </c>
      <c r="K37" s="31">
        <v>329</v>
      </c>
      <c r="L37" s="31"/>
      <c r="M37" s="33">
        <v>121</v>
      </c>
      <c r="N37" s="30">
        <v>40140</v>
      </c>
      <c r="O37" s="31">
        <v>3.5</v>
      </c>
      <c r="P37" s="31" t="s">
        <v>426</v>
      </c>
      <c r="Q37" s="31">
        <v>415</v>
      </c>
      <c r="R37" s="31">
        <v>159</v>
      </c>
      <c r="S37" s="33">
        <v>376</v>
      </c>
      <c r="T37" s="30">
        <v>40504</v>
      </c>
      <c r="U37" s="31">
        <v>4.5</v>
      </c>
      <c r="V37" s="31" t="s">
        <v>427</v>
      </c>
      <c r="W37" s="31">
        <v>609</v>
      </c>
      <c r="X37" s="31"/>
      <c r="Y37" s="33">
        <v>253</v>
      </c>
      <c r="Z37" s="30">
        <v>40868</v>
      </c>
      <c r="AA37" s="31">
        <v>5.5</v>
      </c>
      <c r="AB37" s="31" t="s">
        <v>428</v>
      </c>
      <c r="AC37" s="31">
        <v>346</v>
      </c>
      <c r="AD37" s="31">
        <v>472</v>
      </c>
      <c r="AE37" s="33">
        <v>713</v>
      </c>
      <c r="AF37" s="29"/>
      <c r="AG37" s="30">
        <f t="shared" si="1"/>
        <v>41232</v>
      </c>
      <c r="AH37" s="31">
        <v>6.5</v>
      </c>
      <c r="AI37" s="31" t="s">
        <v>429</v>
      </c>
      <c r="AJ37" s="31">
        <v>300</v>
      </c>
      <c r="AK37" s="31">
        <v>429</v>
      </c>
      <c r="AL37" s="33">
        <v>309</v>
      </c>
      <c r="AM37" s="30">
        <v>41603</v>
      </c>
      <c r="AN37" s="31">
        <v>7.5</v>
      </c>
      <c r="AO37" s="31" t="s">
        <v>430</v>
      </c>
      <c r="AP37" s="31">
        <v>392</v>
      </c>
      <c r="AQ37" s="31">
        <v>222</v>
      </c>
      <c r="AR37" s="33">
        <v>175</v>
      </c>
      <c r="AS37" s="30">
        <v>41967</v>
      </c>
      <c r="AT37" s="31">
        <v>8.5</v>
      </c>
      <c r="AU37" s="34" t="s">
        <v>431</v>
      </c>
      <c r="AV37" s="31">
        <v>649</v>
      </c>
      <c r="AW37" s="31">
        <v>86</v>
      </c>
      <c r="AX37" s="33">
        <v>641</v>
      </c>
      <c r="AY37" s="30">
        <v>42331</v>
      </c>
      <c r="AZ37" s="31">
        <v>9.5</v>
      </c>
      <c r="BA37" s="34" t="s">
        <v>432</v>
      </c>
      <c r="BB37" s="31">
        <v>607</v>
      </c>
      <c r="BC37" s="31"/>
      <c r="BD37" s="33">
        <v>690</v>
      </c>
      <c r="BE37" s="30">
        <v>42695</v>
      </c>
      <c r="BF37" s="31">
        <v>10.5</v>
      </c>
      <c r="BG37" s="34" t="s">
        <v>433</v>
      </c>
      <c r="BH37" s="31"/>
      <c r="BI37" s="31"/>
      <c r="BJ37" s="33"/>
    </row>
    <row r="38" spans="1:62" x14ac:dyDescent="0.2">
      <c r="A38" s="25">
        <v>36</v>
      </c>
      <c r="B38" s="30">
        <v>39412</v>
      </c>
      <c r="C38" s="31">
        <v>1.5</v>
      </c>
      <c r="D38" s="31" t="s">
        <v>434</v>
      </c>
      <c r="E38" s="31">
        <v>347</v>
      </c>
      <c r="F38" s="31"/>
      <c r="G38" s="33">
        <v>200</v>
      </c>
      <c r="H38" s="30">
        <v>39783</v>
      </c>
      <c r="I38" s="31">
        <v>2.5</v>
      </c>
      <c r="J38" s="31" t="s">
        <v>435</v>
      </c>
      <c r="K38" s="31">
        <v>314</v>
      </c>
      <c r="L38" s="31"/>
      <c r="M38" s="33">
        <v>146</v>
      </c>
      <c r="N38" s="30">
        <v>40147</v>
      </c>
      <c r="O38" s="31">
        <v>3.5</v>
      </c>
      <c r="P38" s="31" t="s">
        <v>436</v>
      </c>
      <c r="Q38" s="31">
        <v>467</v>
      </c>
      <c r="R38" s="31">
        <v>158</v>
      </c>
      <c r="S38" s="33">
        <v>325</v>
      </c>
      <c r="T38" s="30">
        <v>40511</v>
      </c>
      <c r="U38" s="31">
        <v>4.5</v>
      </c>
      <c r="V38" s="31" t="s">
        <v>437</v>
      </c>
      <c r="W38" s="31">
        <v>632</v>
      </c>
      <c r="X38" s="31"/>
      <c r="Y38" s="33">
        <v>230</v>
      </c>
      <c r="Z38" s="30">
        <v>40875</v>
      </c>
      <c r="AA38" s="31">
        <v>5.5</v>
      </c>
      <c r="AB38" s="31" t="s">
        <v>438</v>
      </c>
      <c r="AC38" s="31">
        <v>394</v>
      </c>
      <c r="AD38" s="31">
        <v>431</v>
      </c>
      <c r="AE38" s="33">
        <v>706</v>
      </c>
      <c r="AF38" s="29"/>
      <c r="AG38" s="30">
        <f t="shared" si="1"/>
        <v>41239</v>
      </c>
      <c r="AH38" s="31">
        <v>6.5</v>
      </c>
      <c r="AI38" s="31" t="s">
        <v>439</v>
      </c>
      <c r="AJ38" s="31">
        <v>290</v>
      </c>
      <c r="AK38" s="31">
        <v>457</v>
      </c>
      <c r="AL38" s="33">
        <v>291</v>
      </c>
      <c r="AM38" s="30">
        <v>41610</v>
      </c>
      <c r="AN38" s="31">
        <v>7.5</v>
      </c>
      <c r="AO38" s="31" t="s">
        <v>440</v>
      </c>
      <c r="AP38" s="31">
        <v>404</v>
      </c>
      <c r="AQ38" s="31">
        <v>217</v>
      </c>
      <c r="AR38" s="33">
        <v>168</v>
      </c>
      <c r="AS38" s="30">
        <v>41974</v>
      </c>
      <c r="AT38" s="31">
        <v>8.5</v>
      </c>
      <c r="AU38" s="31" t="s">
        <v>441</v>
      </c>
      <c r="AV38" s="31">
        <v>748</v>
      </c>
      <c r="AW38" s="31">
        <v>161</v>
      </c>
      <c r="AX38" s="33">
        <v>467</v>
      </c>
      <c r="AY38" s="30">
        <v>42338</v>
      </c>
      <c r="AZ38" s="31">
        <v>9.5</v>
      </c>
      <c r="BA38" s="31" t="s">
        <v>442</v>
      </c>
      <c r="BB38" s="31">
        <v>668</v>
      </c>
      <c r="BC38" s="31"/>
      <c r="BD38" s="33">
        <v>629</v>
      </c>
      <c r="BE38" s="30">
        <v>42702</v>
      </c>
      <c r="BF38" s="31">
        <v>10.5</v>
      </c>
      <c r="BG38" s="31" t="s">
        <v>443</v>
      </c>
      <c r="BH38" s="31"/>
      <c r="BI38" s="31"/>
      <c r="BJ38" s="33"/>
    </row>
    <row r="39" spans="1:62" x14ac:dyDescent="0.2">
      <c r="A39" s="25">
        <v>37</v>
      </c>
      <c r="B39" s="30">
        <v>39419</v>
      </c>
      <c r="C39" s="31">
        <v>1.5</v>
      </c>
      <c r="D39" s="31" t="s">
        <v>444</v>
      </c>
      <c r="E39" s="31">
        <v>412</v>
      </c>
      <c r="F39" s="31"/>
      <c r="G39" s="33">
        <v>126</v>
      </c>
      <c r="H39" s="30">
        <v>39790</v>
      </c>
      <c r="I39" s="31">
        <v>2.5</v>
      </c>
      <c r="J39" s="31" t="s">
        <v>445</v>
      </c>
      <c r="K39" s="31">
        <v>354</v>
      </c>
      <c r="L39" s="31"/>
      <c r="M39" s="33">
        <v>112</v>
      </c>
      <c r="N39" s="30">
        <v>40154</v>
      </c>
      <c r="O39" s="31">
        <v>3.5</v>
      </c>
      <c r="P39" s="31" t="s">
        <v>446</v>
      </c>
      <c r="Q39" s="31">
        <v>440</v>
      </c>
      <c r="R39" s="31">
        <v>151</v>
      </c>
      <c r="S39" s="33">
        <v>359</v>
      </c>
      <c r="T39" s="30">
        <v>40518</v>
      </c>
      <c r="U39" s="31">
        <v>4.5</v>
      </c>
      <c r="V39" s="31" t="s">
        <v>447</v>
      </c>
      <c r="W39" s="31">
        <v>643</v>
      </c>
      <c r="X39" s="31"/>
      <c r="Y39" s="33">
        <v>230</v>
      </c>
      <c r="Z39" s="30">
        <v>40882</v>
      </c>
      <c r="AA39" s="31">
        <v>5.5</v>
      </c>
      <c r="AB39" s="31" t="s">
        <v>448</v>
      </c>
      <c r="AC39" s="31">
        <v>418</v>
      </c>
      <c r="AD39" s="31">
        <v>414</v>
      </c>
      <c r="AE39" s="33">
        <v>699</v>
      </c>
      <c r="AF39" s="29"/>
      <c r="AG39" s="30">
        <f t="shared" si="1"/>
        <v>41246</v>
      </c>
      <c r="AH39" s="31">
        <v>6.5</v>
      </c>
      <c r="AI39" s="31" t="s">
        <v>449</v>
      </c>
      <c r="AJ39" s="31">
        <v>338</v>
      </c>
      <c r="AK39" s="31">
        <v>461</v>
      </c>
      <c r="AL39" s="33">
        <v>239</v>
      </c>
      <c r="AM39" s="30">
        <v>41617</v>
      </c>
      <c r="AN39" s="31">
        <v>7.5</v>
      </c>
      <c r="AO39" s="31" t="s">
        <v>450</v>
      </c>
      <c r="AP39" s="31">
        <v>404</v>
      </c>
      <c r="AQ39" s="31">
        <v>200</v>
      </c>
      <c r="AR39" s="33">
        <v>185</v>
      </c>
      <c r="AS39" s="30">
        <v>41981</v>
      </c>
      <c r="AT39" s="31">
        <v>8.5</v>
      </c>
      <c r="AU39" s="31" t="s">
        <v>451</v>
      </c>
      <c r="AV39" s="31">
        <v>711</v>
      </c>
      <c r="AW39" s="31">
        <v>149</v>
      </c>
      <c r="AX39" s="33">
        <v>516</v>
      </c>
      <c r="AY39" s="30">
        <v>42345</v>
      </c>
      <c r="AZ39" s="31">
        <v>9.5</v>
      </c>
      <c r="BA39" s="31" t="s">
        <v>452</v>
      </c>
      <c r="BB39" s="31">
        <v>645</v>
      </c>
      <c r="BC39" s="31"/>
      <c r="BD39" s="33">
        <v>652</v>
      </c>
      <c r="BE39" s="30">
        <v>42709</v>
      </c>
      <c r="BF39" s="31">
        <v>10.5</v>
      </c>
      <c r="BG39" s="31" t="s">
        <v>453</v>
      </c>
      <c r="BH39" s="31"/>
      <c r="BI39" s="31"/>
      <c r="BJ39" s="33"/>
    </row>
    <row r="40" spans="1:62" x14ac:dyDescent="0.2">
      <c r="A40" s="25">
        <v>38</v>
      </c>
      <c r="B40" s="30">
        <v>39426</v>
      </c>
      <c r="C40" s="31">
        <v>1.5</v>
      </c>
      <c r="D40" s="31" t="s">
        <v>454</v>
      </c>
      <c r="E40" s="31">
        <v>382</v>
      </c>
      <c r="F40" s="31"/>
      <c r="G40" s="33">
        <v>165</v>
      </c>
      <c r="H40" s="30">
        <v>39797</v>
      </c>
      <c r="I40" s="31">
        <v>2.5</v>
      </c>
      <c r="J40" s="31" t="s">
        <v>455</v>
      </c>
      <c r="K40" s="31">
        <v>295</v>
      </c>
      <c r="L40" s="31">
        <v>11</v>
      </c>
      <c r="M40" s="33">
        <v>160</v>
      </c>
      <c r="N40" s="30">
        <v>40161</v>
      </c>
      <c r="O40" s="31">
        <v>3.5</v>
      </c>
      <c r="P40" s="31" t="s">
        <v>456</v>
      </c>
      <c r="Q40" s="31">
        <v>580</v>
      </c>
      <c r="R40" s="31">
        <v>66</v>
      </c>
      <c r="S40" s="33">
        <v>309</v>
      </c>
      <c r="T40" s="30">
        <v>40525</v>
      </c>
      <c r="U40" s="31">
        <v>4.5</v>
      </c>
      <c r="V40" s="31" t="s">
        <v>457</v>
      </c>
      <c r="W40" s="31">
        <v>662</v>
      </c>
      <c r="X40" s="31"/>
      <c r="Y40" s="33">
        <v>211</v>
      </c>
      <c r="Z40" s="30">
        <v>40889</v>
      </c>
      <c r="AA40" s="31">
        <v>5.5</v>
      </c>
      <c r="AB40" s="31" t="s">
        <v>458</v>
      </c>
      <c r="AC40" s="31">
        <v>168</v>
      </c>
      <c r="AD40" s="31">
        <v>633</v>
      </c>
      <c r="AE40" s="33">
        <v>730</v>
      </c>
      <c r="AF40" s="29"/>
      <c r="AG40" s="30">
        <f t="shared" si="1"/>
        <v>41253</v>
      </c>
      <c r="AH40" s="31">
        <v>6.5</v>
      </c>
      <c r="AI40" s="31" t="s">
        <v>459</v>
      </c>
      <c r="AJ40" s="31">
        <v>282</v>
      </c>
      <c r="AK40" s="31">
        <v>457</v>
      </c>
      <c r="AL40" s="33">
        <v>299</v>
      </c>
      <c r="AM40" s="30">
        <v>41624</v>
      </c>
      <c r="AN40" s="31">
        <v>7.5</v>
      </c>
      <c r="AO40" s="31" t="s">
        <v>460</v>
      </c>
      <c r="AP40" s="31">
        <v>394</v>
      </c>
      <c r="AQ40" s="31">
        <v>211</v>
      </c>
      <c r="AR40" s="33">
        <v>184</v>
      </c>
      <c r="AS40" s="30">
        <v>41988</v>
      </c>
      <c r="AT40" s="31">
        <v>8.5</v>
      </c>
      <c r="AU40" s="31" t="s">
        <v>461</v>
      </c>
      <c r="AV40" s="31">
        <v>787</v>
      </c>
      <c r="AW40" s="31">
        <v>93</v>
      </c>
      <c r="AX40" s="33">
        <v>496</v>
      </c>
      <c r="AY40" s="30">
        <v>42352</v>
      </c>
      <c r="AZ40" s="31">
        <v>9.5</v>
      </c>
      <c r="BA40" s="31" t="s">
        <v>462</v>
      </c>
      <c r="BB40" s="31">
        <v>645</v>
      </c>
      <c r="BC40" s="31"/>
      <c r="BD40" s="33">
        <v>652</v>
      </c>
      <c r="BE40" s="30">
        <v>42716</v>
      </c>
      <c r="BF40" s="31">
        <v>10.5</v>
      </c>
      <c r="BG40" s="31" t="s">
        <v>463</v>
      </c>
      <c r="BH40" s="31"/>
      <c r="BI40" s="31"/>
      <c r="BJ40" s="33"/>
    </row>
    <row r="41" spans="1:62" x14ac:dyDescent="0.2">
      <c r="A41" s="25">
        <v>39</v>
      </c>
      <c r="B41" s="30">
        <v>39433</v>
      </c>
      <c r="C41" s="31">
        <v>1.5</v>
      </c>
      <c r="D41" s="31" t="s">
        <v>464</v>
      </c>
      <c r="E41" s="31">
        <v>381</v>
      </c>
      <c r="F41" s="31"/>
      <c r="G41" s="33">
        <v>166</v>
      </c>
      <c r="H41" s="30">
        <v>39804</v>
      </c>
      <c r="I41" s="31">
        <v>2.5</v>
      </c>
      <c r="J41" s="31" t="s">
        <v>465</v>
      </c>
      <c r="K41" s="31">
        <v>314</v>
      </c>
      <c r="L41" s="31"/>
      <c r="M41" s="33">
        <v>152</v>
      </c>
      <c r="N41" s="30">
        <v>40168</v>
      </c>
      <c r="O41" s="31">
        <v>3.5</v>
      </c>
      <c r="P41" s="31" t="s">
        <v>466</v>
      </c>
      <c r="Q41" s="31">
        <v>680</v>
      </c>
      <c r="R41" s="31"/>
      <c r="S41" s="33">
        <v>270</v>
      </c>
      <c r="T41" s="30">
        <v>40532</v>
      </c>
      <c r="U41" s="31">
        <v>4.5</v>
      </c>
      <c r="V41" s="31" t="s">
        <v>467</v>
      </c>
      <c r="W41" s="31">
        <v>606</v>
      </c>
      <c r="X41" s="31"/>
      <c r="Y41" s="33">
        <v>267</v>
      </c>
      <c r="Z41" s="30">
        <v>40896</v>
      </c>
      <c r="AA41" s="31">
        <v>5.5</v>
      </c>
      <c r="AB41" s="31" t="s">
        <v>468</v>
      </c>
      <c r="AC41" s="31">
        <v>740</v>
      </c>
      <c r="AD41" s="31">
        <v>37</v>
      </c>
      <c r="AE41" s="33">
        <v>754</v>
      </c>
      <c r="AF41" s="29"/>
      <c r="AG41" s="30">
        <f t="shared" si="1"/>
        <v>41260</v>
      </c>
      <c r="AH41" s="31">
        <v>6.5</v>
      </c>
      <c r="AI41" s="31" t="s">
        <v>469</v>
      </c>
      <c r="AJ41" s="31">
        <v>729</v>
      </c>
      <c r="AK41" s="31"/>
      <c r="AL41" s="33">
        <v>309</v>
      </c>
      <c r="AM41" s="30">
        <v>41631</v>
      </c>
      <c r="AN41" s="31">
        <v>7.5</v>
      </c>
      <c r="AO41" s="31" t="s">
        <v>470</v>
      </c>
      <c r="AP41" s="31">
        <v>394</v>
      </c>
      <c r="AQ41" s="31">
        <v>189</v>
      </c>
      <c r="AR41" s="33">
        <v>206</v>
      </c>
      <c r="AS41" s="30">
        <v>41995</v>
      </c>
      <c r="AT41" s="31">
        <v>8.5</v>
      </c>
      <c r="AU41" s="31" t="s">
        <v>471</v>
      </c>
      <c r="AV41" s="31">
        <v>765</v>
      </c>
      <c r="AW41" s="31">
        <v>141</v>
      </c>
      <c r="AX41" s="33">
        <v>470</v>
      </c>
      <c r="AY41" s="30">
        <v>42359</v>
      </c>
      <c r="AZ41" s="31">
        <v>9.5</v>
      </c>
      <c r="BA41" s="31" t="s">
        <v>472</v>
      </c>
      <c r="BB41" s="31">
        <v>642</v>
      </c>
      <c r="BC41" s="31"/>
      <c r="BD41" s="33">
        <v>655</v>
      </c>
      <c r="BE41" s="30">
        <v>42723</v>
      </c>
      <c r="BF41" s="31">
        <v>10.5</v>
      </c>
      <c r="BG41" s="31" t="s">
        <v>473</v>
      </c>
      <c r="BH41" s="31"/>
      <c r="BI41" s="31"/>
      <c r="BJ41" s="33"/>
    </row>
    <row r="42" spans="1:62" x14ac:dyDescent="0.2">
      <c r="A42" s="25">
        <v>40</v>
      </c>
      <c r="B42" s="30">
        <v>39440</v>
      </c>
      <c r="C42" s="31">
        <v>1.5</v>
      </c>
      <c r="D42" s="31" t="s">
        <v>474</v>
      </c>
      <c r="E42" s="31">
        <v>348</v>
      </c>
      <c r="F42" s="31">
        <v>48</v>
      </c>
      <c r="G42" s="33">
        <v>151</v>
      </c>
      <c r="H42" s="30">
        <v>39811</v>
      </c>
      <c r="I42" s="31">
        <v>2.5</v>
      </c>
      <c r="J42" s="31" t="s">
        <v>475</v>
      </c>
      <c r="K42" s="31">
        <v>327</v>
      </c>
      <c r="L42" s="31"/>
      <c r="M42" s="33">
        <v>139</v>
      </c>
      <c r="N42" s="30">
        <v>40175</v>
      </c>
      <c r="O42" s="31">
        <v>3.5</v>
      </c>
      <c r="P42" s="31" t="s">
        <v>476</v>
      </c>
      <c r="Q42" s="31">
        <v>613</v>
      </c>
      <c r="R42" s="31"/>
      <c r="S42" s="33">
        <v>337</v>
      </c>
      <c r="T42" s="30">
        <v>40539</v>
      </c>
      <c r="U42" s="31">
        <v>4.5</v>
      </c>
      <c r="V42" s="31" t="s">
        <v>477</v>
      </c>
      <c r="W42" s="31">
        <v>551</v>
      </c>
      <c r="X42" s="31"/>
      <c r="Y42" s="33">
        <v>322</v>
      </c>
      <c r="Z42" s="30">
        <v>40903</v>
      </c>
      <c r="AA42" s="31">
        <v>5.5</v>
      </c>
      <c r="AB42" s="31" t="s">
        <v>478</v>
      </c>
      <c r="AC42" s="31">
        <v>392</v>
      </c>
      <c r="AD42" s="31">
        <v>369</v>
      </c>
      <c r="AE42" s="33">
        <v>770</v>
      </c>
      <c r="AF42" s="29"/>
      <c r="AG42" s="30">
        <f t="shared" si="1"/>
        <v>41267</v>
      </c>
      <c r="AH42" s="31">
        <v>6.5</v>
      </c>
      <c r="AI42" s="31" t="s">
        <v>479</v>
      </c>
      <c r="AJ42" s="31">
        <v>338</v>
      </c>
      <c r="AK42" s="31">
        <v>447</v>
      </c>
      <c r="AL42" s="33">
        <v>253</v>
      </c>
      <c r="AM42" s="30">
        <v>41638</v>
      </c>
      <c r="AN42" s="31">
        <v>7.5</v>
      </c>
      <c r="AO42" s="31" t="s">
        <v>480</v>
      </c>
      <c r="AP42" s="31">
        <v>340</v>
      </c>
      <c r="AQ42" s="31">
        <v>214</v>
      </c>
      <c r="AR42" s="33">
        <v>235</v>
      </c>
      <c r="AS42" s="30">
        <v>42002</v>
      </c>
      <c r="AT42" s="31">
        <v>8.5</v>
      </c>
      <c r="AU42" s="31" t="s">
        <v>481</v>
      </c>
      <c r="AV42" s="31">
        <v>759</v>
      </c>
      <c r="AW42" s="31">
        <v>153</v>
      </c>
      <c r="AX42" s="33">
        <v>464</v>
      </c>
      <c r="AY42" s="30">
        <v>42366</v>
      </c>
      <c r="AZ42" s="31">
        <v>9.5</v>
      </c>
      <c r="BA42" s="31" t="s">
        <v>482</v>
      </c>
      <c r="BB42" s="31">
        <v>666</v>
      </c>
      <c r="BC42" s="31"/>
      <c r="BD42" s="33">
        <v>631</v>
      </c>
      <c r="BE42" s="30">
        <v>42730</v>
      </c>
      <c r="BF42" s="31">
        <v>10.5</v>
      </c>
      <c r="BG42" s="31" t="s">
        <v>483</v>
      </c>
      <c r="BH42" s="31"/>
      <c r="BI42" s="31"/>
      <c r="BJ42" s="33"/>
    </row>
    <row r="43" spans="1:62" x14ac:dyDescent="0.2">
      <c r="A43" s="25">
        <v>41</v>
      </c>
      <c r="B43" s="30">
        <v>39447</v>
      </c>
      <c r="C43" s="31">
        <v>1.5</v>
      </c>
      <c r="D43" s="31" t="s">
        <v>484</v>
      </c>
      <c r="E43" s="31">
        <v>417</v>
      </c>
      <c r="F43" s="31"/>
      <c r="G43" s="33">
        <v>130</v>
      </c>
      <c r="H43" s="30">
        <v>39818</v>
      </c>
      <c r="I43" s="31">
        <v>2.5</v>
      </c>
      <c r="J43" s="31" t="s">
        <v>485</v>
      </c>
      <c r="K43" s="31">
        <v>325</v>
      </c>
      <c r="L43" s="31">
        <v>37</v>
      </c>
      <c r="M43" s="33">
        <v>104</v>
      </c>
      <c r="N43" s="30">
        <v>40182</v>
      </c>
      <c r="O43" s="31">
        <v>3.5</v>
      </c>
      <c r="P43" s="31" t="s">
        <v>486</v>
      </c>
      <c r="Q43" s="31">
        <v>711</v>
      </c>
      <c r="R43" s="31"/>
      <c r="S43" s="33">
        <v>239</v>
      </c>
      <c r="T43" s="30">
        <v>40546</v>
      </c>
      <c r="U43" s="31">
        <v>4.5</v>
      </c>
      <c r="V43" s="31" t="s">
        <v>487</v>
      </c>
      <c r="W43" s="31">
        <v>616</v>
      </c>
      <c r="X43" s="31"/>
      <c r="Y43" s="33">
        <v>257</v>
      </c>
      <c r="Z43" s="30">
        <v>40910</v>
      </c>
      <c r="AA43" s="31">
        <v>5.5</v>
      </c>
      <c r="AB43" s="31" t="s">
        <v>488</v>
      </c>
      <c r="AC43" s="31">
        <v>381</v>
      </c>
      <c r="AD43" s="31">
        <v>395</v>
      </c>
      <c r="AE43" s="33">
        <v>755</v>
      </c>
      <c r="AF43" s="29"/>
      <c r="AG43" s="30">
        <f t="shared" si="1"/>
        <v>41274</v>
      </c>
      <c r="AH43" s="31">
        <v>6.5</v>
      </c>
      <c r="AI43" s="31" t="s">
        <v>489</v>
      </c>
      <c r="AJ43" s="31">
        <v>338</v>
      </c>
      <c r="AK43" s="31">
        <v>431</v>
      </c>
      <c r="AL43" s="33">
        <v>269</v>
      </c>
      <c r="AM43" s="30">
        <v>41645</v>
      </c>
      <c r="AN43" s="31">
        <v>7.5</v>
      </c>
      <c r="AO43" s="31" t="s">
        <v>490</v>
      </c>
      <c r="AP43" s="31">
        <v>375</v>
      </c>
      <c r="AQ43" s="31">
        <v>208</v>
      </c>
      <c r="AR43" s="33">
        <v>206</v>
      </c>
      <c r="AS43" s="30">
        <v>42009</v>
      </c>
      <c r="AT43" s="31">
        <v>8.5</v>
      </c>
      <c r="AU43" s="31" t="s">
        <v>491</v>
      </c>
      <c r="AV43" s="31">
        <v>796</v>
      </c>
      <c r="AW43" s="31">
        <v>65</v>
      </c>
      <c r="AX43" s="33">
        <v>515</v>
      </c>
      <c r="AY43" s="30">
        <v>42373</v>
      </c>
      <c r="AZ43" s="31">
        <v>9.5</v>
      </c>
      <c r="BA43" s="31" t="s">
        <v>492</v>
      </c>
      <c r="BB43" s="31">
        <v>430</v>
      </c>
      <c r="BC43" s="31"/>
      <c r="BD43" s="33">
        <v>867</v>
      </c>
      <c r="BE43" s="30">
        <v>42737</v>
      </c>
      <c r="BF43" s="31">
        <v>10.5</v>
      </c>
      <c r="BG43" s="31" t="s">
        <v>493</v>
      </c>
      <c r="BH43" s="31"/>
      <c r="BI43" s="31"/>
      <c r="BJ43" s="33"/>
    </row>
    <row r="44" spans="1:62" x14ac:dyDescent="0.2">
      <c r="A44" s="25">
        <v>42</v>
      </c>
      <c r="B44" s="30">
        <v>39454</v>
      </c>
      <c r="C44" s="31">
        <v>1.5</v>
      </c>
      <c r="D44" s="31" t="s">
        <v>494</v>
      </c>
      <c r="E44" s="31">
        <v>444</v>
      </c>
      <c r="F44" s="31"/>
      <c r="G44" s="33">
        <v>103</v>
      </c>
      <c r="H44" s="30">
        <v>39825</v>
      </c>
      <c r="I44" s="31">
        <v>2.5</v>
      </c>
      <c r="J44" s="31" t="s">
        <v>495</v>
      </c>
      <c r="K44" s="31">
        <v>305</v>
      </c>
      <c r="L44" s="31">
        <v>25</v>
      </c>
      <c r="M44" s="33">
        <v>136</v>
      </c>
      <c r="N44" s="30">
        <v>40189</v>
      </c>
      <c r="O44" s="31">
        <v>3.5</v>
      </c>
      <c r="P44" s="31" t="s">
        <v>496</v>
      </c>
      <c r="Q44" s="31">
        <v>576</v>
      </c>
      <c r="R44" s="31">
        <v>132</v>
      </c>
      <c r="S44" s="33">
        <v>242</v>
      </c>
      <c r="T44" s="30">
        <v>40553</v>
      </c>
      <c r="U44" s="31">
        <v>4.5</v>
      </c>
      <c r="V44" s="31" t="s">
        <v>497</v>
      </c>
      <c r="W44" s="31">
        <v>608</v>
      </c>
      <c r="X44" s="31"/>
      <c r="Y44" s="33">
        <v>265</v>
      </c>
      <c r="Z44" s="30">
        <v>40917</v>
      </c>
      <c r="AA44" s="31">
        <v>5.5</v>
      </c>
      <c r="AB44" s="31" t="s">
        <v>498</v>
      </c>
      <c r="AC44" s="31">
        <v>485</v>
      </c>
      <c r="AD44" s="31">
        <v>304</v>
      </c>
      <c r="AE44" s="33">
        <v>742</v>
      </c>
      <c r="AF44" s="29"/>
      <c r="AG44" s="30">
        <f t="shared" si="1"/>
        <v>41281</v>
      </c>
      <c r="AH44" s="31">
        <v>6.5</v>
      </c>
      <c r="AI44" s="31" t="s">
        <v>499</v>
      </c>
      <c r="AJ44" s="31">
        <v>338</v>
      </c>
      <c r="AK44" s="31">
        <v>384</v>
      </c>
      <c r="AL44" s="33">
        <v>316</v>
      </c>
      <c r="AM44" s="30">
        <v>41652</v>
      </c>
      <c r="AN44" s="31">
        <v>7.5</v>
      </c>
      <c r="AO44" s="31" t="s">
        <v>500</v>
      </c>
      <c r="AP44" s="31">
        <v>380</v>
      </c>
      <c r="AQ44" s="31">
        <v>190</v>
      </c>
      <c r="AR44" s="33">
        <v>219</v>
      </c>
      <c r="AS44" s="30">
        <v>42016</v>
      </c>
      <c r="AT44" s="31">
        <v>8.5</v>
      </c>
      <c r="AU44" s="31" t="s">
        <v>501</v>
      </c>
      <c r="AV44" s="31">
        <v>624</v>
      </c>
      <c r="AW44" s="31">
        <v>116</v>
      </c>
      <c r="AX44" s="33">
        <v>636</v>
      </c>
      <c r="AY44" s="30">
        <v>42380</v>
      </c>
      <c r="AZ44" s="31">
        <v>9.5</v>
      </c>
      <c r="BA44" s="31" t="s">
        <v>502</v>
      </c>
      <c r="BB44" s="31">
        <v>712</v>
      </c>
      <c r="BC44" s="31"/>
      <c r="BD44" s="33">
        <v>585</v>
      </c>
      <c r="BE44" s="30">
        <v>42744</v>
      </c>
      <c r="BF44" s="31">
        <v>10.5</v>
      </c>
      <c r="BG44" s="31" t="s">
        <v>503</v>
      </c>
      <c r="BH44" s="31"/>
      <c r="BI44" s="31"/>
      <c r="BJ44" s="33"/>
    </row>
    <row r="45" spans="1:62" x14ac:dyDescent="0.2">
      <c r="A45" s="25">
        <v>43</v>
      </c>
      <c r="B45" s="30">
        <v>39461</v>
      </c>
      <c r="C45" s="31">
        <v>1.5</v>
      </c>
      <c r="D45" s="31" t="s">
        <v>504</v>
      </c>
      <c r="E45" s="31">
        <v>398</v>
      </c>
      <c r="F45" s="31">
        <v>25</v>
      </c>
      <c r="G45" s="33">
        <v>124</v>
      </c>
      <c r="H45" s="30">
        <v>39832</v>
      </c>
      <c r="I45" s="31">
        <v>2.5</v>
      </c>
      <c r="J45" s="31" t="s">
        <v>505</v>
      </c>
      <c r="K45" s="31">
        <v>376</v>
      </c>
      <c r="L45" s="31"/>
      <c r="M45" s="33">
        <v>90</v>
      </c>
      <c r="N45" s="30">
        <v>40196</v>
      </c>
      <c r="O45" s="31">
        <v>3.5</v>
      </c>
      <c r="P45" s="31" t="s">
        <v>506</v>
      </c>
      <c r="Q45" s="31">
        <v>432</v>
      </c>
      <c r="R45" s="31">
        <v>310</v>
      </c>
      <c r="S45" s="33">
        <v>213</v>
      </c>
      <c r="T45" s="30">
        <v>40560</v>
      </c>
      <c r="U45" s="31">
        <v>4.5</v>
      </c>
      <c r="V45" s="31" t="s">
        <v>507</v>
      </c>
      <c r="W45" s="31">
        <v>619</v>
      </c>
      <c r="X45" s="31"/>
      <c r="Y45" s="33">
        <v>254</v>
      </c>
      <c r="Z45" s="30">
        <v>40924</v>
      </c>
      <c r="AA45" s="31">
        <v>5.5</v>
      </c>
      <c r="AB45" s="31" t="s">
        <v>508</v>
      </c>
      <c r="AC45" s="31">
        <v>537</v>
      </c>
      <c r="AD45" s="31">
        <v>226</v>
      </c>
      <c r="AE45" s="33">
        <v>768</v>
      </c>
      <c r="AF45" s="29"/>
      <c r="AG45" s="30">
        <f t="shared" si="1"/>
        <v>41288</v>
      </c>
      <c r="AH45" s="31">
        <v>6.5</v>
      </c>
      <c r="AI45" s="31" t="s">
        <v>509</v>
      </c>
      <c r="AJ45" s="31">
        <v>338</v>
      </c>
      <c r="AK45" s="31">
        <v>387</v>
      </c>
      <c r="AL45" s="33">
        <v>313</v>
      </c>
      <c r="AM45" s="30">
        <v>41659</v>
      </c>
      <c r="AN45" s="31">
        <v>7.5</v>
      </c>
      <c r="AO45" s="31" t="s">
        <v>510</v>
      </c>
      <c r="AP45" s="31">
        <v>386</v>
      </c>
      <c r="AQ45" s="31">
        <v>193</v>
      </c>
      <c r="AR45" s="33">
        <v>210</v>
      </c>
      <c r="AS45" s="30">
        <v>42023</v>
      </c>
      <c r="AT45" s="31">
        <v>8.5</v>
      </c>
      <c r="AU45" s="31" t="s">
        <v>511</v>
      </c>
      <c r="AV45" s="31">
        <v>709</v>
      </c>
      <c r="AW45" s="31">
        <v>35</v>
      </c>
      <c r="AX45" s="33">
        <v>632</v>
      </c>
      <c r="AY45" s="30">
        <v>42387</v>
      </c>
      <c r="AZ45" s="31">
        <v>9.5</v>
      </c>
      <c r="BA45" s="31" t="s">
        <v>512</v>
      </c>
      <c r="BB45" s="31">
        <v>677</v>
      </c>
      <c r="BC45" s="31"/>
      <c r="BD45" s="33">
        <v>620</v>
      </c>
      <c r="BE45" s="30">
        <v>42751</v>
      </c>
      <c r="BF45" s="31">
        <v>10.5</v>
      </c>
      <c r="BG45" s="31" t="s">
        <v>513</v>
      </c>
      <c r="BH45" s="31"/>
      <c r="BI45" s="31"/>
      <c r="BJ45" s="33"/>
    </row>
    <row r="46" spans="1:62" x14ac:dyDescent="0.2">
      <c r="A46" s="25">
        <v>44</v>
      </c>
      <c r="B46" s="30">
        <v>39468</v>
      </c>
      <c r="C46" s="31">
        <v>1.5</v>
      </c>
      <c r="D46" s="31" t="s">
        <v>514</v>
      </c>
      <c r="E46" s="31">
        <v>363</v>
      </c>
      <c r="F46" s="31">
        <v>34</v>
      </c>
      <c r="G46" s="33">
        <v>150</v>
      </c>
      <c r="H46" s="30">
        <v>39839</v>
      </c>
      <c r="I46" s="31">
        <v>2.5</v>
      </c>
      <c r="J46" s="31" t="s">
        <v>515</v>
      </c>
      <c r="K46" s="31">
        <v>351</v>
      </c>
      <c r="L46" s="31"/>
      <c r="M46" s="33">
        <v>115</v>
      </c>
      <c r="N46" s="30">
        <v>40203</v>
      </c>
      <c r="O46" s="31">
        <v>3.5</v>
      </c>
      <c r="P46" s="31" t="s">
        <v>516</v>
      </c>
      <c r="Q46" s="31">
        <v>383</v>
      </c>
      <c r="R46" s="31">
        <v>330</v>
      </c>
      <c r="S46" s="33">
        <v>242</v>
      </c>
      <c r="T46" s="30">
        <v>40567</v>
      </c>
      <c r="U46" s="31">
        <v>4.5</v>
      </c>
      <c r="V46" s="31" t="s">
        <v>517</v>
      </c>
      <c r="W46" s="31">
        <v>608</v>
      </c>
      <c r="X46" s="31"/>
      <c r="Y46" s="33">
        <v>265</v>
      </c>
      <c r="Z46" s="30">
        <v>40931</v>
      </c>
      <c r="AA46" s="31">
        <v>5.5</v>
      </c>
      <c r="AB46" s="31" t="s">
        <v>518</v>
      </c>
      <c r="AC46" s="31">
        <v>357</v>
      </c>
      <c r="AD46" s="31">
        <v>460</v>
      </c>
      <c r="AE46" s="33">
        <v>714</v>
      </c>
      <c r="AF46" s="29"/>
      <c r="AG46" s="30">
        <f t="shared" si="1"/>
        <v>41295</v>
      </c>
      <c r="AH46" s="31">
        <v>6.5</v>
      </c>
      <c r="AI46" s="31" t="s">
        <v>519</v>
      </c>
      <c r="AJ46" s="31">
        <v>338</v>
      </c>
      <c r="AK46" s="31">
        <v>431</v>
      </c>
      <c r="AL46" s="33">
        <v>269</v>
      </c>
      <c r="AM46" s="30">
        <v>41666</v>
      </c>
      <c r="AN46" s="31">
        <v>7.5</v>
      </c>
      <c r="AO46" s="31" t="s">
        <v>520</v>
      </c>
      <c r="AP46" s="31">
        <v>389</v>
      </c>
      <c r="AQ46" s="31">
        <v>164</v>
      </c>
      <c r="AR46" s="33">
        <v>236</v>
      </c>
      <c r="AS46" s="30">
        <v>42030</v>
      </c>
      <c r="AT46" s="31">
        <v>8.5</v>
      </c>
      <c r="AU46" s="31" t="s">
        <v>521</v>
      </c>
      <c r="AV46" s="31">
        <v>841</v>
      </c>
      <c r="AW46" s="31">
        <v>39</v>
      </c>
      <c r="AX46" s="33">
        <v>496</v>
      </c>
      <c r="AY46" s="30">
        <v>42394</v>
      </c>
      <c r="AZ46" s="31">
        <v>9.5</v>
      </c>
      <c r="BA46" s="31" t="s">
        <v>522</v>
      </c>
      <c r="BB46" s="31">
        <v>659</v>
      </c>
      <c r="BC46" s="31"/>
      <c r="BD46" s="33">
        <v>638</v>
      </c>
      <c r="BE46" s="30">
        <v>42758</v>
      </c>
      <c r="BF46" s="31">
        <v>10.5</v>
      </c>
      <c r="BG46" s="31" t="s">
        <v>523</v>
      </c>
      <c r="BH46" s="31"/>
      <c r="BI46" s="31"/>
      <c r="BJ46" s="33"/>
    </row>
    <row r="47" spans="1:62" x14ac:dyDescent="0.2">
      <c r="A47" s="25">
        <v>45</v>
      </c>
      <c r="B47" s="30">
        <v>39475</v>
      </c>
      <c r="C47" s="31">
        <v>1.5</v>
      </c>
      <c r="D47" s="31" t="s">
        <v>524</v>
      </c>
      <c r="E47" s="31">
        <v>409</v>
      </c>
      <c r="F47" s="31">
        <v>25</v>
      </c>
      <c r="G47" s="33">
        <v>113</v>
      </c>
      <c r="H47" s="30">
        <v>39846</v>
      </c>
      <c r="I47" s="31">
        <v>2.6</v>
      </c>
      <c r="J47" s="31" t="s">
        <v>525</v>
      </c>
      <c r="K47" s="31">
        <v>348</v>
      </c>
      <c r="L47" s="31"/>
      <c r="M47" s="33">
        <v>127</v>
      </c>
      <c r="N47" s="30">
        <v>40210</v>
      </c>
      <c r="O47" s="31">
        <v>3.6</v>
      </c>
      <c r="P47" s="31" t="s">
        <v>526</v>
      </c>
      <c r="Q47" s="31">
        <v>455</v>
      </c>
      <c r="R47" s="31">
        <v>218</v>
      </c>
      <c r="S47" s="33">
        <v>227</v>
      </c>
      <c r="T47" s="30">
        <v>40574</v>
      </c>
      <c r="U47" s="31">
        <v>4.5999999999999996</v>
      </c>
      <c r="V47" s="31" t="s">
        <v>527</v>
      </c>
      <c r="W47" s="31">
        <v>661</v>
      </c>
      <c r="X47" s="31"/>
      <c r="Y47" s="33">
        <v>270</v>
      </c>
      <c r="Z47" s="30">
        <v>40938</v>
      </c>
      <c r="AA47" s="31">
        <v>5.6</v>
      </c>
      <c r="AB47" s="31" t="s">
        <v>528</v>
      </c>
      <c r="AC47" s="31">
        <v>318</v>
      </c>
      <c r="AD47" s="31">
        <v>477</v>
      </c>
      <c r="AE47" s="33">
        <v>719</v>
      </c>
      <c r="AF47" s="29"/>
      <c r="AG47" s="30">
        <f t="shared" si="1"/>
        <v>41302</v>
      </c>
      <c r="AH47" s="31">
        <v>6.5</v>
      </c>
      <c r="AI47" s="31" t="s">
        <v>529</v>
      </c>
      <c r="AJ47" s="31">
        <v>338</v>
      </c>
      <c r="AK47" s="31">
        <v>428</v>
      </c>
      <c r="AL47" s="33">
        <v>272</v>
      </c>
      <c r="AM47" s="30">
        <v>41673</v>
      </c>
      <c r="AN47" s="31">
        <v>7.6</v>
      </c>
      <c r="AO47" s="31" t="s">
        <v>530</v>
      </c>
      <c r="AP47" s="31">
        <v>378</v>
      </c>
      <c r="AQ47" s="31">
        <v>198</v>
      </c>
      <c r="AR47" s="33">
        <v>212</v>
      </c>
      <c r="AS47" s="30">
        <v>42037</v>
      </c>
      <c r="AT47" s="31">
        <v>8.6</v>
      </c>
      <c r="AU47" s="31" t="s">
        <v>531</v>
      </c>
      <c r="AV47" s="31">
        <v>636</v>
      </c>
      <c r="AW47" s="31">
        <v>140</v>
      </c>
      <c r="AX47" s="33">
        <v>593</v>
      </c>
      <c r="AY47" s="30">
        <v>42401</v>
      </c>
      <c r="AZ47" s="31">
        <v>9.6</v>
      </c>
      <c r="BA47" s="31" t="s">
        <v>532</v>
      </c>
      <c r="BB47" s="31">
        <v>661</v>
      </c>
      <c r="BC47" s="31"/>
      <c r="BD47" s="33">
        <v>612</v>
      </c>
      <c r="BE47" s="30">
        <v>42821</v>
      </c>
      <c r="BF47" s="31">
        <v>10.6</v>
      </c>
      <c r="BG47" s="31" t="s">
        <v>533</v>
      </c>
      <c r="BH47" s="31"/>
      <c r="BI47" s="31"/>
      <c r="BJ47" s="33"/>
    </row>
    <row r="48" spans="1:62" x14ac:dyDescent="0.2">
      <c r="A48" s="25">
        <v>46</v>
      </c>
      <c r="B48" s="30">
        <v>39482</v>
      </c>
      <c r="C48" s="31">
        <v>1.6</v>
      </c>
      <c r="D48" s="31" t="s">
        <v>534</v>
      </c>
      <c r="E48" s="31">
        <v>359</v>
      </c>
      <c r="F48" s="31">
        <v>25</v>
      </c>
      <c r="G48" s="33">
        <v>119</v>
      </c>
      <c r="H48" s="30">
        <v>39853</v>
      </c>
      <c r="I48" s="31">
        <v>2.6</v>
      </c>
      <c r="J48" s="31" t="s">
        <v>535</v>
      </c>
      <c r="K48" s="31">
        <v>384</v>
      </c>
      <c r="L48" s="31"/>
      <c r="M48" s="33">
        <v>91</v>
      </c>
      <c r="N48" s="30">
        <v>40217</v>
      </c>
      <c r="O48" s="31">
        <v>3.6</v>
      </c>
      <c r="P48" s="31" t="s">
        <v>536</v>
      </c>
      <c r="Q48" s="31">
        <v>460</v>
      </c>
      <c r="R48" s="31">
        <v>209</v>
      </c>
      <c r="S48" s="33">
        <v>231</v>
      </c>
      <c r="T48" s="30">
        <v>40581</v>
      </c>
      <c r="U48" s="31">
        <v>4.5999999999999996</v>
      </c>
      <c r="V48" s="31" t="s">
        <v>537</v>
      </c>
      <c r="W48" s="31">
        <v>661</v>
      </c>
      <c r="X48" s="31"/>
      <c r="Y48" s="33">
        <v>270</v>
      </c>
      <c r="Z48" s="30">
        <v>40945</v>
      </c>
      <c r="AA48" s="31">
        <v>5.6</v>
      </c>
      <c r="AB48" s="31" t="s">
        <v>538</v>
      </c>
      <c r="AC48" s="31">
        <v>202</v>
      </c>
      <c r="AD48" s="31">
        <v>589</v>
      </c>
      <c r="AE48" s="33">
        <v>723</v>
      </c>
      <c r="AF48" s="29"/>
      <c r="AG48" s="30">
        <f t="shared" si="1"/>
        <v>41309</v>
      </c>
      <c r="AH48" s="31">
        <v>6.6</v>
      </c>
      <c r="AI48" s="31" t="s">
        <v>539</v>
      </c>
      <c r="AJ48" s="31">
        <v>343</v>
      </c>
      <c r="AK48" s="31">
        <v>384</v>
      </c>
      <c r="AL48" s="33">
        <v>272</v>
      </c>
      <c r="AM48" s="30">
        <v>41680</v>
      </c>
      <c r="AN48" s="31">
        <v>7.6</v>
      </c>
      <c r="AO48" s="31" t="s">
        <v>540</v>
      </c>
      <c r="AP48" s="31">
        <v>395</v>
      </c>
      <c r="AQ48" s="31">
        <v>172</v>
      </c>
      <c r="AR48" s="33">
        <v>221</v>
      </c>
      <c r="AS48" s="30">
        <v>42044</v>
      </c>
      <c r="AT48" s="31">
        <v>8.6</v>
      </c>
      <c r="AU48" s="31" t="s">
        <v>541</v>
      </c>
      <c r="AV48" s="31">
        <v>622</v>
      </c>
      <c r="AW48" s="31">
        <v>139</v>
      </c>
      <c r="AX48" s="33">
        <v>608</v>
      </c>
      <c r="AY48" s="30">
        <v>42408</v>
      </c>
      <c r="AZ48" s="31">
        <v>9.6</v>
      </c>
      <c r="BA48" s="31" t="s">
        <v>542</v>
      </c>
      <c r="BB48" s="31">
        <v>666</v>
      </c>
      <c r="BC48" s="31"/>
      <c r="BD48" s="33">
        <v>607</v>
      </c>
      <c r="BE48" s="30">
        <v>42765</v>
      </c>
      <c r="BF48" s="31">
        <v>10.6</v>
      </c>
      <c r="BG48" s="31" t="s">
        <v>543</v>
      </c>
      <c r="BH48" s="31"/>
      <c r="BI48" s="31"/>
      <c r="BJ48" s="33"/>
    </row>
    <row r="49" spans="1:62" x14ac:dyDescent="0.2">
      <c r="A49" s="25">
        <v>47</v>
      </c>
      <c r="B49" s="30">
        <v>39489</v>
      </c>
      <c r="C49" s="31">
        <v>1.6</v>
      </c>
      <c r="D49" s="31" t="s">
        <v>544</v>
      </c>
      <c r="E49" s="31">
        <v>346</v>
      </c>
      <c r="F49" s="31"/>
      <c r="G49" s="33">
        <v>147</v>
      </c>
      <c r="H49" s="30">
        <v>39860</v>
      </c>
      <c r="I49" s="31">
        <v>2.6</v>
      </c>
      <c r="J49" s="31" t="s">
        <v>545</v>
      </c>
      <c r="K49" s="31">
        <v>392</v>
      </c>
      <c r="L49" s="31"/>
      <c r="M49" s="33">
        <v>83</v>
      </c>
      <c r="N49" s="30">
        <v>40224</v>
      </c>
      <c r="O49" s="31">
        <v>3.6</v>
      </c>
      <c r="P49" s="31" t="s">
        <v>546</v>
      </c>
      <c r="Q49" s="31">
        <v>461</v>
      </c>
      <c r="R49" s="31">
        <v>211</v>
      </c>
      <c r="S49" s="33">
        <v>228</v>
      </c>
      <c r="T49" s="30">
        <v>40588</v>
      </c>
      <c r="U49" s="31">
        <v>4.5999999999999996</v>
      </c>
      <c r="V49" s="31" t="s">
        <v>547</v>
      </c>
      <c r="W49" s="31">
        <v>661</v>
      </c>
      <c r="X49" s="31"/>
      <c r="Y49" s="33">
        <v>270</v>
      </c>
      <c r="Z49" s="30">
        <v>40952</v>
      </c>
      <c r="AA49" s="31">
        <v>5.6</v>
      </c>
      <c r="AB49" s="31" t="s">
        <v>548</v>
      </c>
      <c r="AC49" s="31">
        <v>240</v>
      </c>
      <c r="AD49" s="31">
        <v>567</v>
      </c>
      <c r="AE49" s="33">
        <v>707</v>
      </c>
      <c r="AF49" s="29"/>
      <c r="AG49" s="30">
        <f t="shared" si="1"/>
        <v>41316</v>
      </c>
      <c r="AH49" s="31">
        <v>6.6</v>
      </c>
      <c r="AI49" s="31" t="s">
        <v>549</v>
      </c>
      <c r="AJ49" s="31">
        <v>343</v>
      </c>
      <c r="AK49" s="31">
        <v>378</v>
      </c>
      <c r="AL49" s="33">
        <v>278</v>
      </c>
      <c r="AM49" s="30">
        <v>41687</v>
      </c>
      <c r="AN49" s="31">
        <v>7.6</v>
      </c>
      <c r="AO49" s="31" t="s">
        <v>550</v>
      </c>
      <c r="AP49" s="31">
        <v>307</v>
      </c>
      <c r="AQ49" s="31">
        <v>186</v>
      </c>
      <c r="AR49" s="33">
        <v>295</v>
      </c>
      <c r="AS49" s="30">
        <v>42051</v>
      </c>
      <c r="AT49" s="31">
        <v>8.6</v>
      </c>
      <c r="AU49" s="31" t="s">
        <v>551</v>
      </c>
      <c r="AV49" s="31">
        <v>797</v>
      </c>
      <c r="AW49" s="31">
        <v>134</v>
      </c>
      <c r="AX49" s="33">
        <v>438</v>
      </c>
      <c r="AY49" s="30">
        <v>42415</v>
      </c>
      <c r="AZ49" s="31">
        <v>9.6</v>
      </c>
      <c r="BA49" s="31" t="s">
        <v>552</v>
      </c>
      <c r="BB49" s="31">
        <v>670</v>
      </c>
      <c r="BC49" s="31"/>
      <c r="BD49" s="33">
        <v>603</v>
      </c>
      <c r="BE49" s="30">
        <v>42772</v>
      </c>
      <c r="BF49" s="31">
        <v>10.6</v>
      </c>
      <c r="BG49" s="31" t="s">
        <v>553</v>
      </c>
      <c r="BH49" s="31"/>
      <c r="BI49" s="31"/>
      <c r="BJ49" s="33"/>
    </row>
    <row r="50" spans="1:62" x14ac:dyDescent="0.2">
      <c r="A50" s="25">
        <v>48</v>
      </c>
      <c r="B50" s="30">
        <v>39496</v>
      </c>
      <c r="C50" s="31">
        <v>1.6</v>
      </c>
      <c r="D50" s="31" t="s">
        <v>554</v>
      </c>
      <c r="E50" s="31">
        <v>392</v>
      </c>
      <c r="F50" s="31"/>
      <c r="G50" s="33">
        <v>101</v>
      </c>
      <c r="H50" s="30">
        <v>39867</v>
      </c>
      <c r="I50" s="31">
        <v>2.6</v>
      </c>
      <c r="J50" s="31" t="s">
        <v>555</v>
      </c>
      <c r="K50" s="31">
        <v>387</v>
      </c>
      <c r="L50" s="31">
        <v>12</v>
      </c>
      <c r="M50" s="33">
        <v>76</v>
      </c>
      <c r="N50" s="30">
        <v>40231</v>
      </c>
      <c r="O50" s="31">
        <v>3.6</v>
      </c>
      <c r="P50" s="31" t="s">
        <v>556</v>
      </c>
      <c r="Q50" s="31">
        <v>430</v>
      </c>
      <c r="R50" s="31">
        <v>220</v>
      </c>
      <c r="S50" s="33">
        <v>250</v>
      </c>
      <c r="T50" s="30">
        <v>40595</v>
      </c>
      <c r="U50" s="31">
        <v>4.5999999999999996</v>
      </c>
      <c r="V50" s="31" t="s">
        <v>557</v>
      </c>
      <c r="W50" s="31">
        <v>650</v>
      </c>
      <c r="X50" s="31"/>
      <c r="Y50" s="33">
        <v>281</v>
      </c>
      <c r="Z50" s="30">
        <v>40959</v>
      </c>
      <c r="AA50" s="31">
        <v>5.6</v>
      </c>
      <c r="AB50" s="31" t="s">
        <v>558</v>
      </c>
      <c r="AC50" s="31">
        <v>202</v>
      </c>
      <c r="AD50" s="31">
        <v>631</v>
      </c>
      <c r="AE50" s="33">
        <v>681</v>
      </c>
      <c r="AF50" s="29"/>
      <c r="AG50" s="30">
        <f t="shared" si="1"/>
        <v>41323</v>
      </c>
      <c r="AH50" s="31">
        <v>6.6</v>
      </c>
      <c r="AI50" s="31" t="s">
        <v>559</v>
      </c>
      <c r="AJ50" s="31">
        <v>469</v>
      </c>
      <c r="AK50" s="31">
        <v>253</v>
      </c>
      <c r="AL50" s="33">
        <v>277</v>
      </c>
      <c r="AM50" s="30">
        <v>41694</v>
      </c>
      <c r="AN50" s="31">
        <v>7.6</v>
      </c>
      <c r="AO50" s="31" t="s">
        <v>560</v>
      </c>
      <c r="AP50" s="31">
        <v>350</v>
      </c>
      <c r="AQ50" s="31">
        <v>192</v>
      </c>
      <c r="AR50" s="33">
        <v>246</v>
      </c>
      <c r="AS50" s="30">
        <v>42058</v>
      </c>
      <c r="AT50" s="31">
        <v>8.6</v>
      </c>
      <c r="AU50" s="31" t="s">
        <v>561</v>
      </c>
      <c r="AV50" s="31">
        <v>754</v>
      </c>
      <c r="AW50" s="31">
        <v>134</v>
      </c>
      <c r="AX50" s="33">
        <v>481</v>
      </c>
      <c r="AY50" s="30">
        <v>42422</v>
      </c>
      <c r="AZ50" s="31">
        <v>9.6</v>
      </c>
      <c r="BA50" s="31" t="s">
        <v>562</v>
      </c>
      <c r="BB50" s="31">
        <v>661</v>
      </c>
      <c r="BC50" s="31"/>
      <c r="BD50" s="33">
        <v>612</v>
      </c>
      <c r="BE50" s="30">
        <v>42779</v>
      </c>
      <c r="BF50" s="31">
        <v>10.6</v>
      </c>
      <c r="BG50" s="31" t="s">
        <v>563</v>
      </c>
      <c r="BH50" s="31"/>
      <c r="BI50" s="31"/>
      <c r="BJ50" s="33"/>
    </row>
    <row r="51" spans="1:62" x14ac:dyDescent="0.2">
      <c r="A51" s="25">
        <v>49</v>
      </c>
      <c r="B51" s="30">
        <v>39503</v>
      </c>
      <c r="C51" s="31">
        <v>1.6</v>
      </c>
      <c r="D51" s="31" t="s">
        <v>564</v>
      </c>
      <c r="E51" s="31">
        <v>394</v>
      </c>
      <c r="F51" s="31"/>
      <c r="G51" s="33">
        <v>109</v>
      </c>
      <c r="H51" s="30">
        <v>39874</v>
      </c>
      <c r="I51" s="31">
        <v>2.6</v>
      </c>
      <c r="J51" s="31" t="s">
        <v>565</v>
      </c>
      <c r="K51" s="31">
        <v>340</v>
      </c>
      <c r="L51" s="31"/>
      <c r="M51" s="33">
        <v>135</v>
      </c>
      <c r="N51" s="30">
        <v>40238</v>
      </c>
      <c r="O51" s="31">
        <v>3.6</v>
      </c>
      <c r="P51" s="31" t="s">
        <v>566</v>
      </c>
      <c r="Q51" s="31">
        <v>440</v>
      </c>
      <c r="R51" s="31">
        <v>221</v>
      </c>
      <c r="S51" s="33">
        <v>239</v>
      </c>
      <c r="T51" s="30">
        <v>40602</v>
      </c>
      <c r="U51" s="31">
        <v>4.5999999999999996</v>
      </c>
      <c r="V51" s="31" t="s">
        <v>567</v>
      </c>
      <c r="W51" s="31">
        <v>610</v>
      </c>
      <c r="X51" s="31">
        <v>51</v>
      </c>
      <c r="Y51" s="33">
        <v>270</v>
      </c>
      <c r="Z51" s="30">
        <v>40966</v>
      </c>
      <c r="AA51" s="31">
        <v>5.6</v>
      </c>
      <c r="AB51" s="31" t="s">
        <v>568</v>
      </c>
      <c r="AC51" s="31">
        <v>218</v>
      </c>
      <c r="AD51" s="31">
        <v>595</v>
      </c>
      <c r="AE51" s="33">
        <v>701</v>
      </c>
      <c r="AF51" s="29"/>
      <c r="AG51" s="30">
        <f t="shared" si="1"/>
        <v>41330</v>
      </c>
      <c r="AH51" s="31">
        <v>6.6</v>
      </c>
      <c r="AI51" s="31" t="s">
        <v>569</v>
      </c>
      <c r="AJ51" s="31">
        <v>371</v>
      </c>
      <c r="AK51" s="31">
        <v>374</v>
      </c>
      <c r="AL51" s="33">
        <v>254</v>
      </c>
      <c r="AM51" s="30">
        <v>41701</v>
      </c>
      <c r="AN51" s="31">
        <v>7.6</v>
      </c>
      <c r="AO51" s="31" t="s">
        <v>570</v>
      </c>
      <c r="AP51" s="31">
        <v>347</v>
      </c>
      <c r="AQ51" s="31">
        <v>206</v>
      </c>
      <c r="AR51" s="33">
        <v>235</v>
      </c>
      <c r="AS51" s="30">
        <v>42065</v>
      </c>
      <c r="AT51" s="31">
        <v>8.6</v>
      </c>
      <c r="AU51" s="31" t="s">
        <v>571</v>
      </c>
      <c r="AV51" s="31">
        <v>780</v>
      </c>
      <c r="AW51" s="31">
        <v>108</v>
      </c>
      <c r="AX51" s="33">
        <v>481</v>
      </c>
      <c r="AY51" s="30">
        <v>42429</v>
      </c>
      <c r="AZ51" s="31">
        <v>9.6</v>
      </c>
      <c r="BA51" s="31" t="s">
        <v>572</v>
      </c>
      <c r="BB51" s="31">
        <v>741</v>
      </c>
      <c r="BC51" s="31"/>
      <c r="BD51" s="33">
        <v>562</v>
      </c>
      <c r="BE51" s="30">
        <v>42786</v>
      </c>
      <c r="BF51" s="31">
        <v>10.6</v>
      </c>
      <c r="BG51" s="31" t="s">
        <v>573</v>
      </c>
      <c r="BH51" s="31"/>
      <c r="BI51" s="31"/>
      <c r="BJ51" s="33"/>
    </row>
    <row r="52" spans="1:62" x14ac:dyDescent="0.2">
      <c r="A52" s="25">
        <v>50</v>
      </c>
      <c r="B52" s="30">
        <v>39510</v>
      </c>
      <c r="C52" s="31">
        <v>1.6</v>
      </c>
      <c r="D52" s="35" t="s">
        <v>574</v>
      </c>
      <c r="E52" s="35">
        <v>368</v>
      </c>
      <c r="F52" s="35"/>
      <c r="G52" s="36">
        <v>135</v>
      </c>
      <c r="H52" s="30">
        <v>39881</v>
      </c>
      <c r="I52" s="31">
        <v>2.6</v>
      </c>
      <c r="J52" s="35" t="s">
        <v>575</v>
      </c>
      <c r="K52" s="35">
        <v>343</v>
      </c>
      <c r="L52" s="35"/>
      <c r="M52" s="36">
        <v>132</v>
      </c>
      <c r="N52" s="30">
        <v>40245</v>
      </c>
      <c r="O52" s="31">
        <v>3.6</v>
      </c>
      <c r="P52" s="35" t="s">
        <v>576</v>
      </c>
      <c r="Q52" s="35">
        <v>440</v>
      </c>
      <c r="R52" s="35">
        <v>213</v>
      </c>
      <c r="S52" s="36">
        <v>247</v>
      </c>
      <c r="T52" s="30">
        <v>40609</v>
      </c>
      <c r="U52" s="31">
        <v>4.5999999999999996</v>
      </c>
      <c r="V52" s="35" t="s">
        <v>577</v>
      </c>
      <c r="W52" s="35">
        <v>619</v>
      </c>
      <c r="X52" s="35">
        <v>51</v>
      </c>
      <c r="Y52" s="36">
        <v>264</v>
      </c>
      <c r="Z52" s="30">
        <v>40973</v>
      </c>
      <c r="AA52" s="31">
        <v>5.6</v>
      </c>
      <c r="AB52" s="35" t="s">
        <v>578</v>
      </c>
      <c r="AC52" s="35">
        <v>218</v>
      </c>
      <c r="AD52" s="35">
        <v>573</v>
      </c>
      <c r="AE52" s="36">
        <v>723</v>
      </c>
      <c r="AF52" s="29"/>
      <c r="AG52" s="30">
        <f t="shared" si="1"/>
        <v>41337</v>
      </c>
      <c r="AH52" s="31">
        <v>6.6</v>
      </c>
      <c r="AI52" s="31" t="s">
        <v>579</v>
      </c>
      <c r="AJ52" s="31">
        <v>368</v>
      </c>
      <c r="AK52" s="31">
        <v>371</v>
      </c>
      <c r="AL52" s="33">
        <v>260</v>
      </c>
      <c r="AM52" s="30">
        <v>41708</v>
      </c>
      <c r="AN52" s="31">
        <v>7.6</v>
      </c>
      <c r="AO52" s="31" t="s">
        <v>580</v>
      </c>
      <c r="AP52" s="31">
        <v>307</v>
      </c>
      <c r="AQ52" s="31">
        <v>190</v>
      </c>
      <c r="AR52" s="33">
        <v>291</v>
      </c>
      <c r="AS52" s="30">
        <v>42072</v>
      </c>
      <c r="AT52" s="31">
        <v>8.6</v>
      </c>
      <c r="AU52" s="31" t="s">
        <v>581</v>
      </c>
      <c r="AV52" s="31">
        <v>616</v>
      </c>
      <c r="AW52" s="31">
        <v>128</v>
      </c>
      <c r="AX52" s="33">
        <v>625</v>
      </c>
      <c r="AY52" s="30">
        <v>42436</v>
      </c>
      <c r="AZ52" s="31">
        <v>9.6</v>
      </c>
      <c r="BA52" s="31" t="s">
        <v>582</v>
      </c>
      <c r="BB52" s="31">
        <v>615</v>
      </c>
      <c r="BC52" s="31"/>
      <c r="BD52" s="33">
        <v>688</v>
      </c>
      <c r="BE52" s="30">
        <v>42793</v>
      </c>
      <c r="BF52" s="31">
        <v>10.6</v>
      </c>
      <c r="BG52" s="31" t="s">
        <v>583</v>
      </c>
      <c r="BH52" s="31"/>
      <c r="BI52" s="31"/>
      <c r="BJ52" s="33"/>
    </row>
    <row r="53" spans="1:62" x14ac:dyDescent="0.2">
      <c r="A53" s="25">
        <v>51</v>
      </c>
      <c r="B53" s="30">
        <v>39517</v>
      </c>
      <c r="C53" s="31">
        <v>1.6</v>
      </c>
      <c r="D53" s="35" t="s">
        <v>584</v>
      </c>
      <c r="E53" s="35">
        <v>380</v>
      </c>
      <c r="F53" s="35">
        <v>25</v>
      </c>
      <c r="G53" s="36">
        <v>98</v>
      </c>
      <c r="H53" s="30">
        <v>39888</v>
      </c>
      <c r="I53" s="31">
        <v>2.6</v>
      </c>
      <c r="J53" s="35" t="s">
        <v>585</v>
      </c>
      <c r="K53" s="35">
        <v>359</v>
      </c>
      <c r="L53" s="35"/>
      <c r="M53" s="36">
        <v>116</v>
      </c>
      <c r="N53" s="30">
        <v>40252</v>
      </c>
      <c r="O53" s="31">
        <v>3.6</v>
      </c>
      <c r="P53" s="35" t="s">
        <v>586</v>
      </c>
      <c r="Q53" s="35">
        <v>514</v>
      </c>
      <c r="R53" s="35">
        <v>190</v>
      </c>
      <c r="S53" s="36">
        <v>196</v>
      </c>
      <c r="T53" s="30">
        <v>40616</v>
      </c>
      <c r="U53" s="31">
        <v>4.5999999999999996</v>
      </c>
      <c r="V53" s="35" t="s">
        <v>587</v>
      </c>
      <c r="W53" s="35">
        <v>595</v>
      </c>
      <c r="X53" s="35">
        <v>51</v>
      </c>
      <c r="Y53" s="36">
        <v>288</v>
      </c>
      <c r="Z53" s="30">
        <v>40980</v>
      </c>
      <c r="AA53" s="31">
        <v>5.6</v>
      </c>
      <c r="AB53" s="35" t="s">
        <v>588</v>
      </c>
      <c r="AC53" s="35">
        <v>192</v>
      </c>
      <c r="AD53" s="35">
        <v>584</v>
      </c>
      <c r="AE53" s="36">
        <v>621</v>
      </c>
      <c r="AF53" s="29"/>
      <c r="AG53" s="30">
        <f t="shared" si="1"/>
        <v>41344</v>
      </c>
      <c r="AH53" s="31">
        <v>6.6</v>
      </c>
      <c r="AI53" s="35" t="s">
        <v>589</v>
      </c>
      <c r="AJ53" s="35">
        <v>344</v>
      </c>
      <c r="AK53" s="35">
        <v>372</v>
      </c>
      <c r="AL53" s="36">
        <v>283</v>
      </c>
      <c r="AM53" s="30">
        <v>41715</v>
      </c>
      <c r="AN53" s="31">
        <v>7.6</v>
      </c>
      <c r="AO53" s="35" t="s">
        <v>590</v>
      </c>
      <c r="AP53" s="35">
        <v>350</v>
      </c>
      <c r="AQ53" s="35">
        <v>154</v>
      </c>
      <c r="AR53" s="36">
        <v>284</v>
      </c>
      <c r="AS53" s="30">
        <v>42079</v>
      </c>
      <c r="AT53" s="31">
        <v>8.6</v>
      </c>
      <c r="AU53" s="31" t="s">
        <v>591</v>
      </c>
      <c r="AV53" s="31">
        <v>625</v>
      </c>
      <c r="AW53" s="31">
        <v>89</v>
      </c>
      <c r="AX53" s="33">
        <v>655</v>
      </c>
      <c r="AY53" s="30">
        <v>42443</v>
      </c>
      <c r="AZ53" s="31">
        <v>9.6</v>
      </c>
      <c r="BA53" s="31" t="s">
        <v>592</v>
      </c>
      <c r="BB53" s="31">
        <v>700</v>
      </c>
      <c r="BC53" s="31"/>
      <c r="BD53" s="33">
        <v>603</v>
      </c>
      <c r="BE53" s="30">
        <v>42800</v>
      </c>
      <c r="BF53" s="31">
        <v>10.6</v>
      </c>
      <c r="BG53" s="31" t="s">
        <v>593</v>
      </c>
      <c r="BH53" s="31"/>
      <c r="BI53" s="31"/>
      <c r="BJ53" s="33"/>
    </row>
    <row r="54" spans="1:62" x14ac:dyDescent="0.2">
      <c r="A54" s="25">
        <v>52</v>
      </c>
      <c r="B54" s="30">
        <v>39524</v>
      </c>
      <c r="C54" s="31">
        <v>1.6</v>
      </c>
      <c r="D54" s="35" t="s">
        <v>594</v>
      </c>
      <c r="E54" s="35">
        <v>339</v>
      </c>
      <c r="F54" s="35"/>
      <c r="G54" s="36">
        <v>164</v>
      </c>
      <c r="H54" s="30">
        <v>39895</v>
      </c>
      <c r="I54" s="31">
        <v>2.6</v>
      </c>
      <c r="J54" s="35" t="s">
        <v>595</v>
      </c>
      <c r="K54" s="35">
        <v>347</v>
      </c>
      <c r="L54" s="35">
        <v>8</v>
      </c>
      <c r="M54" s="36">
        <v>120</v>
      </c>
      <c r="N54" s="30">
        <v>40259</v>
      </c>
      <c r="O54" s="31">
        <v>3.6</v>
      </c>
      <c r="P54" s="35" t="s">
        <v>596</v>
      </c>
      <c r="Q54" s="35">
        <v>438</v>
      </c>
      <c r="R54" s="35">
        <v>213</v>
      </c>
      <c r="S54" s="36">
        <v>249</v>
      </c>
      <c r="T54" s="30">
        <v>40623</v>
      </c>
      <c r="U54" s="31">
        <v>4.5999999999999996</v>
      </c>
      <c r="V54" s="35" t="s">
        <v>597</v>
      </c>
      <c r="W54" s="35">
        <v>610</v>
      </c>
      <c r="X54" s="35">
        <v>33</v>
      </c>
      <c r="Y54" s="36">
        <v>291</v>
      </c>
      <c r="Z54" s="30">
        <v>40987</v>
      </c>
      <c r="AA54" s="31">
        <v>5.6</v>
      </c>
      <c r="AB54" s="35" t="s">
        <v>598</v>
      </c>
      <c r="AC54" s="35">
        <v>232</v>
      </c>
      <c r="AD54" s="35">
        <v>565</v>
      </c>
      <c r="AE54" s="36">
        <v>600</v>
      </c>
      <c r="AF54" s="29"/>
      <c r="AG54" s="30">
        <f t="shared" si="1"/>
        <v>41351</v>
      </c>
      <c r="AH54" s="31">
        <v>6.6</v>
      </c>
      <c r="AI54" s="35" t="s">
        <v>599</v>
      </c>
      <c r="AJ54" s="35">
        <v>368</v>
      </c>
      <c r="AK54" s="35">
        <v>372</v>
      </c>
      <c r="AL54" s="36">
        <v>259</v>
      </c>
      <c r="AM54" s="30">
        <v>41722</v>
      </c>
      <c r="AN54" s="31">
        <v>7.6</v>
      </c>
      <c r="AO54" s="35" t="s">
        <v>600</v>
      </c>
      <c r="AP54" s="35">
        <v>350</v>
      </c>
      <c r="AQ54" s="35">
        <v>224</v>
      </c>
      <c r="AR54" s="36">
        <v>214</v>
      </c>
      <c r="AS54" s="30">
        <v>42086</v>
      </c>
      <c r="AT54" s="31">
        <v>8.6</v>
      </c>
      <c r="AU54" s="31" t="s">
        <v>601</v>
      </c>
      <c r="AV54" s="31">
        <v>655</v>
      </c>
      <c r="AW54" s="31">
        <v>93</v>
      </c>
      <c r="AX54" s="33">
        <v>621</v>
      </c>
      <c r="AY54" s="30">
        <v>42450</v>
      </c>
      <c r="AZ54" s="31">
        <v>9.6</v>
      </c>
      <c r="BA54" s="31" t="s">
        <v>602</v>
      </c>
      <c r="BB54" s="31">
        <v>750</v>
      </c>
      <c r="BC54" s="31"/>
      <c r="BD54" s="33">
        <v>553</v>
      </c>
      <c r="BE54" s="30">
        <v>42807</v>
      </c>
      <c r="BF54" s="31">
        <v>10.6</v>
      </c>
      <c r="BG54" s="31" t="s">
        <v>603</v>
      </c>
      <c r="BH54" s="31"/>
      <c r="BI54" s="31"/>
      <c r="BJ54" s="33"/>
    </row>
    <row r="55" spans="1:62" ht="13.5" thickBot="1" x14ac:dyDescent="0.25">
      <c r="A55" s="37">
        <v>53</v>
      </c>
      <c r="B55" s="38">
        <v>39531</v>
      </c>
      <c r="C55" s="39">
        <v>1.6</v>
      </c>
      <c r="D55" s="39" t="s">
        <v>604</v>
      </c>
      <c r="E55" s="39">
        <v>322</v>
      </c>
      <c r="F55" s="39">
        <v>12</v>
      </c>
      <c r="G55" s="40">
        <v>169</v>
      </c>
      <c r="H55" s="38"/>
      <c r="I55" s="39"/>
      <c r="J55" s="39"/>
      <c r="K55" s="39"/>
      <c r="L55" s="39"/>
      <c r="M55" s="40"/>
      <c r="N55" s="38"/>
      <c r="O55" s="39"/>
      <c r="P55" s="39"/>
      <c r="Q55" s="39"/>
      <c r="R55" s="39"/>
      <c r="S55" s="40"/>
      <c r="T55" s="38"/>
      <c r="U55" s="39"/>
      <c r="V55" s="39"/>
      <c r="W55" s="39"/>
      <c r="X55" s="39"/>
      <c r="Y55" s="40"/>
      <c r="Z55" s="38">
        <v>40994</v>
      </c>
      <c r="AA55" s="39">
        <v>5.6</v>
      </c>
      <c r="AB55" s="39" t="s">
        <v>605</v>
      </c>
      <c r="AC55" s="39">
        <v>1394</v>
      </c>
      <c r="AD55" s="39"/>
      <c r="AE55" s="40">
        <v>120</v>
      </c>
      <c r="AF55" s="29"/>
      <c r="AG55" s="38">
        <f t="shared" si="1"/>
        <v>41358</v>
      </c>
      <c r="AH55" s="39">
        <v>6.6</v>
      </c>
      <c r="AI55" s="39" t="s">
        <v>606</v>
      </c>
      <c r="AJ55" s="39">
        <v>371</v>
      </c>
      <c r="AK55" s="39">
        <v>366</v>
      </c>
      <c r="AL55" s="40">
        <v>262</v>
      </c>
      <c r="AM55" s="38"/>
      <c r="AN55" s="39"/>
      <c r="AO55" s="39"/>
      <c r="AP55" s="39"/>
      <c r="AQ55" s="39"/>
      <c r="AR55" s="40"/>
      <c r="AS55" s="38">
        <v>42093</v>
      </c>
      <c r="AT55" s="39">
        <v>8.6</v>
      </c>
      <c r="AU55" s="39" t="s">
        <v>607</v>
      </c>
      <c r="AV55" s="39"/>
      <c r="AW55" s="39"/>
      <c r="AX55" s="40"/>
      <c r="AY55" s="38">
        <v>42457</v>
      </c>
      <c r="AZ55" s="39">
        <v>9.6</v>
      </c>
      <c r="BA55" s="39" t="s">
        <v>608</v>
      </c>
      <c r="BB55" s="39"/>
      <c r="BC55" s="39"/>
      <c r="BD55" s="40"/>
      <c r="BE55" s="38">
        <v>42814</v>
      </c>
      <c r="BF55" s="39">
        <v>10.6</v>
      </c>
      <c r="BG55" s="39" t="s">
        <v>609</v>
      </c>
      <c r="BH55" s="39"/>
      <c r="BI55" s="39"/>
      <c r="BJ55" s="40"/>
    </row>
    <row r="56" spans="1:62" ht="12.75" hidden="1" customHeight="1" x14ac:dyDescent="0.2"/>
  </sheetData>
  <mergeCells count="10">
    <mergeCell ref="AM1:AR1"/>
    <mergeCell ref="AS1:AX1"/>
    <mergeCell ref="AY1:BD1"/>
    <mergeCell ref="BE1:BJ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National Grid</cp:lastModifiedBy>
  <dcterms:created xsi:type="dcterms:W3CDTF">2016-06-24T12:44:50Z</dcterms:created>
  <dcterms:modified xsi:type="dcterms:W3CDTF">2016-08-23T13:54:17Z</dcterms:modified>
</cp:coreProperties>
</file>