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185" yWindow="-15" windowWidth="10230" windowHeight="7050" tabRatio="868"/>
  </bookViews>
  <sheets>
    <sheet name="Index" sheetId="5" r:id="rId1"/>
    <sheet name="Residuals" sheetId="15" r:id="rId2"/>
    <sheet name="T1" sheetId="21" r:id="rId3"/>
    <sheet name="T2" sheetId="22" r:id="rId4"/>
    <sheet name="T3" sheetId="23" r:id="rId5"/>
    <sheet name="T4" sheetId="24" r:id="rId6"/>
    <sheet name="T5" sheetId="3" r:id="rId7"/>
    <sheet name="T6" sheetId="26" r:id="rId8"/>
    <sheet name="T7" sheetId="27" r:id="rId9"/>
    <sheet name="T8" sheetId="28" r:id="rId10"/>
    <sheet name="T9" sheetId="29" r:id="rId11"/>
    <sheet name="T10" sheetId="30" r:id="rId12"/>
    <sheet name="T11" sheetId="4" r:id="rId13"/>
    <sheet name="T12" sheetId="39" r:id="rId14"/>
    <sheet name="T13 &amp; Fig 1" sheetId="31" r:id="rId15"/>
    <sheet name="T14" sheetId="32" r:id="rId16"/>
    <sheet name="T15 &amp; Fig 2" sheetId="34" r:id="rId17"/>
    <sheet name="T16 &amp; Fig 3" sheetId="6" r:id="rId18"/>
    <sheet name="T17" sheetId="11" r:id="rId19"/>
    <sheet name="T18" sheetId="12" r:id="rId20"/>
    <sheet name="T19" sheetId="13" r:id="rId21"/>
    <sheet name="T20" sheetId="14" r:id="rId22"/>
    <sheet name="T21" sheetId="7" r:id="rId23"/>
  </sheets>
  <definedNames>
    <definedName name="_xlnm._FilterDatabase" localSheetId="8" hidden="1">'T7'!$A$11:$G$13</definedName>
    <definedName name="_ftn1" localSheetId="12">'T11'!#REF!</definedName>
    <definedName name="_ftnref1" localSheetId="12">'T21'!#REF!</definedName>
  </definedNames>
  <calcPr calcId="145621"/>
</workbook>
</file>

<file path=xl/calcChain.xml><?xml version="1.0" encoding="utf-8"?>
<calcChain xmlns="http://schemas.openxmlformats.org/spreadsheetml/2006/main">
  <c r="C13" i="39" l="1"/>
  <c r="C12" i="39"/>
  <c r="C11" i="39"/>
  <c r="A25" i="5" l="1"/>
  <c r="D8" i="4" l="1"/>
  <c r="C19" i="7" l="1"/>
  <c r="A40" i="5" l="1"/>
  <c r="A36" i="5" l="1"/>
  <c r="A35" i="5"/>
  <c r="A34" i="5"/>
  <c r="A33" i="5"/>
  <c r="A28" i="5"/>
  <c r="I19" i="7" l="1"/>
  <c r="J19" i="7"/>
  <c r="H19" i="7"/>
  <c r="E19" i="7" l="1"/>
  <c r="A38" i="5" l="1"/>
  <c r="C8" i="4" l="1"/>
  <c r="A14" i="5" l="1"/>
  <c r="A42" i="5"/>
  <c r="A41" i="5"/>
  <c r="A19" i="5" l="1"/>
  <c r="A16" i="5"/>
  <c r="A31" i="5" l="1"/>
  <c r="A29" i="5"/>
  <c r="A26" i="5"/>
  <c r="A15" i="5"/>
  <c r="A13" i="5" l="1"/>
  <c r="A12" i="5"/>
  <c r="A11" i="5"/>
  <c r="A10" i="5"/>
  <c r="A9" i="5"/>
  <c r="A8" i="5"/>
  <c r="A7" i="5"/>
  <c r="G19" i="7" l="1"/>
  <c r="F19" i="7" l="1"/>
  <c r="D19" i="7" l="1"/>
  <c r="C9" i="30" l="1"/>
  <c r="C11" i="30" l="1"/>
  <c r="C10" i="30"/>
  <c r="C6" i="4"/>
  <c r="C12" i="30" l="1"/>
  <c r="C7" i="4"/>
  <c r="C5" i="4" l="1"/>
  <c r="C4" i="4" l="1"/>
  <c r="D9" i="30" l="1"/>
  <c r="D11" i="30" l="1"/>
  <c r="D6" i="4"/>
  <c r="D10" i="30"/>
  <c r="D7" i="4" l="1"/>
  <c r="D5" i="4" s="1"/>
  <c r="D12" i="30"/>
  <c r="D6" i="15" l="1"/>
  <c r="D3" i="15" l="1"/>
  <c r="F6" i="34" l="1"/>
  <c r="F15" i="34"/>
  <c r="F5" i="34"/>
  <c r="F8" i="34"/>
  <c r="F7" i="34"/>
  <c r="F13" i="34"/>
  <c r="F17" i="34"/>
  <c r="F16" i="34"/>
  <c r="F14" i="34"/>
  <c r="F11" i="34"/>
  <c r="F4" i="34"/>
  <c r="F12" i="34"/>
  <c r="F9" i="34"/>
  <c r="F10" i="34"/>
  <c r="D7" i="15" l="1"/>
  <c r="D8" i="15" l="1"/>
  <c r="D4" i="4" l="1"/>
  <c r="D2" i="15" l="1"/>
  <c r="C8" i="39" l="1"/>
  <c r="C10" i="39" s="1"/>
  <c r="F16" i="31"/>
  <c r="G16" i="31" s="1"/>
  <c r="D16" i="31"/>
  <c r="E16" i="31" s="1"/>
  <c r="D10" i="31"/>
  <c r="E10" i="31" s="1"/>
  <c r="F10" i="31"/>
  <c r="G10" i="31" s="1"/>
  <c r="E14" i="6" l="1"/>
  <c r="C14" i="39"/>
  <c r="C15" i="39" s="1"/>
  <c r="D17" i="31"/>
  <c r="E17" i="31" s="1"/>
  <c r="F17" i="31"/>
  <c r="G17" i="31" s="1"/>
  <c r="F25" i="31"/>
  <c r="G25" i="31" s="1"/>
  <c r="D7" i="31"/>
  <c r="E7" i="31" s="1"/>
  <c r="D20" i="31"/>
  <c r="E20" i="31" s="1"/>
  <c r="F7" i="31"/>
  <c r="G7" i="31" s="1"/>
  <c r="F20" i="31"/>
  <c r="G20" i="31" s="1"/>
  <c r="D25" i="31"/>
  <c r="E25" i="31" s="1"/>
  <c r="F12" i="31"/>
  <c r="G12" i="31" s="1"/>
  <c r="D12" i="31"/>
  <c r="E12" i="31" s="1"/>
  <c r="D31" i="31"/>
  <c r="E31" i="31" s="1"/>
  <c r="F31" i="31"/>
  <c r="G31" i="31" s="1"/>
  <c r="D8" i="31"/>
  <c r="E8" i="31" s="1"/>
  <c r="F8" i="31"/>
  <c r="G8" i="31" s="1"/>
  <c r="D24" i="31"/>
  <c r="E24" i="31" s="1"/>
  <c r="F24" i="31"/>
  <c r="G24" i="31" s="1"/>
  <c r="D6" i="31"/>
  <c r="E6" i="31" s="1"/>
  <c r="F6" i="31"/>
  <c r="G6" i="31" s="1"/>
  <c r="D30" i="31"/>
  <c r="E30" i="31" s="1"/>
  <c r="F30" i="31"/>
  <c r="G30" i="31" s="1"/>
  <c r="D19" i="31"/>
  <c r="E19" i="31" s="1"/>
  <c r="F19" i="31"/>
  <c r="G19" i="31" s="1"/>
  <c r="F15" i="31"/>
  <c r="G15" i="31" s="1"/>
  <c r="D15" i="31"/>
  <c r="E15" i="31" s="1"/>
  <c r="F14" i="31"/>
  <c r="G14" i="31" s="1"/>
  <c r="D14" i="31"/>
  <c r="E14" i="31" s="1"/>
  <c r="F32" i="31"/>
  <c r="G32" i="31" s="1"/>
  <c r="D32" i="31"/>
  <c r="E32" i="31" s="1"/>
  <c r="D18" i="31"/>
  <c r="E18" i="31" s="1"/>
  <c r="F18" i="31"/>
  <c r="G18" i="31" s="1"/>
  <c r="D22" i="31"/>
  <c r="E22" i="31" s="1"/>
  <c r="F22" i="31"/>
  <c r="G22" i="31" s="1"/>
  <c r="D11" i="31"/>
  <c r="E11" i="31" s="1"/>
  <c r="F11" i="31"/>
  <c r="G11" i="31" s="1"/>
  <c r="F9" i="31"/>
  <c r="G9" i="31" s="1"/>
  <c r="D9" i="31"/>
  <c r="E9" i="31" s="1"/>
  <c r="D27" i="31"/>
  <c r="E27" i="31" s="1"/>
  <c r="F27" i="31"/>
  <c r="G27" i="31" s="1"/>
  <c r="F21" i="31"/>
  <c r="G21" i="31" s="1"/>
  <c r="D21" i="31"/>
  <c r="E21" i="31" s="1"/>
  <c r="F23" i="31"/>
  <c r="G23" i="31" s="1"/>
  <c r="D23" i="31"/>
  <c r="E23" i="31" s="1"/>
  <c r="D29" i="31"/>
  <c r="E29" i="31" s="1"/>
  <c r="F29" i="31"/>
  <c r="G29" i="31" s="1"/>
  <c r="D13" i="31"/>
  <c r="E13" i="31" s="1"/>
  <c r="F13" i="31"/>
  <c r="G13" i="31" s="1"/>
  <c r="D28" i="31"/>
  <c r="E28" i="31" s="1"/>
  <c r="F28" i="31"/>
  <c r="G28" i="31" s="1"/>
  <c r="F26" i="31"/>
  <c r="G26" i="31" s="1"/>
  <c r="D26" i="31"/>
  <c r="E26" i="31" s="1"/>
  <c r="E12" i="6" l="1"/>
  <c r="E4" i="6"/>
  <c r="E8" i="6"/>
  <c r="E16" i="34"/>
  <c r="E10" i="6"/>
  <c r="E9" i="34"/>
  <c r="E14" i="34"/>
  <c r="E5" i="6"/>
  <c r="E11" i="6"/>
  <c r="E15" i="34"/>
  <c r="E10" i="34"/>
  <c r="E15" i="6"/>
  <c r="E6" i="6"/>
  <c r="E13" i="34"/>
  <c r="E4" i="34"/>
  <c r="E5" i="34"/>
  <c r="C16" i="39"/>
  <c r="C17" i="39" s="1"/>
  <c r="E12" i="34"/>
  <c r="E17" i="6"/>
  <c r="E7" i="6"/>
  <c r="E7" i="34"/>
  <c r="E9" i="6"/>
  <c r="E6" i="34"/>
  <c r="E16" i="6"/>
  <c r="E8" i="34"/>
  <c r="E13" i="6"/>
  <c r="E11" i="34"/>
  <c r="E17" i="34"/>
</calcChain>
</file>

<file path=xl/sharedStrings.xml><?xml version="1.0" encoding="utf-8"?>
<sst xmlns="http://schemas.openxmlformats.org/spreadsheetml/2006/main" count="992" uniqueCount="558">
  <si>
    <t>Zone</t>
  </si>
  <si>
    <t>Zone Name</t>
  </si>
  <si>
    <t>North Scotland</t>
  </si>
  <si>
    <t>East Aberdeenshire</t>
  </si>
  <si>
    <t>Western Highlands</t>
  </si>
  <si>
    <t>Skye and Lochalsh</t>
  </si>
  <si>
    <t>Eastern Grampian and Tayside</t>
  </si>
  <si>
    <t>Central Grampian</t>
  </si>
  <si>
    <t>Argyll</t>
  </si>
  <si>
    <t>The Trossachs</t>
  </si>
  <si>
    <t>Stirlingshire and Fife</t>
  </si>
  <si>
    <t>South West Scotland</t>
  </si>
  <si>
    <t>Lothian and Borders</t>
  </si>
  <si>
    <t>Solway and Cheviot</t>
  </si>
  <si>
    <t>North East England</t>
  </si>
  <si>
    <t>North Lancs and The Lakes</t>
  </si>
  <si>
    <t>South Lancs, Yorks and Humber</t>
  </si>
  <si>
    <t>North Midlands and North Wales</t>
  </si>
  <si>
    <t>South Lincs and North Norfolk</t>
  </si>
  <si>
    <t>Mid Wales and The Midlands</t>
  </si>
  <si>
    <t>Anglesey and Snowdon</t>
  </si>
  <si>
    <t>Pembrokeshire</t>
  </si>
  <si>
    <t>South Wales</t>
  </si>
  <si>
    <t>Cotswold</t>
  </si>
  <si>
    <t>Central London</t>
  </si>
  <si>
    <t>Essex and Kent</t>
  </si>
  <si>
    <t>Oxfordshire, Surrey and Sussex</t>
  </si>
  <si>
    <t>Somerset and Wessex</t>
  </si>
  <si>
    <t>West Devon and Cornwall</t>
  </si>
  <si>
    <t>Northern Scotland</t>
  </si>
  <si>
    <t>Southern Scotland</t>
  </si>
  <si>
    <t>Northern</t>
  </si>
  <si>
    <t>North West</t>
  </si>
  <si>
    <t>Yorkshire</t>
  </si>
  <si>
    <t>N Wales &amp; Mersey</t>
  </si>
  <si>
    <t>East Midlands</t>
  </si>
  <si>
    <t>Midlands</t>
  </si>
  <si>
    <t>Eastern</t>
  </si>
  <si>
    <t>South East</t>
  </si>
  <si>
    <t>London</t>
  </si>
  <si>
    <t>Southern</t>
  </si>
  <si>
    <t>South Western</t>
  </si>
  <si>
    <t>2015/16</t>
  </si>
  <si>
    <t>HH Demand Tariff (£/kW)</t>
  </si>
  <si>
    <t>NHH Demand Tariff (p/kWh)</t>
  </si>
  <si>
    <t>Wider Generation Tariffs (£/kW)</t>
  </si>
  <si>
    <t>Table 14</t>
  </si>
  <si>
    <t>Substation Rating</t>
  </si>
  <si>
    <t>Connection Type</t>
  </si>
  <si>
    <t>Local Substation Tariff (£/kW)</t>
  </si>
  <si>
    <t>132kV</t>
  </si>
  <si>
    <t>275kV</t>
  </si>
  <si>
    <t>400kV</t>
  </si>
  <si>
    <t>&lt;1320 MW</t>
  </si>
  <si>
    <t>No redundancy</t>
  </si>
  <si>
    <t>Redundancy</t>
  </si>
  <si>
    <t>&gt;=1320 MW</t>
  </si>
  <si>
    <t>Substation Name</t>
  </si>
  <si>
    <t>(£/kW)</t>
  </si>
  <si>
    <t>Offshore Generator</t>
  </si>
  <si>
    <t>Tariff Component (£/kW)</t>
  </si>
  <si>
    <t>Substation</t>
  </si>
  <si>
    <t>Circuit</t>
  </si>
  <si>
    <t>ETUoS</t>
  </si>
  <si>
    <t>Robin Rigg West</t>
  </si>
  <si>
    <t>Barrow</t>
  </si>
  <si>
    <t>Ormonde</t>
  </si>
  <si>
    <t>Walney 1</t>
  </si>
  <si>
    <t>Walney 2</t>
  </si>
  <si>
    <t>Sheringham Shoal</t>
  </si>
  <si>
    <t>Greater Gabbard</t>
  </si>
  <si>
    <t>London Array</t>
  </si>
  <si>
    <t>Contracted TEC</t>
  </si>
  <si>
    <t>Modelled TEC</t>
  </si>
  <si>
    <t>Interconnector</t>
  </si>
  <si>
    <t>Charging Base</t>
  </si>
  <si>
    <t>G</t>
  </si>
  <si>
    <t>D</t>
  </si>
  <si>
    <t>(GW)</t>
  </si>
  <si>
    <t>Table 2 - Local Substation Tariffs</t>
  </si>
  <si>
    <t>Table 3 - Local Circuit Tariffs</t>
  </si>
  <si>
    <t>Table 5 - Demand Tariffs</t>
  </si>
  <si>
    <t>Table 1 - Generation Wider Tariffs</t>
  </si>
  <si>
    <t>Table 4 - Offshore Local Tariffs</t>
  </si>
  <si>
    <t>Table 6 - Contracted and Modelled TEC</t>
  </si>
  <si>
    <t>Residual</t>
  </si>
  <si>
    <t>Average Tariff</t>
  </si>
  <si>
    <t>Lincs</t>
  </si>
  <si>
    <t>Residuals</t>
  </si>
  <si>
    <t>Averages</t>
  </si>
  <si>
    <t>Thanet</t>
  </si>
  <si>
    <t>NHH Demand (4pm-7pm TWh)</t>
  </si>
  <si>
    <t>2016/17</t>
  </si>
  <si>
    <t>Gunfleet</t>
  </si>
  <si>
    <t>West of Duddon Sands</t>
  </si>
  <si>
    <t>Total</t>
  </si>
  <si>
    <t>Sellindge 400kV</t>
  </si>
  <si>
    <t>IFA Interconnector</t>
  </si>
  <si>
    <t>France</t>
  </si>
  <si>
    <t>Grain 400kV</t>
  </si>
  <si>
    <t>Britned</t>
  </si>
  <si>
    <t>Netherlands</t>
  </si>
  <si>
    <t>Deesside 400kV</t>
  </si>
  <si>
    <t>Republic of Ireland</t>
  </si>
  <si>
    <t>East - West</t>
  </si>
  <si>
    <t>Auchencrosh 275kV</t>
  </si>
  <si>
    <t>Northern Ireland</t>
  </si>
  <si>
    <t>Moyle</t>
  </si>
  <si>
    <t>Site</t>
  </si>
  <si>
    <t>Charging Base (Generation MW)</t>
  </si>
  <si>
    <t>ElecLink</t>
  </si>
  <si>
    <t>Interconnected
System</t>
  </si>
  <si>
    <t>Generation
Zone</t>
  </si>
  <si>
    <t>Generation (GW)</t>
  </si>
  <si>
    <t>Total Average Triad (GW)</t>
  </si>
  <si>
    <t>HH Demand Average Triad (GW)</t>
  </si>
  <si>
    <t>System Peak</t>
  </si>
  <si>
    <t>Shared 
Year Round</t>
  </si>
  <si>
    <t>Not Shared Year Round</t>
  </si>
  <si>
    <t>South West Scotlands</t>
  </si>
  <si>
    <t>North Lancashire and The Lakes</t>
  </si>
  <si>
    <t>South Lancashire, Yorkshire and Humber</t>
  </si>
  <si>
    <t>South Lincolnshire and North Norfolk</t>
  </si>
  <si>
    <t>South Wales &amp; Gloucester</t>
  </si>
  <si>
    <t>Conventional 70%</t>
  </si>
  <si>
    <t>Intermittent 30%</t>
  </si>
  <si>
    <t>Tariff
(£/kW)</t>
  </si>
  <si>
    <t>Change (£/kW)</t>
  </si>
  <si>
    <t>Change</t>
  </si>
  <si>
    <t>Change (p/kWh)</t>
  </si>
  <si>
    <t>Transport Model (Generation MW) Peak</t>
  </si>
  <si>
    <t>Transport Model (Generation MW) Year Round</t>
  </si>
  <si>
    <t>Change in Residual (£/kW)</t>
  </si>
  <si>
    <t>Table 7 - Allowed Revenues</t>
  </si>
  <si>
    <t>Table 8 - Charging Bases</t>
  </si>
  <si>
    <t>Table 9 - Interconectors</t>
  </si>
  <si>
    <t>Table 11 - Residual Calculation</t>
  </si>
  <si>
    <t>Table 10 - Generation and Demand Revenue Proportions</t>
  </si>
  <si>
    <t>2016/17 Initial forecast</t>
  </si>
  <si>
    <t>Limit on generation tariff (€/MWh)</t>
  </si>
  <si>
    <t>Total Revenue (£m)</t>
  </si>
  <si>
    <t>R</t>
  </si>
  <si>
    <t>Exchange Rate (€/£)</t>
  </si>
  <si>
    <t>G.R</t>
  </si>
  <si>
    <t>Revenue recovered from demand (£m)</t>
  </si>
  <si>
    <t>D.R</t>
  </si>
  <si>
    <t>% of revenue from generation</t>
  </si>
  <si>
    <t>% of revenue from demand</t>
  </si>
  <si>
    <t>Revenue recovered from generation (£m)</t>
  </si>
  <si>
    <t>Generator residual tariff (£/kW)</t>
  </si>
  <si>
    <t>Demand residual tariff (£/kW)</t>
  </si>
  <si>
    <t>Proportion of revenue recovered from generation (%)</t>
  </si>
  <si>
    <t>Proportion of revenue recovered from demand (%)</t>
  </si>
  <si>
    <t>Total TNUoS revenue (£m)</t>
  </si>
  <si>
    <t>Revenue recovered from the locational element of generator tariffs (£m)</t>
  </si>
  <si>
    <t>Revenue recovered from the locational element of demand tariffs (£m)</t>
  </si>
  <si>
    <t>Revenue recovered from offshore local tariffs (£m)</t>
  </si>
  <si>
    <t>Revenue recovered from onshore local substation tariffs (£m)</t>
  </si>
  <si>
    <t>Revenue recovered from onshore local circuit tariffs (£m)</t>
  </si>
  <si>
    <t>Generator charging base (GW)</t>
  </si>
  <si>
    <t>Demand charging base (GW)</t>
  </si>
  <si>
    <r>
      <t>R</t>
    </r>
    <r>
      <rPr>
        <b/>
        <vertAlign val="subscript"/>
        <sz val="10"/>
        <color rgb="FF000000"/>
        <rFont val="Arial"/>
        <family val="2"/>
      </rPr>
      <t>G</t>
    </r>
  </si>
  <si>
    <r>
      <t>R</t>
    </r>
    <r>
      <rPr>
        <b/>
        <vertAlign val="subscript"/>
        <sz val="10"/>
        <color rgb="FF000000"/>
        <rFont val="Arial"/>
        <family val="2"/>
      </rPr>
      <t>D</t>
    </r>
  </si>
  <si>
    <r>
      <t>Z</t>
    </r>
    <r>
      <rPr>
        <b/>
        <vertAlign val="subscript"/>
        <sz val="10"/>
        <color rgb="FF000000"/>
        <rFont val="Arial"/>
        <family val="2"/>
      </rPr>
      <t>G</t>
    </r>
  </si>
  <si>
    <r>
      <t>Z</t>
    </r>
    <r>
      <rPr>
        <b/>
        <vertAlign val="subscript"/>
        <sz val="10"/>
        <color rgb="FF000000"/>
        <rFont val="Arial"/>
        <family val="2"/>
      </rPr>
      <t>D</t>
    </r>
  </si>
  <si>
    <t>O</t>
  </si>
  <si>
    <r>
      <t>L</t>
    </r>
    <r>
      <rPr>
        <b/>
        <vertAlign val="subscript"/>
        <sz val="10"/>
        <color rgb="FF000000"/>
        <rFont val="Arial"/>
        <family val="2"/>
      </rPr>
      <t>G</t>
    </r>
  </si>
  <si>
    <r>
      <t>S</t>
    </r>
    <r>
      <rPr>
        <b/>
        <vertAlign val="subscript"/>
        <sz val="10"/>
        <color rgb="FF000000"/>
        <rFont val="Arial"/>
        <family val="2"/>
      </rPr>
      <t>G</t>
    </r>
  </si>
  <si>
    <r>
      <t>B</t>
    </r>
    <r>
      <rPr>
        <b/>
        <vertAlign val="subscript"/>
        <sz val="10"/>
        <color rgb="FF000000"/>
        <rFont val="Arial"/>
        <family val="2"/>
      </rPr>
      <t>G</t>
    </r>
  </si>
  <si>
    <r>
      <t>B</t>
    </r>
    <r>
      <rPr>
        <b/>
        <vertAlign val="subscript"/>
        <sz val="10"/>
        <color rgb="FF000000"/>
        <rFont val="Arial"/>
        <family val="2"/>
      </rPr>
      <t>D</t>
    </r>
  </si>
  <si>
    <t>2016/17 July Forecast</t>
  </si>
  <si>
    <r>
      <t>CAP</t>
    </r>
    <r>
      <rPr>
        <sz val="6"/>
        <color theme="1"/>
        <rFont val="Calibri"/>
        <family val="2"/>
      </rPr>
      <t>EC</t>
    </r>
  </si>
  <si>
    <t>y</t>
  </si>
  <si>
    <t>Error Margin</t>
  </si>
  <si>
    <t>Gerneration Output (TWh)</t>
  </si>
  <si>
    <t>ER</t>
  </si>
  <si>
    <t>MAR</t>
  </si>
  <si>
    <t>GO</t>
  </si>
  <si>
    <t>2016/17
May Forecast</t>
  </si>
  <si>
    <t>Gwynt Y Mor</t>
  </si>
  <si>
    <t>Didcot</t>
  </si>
  <si>
    <t>Achruach</t>
  </si>
  <si>
    <t>Aigas</t>
  </si>
  <si>
    <t>An Suidhe</t>
  </si>
  <si>
    <t>Arecleoch</t>
  </si>
  <si>
    <t>Baglan Bay</t>
  </si>
  <si>
    <t>Beinneun Wind Farm</t>
  </si>
  <si>
    <t>Black Law</t>
  </si>
  <si>
    <t>Bodelwyddan</t>
  </si>
  <si>
    <t>Carrington</t>
  </si>
  <si>
    <t>Clyde (North)</t>
  </si>
  <si>
    <t>Clyde (South)</t>
  </si>
  <si>
    <t>Corriegarth</t>
  </si>
  <si>
    <t>Corriemoillie</t>
  </si>
  <si>
    <t>Coryton</t>
  </si>
  <si>
    <t>Cruachan</t>
  </si>
  <si>
    <t>Crystal Rig</t>
  </si>
  <si>
    <t>Culligran</t>
  </si>
  <si>
    <t>Deanie</t>
  </si>
  <si>
    <t>Dersalloch</t>
  </si>
  <si>
    <t>Dinorwig</t>
  </si>
  <si>
    <t>Dunlaw Extension</t>
  </si>
  <si>
    <t>Brochloch</t>
  </si>
  <si>
    <t>Dumnaglass</t>
  </si>
  <si>
    <t>Edinbane</t>
  </si>
  <si>
    <t>Ewe Hill</t>
  </si>
  <si>
    <t>Farr Windfarm</t>
  </si>
  <si>
    <t>Fallago</t>
  </si>
  <si>
    <t>Carraig Gheal</t>
  </si>
  <si>
    <t>Ffestiniogg</t>
  </si>
  <si>
    <t>Finlarig</t>
  </si>
  <si>
    <t>Foyers</t>
  </si>
  <si>
    <t>Glendoe</t>
  </si>
  <si>
    <t>Gordonbush</t>
  </si>
  <si>
    <t>Griffin Wind</t>
  </si>
  <si>
    <t>Hadyard Hill</t>
  </si>
  <si>
    <t>Harestanes</t>
  </si>
  <si>
    <t>Hartlepool</t>
  </si>
  <si>
    <t>Hedon</t>
  </si>
  <si>
    <t>Invergarry</t>
  </si>
  <si>
    <t>Kilgallioch</t>
  </si>
  <si>
    <t>Kilmorack</t>
  </si>
  <si>
    <t>Langage</t>
  </si>
  <si>
    <t>Lochay</t>
  </si>
  <si>
    <t>Luichart</t>
  </si>
  <si>
    <t>Mark Hill</t>
  </si>
  <si>
    <t>Marchwood</t>
  </si>
  <si>
    <t>Mossford</t>
  </si>
  <si>
    <t>Nant</t>
  </si>
  <si>
    <t>Rhigos</t>
  </si>
  <si>
    <t>Rocksavage</t>
  </si>
  <si>
    <t>Saltend</t>
  </si>
  <si>
    <t>South Humber Bank</t>
  </si>
  <si>
    <t>Spalding</t>
  </si>
  <si>
    <t>Kilbraur</t>
  </si>
  <si>
    <t>Strathy Wind</t>
  </si>
  <si>
    <t>Whitelee</t>
  </si>
  <si>
    <t>Whitelee Extension</t>
  </si>
  <si>
    <t>Tariff model NHH Demand (TWh)</t>
  </si>
  <si>
    <t>Tariff Model HH Demand (MW)</t>
  </si>
  <si>
    <t>Tariff model Peak Demand (MW)</t>
  </si>
  <si>
    <t>HH Demand (£/kW)</t>
  </si>
  <si>
    <t>Generation (£/kW)</t>
  </si>
  <si>
    <t>NHH Demand (p/kWh)</t>
  </si>
  <si>
    <t>Generation</t>
  </si>
  <si>
    <t>Demand</t>
  </si>
  <si>
    <t>N.B. These generation average tariffs include local tariffs</t>
  </si>
  <si>
    <t>Locational Model Demand (MW)</t>
  </si>
  <si>
    <t>2016/17 Oct Forecast</t>
  </si>
  <si>
    <t>Millennium</t>
  </si>
  <si>
    <t>BlackLaw Extension</t>
  </si>
  <si>
    <t>Galawhistle</t>
  </si>
  <si>
    <t>Moffat</t>
  </si>
  <si>
    <t>Necton</t>
  </si>
  <si>
    <t>Western Dod</t>
  </si>
  <si>
    <t>Node 1</t>
  </si>
  <si>
    <t>Node 2</t>
  </si>
  <si>
    <t>Actual Parameters</t>
  </si>
  <si>
    <t>Amendment in Transport Model</t>
  </si>
  <si>
    <t>Generator</t>
  </si>
  <si>
    <t>Wishaw 132kV</t>
  </si>
  <si>
    <t>Blacklaw 132kV</t>
  </si>
  <si>
    <t>11.46km of Cable</t>
  </si>
  <si>
    <t>11.46km of OHL</t>
  </si>
  <si>
    <t>Blacklaw</t>
  </si>
  <si>
    <t>East Kilbride South 275kV</t>
  </si>
  <si>
    <t>Whitelee 275kV</t>
  </si>
  <si>
    <t>6km of Cable</t>
  </si>
  <si>
    <t>6km of OHL</t>
  </si>
  <si>
    <t>Whitelee Extension 275kV</t>
  </si>
  <si>
    <t>16.68km of Cable</t>
  </si>
  <si>
    <t>16.68km of OHL</t>
  </si>
  <si>
    <t>Elvanfoot 275kV</t>
  </si>
  <si>
    <t>Clyde North 275kV</t>
  </si>
  <si>
    <t>6.2km of Cable</t>
  </si>
  <si>
    <t>6.2km of OHL</t>
  </si>
  <si>
    <t>Clyde North</t>
  </si>
  <si>
    <t>Clyde South 275kV</t>
  </si>
  <si>
    <t>7.17km of Cable</t>
  </si>
  <si>
    <t>7.17km of OHL</t>
  </si>
  <si>
    <t>Clyde South</t>
  </si>
  <si>
    <t>Crystal Rig 132kV</t>
  </si>
  <si>
    <t>Western Dod 132kV</t>
  </si>
  <si>
    <t>3.9km of Cable</t>
  </si>
  <si>
    <t>3.9km of OHL</t>
  </si>
  <si>
    <t>Aikengall II</t>
  </si>
  <si>
    <t>Farigaig 132kV</t>
  </si>
  <si>
    <t>Dunmaglass 132kV</t>
  </si>
  <si>
    <t>4km Cable</t>
  </si>
  <si>
    <t>4km OHL</t>
  </si>
  <si>
    <t>Dunmaglass</t>
  </si>
  <si>
    <t>Coalburn 132kV</t>
  </si>
  <si>
    <t>Galawhistle 132kV</t>
  </si>
  <si>
    <t>9.7km cable</t>
  </si>
  <si>
    <t>9.7km OHL</t>
  </si>
  <si>
    <t>Galawhistle II</t>
  </si>
  <si>
    <t>Moffat 132kV</t>
  </si>
  <si>
    <t>Harestanes 132kV</t>
  </si>
  <si>
    <t>15.33km cable</t>
  </si>
  <si>
    <t>15.33km OHL</t>
  </si>
  <si>
    <t>Melgarve 132kV</t>
  </si>
  <si>
    <t>Stronelairg 132kV</t>
  </si>
  <si>
    <t>10km cable</t>
  </si>
  <si>
    <t>10km OHL</t>
  </si>
  <si>
    <t>Stronelairg</t>
  </si>
  <si>
    <t>Index</t>
  </si>
  <si>
    <t>Bhlaraidh Wind Farm</t>
  </si>
  <si>
    <t>Figure 1 - Variation on Generation Zonal Tariffs</t>
  </si>
  <si>
    <t>2015/16 Final Tariffs</t>
  </si>
  <si>
    <t>2016/17 Final Tariffs</t>
  </si>
  <si>
    <t>2016/17 Final Tariffs (£/kW)</t>
  </si>
  <si>
    <t>2015/16 Final Tariffs (£/kW)</t>
  </si>
  <si>
    <t>2015/16 Final Tariffs (p/kWh)</t>
  </si>
  <si>
    <t>2016/17 Final Tariffs (p/kWh)</t>
  </si>
  <si>
    <t>2016/17 Draft Tariffs</t>
  </si>
  <si>
    <t>Robin Rigg East</t>
  </si>
  <si>
    <t>Total SGD Cost (£)</t>
  </si>
  <si>
    <t>Prior year reconcilation (£)</t>
  </si>
  <si>
    <t>Conventional 70% 2016/17 Final Tariffs (£/kW)</t>
  </si>
  <si>
    <t>Intermittent 30% 2016/17 Final Tariffs (£/kW)</t>
  </si>
  <si>
    <t>Table 14 - Circuits subject to one-off charges</t>
  </si>
  <si>
    <t>Table 15 - Change in HH Demand Tariffs</t>
  </si>
  <si>
    <t>Figure 2 - HH Demand Tariffs</t>
  </si>
  <si>
    <t>Figure 3 - NHH Demand Tariffs</t>
  </si>
  <si>
    <t>Table 16 - NHH Demand Tariff Changes</t>
  </si>
  <si>
    <t>Table 17 - National Grid Revenue Forecast</t>
  </si>
  <si>
    <t>Table 18 - SP Transmission Revenue Forecast</t>
  </si>
  <si>
    <t>Table 19 - SHE Transmission Revenue Forecast</t>
  </si>
  <si>
    <t>Table 20 - Offshore Revenues</t>
  </si>
  <si>
    <t>Table 21 - Demand Profiles</t>
  </si>
  <si>
    <t>Table 12 - Small Generator Discount</t>
  </si>
  <si>
    <t>Table 13 - Generation Tariff Changes</t>
  </si>
  <si>
    <t>Small Generation Discount (£/kW)</t>
  </si>
  <si>
    <t>Small Generator Discount Calculation</t>
  </si>
  <si>
    <t>Forecast Small Generator Volume (kW)</t>
  </si>
  <si>
    <t>Increase in HH Demand tariff (£/kW)</t>
  </si>
  <si>
    <t>Increase in NHH Demand tariff (p/kWh)</t>
  </si>
  <si>
    <t>V</t>
  </si>
  <si>
    <t>V x T</t>
  </si>
  <si>
    <t>Demand Residual (£/kW)</t>
  </si>
  <si>
    <t>Generator Residual (£/kW)</t>
  </si>
  <si>
    <t>T = (G + D)/4</t>
  </si>
  <si>
    <t>Small Generator Discount (£/kW)</t>
  </si>
  <si>
    <t xml:space="preserve"> 2016/17 SGD cost (£)</t>
  </si>
  <si>
    <t>TD</t>
  </si>
  <si>
    <t>HHD</t>
  </si>
  <si>
    <t>NHHD</t>
  </si>
  <si>
    <t>Total System Triad Demand (kW)</t>
  </si>
  <si>
    <t>Total HH Triad Demand (kW)</t>
  </si>
  <si>
    <t>Total NHH Consumption (kWh)</t>
  </si>
  <si>
    <t>Total Cost to NHH Customers (£)</t>
  </si>
  <si>
    <t>Total Cost to HH Customers (£)</t>
  </si>
  <si>
    <t>HHT = C/TD</t>
  </si>
  <si>
    <t>HHC = HHT * HHD</t>
  </si>
  <si>
    <t>NHHT = (C - HHC)/NHHD</t>
  </si>
  <si>
    <t>NHHC = NHHT * NHHD</t>
  </si>
  <si>
    <t>C = (V x T) + R</t>
  </si>
  <si>
    <t>£m Nominal</t>
  </si>
  <si>
    <t>2015/16 TNUoS Revenue</t>
  </si>
  <si>
    <t>2016/17 TNUoS Revenue</t>
  </si>
  <si>
    <t>Jan
2015
Final</t>
  </si>
  <si>
    <t>Jan 2015 Initial View</t>
  </si>
  <si>
    <t>April
2015
Update</t>
  </si>
  <si>
    <t>July
2015
Update</t>
  </si>
  <si>
    <t>Oct
2015
Update</t>
  </si>
  <si>
    <t>Dec
2015
Draft</t>
  </si>
  <si>
    <t>Jan
2016
Final</t>
  </si>
  <si>
    <t>National Grid</t>
  </si>
  <si>
    <t>Price controlled revenue</t>
  </si>
  <si>
    <t>Less income from connections</t>
  </si>
  <si>
    <t>Income from TNUoS</t>
  </si>
  <si>
    <t>Scottish Power Transmission</t>
  </si>
  <si>
    <t>SHE Transmission</t>
  </si>
  <si>
    <t>Offshore</t>
  </si>
  <si>
    <t>Network Innovation Competition</t>
  </si>
  <si>
    <t>Total to Collect from TNUoS</t>
  </si>
  <si>
    <t>National Grid Revenue Forecast</t>
  </si>
  <si>
    <t xml:space="preserve"> </t>
  </si>
  <si>
    <t>Description</t>
  </si>
  <si>
    <t>Licence
Term</t>
  </si>
  <si>
    <t>Yr t-1</t>
  </si>
  <si>
    <t>Yr t</t>
  </si>
  <si>
    <t>Yr t+1</t>
  </si>
  <si>
    <t>Notes</t>
  </si>
  <si>
    <t>Regulatory Year</t>
  </si>
  <si>
    <t>2014/15</t>
  </si>
  <si>
    <t>Actual RPI</t>
  </si>
  <si>
    <t>April to March average</t>
  </si>
  <si>
    <t>RPI Actual</t>
  </si>
  <si>
    <t>RPIAt</t>
  </si>
  <si>
    <t>Office of National Statistics</t>
  </si>
  <si>
    <t>Assumed Interest Rate</t>
  </si>
  <si>
    <t>It</t>
  </si>
  <si>
    <t>Bank of England Base Rate</t>
  </si>
  <si>
    <t>Opening Base Revenue Allowance (2009/10 prices)</t>
  </si>
  <si>
    <t>A1</t>
  </si>
  <si>
    <t>PUt</t>
  </si>
  <si>
    <t>From Licence</t>
  </si>
  <si>
    <t>Price Control Financial Model Iteration Adjustment</t>
  </si>
  <si>
    <t>A2</t>
  </si>
  <si>
    <t>MODt</t>
  </si>
  <si>
    <t>Determined by Ofgem/Licensee forecast</t>
  </si>
  <si>
    <t>RPI True Up</t>
  </si>
  <si>
    <t>A3</t>
  </si>
  <si>
    <t>TRUt</t>
  </si>
  <si>
    <t>Licensee Actual/Forecast</t>
  </si>
  <si>
    <t>Prior Calendar Year RPI Forecast</t>
  </si>
  <si>
    <t>GRPIFc-1</t>
  </si>
  <si>
    <t>HM Treasury Forecast then 2.8%</t>
  </si>
  <si>
    <t>Current Calendar Year RPI Forecast</t>
  </si>
  <si>
    <t>GRPIFc</t>
  </si>
  <si>
    <t>Next Calendar Year RPI forecast</t>
  </si>
  <si>
    <t>GRPIFc+1</t>
  </si>
  <si>
    <t>RPI Forecast</t>
  </si>
  <si>
    <t>A4</t>
  </si>
  <si>
    <t>RPIFt</t>
  </si>
  <si>
    <t>Using HM Treasury Forecast</t>
  </si>
  <si>
    <t>Base Revenue [A=(A1+A2+A3)*A4]</t>
  </si>
  <si>
    <t>A</t>
  </si>
  <si>
    <t>BRt</t>
  </si>
  <si>
    <t>Pass-Through Business Rates</t>
  </si>
  <si>
    <t>B1</t>
  </si>
  <si>
    <t>RBt</t>
  </si>
  <si>
    <t>Temporary Physical Disconnection</t>
  </si>
  <si>
    <t>B2</t>
  </si>
  <si>
    <t>TPDt</t>
  </si>
  <si>
    <t>Licence Fee</t>
  </si>
  <si>
    <t>B3</t>
  </si>
  <si>
    <t>LFt</t>
  </si>
  <si>
    <t>Inter TSO Compensation</t>
  </si>
  <si>
    <t>B4</t>
  </si>
  <si>
    <t>ITCt</t>
  </si>
  <si>
    <t>Termination of Bilateral Connection Agreements</t>
  </si>
  <si>
    <t>B5</t>
  </si>
  <si>
    <t>TERMt</t>
  </si>
  <si>
    <t>Does not affect TNUoS</t>
  </si>
  <si>
    <t>SP Transmission Pass-Through</t>
  </si>
  <si>
    <t>B6</t>
  </si>
  <si>
    <t>TSPt</t>
  </si>
  <si>
    <t>14/15 &amp; 15/16 Charge setting. Later from TSP Calculation.</t>
  </si>
  <si>
    <t>SHE Transmission Pass-Through</t>
  </si>
  <si>
    <t>B7</t>
  </si>
  <si>
    <t>TSHt</t>
  </si>
  <si>
    <t>14/15 &amp; 15/16 Charge setting. Later from TSH Calculation.</t>
  </si>
  <si>
    <t>Offshore Transmission Pass-Through</t>
  </si>
  <si>
    <t>B8</t>
  </si>
  <si>
    <t>TOFTOt</t>
  </si>
  <si>
    <t>14/15 &amp; 15/16 Charge setting. Later from OFTO Calculation.</t>
  </si>
  <si>
    <t>Embedded Offshore Pass-Through</t>
  </si>
  <si>
    <t>B9</t>
  </si>
  <si>
    <t>OFETt</t>
  </si>
  <si>
    <t>Pass-Through Items [B=B1+B2+B3+B4+B5+B6+B7+B8+B9]</t>
  </si>
  <si>
    <t>B</t>
  </si>
  <si>
    <t>PTt</t>
  </si>
  <si>
    <t>Reliability Incentive Adjustment</t>
  </si>
  <si>
    <t>C1</t>
  </si>
  <si>
    <t>RIt</t>
  </si>
  <si>
    <t>Licensee Actual/Forecast/Budget</t>
  </si>
  <si>
    <t>Stakeholder Satisfaction Adjustment</t>
  </si>
  <si>
    <t>C2</t>
  </si>
  <si>
    <t>SSOt</t>
  </si>
  <si>
    <t>Sulphur Hexafluoride (SF6) Gas Emissions Adjustment</t>
  </si>
  <si>
    <t>C3</t>
  </si>
  <si>
    <t>SFIt</t>
  </si>
  <si>
    <t>Awarded Environmental Discretionary Rewards</t>
  </si>
  <si>
    <t>C4</t>
  </si>
  <si>
    <t>EDRt</t>
  </si>
  <si>
    <t>Only includes EDR awarded to licensee to date</t>
  </si>
  <si>
    <t>Outputs Incentive Revenue [C=C1+C2+C3+C4]</t>
  </si>
  <si>
    <t>C</t>
  </si>
  <si>
    <t>OIPt</t>
  </si>
  <si>
    <t>Network Innovation Allowance</t>
  </si>
  <si>
    <t>NIAt</t>
  </si>
  <si>
    <t>E</t>
  </si>
  <si>
    <t>NICFt</t>
  </si>
  <si>
    <t>Sum of NICF awards determined by Ofgem/Forecast by National Grid</t>
  </si>
  <si>
    <t>Future Environmental Discretionary Rewards</t>
  </si>
  <si>
    <t>F</t>
  </si>
  <si>
    <t>Sum of future EDR awards forecast by National Grid</t>
  </si>
  <si>
    <t>Transmission Investment for Renewable Generation</t>
  </si>
  <si>
    <t>TIRGt</t>
  </si>
  <si>
    <t>Scottish Site Specific Adjustment</t>
  </si>
  <si>
    <t>H</t>
  </si>
  <si>
    <t>DISt</t>
  </si>
  <si>
    <t>Scottish Terminations Adjustment</t>
  </si>
  <si>
    <t>I</t>
  </si>
  <si>
    <t>TSt</t>
  </si>
  <si>
    <t>Correction Factor</t>
  </si>
  <si>
    <t>K</t>
  </si>
  <si>
    <t>-Kt</t>
  </si>
  <si>
    <t>Calculated by Licensee</t>
  </si>
  <si>
    <t>Maximum Revenue [M= A+B+C+D+E+F+G+H+I+K]</t>
  </si>
  <si>
    <t>M</t>
  </si>
  <si>
    <t>TOt</t>
  </si>
  <si>
    <t>Termination Charges</t>
  </si>
  <si>
    <t>Pre-vesting connection charges</t>
  </si>
  <si>
    <t>P</t>
  </si>
  <si>
    <t>TNUoS Collected Revenue [T=M-B5-P]</t>
  </si>
  <si>
    <t>T</t>
  </si>
  <si>
    <t>Final Collected Revenue</t>
  </si>
  <si>
    <t>U</t>
  </si>
  <si>
    <t>TNRt</t>
  </si>
  <si>
    <t>Forecast percentage change to Maximum Revenue M</t>
  </si>
  <si>
    <t>Forecast percentage change to TNUoS Collected Revenue T</t>
  </si>
  <si>
    <t>Notes:</t>
  </si>
  <si>
    <t>All monies are  nominal 'money of the day' prices unless stated otherwise</t>
  </si>
  <si>
    <t>Licensee forecasts and budgets are subject to change especially where they are influenced by external stakeholders</t>
  </si>
  <si>
    <t>Greyed out cells are either calculated or not applicable in the year concerned due to the way the licence formula are constructed</t>
  </si>
  <si>
    <t>NIC payments to all Transmission Owners are inlcuded in National Grid Maximum Revenue and are included here</t>
  </si>
  <si>
    <t>2014/15 and 2015/16 pass through to other networks is based on forecast at time of tariff setting</t>
  </si>
  <si>
    <t>Scottish Power Transmission Revenue Forecast</t>
  </si>
  <si>
    <t>Updated:</t>
  </si>
  <si>
    <t>Licence Term</t>
  </si>
  <si>
    <t>National Grid forecast</t>
  </si>
  <si>
    <t>Pass-Through Items [B=B1+B2]</t>
  </si>
  <si>
    <t>Financial Incentive for Timely Connections Output</t>
  </si>
  <si>
    <t>C5</t>
  </si>
  <si>
    <t>-CONADJt</t>
  </si>
  <si>
    <t>Outputs Incentive Revenue [C=C1+C2+C3+C4+C5]</t>
  </si>
  <si>
    <t>Maximum Revenue (M= A+B+C+D+G+J+K]</t>
  </si>
  <si>
    <t>Excluded Services</t>
  </si>
  <si>
    <t>EXCt</t>
  </si>
  <si>
    <t>Post BETTA Connection Charges</t>
  </si>
  <si>
    <t>Site Specifc Charges</t>
  </si>
  <si>
    <t>S</t>
  </si>
  <si>
    <t>EXSt</t>
  </si>
  <si>
    <t>Pre &amp; Post BETTA Connection Charges</t>
  </si>
  <si>
    <t>TNUoS Collected Revenue (T=M+P-S)</t>
  </si>
  <si>
    <t>General System Charge</t>
  </si>
  <si>
    <t>NIC payments are not included as they do not form part of SPT Maximum Revenue</t>
  </si>
  <si>
    <t>Commentary</t>
  </si>
  <si>
    <t>All reasonable care has been taken in the preparation of these illustrative tables and the data therein.  SPT offers this data without prejudice and cannot be held responsible for any loss that might be attributed to the use of this data.  SPT does not accept or assume responsibility for the use of this information by any person or any person to whom this information is shown or any person to whom this information otherwise becomes available.</t>
  </si>
  <si>
    <t xml:space="preserve">The base revenue forecasts for the RIIO-ET1 period (2014/15 to 2018/19, inclusive) reflect the figures authorised by Ofgem in the the RIIO-ET1 Final Proposals.  </t>
  </si>
  <si>
    <t>Within the bounds of commercial confidentiality, this forecast provides as much information as possible.</t>
  </si>
  <si>
    <t>This forecast contains as much information as can be currently made available.  Generally, allowances determined by Ofgem are shown; and we also include forecasts for anticipated future Ofgem determinations in respect of the Iteration adjustment reflecting our latest view of totex, changes to allowed totex and cost of debt.</t>
  </si>
  <si>
    <t>This respects commercial confidentiality and disclosure considerations.</t>
  </si>
  <si>
    <t xml:space="preserve">Note that actual revenues may vary from those currently forecast.  </t>
  </si>
  <si>
    <t>All £ figures are in money of the day</t>
  </si>
  <si>
    <t>Information provided in £m to one decimal place</t>
  </si>
  <si>
    <t>Assumptions</t>
  </si>
  <si>
    <t>It is assumed that there will be one set of price changes per year effective on 1st April.</t>
  </si>
  <si>
    <t>SHE Transmission Revenue Forecast</t>
  </si>
  <si>
    <t>Compensatory Payments Adjustment</t>
  </si>
  <si>
    <t>J</t>
  </si>
  <si>
    <t>SHCPt</t>
  </si>
  <si>
    <t>Post-Vesting, Pre-BETTA Connection Charges</t>
  </si>
  <si>
    <t>NIC payments are not included as they do not form part of SHET Maximum Revenue</t>
  </si>
  <si>
    <t>All reasonable care has been taken in the preparation of these illustrative tables and the data therein.  SHET offers these data without prejudice and cannot be held responsible for any loss that might be attributed to the use of these data.  SHET does not accept or assume responsibility for the use of this information by any person or any person to whom this information is shown or any person to whom this information otherwise becomes available.</t>
  </si>
  <si>
    <t xml:space="preserve">The base revenue forecasts for the RIIO-ET1 period (2014/15 to 2018/19, inclusive) reflect the figures authorised by Ofgem in the RIIO-ET1 Final Proposals.  </t>
  </si>
  <si>
    <t>This forecast contains as much information as can be currently made available.  Generally, allowances determined by Ofgem are shown; whilst those for which Ofgem determinations are expected are not.</t>
  </si>
  <si>
    <t>Offshore Transmission Revenue Forecast</t>
  </si>
  <si>
    <t>Robin Rigg</t>
  </si>
  <si>
    <t>Gwynt y mor</t>
  </si>
  <si>
    <t>Humber Gateway</t>
  </si>
  <si>
    <t>National Grid Forecast</t>
  </si>
  <si>
    <t>Westermost Rough</t>
  </si>
  <si>
    <t>Offshore Transmission Pass-Through (B7)</t>
  </si>
  <si>
    <t>NIC payments are not included as they do not form part of OFTO Maximum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</si>
</sst>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4" formatCode="_-&quot;£&quot;* #,##0.00_-;\-&quot;£&quot;* #,##0.00_-;_-&quot;£&quot;* &quot;-&quot;??_-;_-@_-"/>
    <numFmt numFmtId="43" formatCode="_-* #,##0.00_-;\-* #,##0.00_-;_-* &quot;-&quot;??_-;_-@_-"/>
    <numFmt numFmtId="164" formatCode="0.00_)"/>
    <numFmt numFmtId="165" formatCode="0_)"/>
    <numFmt numFmtId="166" formatCode="0.000000_)"/>
    <numFmt numFmtId="167" formatCode="_-[$€-2]* #,##0.00_-;\-[$€-2]* #,##0.00_-;_-[$€-2]* &quot;-&quot;??_-"/>
    <numFmt numFmtId="168" formatCode="&quot;$&quot;#,##0_);[Red]\(&quot;$&quot;#,##0\)"/>
    <numFmt numFmtId="169" formatCode="_(* #,##0.0_);_(* \(#,##0.0\);_(* &quot;-&quot;??_);_(@_)"/>
    <numFmt numFmtId="170" formatCode="#,##0.0;[Red]\(#,##0.0\)"/>
    <numFmt numFmtId="171" formatCode="0.0%"/>
    <numFmt numFmtId="172" formatCode="_-* #,##0.0000_-;\-* #,##0.0000_-;_-* &quot;-&quot;??_-;_-@_-"/>
    <numFmt numFmtId="173" formatCode="_-* #,##0.0_-;\-* #,##0.0_-;_-* &quot;-&quot;??_-;_-@_-"/>
    <numFmt numFmtId="174" formatCode="0.0_ ;[Red]\-0.0\ "/>
    <numFmt numFmtId="175" formatCode="0.0000_ ;[Red]\-0.0000\ "/>
    <numFmt numFmtId="176" formatCode="#,##0.0000_ ;[Red]\-#,##0.0000\ "/>
    <numFmt numFmtId="177" formatCode="#,##0.000_ ;[Red]\-#,##0.000\ "/>
    <numFmt numFmtId="178" formatCode="#,##0.0_ ;[Red]\-#,##0.0\ "/>
    <numFmt numFmtId="179" formatCode="#,##0.0"/>
    <numFmt numFmtId="180" formatCode="_(* #,##0.00_);_(* \(#,##0.00\);_(* &quot;-&quot;??_);_(@_)"/>
    <numFmt numFmtId="181" formatCode="0.0000000000000000000000000"/>
    <numFmt numFmtId="182" formatCode="0.0"/>
    <numFmt numFmtId="183" formatCode="#,##0.00_ ;\-#,##0.00\ "/>
    <numFmt numFmtId="184" formatCode="0.000"/>
    <numFmt numFmtId="185" formatCode="_-* #,##0_-;\-* #,##0_-;_-* &quot;-&quot;??_-;_-@_-"/>
    <numFmt numFmtId="186" formatCode="0.00000_ ;[Red]\-0.00000\ "/>
    <numFmt numFmtId="187" formatCode="_-* #,##0.000_-;\-* #,##0.000_-;_-* &quot;-&quot;??_-;_-@_-"/>
    <numFmt numFmtId="188" formatCode="#,##0.0_ ;\-#,##0.0\ "/>
    <numFmt numFmtId="189" formatCode="#,##0.000000"/>
    <numFmt numFmtId="190" formatCode="0.000000"/>
    <numFmt numFmtId="191" formatCode="_-* #,##0.000000_-;\-* #,##0.000000_-;_-* &quot;-&quot;??_-;_-@_-"/>
    <numFmt numFmtId="192" formatCode="_-* #,##0.0000000000_-;\-* #,##0.0000000000_-;_-* &quot;-&quot;??_-;_-@_-"/>
  </numFmts>
  <fonts count="7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0"/>
      <name val="Arial"/>
      <family val="2"/>
    </font>
    <font>
      <sz val="12"/>
      <name val="Arial"/>
      <family val="2"/>
    </font>
    <font>
      <sz val="10"/>
      <color indexed="8"/>
      <name val="Arial"/>
      <family val="2"/>
    </font>
    <font>
      <b/>
      <sz val="10"/>
      <color indexed="8"/>
      <name val="Arial"/>
      <family val="2"/>
    </font>
    <font>
      <sz val="10"/>
      <color indexed="10"/>
      <name val="Arial"/>
      <family val="2"/>
    </font>
    <font>
      <b/>
      <sz val="12"/>
      <color indexed="8"/>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sz val="10"/>
      <name val="Helv"/>
      <charset val="204"/>
    </font>
    <font>
      <b/>
      <sz val="10"/>
      <color indexed="39"/>
      <name val="Arial"/>
      <family val="2"/>
    </font>
    <font>
      <sz val="10"/>
      <color indexed="39"/>
      <name val="Arial"/>
      <family val="2"/>
    </font>
    <font>
      <sz val="19"/>
      <color indexed="48"/>
      <name val="Arial"/>
      <family val="2"/>
    </font>
    <font>
      <b/>
      <sz val="10"/>
      <color theme="1"/>
      <name val="Arial"/>
      <family val="2"/>
    </font>
    <font>
      <b/>
      <sz val="10"/>
      <color rgb="FF000000"/>
      <name val="Arial"/>
      <family val="2"/>
    </font>
    <font>
      <sz val="10"/>
      <color rgb="FF000000"/>
      <name val="Arial"/>
      <family val="2"/>
    </font>
    <font>
      <b/>
      <vertAlign val="subscript"/>
      <sz val="10"/>
      <color rgb="FF000000"/>
      <name val="Arial"/>
      <family val="2"/>
    </font>
    <font>
      <sz val="10"/>
      <color theme="1"/>
      <name val="Arial"/>
      <family val="2"/>
    </font>
    <font>
      <i/>
      <sz val="10"/>
      <name val="Arial"/>
      <family val="2"/>
    </font>
    <font>
      <b/>
      <sz val="20"/>
      <color theme="1"/>
      <name val="Calibri"/>
      <family val="2"/>
      <scheme val="minor"/>
    </font>
    <font>
      <b/>
      <sz val="12"/>
      <name val="Calibri"/>
      <family val="2"/>
      <scheme val="minor"/>
    </font>
    <font>
      <sz val="12"/>
      <name val="Calibri"/>
      <family val="2"/>
    </font>
    <font>
      <sz val="12"/>
      <name val="Calibri"/>
      <family val="2"/>
      <scheme val="minor"/>
    </font>
    <font>
      <sz val="12"/>
      <color indexed="8"/>
      <name val="Calibri"/>
      <family val="2"/>
    </font>
    <font>
      <sz val="12"/>
      <color indexed="8"/>
      <name val="Calibri"/>
      <family val="2"/>
      <scheme val="minor"/>
    </font>
    <font>
      <b/>
      <sz val="12"/>
      <color indexed="8"/>
      <name val="Calibri"/>
      <family val="2"/>
      <scheme val="minor"/>
    </font>
    <font>
      <sz val="12"/>
      <color theme="1"/>
      <name val="Calibri"/>
      <family val="2"/>
      <scheme val="minor"/>
    </font>
    <font>
      <b/>
      <sz val="12"/>
      <color theme="1"/>
      <name val="Calibri"/>
      <family val="2"/>
      <scheme val="minor"/>
    </font>
    <font>
      <sz val="10"/>
      <name val="Times New Roman"/>
      <family val="1"/>
    </font>
    <font>
      <b/>
      <u/>
      <sz val="10"/>
      <name val="Arial"/>
      <family val="2"/>
    </font>
    <font>
      <sz val="10"/>
      <name val="Arial"/>
      <family val="2"/>
    </font>
    <font>
      <sz val="9"/>
      <color theme="1"/>
      <name val="Arial"/>
      <family val="2"/>
    </font>
    <font>
      <sz val="11"/>
      <name val="Calibri"/>
      <family val="2"/>
      <scheme val="minor"/>
    </font>
    <font>
      <b/>
      <sz val="10"/>
      <color theme="4" tint="-0.499984740745262"/>
      <name val="Arial"/>
      <family val="2"/>
    </font>
    <font>
      <b/>
      <sz val="18"/>
      <color rgb="FFFF0000"/>
      <name val="Calibri"/>
      <family val="2"/>
      <scheme val="minor"/>
    </font>
    <font>
      <b/>
      <sz val="10"/>
      <color theme="0"/>
      <name val="Arial"/>
      <family val="2"/>
    </font>
    <font>
      <sz val="10"/>
      <color theme="0"/>
      <name val="Arial"/>
      <family val="2"/>
    </font>
    <font>
      <sz val="6"/>
      <color theme="1"/>
      <name val="Calibri"/>
      <family val="2"/>
    </font>
    <font>
      <b/>
      <sz val="11"/>
      <color theme="1"/>
      <name val="Arial"/>
      <family val="2"/>
    </font>
    <font>
      <sz val="11"/>
      <name val="Arial"/>
      <family val="2"/>
    </font>
    <font>
      <u/>
      <sz val="11"/>
      <color theme="10"/>
      <name val="Calibri"/>
      <family val="2"/>
      <scheme val="minor"/>
    </font>
    <font>
      <b/>
      <sz val="11"/>
      <color indexed="8"/>
      <name val="Arial"/>
      <family val="2"/>
    </font>
    <font>
      <b/>
      <sz val="18"/>
      <color theme="1"/>
      <name val="Calibri"/>
      <family val="2"/>
      <scheme val="minor"/>
    </font>
    <font>
      <i/>
      <sz val="11"/>
      <color theme="1"/>
      <name val="Calibri"/>
      <family val="2"/>
      <scheme val="minor"/>
    </font>
    <font>
      <sz val="10"/>
      <color indexed="12"/>
      <name val="Arial"/>
      <family val="2"/>
    </font>
    <font>
      <sz val="18"/>
      <color theme="1"/>
      <name val="Calibri"/>
      <family val="2"/>
      <scheme val="minor"/>
    </font>
    <font>
      <b/>
      <sz val="11"/>
      <name val="Calibri"/>
      <family val="2"/>
      <scheme val="minor"/>
    </font>
    <font>
      <b/>
      <sz val="11"/>
      <color indexed="8"/>
      <name val="Calibri"/>
      <family val="2"/>
      <scheme val="minor"/>
    </font>
    <font>
      <sz val="12"/>
      <color theme="0" tint="-0.14999847407452621"/>
      <name val="Calibri"/>
      <family val="2"/>
      <scheme val="minor"/>
    </font>
    <font>
      <sz val="12"/>
      <color theme="0" tint="-0.249977111117893"/>
      <name val="Calibri"/>
      <family val="2"/>
      <scheme val="minor"/>
    </font>
  </fonts>
  <fills count="6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theme="0"/>
        <bgColor indexed="64"/>
      </patternFill>
    </fill>
    <fill>
      <patternFill patternType="solid">
        <fgColor theme="3"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indexed="43"/>
        <bgColor indexed="64"/>
      </patternFill>
    </fill>
    <fill>
      <patternFill patternType="solid">
        <fgColor indexed="44"/>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92D05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14996795556505021"/>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56"/>
      </top>
      <bottom style="double">
        <color indexed="56"/>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indexed="64"/>
      </top>
      <bottom style="thin">
        <color auto="1"/>
      </bottom>
      <diagonal/>
    </border>
    <border>
      <left style="thin">
        <color auto="1"/>
      </left>
      <right style="thin">
        <color indexed="64"/>
      </right>
      <top style="medium">
        <color indexed="64"/>
      </top>
      <bottom style="thin">
        <color auto="1"/>
      </bottom>
      <diagonal/>
    </border>
    <border>
      <left style="thin">
        <color auto="1"/>
      </left>
      <right style="thin">
        <color indexed="64"/>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top/>
      <bottom/>
      <diagonal/>
    </border>
    <border>
      <left style="thin">
        <color auto="1"/>
      </left>
      <right/>
      <top/>
      <bottom style="medium">
        <color indexed="64"/>
      </bottom>
      <diagonal/>
    </border>
    <border>
      <left style="thin">
        <color auto="1"/>
      </left>
      <right style="thin">
        <color indexed="64"/>
      </right>
      <top style="medium">
        <color indexed="64"/>
      </top>
      <bottom/>
      <diagonal/>
    </border>
    <border>
      <left style="medium">
        <color indexed="64"/>
      </left>
      <right style="thin">
        <color indexed="64"/>
      </right>
      <top style="medium">
        <color indexed="64"/>
      </top>
      <bottom style="thin">
        <color auto="1"/>
      </bottom>
      <diagonal/>
    </border>
    <border>
      <left/>
      <right/>
      <top style="thin">
        <color auto="1"/>
      </top>
      <bottom style="thin">
        <color auto="1"/>
      </bottom>
      <diagonal/>
    </border>
    <border>
      <left style="thin">
        <color indexed="64"/>
      </left>
      <right style="thin">
        <color indexed="64"/>
      </right>
      <top/>
      <bottom style="medium">
        <color indexed="64"/>
      </bottom>
      <diagonal/>
    </border>
    <border>
      <left style="thin">
        <color auto="1"/>
      </left>
      <right style="thin">
        <color indexed="64"/>
      </right>
      <top/>
      <bottom/>
      <diagonal/>
    </border>
    <border>
      <left style="thin">
        <color auto="1"/>
      </left>
      <right style="thin">
        <color indexed="64"/>
      </right>
      <top style="thin">
        <color auto="1"/>
      </top>
      <bottom/>
      <diagonal/>
    </border>
    <border>
      <left style="thin">
        <color auto="1"/>
      </left>
      <right style="thin">
        <color indexed="64"/>
      </right>
      <top style="thin">
        <color auto="1"/>
      </top>
      <bottom style="thin">
        <color auto="1"/>
      </bottom>
      <diagonal/>
    </border>
    <border>
      <left style="medium">
        <color auto="1"/>
      </left>
      <right style="thin">
        <color indexed="64"/>
      </right>
      <top/>
      <bottom/>
      <diagonal/>
    </border>
    <border>
      <left/>
      <right/>
      <top style="medium">
        <color auto="1"/>
      </top>
      <bottom/>
      <diagonal/>
    </border>
    <border>
      <left style="thin">
        <color indexed="64"/>
      </left>
      <right/>
      <top style="medium">
        <color indexed="64"/>
      </top>
      <bottom style="medium">
        <color indexed="64"/>
      </bottom>
      <diagonal/>
    </border>
    <border>
      <left style="thin">
        <color auto="1"/>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auto="1"/>
      </left>
      <right style="thin">
        <color indexed="64"/>
      </right>
      <top/>
      <bottom style="thin">
        <color auto="1"/>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8"/>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140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 applyNumberFormat="0" applyAlignment="0" applyProtection="0"/>
    <xf numFmtId="0" fontId="8" fillId="17" borderId="2" applyNumberFormat="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7" borderId="0" applyNumberFormat="0" applyBorder="0" applyAlignment="0" applyProtection="0"/>
    <xf numFmtId="0" fontId="3" fillId="0" borderId="0"/>
    <xf numFmtId="0" fontId="21" fillId="0" borderId="0"/>
    <xf numFmtId="0" fontId="3" fillId="4" borderId="7" applyNumberFormat="0" applyFont="0" applyAlignment="0" applyProtection="0"/>
    <xf numFmtId="0" fontId="17" fillId="16"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15" fillId="0" borderId="0" applyNumberFormat="0" applyFill="0" applyBorder="0" applyAlignment="0" applyProtection="0"/>
    <xf numFmtId="166" fontId="1" fillId="0" borderId="0"/>
    <xf numFmtId="0" fontId="3" fillId="0" borderId="0"/>
    <xf numFmtId="0" fontId="3" fillId="0" borderId="0"/>
    <xf numFmtId="0" fontId="33" fillId="0" borderId="0"/>
    <xf numFmtId="0" fontId="3" fillId="0" borderId="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5" fillId="30" borderId="0" applyNumberFormat="0" applyBorder="0" applyAlignment="0" applyProtection="0"/>
    <xf numFmtId="0" fontId="5" fillId="14"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5" fillId="33" borderId="0" applyNumberFormat="0" applyBorder="0" applyAlignment="0" applyProtection="0"/>
    <xf numFmtId="0" fontId="5" fillId="22"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5" borderId="0" applyNumberFormat="0" applyBorder="0" applyAlignment="0" applyProtection="0"/>
    <xf numFmtId="0" fontId="5" fillId="13"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5" fillId="36"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15" applyNumberFormat="0" applyAlignment="0" applyProtection="0"/>
    <xf numFmtId="0" fontId="30" fillId="0" borderId="19" applyNumberFormat="0" applyFill="0" applyAlignment="0" applyProtection="0"/>
    <xf numFmtId="0" fontId="31" fillId="7" borderId="0" applyNumberFormat="0" applyBorder="0" applyAlignment="0" applyProtection="0"/>
    <xf numFmtId="168" fontId="3" fillId="0" borderId="0"/>
    <xf numFmtId="0" fontId="3" fillId="0" borderId="0"/>
    <xf numFmtId="0" fontId="3" fillId="0" borderId="0"/>
    <xf numFmtId="167" fontId="3" fillId="0" borderId="0"/>
    <xf numFmtId="168" fontId="3" fillId="0" borderId="0"/>
    <xf numFmtId="167" fontId="3" fillId="0" borderId="0"/>
    <xf numFmtId="0" fontId="3" fillId="4" borderId="20" applyNumberFormat="0" applyFont="0" applyAlignment="0" applyProtection="0"/>
    <xf numFmtId="0" fontId="17" fillId="37" borderId="21" applyNumberFormat="0" applyAlignment="0" applyProtection="0"/>
    <xf numFmtId="9" fontId="3" fillId="0" borderId="0" applyFont="0" applyFill="0" applyBorder="0" applyAlignment="0" applyProtection="0"/>
    <xf numFmtId="4" fontId="23" fillId="7" borderId="22" applyNumberFormat="0" applyProtection="0">
      <alignment vertical="center"/>
    </xf>
    <xf numFmtId="4" fontId="34" fillId="7" borderId="22" applyNumberFormat="0" applyProtection="0">
      <alignment vertical="center"/>
    </xf>
    <xf numFmtId="4" fontId="23" fillId="7" borderId="22" applyNumberFormat="0" applyProtection="0">
      <alignment horizontal="left" vertical="center" indent="1"/>
    </xf>
    <xf numFmtId="0" fontId="23" fillId="7" borderId="22" applyNumberFormat="0" applyProtection="0">
      <alignment horizontal="left" vertical="top" indent="1"/>
    </xf>
    <xf numFmtId="4" fontId="23" fillId="41" borderId="0" applyNumberFormat="0" applyProtection="0">
      <alignment horizontal="left" vertical="center" indent="1"/>
    </xf>
    <xf numFmtId="4" fontId="22" fillId="8" borderId="22" applyNumberFormat="0" applyProtection="0">
      <alignment horizontal="right" vertical="center"/>
    </xf>
    <xf numFmtId="4" fontId="22" fillId="3" borderId="22" applyNumberFormat="0" applyProtection="0">
      <alignment horizontal="right" vertical="center"/>
    </xf>
    <xf numFmtId="4" fontId="22" fillId="14" borderId="22" applyNumberFormat="0" applyProtection="0">
      <alignment horizontal="right" vertical="center"/>
    </xf>
    <xf numFmtId="4" fontId="22" fillId="10" borderId="22" applyNumberFormat="0" applyProtection="0">
      <alignment horizontal="right" vertical="center"/>
    </xf>
    <xf numFmtId="4" fontId="22" fillId="23" borderId="22" applyNumberFormat="0" applyProtection="0">
      <alignment horizontal="right" vertical="center"/>
    </xf>
    <xf numFmtId="4" fontId="22" fillId="9" borderId="22" applyNumberFormat="0" applyProtection="0">
      <alignment horizontal="right" vertical="center"/>
    </xf>
    <xf numFmtId="4" fontId="22" fillId="34" borderId="22" applyNumberFormat="0" applyProtection="0">
      <alignment horizontal="right" vertical="center"/>
    </xf>
    <xf numFmtId="4" fontId="22" fillId="42" borderId="22" applyNumberFormat="0" applyProtection="0">
      <alignment horizontal="right" vertical="center"/>
    </xf>
    <xf numFmtId="4" fontId="22" fillId="20" borderId="22" applyNumberFormat="0" applyProtection="0">
      <alignment horizontal="right" vertical="center"/>
    </xf>
    <xf numFmtId="4" fontId="23" fillId="43" borderId="23" applyNumberFormat="0" applyProtection="0">
      <alignment horizontal="left" vertical="center" indent="1"/>
    </xf>
    <xf numFmtId="4" fontId="22" fillId="44" borderId="0" applyNumberFormat="0" applyProtection="0">
      <alignment horizontal="left" vertical="center" indent="1"/>
    </xf>
    <xf numFmtId="4" fontId="25" fillId="12" borderId="0" applyNumberFormat="0" applyProtection="0">
      <alignment horizontal="left" vertical="center" indent="1"/>
    </xf>
    <xf numFmtId="4" fontId="22" fillId="41" borderId="22" applyNumberFormat="0" applyProtection="0">
      <alignment horizontal="right" vertical="center"/>
    </xf>
    <xf numFmtId="4" fontId="22" fillId="44" borderId="0" applyNumberFormat="0" applyProtection="0">
      <alignment horizontal="left" vertical="center" indent="1"/>
    </xf>
    <xf numFmtId="4" fontId="22" fillId="41" borderId="0" applyNumberFormat="0" applyProtection="0">
      <alignment horizontal="left" vertical="center" indent="1"/>
    </xf>
    <xf numFmtId="0" fontId="3" fillId="12" borderId="22" applyNumberFormat="0" applyProtection="0">
      <alignment horizontal="left" vertical="center" indent="1"/>
    </xf>
    <xf numFmtId="0" fontId="3" fillId="12" borderId="22" applyNumberFormat="0" applyProtection="0">
      <alignment horizontal="left" vertical="top" indent="1"/>
    </xf>
    <xf numFmtId="0" fontId="3" fillId="41" borderId="22" applyNumberFormat="0" applyProtection="0">
      <alignment horizontal="left" vertical="center" indent="1"/>
    </xf>
    <xf numFmtId="0" fontId="3" fillId="41" borderId="22" applyNumberFormat="0" applyProtection="0">
      <alignment horizontal="left" vertical="top" indent="1"/>
    </xf>
    <xf numFmtId="0" fontId="3" fillId="2" borderId="22" applyNumberFormat="0" applyProtection="0">
      <alignment horizontal="left" vertical="center" indent="1"/>
    </xf>
    <xf numFmtId="0" fontId="3" fillId="2" borderId="22" applyNumberFormat="0" applyProtection="0">
      <alignment horizontal="left" vertical="top" indent="1"/>
    </xf>
    <xf numFmtId="0" fontId="3" fillId="44" borderId="22" applyNumberFormat="0" applyProtection="0">
      <alignment horizontal="left" vertical="center" indent="1"/>
    </xf>
    <xf numFmtId="0" fontId="3" fillId="44" borderId="22" applyNumberFormat="0" applyProtection="0">
      <alignment horizontal="left" vertical="top" indent="1"/>
    </xf>
    <xf numFmtId="0" fontId="3" fillId="16" borderId="14" applyNumberFormat="0">
      <protection locked="0"/>
    </xf>
    <xf numFmtId="4" fontId="22" fillId="4" borderId="22" applyNumberFormat="0" applyProtection="0">
      <alignment vertical="center"/>
    </xf>
    <xf numFmtId="4" fontId="35" fillId="4" borderId="22" applyNumberFormat="0" applyProtection="0">
      <alignment vertical="center"/>
    </xf>
    <xf numFmtId="4" fontId="22" fillId="4" borderId="22" applyNumberFormat="0" applyProtection="0">
      <alignment horizontal="left" vertical="center" indent="1"/>
    </xf>
    <xf numFmtId="0" fontId="22" fillId="4" borderId="22" applyNumberFormat="0" applyProtection="0">
      <alignment horizontal="left" vertical="top" indent="1"/>
    </xf>
    <xf numFmtId="4" fontId="22" fillId="44" borderId="22" applyNumberFormat="0" applyProtection="0">
      <alignment horizontal="right" vertical="center"/>
    </xf>
    <xf numFmtId="4" fontId="35" fillId="44" borderId="22" applyNumberFormat="0" applyProtection="0">
      <alignment horizontal="right" vertical="center"/>
    </xf>
    <xf numFmtId="4" fontId="22" fillId="41" borderId="22" applyNumberFormat="0" applyProtection="0">
      <alignment horizontal="left" vertical="center" indent="1"/>
    </xf>
    <xf numFmtId="0" fontId="22" fillId="41" borderId="22" applyNumberFormat="0" applyProtection="0">
      <alignment horizontal="left" vertical="top" indent="1"/>
    </xf>
    <xf numFmtId="4" fontId="36" fillId="45" borderId="0" applyNumberFormat="0" applyProtection="0">
      <alignment horizontal="left" vertical="center" indent="1"/>
    </xf>
    <xf numFmtId="4" fontId="24" fillId="44" borderId="22" applyNumberFormat="0" applyProtection="0">
      <alignment horizontal="right" vertical="center"/>
    </xf>
    <xf numFmtId="0" fontId="18" fillId="0" borderId="0" applyNumberFormat="0" applyFill="0" applyBorder="0" applyAlignment="0" applyProtection="0"/>
    <xf numFmtId="0" fontId="3" fillId="0" borderId="0" applyFont="0" applyFill="0" applyBorder="0" applyAlignment="0" applyProtection="0"/>
    <xf numFmtId="0" fontId="32"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14" applyNumberFormat="0">
      <protection locked="0"/>
    </xf>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5" applyNumberFormat="0" applyAlignment="0" applyProtection="0"/>
    <xf numFmtId="0" fontId="8" fillId="17" borderId="2" applyNumberFormat="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5" applyNumberFormat="0" applyAlignment="0" applyProtection="0"/>
    <xf numFmtId="0" fontId="15" fillId="0" borderId="6" applyNumberFormat="0" applyFill="0" applyAlignment="0" applyProtection="0"/>
    <xf numFmtId="0" fontId="16" fillId="7" borderId="0" applyNumberFormat="0" applyBorder="0" applyAlignment="0" applyProtection="0"/>
    <xf numFmtId="0" fontId="3" fillId="0" borderId="0"/>
    <xf numFmtId="0" fontId="17" fillId="16" borderId="8" applyNumberFormat="0" applyAlignment="0" applyProtection="0"/>
    <xf numFmtId="0" fontId="3" fillId="4" borderId="20" applyNumberFormat="0" applyFont="0" applyAlignment="0" applyProtection="0"/>
    <xf numFmtId="0" fontId="17" fillId="16" borderId="8" applyNumberFormat="0" applyAlignment="0" applyProtection="0"/>
    <xf numFmtId="0" fontId="18" fillId="0" borderId="0" applyNumberFormat="0" applyFill="0" applyBorder="0" applyAlignment="0" applyProtection="0"/>
    <xf numFmtId="0" fontId="19" fillId="0" borderId="31"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 fillId="4" borderId="20" applyNumberFormat="0" applyFont="0" applyAlignment="0" applyProtection="0"/>
    <xf numFmtId="0" fontId="5" fillId="27"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27"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15" borderId="0" applyNumberFormat="0" applyBorder="0" applyAlignment="0" applyProtection="0"/>
    <xf numFmtId="0" fontId="5" fillId="34"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5" fillId="22"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15" borderId="0" applyNumberFormat="0" applyBorder="0" applyAlignment="0" applyProtection="0"/>
    <xf numFmtId="0" fontId="5" fillId="13" borderId="0" applyNumberFormat="0" applyBorder="0" applyAlignment="0" applyProtection="0"/>
    <xf numFmtId="0" fontId="4" fillId="19"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15" fillId="0" borderId="6" applyNumberFormat="0" applyFill="0" applyAlignment="0" applyProtection="0"/>
    <xf numFmtId="0" fontId="14" fillId="7" borderId="37" applyNumberFormat="0" applyAlignment="0" applyProtection="0"/>
    <xf numFmtId="0" fontId="13" fillId="0" borderId="0" applyNumberFormat="0" applyFill="0" applyBorder="0" applyAlignment="0" applyProtection="0"/>
    <xf numFmtId="0" fontId="5" fillId="27"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15"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3" fillId="4" borderId="20" applyNumberFormat="0" applyFont="0" applyAlignment="0" applyProtection="0"/>
    <xf numFmtId="0" fontId="15" fillId="0" borderId="0" applyNumberFormat="0" applyFill="0" applyBorder="0" applyAlignment="0" applyProtection="0"/>
    <xf numFmtId="0" fontId="19" fillId="0" borderId="31" applyNumberFormat="0" applyFill="0" applyAlignment="0" applyProtection="0"/>
    <xf numFmtId="0" fontId="18" fillId="0" borderId="0" applyNumberFormat="0" applyFill="0" applyBorder="0" applyAlignment="0" applyProtection="0"/>
    <xf numFmtId="0" fontId="3" fillId="4" borderId="20" applyNumberFormat="0" applyFont="0" applyAlignment="0" applyProtection="0"/>
    <xf numFmtId="0" fontId="17" fillId="37" borderId="8" applyNumberFormat="0" applyAlignment="0" applyProtection="0"/>
    <xf numFmtId="9" fontId="3" fillId="0" borderId="0" applyFont="0" applyFill="0" applyBorder="0" applyAlignment="0" applyProtection="0"/>
    <xf numFmtId="0" fontId="17" fillId="16" borderId="8" applyNumberFormat="0" applyAlignment="0" applyProtection="0"/>
    <xf numFmtId="0" fontId="3" fillId="0" borderId="0"/>
    <xf numFmtId="0" fontId="16" fillId="7" borderId="0" applyNumberFormat="0" applyBorder="0" applyAlignment="0" applyProtection="0"/>
    <xf numFmtId="0" fontId="15" fillId="0" borderId="6" applyNumberFormat="0" applyFill="0" applyAlignment="0" applyProtection="0"/>
    <xf numFmtId="0" fontId="14" fillId="7" borderId="15" applyNumberFormat="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7" fillId="16" borderId="15"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16" borderId="32" applyNumberFormat="0">
      <protection locked="0"/>
    </xf>
    <xf numFmtId="0" fontId="4" fillId="8"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3" fillId="0" borderId="0"/>
    <xf numFmtId="0" fontId="32"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15" borderId="0" applyNumberFormat="0" applyBorder="0" applyAlignment="0" applyProtection="0"/>
    <xf numFmtId="0" fontId="5" fillId="34"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5" fillId="22"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15" borderId="0" applyNumberFormat="0" applyBorder="0" applyAlignment="0" applyProtection="0"/>
    <xf numFmtId="0" fontId="5" fillId="13" borderId="0" applyNumberFormat="0" applyBorder="0" applyAlignment="0" applyProtection="0"/>
    <xf numFmtId="0" fontId="4" fillId="19"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16" fillId="7" borderId="0" applyNumberFormat="0" applyBorder="0" applyAlignment="0" applyProtection="0"/>
    <xf numFmtId="0" fontId="3" fillId="0" borderId="0"/>
    <xf numFmtId="0" fontId="4" fillId="7" borderId="0" applyNumberFormat="0" applyBorder="0" applyAlignment="0" applyProtection="0"/>
    <xf numFmtId="0" fontId="3" fillId="4" borderId="33" applyNumberFormat="0" applyFont="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15"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19" fillId="0" borderId="31" applyNumberFormat="0" applyFill="0" applyAlignment="0" applyProtection="0"/>
    <xf numFmtId="0" fontId="18" fillId="0" borderId="0" applyNumberFormat="0" applyFill="0" applyBorder="0" applyAlignment="0" applyProtection="0"/>
    <xf numFmtId="0" fontId="3" fillId="4" borderId="20" applyNumberFormat="0" applyFont="0" applyAlignment="0" applyProtection="0"/>
    <xf numFmtId="0" fontId="17" fillId="37" borderId="8" applyNumberFormat="0" applyAlignment="0" applyProtection="0"/>
    <xf numFmtId="9" fontId="3" fillId="0" borderId="0" applyFont="0" applyFill="0" applyBorder="0" applyAlignment="0" applyProtection="0"/>
    <xf numFmtId="0" fontId="4" fillId="4" borderId="0" applyNumberFormat="0" applyBorder="0" applyAlignment="0" applyProtection="0"/>
    <xf numFmtId="0" fontId="3" fillId="0" borderId="0"/>
    <xf numFmtId="0" fontId="16" fillId="7" borderId="0" applyNumberFormat="0" applyBorder="0" applyAlignment="0" applyProtection="0"/>
    <xf numFmtId="0" fontId="15" fillId="0" borderId="6" applyNumberFormat="0" applyFill="0" applyAlignment="0" applyProtection="0"/>
    <xf numFmtId="0" fontId="14" fillId="7" borderId="15" applyNumberFormat="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7" fillId="16" borderId="15"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16" borderId="32" applyNumberFormat="0">
      <protection locked="0"/>
    </xf>
    <xf numFmtId="0" fontId="4" fillId="8"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3" fillId="0" borderId="0"/>
    <xf numFmtId="0" fontId="32"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1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34" borderId="0" applyNumberFormat="0" applyBorder="0" applyAlignment="0" applyProtection="0"/>
    <xf numFmtId="0" fontId="7" fillId="16" borderId="37"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15"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3" fillId="4" borderId="33" applyNumberFormat="0" applyFont="0" applyAlignment="0" applyProtection="0"/>
    <xf numFmtId="0" fontId="17" fillId="37" borderId="34" applyNumberFormat="0" applyAlignment="0" applyProtection="0"/>
    <xf numFmtId="9" fontId="3" fillId="0" borderId="0" applyFont="0" applyFill="0" applyBorder="0" applyAlignment="0" applyProtection="0"/>
    <xf numFmtId="4" fontId="23" fillId="7" borderId="35" applyNumberFormat="0" applyProtection="0">
      <alignment vertical="center"/>
    </xf>
    <xf numFmtId="4" fontId="34" fillId="7" borderId="35" applyNumberFormat="0" applyProtection="0">
      <alignment vertical="center"/>
    </xf>
    <xf numFmtId="4" fontId="23" fillId="7" borderId="35" applyNumberFormat="0" applyProtection="0">
      <alignment horizontal="left" vertical="center" indent="1"/>
    </xf>
    <xf numFmtId="0" fontId="23" fillId="7" borderId="35" applyNumberFormat="0" applyProtection="0">
      <alignment horizontal="left" vertical="top" indent="1"/>
    </xf>
    <xf numFmtId="0" fontId="4" fillId="5" borderId="0" applyNumberFormat="0" applyBorder="0" applyAlignment="0" applyProtection="0"/>
    <xf numFmtId="4" fontId="22" fillId="8" borderId="35" applyNumberFormat="0" applyProtection="0">
      <alignment horizontal="right" vertical="center"/>
    </xf>
    <xf numFmtId="4" fontId="22" fillId="3" borderId="35" applyNumberFormat="0" applyProtection="0">
      <alignment horizontal="right" vertical="center"/>
    </xf>
    <xf numFmtId="4" fontId="22" fillId="14" borderId="35" applyNumberFormat="0" applyProtection="0">
      <alignment horizontal="right" vertical="center"/>
    </xf>
    <xf numFmtId="4" fontId="22" fillId="10" borderId="35" applyNumberFormat="0" applyProtection="0">
      <alignment horizontal="right" vertical="center"/>
    </xf>
    <xf numFmtId="4" fontId="22" fillId="23" borderId="35" applyNumberFormat="0" applyProtection="0">
      <alignment horizontal="right" vertical="center"/>
    </xf>
    <xf numFmtId="4" fontId="22" fillId="9" borderId="35" applyNumberFormat="0" applyProtection="0">
      <alignment horizontal="right" vertical="center"/>
    </xf>
    <xf numFmtId="4" fontId="22" fillId="34" borderId="35" applyNumberFormat="0" applyProtection="0">
      <alignment horizontal="right" vertical="center"/>
    </xf>
    <xf numFmtId="4" fontId="22" fillId="42" borderId="35" applyNumberFormat="0" applyProtection="0">
      <alignment horizontal="right" vertical="center"/>
    </xf>
    <xf numFmtId="4" fontId="22" fillId="20" borderId="35"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4" fontId="22" fillId="41" borderId="35" applyNumberFormat="0" applyProtection="0">
      <alignment horizontal="right" vertical="center"/>
    </xf>
    <xf numFmtId="0" fontId="3" fillId="0" borderId="0"/>
    <xf numFmtId="0" fontId="3" fillId="12" borderId="35" applyNumberFormat="0" applyProtection="0">
      <alignment horizontal="left" vertical="center" indent="1"/>
    </xf>
    <xf numFmtId="0" fontId="3" fillId="12" borderId="35" applyNumberFormat="0" applyProtection="0">
      <alignment horizontal="left" vertical="top" indent="1"/>
    </xf>
    <xf numFmtId="0" fontId="3" fillId="41" borderId="35" applyNumberFormat="0" applyProtection="0">
      <alignment horizontal="left" vertical="center" indent="1"/>
    </xf>
    <xf numFmtId="0" fontId="3" fillId="41" borderId="35" applyNumberFormat="0" applyProtection="0">
      <alignment horizontal="left" vertical="top" indent="1"/>
    </xf>
    <xf numFmtId="0" fontId="3" fillId="2" borderId="35" applyNumberFormat="0" applyProtection="0">
      <alignment horizontal="left" vertical="center" indent="1"/>
    </xf>
    <xf numFmtId="0" fontId="3" fillId="2" borderId="35" applyNumberFormat="0" applyProtection="0">
      <alignment horizontal="left" vertical="top" indent="1"/>
    </xf>
    <xf numFmtId="0" fontId="3" fillId="44" borderId="35" applyNumberFormat="0" applyProtection="0">
      <alignment horizontal="left" vertical="center" indent="1"/>
    </xf>
    <xf numFmtId="0" fontId="3" fillId="44" borderId="35" applyNumberFormat="0" applyProtection="0">
      <alignment horizontal="left" vertical="top" indent="1"/>
    </xf>
    <xf numFmtId="0" fontId="3" fillId="16" borderId="32" applyNumberFormat="0">
      <protection locked="0"/>
    </xf>
    <xf numFmtId="4" fontId="22" fillId="4" borderId="35" applyNumberFormat="0" applyProtection="0">
      <alignment vertical="center"/>
    </xf>
    <xf numFmtId="4" fontId="35" fillId="4" borderId="35" applyNumberFormat="0" applyProtection="0">
      <alignment vertical="center"/>
    </xf>
    <xf numFmtId="4" fontId="22" fillId="4" borderId="35" applyNumberFormat="0" applyProtection="0">
      <alignment horizontal="left" vertical="center" indent="1"/>
    </xf>
    <xf numFmtId="0" fontId="22" fillId="4" borderId="35" applyNumberFormat="0" applyProtection="0">
      <alignment horizontal="left" vertical="top" indent="1"/>
    </xf>
    <xf numFmtId="4" fontId="22" fillId="44" borderId="35" applyNumberFormat="0" applyProtection="0">
      <alignment horizontal="right" vertical="center"/>
    </xf>
    <xf numFmtId="4" fontId="35" fillId="44" borderId="35" applyNumberFormat="0" applyProtection="0">
      <alignment horizontal="right" vertical="center"/>
    </xf>
    <xf numFmtId="4" fontId="22" fillId="41" borderId="35" applyNumberFormat="0" applyProtection="0">
      <alignment horizontal="left" vertical="center" indent="1"/>
    </xf>
    <xf numFmtId="0" fontId="22" fillId="41" borderId="35" applyNumberFormat="0" applyProtection="0">
      <alignment horizontal="left" vertical="top" indent="1"/>
    </xf>
    <xf numFmtId="4" fontId="24" fillId="44" borderId="35" applyNumberFormat="0" applyProtection="0">
      <alignment horizontal="right" vertical="center"/>
    </xf>
    <xf numFmtId="0" fontId="32" fillId="0" borderId="0" applyNumberFormat="0" applyFill="0" applyBorder="0" applyAlignment="0" applyProtection="0"/>
    <xf numFmtId="0" fontId="19" fillId="0" borderId="36"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7" fillId="16" borderId="34" applyNumberFormat="0" applyAlignment="0" applyProtection="0"/>
    <xf numFmtId="0" fontId="18" fillId="0" borderId="0" applyNumberFormat="0" applyFill="0" applyBorder="0" applyAlignment="0" applyProtection="0"/>
    <xf numFmtId="0" fontId="19" fillId="0" borderId="38" applyNumberFormat="0" applyFill="0" applyAlignment="0" applyProtection="0"/>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38" applyNumberFormat="0" applyFill="0" applyAlignment="0" applyProtection="0"/>
    <xf numFmtId="0" fontId="18" fillId="0" borderId="0" applyNumberFormat="0" applyFill="0" applyBorder="0" applyAlignment="0" applyProtection="0"/>
    <xf numFmtId="0" fontId="17" fillId="16" borderId="34" applyNumberFormat="0" applyAlignment="0" applyProtection="0"/>
    <xf numFmtId="0" fontId="3" fillId="4" borderId="33"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7"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37"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37"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37"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37"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33" applyNumberFormat="0" applyFont="0" applyAlignment="0" applyProtection="0"/>
    <xf numFmtId="0" fontId="17" fillId="37" borderId="34" applyNumberFormat="0" applyAlignment="0" applyProtection="0"/>
    <xf numFmtId="9" fontId="3" fillId="0" borderId="0" applyFont="0" applyFill="0" applyBorder="0" applyAlignment="0" applyProtection="0"/>
    <xf numFmtId="4" fontId="23" fillId="7" borderId="35" applyNumberFormat="0" applyProtection="0">
      <alignment vertical="center"/>
    </xf>
    <xf numFmtId="4" fontId="34" fillId="7" borderId="35" applyNumberFormat="0" applyProtection="0">
      <alignment vertical="center"/>
    </xf>
    <xf numFmtId="4" fontId="23" fillId="7" borderId="35" applyNumberFormat="0" applyProtection="0">
      <alignment horizontal="left" vertical="center" indent="1"/>
    </xf>
    <xf numFmtId="0" fontId="23" fillId="7" borderId="35" applyNumberFormat="0" applyProtection="0">
      <alignment horizontal="left" vertical="top" indent="1"/>
    </xf>
    <xf numFmtId="0" fontId="4" fillId="6" borderId="0" applyNumberFormat="0" applyBorder="0" applyAlignment="0" applyProtection="0"/>
    <xf numFmtId="4" fontId="22" fillId="8" borderId="35" applyNumberFormat="0" applyProtection="0">
      <alignment horizontal="right" vertical="center"/>
    </xf>
    <xf numFmtId="4" fontId="22" fillId="3" borderId="35" applyNumberFormat="0" applyProtection="0">
      <alignment horizontal="right" vertical="center"/>
    </xf>
    <xf numFmtId="4" fontId="22" fillId="14" borderId="35" applyNumberFormat="0" applyProtection="0">
      <alignment horizontal="right" vertical="center"/>
    </xf>
    <xf numFmtId="4" fontId="22" fillId="10" borderId="35" applyNumberFormat="0" applyProtection="0">
      <alignment horizontal="right" vertical="center"/>
    </xf>
    <xf numFmtId="4" fontId="22" fillId="23" borderId="35" applyNumberFormat="0" applyProtection="0">
      <alignment horizontal="right" vertical="center"/>
    </xf>
    <xf numFmtId="4" fontId="22" fillId="9" borderId="35" applyNumberFormat="0" applyProtection="0">
      <alignment horizontal="right" vertical="center"/>
    </xf>
    <xf numFmtId="4" fontId="22" fillId="34" borderId="35" applyNumberFormat="0" applyProtection="0">
      <alignment horizontal="right" vertical="center"/>
    </xf>
    <xf numFmtId="4" fontId="22" fillId="42" borderId="35" applyNumberFormat="0" applyProtection="0">
      <alignment horizontal="right" vertical="center"/>
    </xf>
    <xf numFmtId="4" fontId="22" fillId="20" borderId="35"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35"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35" applyNumberFormat="0" applyProtection="0">
      <alignment horizontal="left" vertical="center" indent="1"/>
    </xf>
    <xf numFmtId="0" fontId="3" fillId="12" borderId="35" applyNumberFormat="0" applyProtection="0">
      <alignment horizontal="left" vertical="top" indent="1"/>
    </xf>
    <xf numFmtId="0" fontId="3" fillId="41" borderId="35" applyNumberFormat="0" applyProtection="0">
      <alignment horizontal="left" vertical="center" indent="1"/>
    </xf>
    <xf numFmtId="0" fontId="3" fillId="41" borderId="35" applyNumberFormat="0" applyProtection="0">
      <alignment horizontal="left" vertical="top" indent="1"/>
    </xf>
    <xf numFmtId="0" fontId="3" fillId="2" borderId="35" applyNumberFormat="0" applyProtection="0">
      <alignment horizontal="left" vertical="center" indent="1"/>
    </xf>
    <xf numFmtId="0" fontId="3" fillId="2" borderId="35" applyNumberFormat="0" applyProtection="0">
      <alignment horizontal="left" vertical="top" indent="1"/>
    </xf>
    <xf numFmtId="0" fontId="3" fillId="44" borderId="35" applyNumberFormat="0" applyProtection="0">
      <alignment horizontal="left" vertical="center" indent="1"/>
    </xf>
    <xf numFmtId="0" fontId="3" fillId="44" borderId="35" applyNumberFormat="0" applyProtection="0">
      <alignment horizontal="left" vertical="top" indent="1"/>
    </xf>
    <xf numFmtId="0" fontId="3" fillId="16" borderId="32" applyNumberFormat="0">
      <protection locked="0"/>
    </xf>
    <xf numFmtId="4" fontId="22" fillId="4" borderId="35" applyNumberFormat="0" applyProtection="0">
      <alignment vertical="center"/>
    </xf>
    <xf numFmtId="4" fontId="35" fillId="4" borderId="35" applyNumberFormat="0" applyProtection="0">
      <alignment vertical="center"/>
    </xf>
    <xf numFmtId="4" fontId="22" fillId="4" borderId="35" applyNumberFormat="0" applyProtection="0">
      <alignment horizontal="left" vertical="center" indent="1"/>
    </xf>
    <xf numFmtId="0" fontId="22" fillId="4" borderId="35" applyNumberFormat="0" applyProtection="0">
      <alignment horizontal="left" vertical="top" indent="1"/>
    </xf>
    <xf numFmtId="4" fontId="22" fillId="44" borderId="35" applyNumberFormat="0" applyProtection="0">
      <alignment horizontal="right" vertical="center"/>
    </xf>
    <xf numFmtId="4" fontId="35" fillId="44" borderId="35" applyNumberFormat="0" applyProtection="0">
      <alignment horizontal="right" vertical="center"/>
    </xf>
    <xf numFmtId="4" fontId="22" fillId="41" borderId="35" applyNumberFormat="0" applyProtection="0">
      <alignment horizontal="left" vertical="center" indent="1"/>
    </xf>
    <xf numFmtId="0" fontId="22" fillId="41" borderId="35" applyNumberFormat="0" applyProtection="0">
      <alignment horizontal="left" vertical="top" indent="1"/>
    </xf>
    <xf numFmtId="0" fontId="4" fillId="2" borderId="0" applyNumberFormat="0" applyBorder="0" applyAlignment="0" applyProtection="0"/>
    <xf numFmtId="4" fontId="24" fillId="44" borderId="35" applyNumberFormat="0" applyProtection="0">
      <alignment horizontal="right" vertical="center"/>
    </xf>
    <xf numFmtId="0" fontId="3" fillId="0" borderId="0"/>
    <xf numFmtId="0" fontId="32" fillId="0" borderId="0" applyNumberFormat="0" applyFill="0" applyBorder="0" applyAlignment="0" applyProtection="0"/>
    <xf numFmtId="0" fontId="19" fillId="0" borderId="36"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38" applyNumberFormat="0" applyFill="0" applyAlignment="0" applyProtection="0"/>
    <xf numFmtId="0" fontId="18" fillId="0" borderId="0" applyNumberFormat="0" applyFill="0" applyBorder="0" applyAlignment="0" applyProtection="0"/>
    <xf numFmtId="0" fontId="17" fillId="16" borderId="34" applyNumberFormat="0" applyAlignment="0" applyProtection="0"/>
    <xf numFmtId="0" fontId="3" fillId="4" borderId="33"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7"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37"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37"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37"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37"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33" applyNumberFormat="0" applyFont="0" applyAlignment="0" applyProtection="0"/>
    <xf numFmtId="0" fontId="17" fillId="37" borderId="34" applyNumberFormat="0" applyAlignment="0" applyProtection="0"/>
    <xf numFmtId="9" fontId="3" fillId="0" borderId="0" applyFont="0" applyFill="0" applyBorder="0" applyAlignment="0" applyProtection="0"/>
    <xf numFmtId="4" fontId="23" fillId="7" borderId="35" applyNumberFormat="0" applyProtection="0">
      <alignment vertical="center"/>
    </xf>
    <xf numFmtId="4" fontId="34" fillId="7" borderId="35" applyNumberFormat="0" applyProtection="0">
      <alignment vertical="center"/>
    </xf>
    <xf numFmtId="4" fontId="23" fillId="7" borderId="35" applyNumberFormat="0" applyProtection="0">
      <alignment horizontal="left" vertical="center" indent="1"/>
    </xf>
    <xf numFmtId="0" fontId="23" fillId="7" borderId="35" applyNumberFormat="0" applyProtection="0">
      <alignment horizontal="left" vertical="top" indent="1"/>
    </xf>
    <xf numFmtId="0" fontId="4" fillId="6" borderId="0" applyNumberFormat="0" applyBorder="0" applyAlignment="0" applyProtection="0"/>
    <xf numFmtId="4" fontId="22" fillId="8" borderId="35" applyNumberFormat="0" applyProtection="0">
      <alignment horizontal="right" vertical="center"/>
    </xf>
    <xf numFmtId="4" fontId="22" fillId="3" borderId="35" applyNumberFormat="0" applyProtection="0">
      <alignment horizontal="right" vertical="center"/>
    </xf>
    <xf numFmtId="4" fontId="22" fillId="14" borderId="35" applyNumberFormat="0" applyProtection="0">
      <alignment horizontal="right" vertical="center"/>
    </xf>
    <xf numFmtId="4" fontId="22" fillId="10" borderId="35" applyNumberFormat="0" applyProtection="0">
      <alignment horizontal="right" vertical="center"/>
    </xf>
    <xf numFmtId="4" fontId="22" fillId="23" borderId="35" applyNumberFormat="0" applyProtection="0">
      <alignment horizontal="right" vertical="center"/>
    </xf>
    <xf numFmtId="4" fontId="22" fillId="9" borderId="35" applyNumberFormat="0" applyProtection="0">
      <alignment horizontal="right" vertical="center"/>
    </xf>
    <xf numFmtId="4" fontId="22" fillId="34" borderId="35" applyNumberFormat="0" applyProtection="0">
      <alignment horizontal="right" vertical="center"/>
    </xf>
    <xf numFmtId="4" fontId="22" fillId="42" borderId="35" applyNumberFormat="0" applyProtection="0">
      <alignment horizontal="right" vertical="center"/>
    </xf>
    <xf numFmtId="4" fontId="22" fillId="20" borderId="35"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35"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35" applyNumberFormat="0" applyProtection="0">
      <alignment horizontal="left" vertical="center" indent="1"/>
    </xf>
    <xf numFmtId="0" fontId="3" fillId="12" borderId="35" applyNumberFormat="0" applyProtection="0">
      <alignment horizontal="left" vertical="top" indent="1"/>
    </xf>
    <xf numFmtId="0" fontId="3" fillId="41" borderId="35" applyNumberFormat="0" applyProtection="0">
      <alignment horizontal="left" vertical="center" indent="1"/>
    </xf>
    <xf numFmtId="0" fontId="3" fillId="41" borderId="35" applyNumberFormat="0" applyProtection="0">
      <alignment horizontal="left" vertical="top" indent="1"/>
    </xf>
    <xf numFmtId="0" fontId="3" fillId="2" borderId="35" applyNumberFormat="0" applyProtection="0">
      <alignment horizontal="left" vertical="center" indent="1"/>
    </xf>
    <xf numFmtId="0" fontId="3" fillId="2" borderId="35" applyNumberFormat="0" applyProtection="0">
      <alignment horizontal="left" vertical="top" indent="1"/>
    </xf>
    <xf numFmtId="0" fontId="3" fillId="44" borderId="35" applyNumberFormat="0" applyProtection="0">
      <alignment horizontal="left" vertical="center" indent="1"/>
    </xf>
    <xf numFmtId="0" fontId="3" fillId="44" borderId="35" applyNumberFormat="0" applyProtection="0">
      <alignment horizontal="left" vertical="top" indent="1"/>
    </xf>
    <xf numFmtId="0" fontId="3" fillId="16" borderId="32" applyNumberFormat="0">
      <protection locked="0"/>
    </xf>
    <xf numFmtId="4" fontId="22" fillId="4" borderId="35" applyNumberFormat="0" applyProtection="0">
      <alignment vertical="center"/>
    </xf>
    <xf numFmtId="4" fontId="35" fillId="4" borderId="35" applyNumberFormat="0" applyProtection="0">
      <alignment vertical="center"/>
    </xf>
    <xf numFmtId="4" fontId="22" fillId="4" borderId="35" applyNumberFormat="0" applyProtection="0">
      <alignment horizontal="left" vertical="center" indent="1"/>
    </xf>
    <xf numFmtId="0" fontId="22" fillId="4" borderId="35" applyNumberFormat="0" applyProtection="0">
      <alignment horizontal="left" vertical="top" indent="1"/>
    </xf>
    <xf numFmtId="4" fontId="22" fillId="44" borderId="35" applyNumberFormat="0" applyProtection="0">
      <alignment horizontal="right" vertical="center"/>
    </xf>
    <xf numFmtId="4" fontId="35" fillId="44" borderId="35" applyNumberFormat="0" applyProtection="0">
      <alignment horizontal="right" vertical="center"/>
    </xf>
    <xf numFmtId="4" fontId="22" fillId="41" borderId="35" applyNumberFormat="0" applyProtection="0">
      <alignment horizontal="left" vertical="center" indent="1"/>
    </xf>
    <xf numFmtId="0" fontId="22" fillId="41" borderId="35" applyNumberFormat="0" applyProtection="0">
      <alignment horizontal="left" vertical="top" indent="1"/>
    </xf>
    <xf numFmtId="0" fontId="4" fillId="2" borderId="0" applyNumberFormat="0" applyBorder="0" applyAlignment="0" applyProtection="0"/>
    <xf numFmtId="4" fontId="24" fillId="44" borderId="35" applyNumberFormat="0" applyProtection="0">
      <alignment horizontal="right" vertical="center"/>
    </xf>
    <xf numFmtId="0" fontId="32" fillId="0" borderId="0" applyNumberFormat="0" applyFill="0" applyBorder="0" applyAlignment="0" applyProtection="0"/>
    <xf numFmtId="0" fontId="19" fillId="0" borderId="36"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44" applyNumberFormat="0" applyFill="0" applyAlignment="0" applyProtection="0"/>
    <xf numFmtId="0" fontId="18" fillId="0" borderId="0" applyNumberFormat="0" applyFill="0" applyBorder="0" applyAlignment="0" applyProtection="0"/>
    <xf numFmtId="0" fontId="17" fillId="16" borderId="41" applyNumberFormat="0" applyAlignment="0" applyProtection="0"/>
    <xf numFmtId="0" fontId="3" fillId="4" borderId="40"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8"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39"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39"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39"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39"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40" applyNumberFormat="0" applyFont="0" applyAlignment="0" applyProtection="0"/>
    <xf numFmtId="0" fontId="17" fillId="37" borderId="41" applyNumberFormat="0" applyAlignment="0" applyProtection="0"/>
    <xf numFmtId="9" fontId="3" fillId="0" borderId="0" applyFont="0" applyFill="0" applyBorder="0" applyAlignment="0" applyProtection="0"/>
    <xf numFmtId="4" fontId="23" fillId="7" borderId="42" applyNumberFormat="0" applyProtection="0">
      <alignment vertical="center"/>
    </xf>
    <xf numFmtId="4" fontId="34" fillId="7" borderId="42" applyNumberFormat="0" applyProtection="0">
      <alignment vertical="center"/>
    </xf>
    <xf numFmtId="4" fontId="23" fillId="7" borderId="42" applyNumberFormat="0" applyProtection="0">
      <alignment horizontal="left" vertical="center" indent="1"/>
    </xf>
    <xf numFmtId="0" fontId="23" fillId="7" borderId="42" applyNumberFormat="0" applyProtection="0">
      <alignment horizontal="left" vertical="top" indent="1"/>
    </xf>
    <xf numFmtId="0" fontId="4" fillId="6" borderId="0" applyNumberFormat="0" applyBorder="0" applyAlignment="0" applyProtection="0"/>
    <xf numFmtId="4" fontId="22" fillId="8" borderId="42" applyNumberFormat="0" applyProtection="0">
      <alignment horizontal="right" vertical="center"/>
    </xf>
    <xf numFmtId="4" fontId="22" fillId="3" borderId="42" applyNumberFormat="0" applyProtection="0">
      <alignment horizontal="right" vertical="center"/>
    </xf>
    <xf numFmtId="4" fontId="22" fillId="14" borderId="42" applyNumberFormat="0" applyProtection="0">
      <alignment horizontal="right" vertical="center"/>
    </xf>
    <xf numFmtId="4" fontId="22" fillId="10" borderId="42" applyNumberFormat="0" applyProtection="0">
      <alignment horizontal="right" vertical="center"/>
    </xf>
    <xf numFmtId="4" fontId="22" fillId="23" borderId="42" applyNumberFormat="0" applyProtection="0">
      <alignment horizontal="right" vertical="center"/>
    </xf>
    <xf numFmtId="4" fontId="22" fillId="9" borderId="42" applyNumberFormat="0" applyProtection="0">
      <alignment horizontal="right" vertical="center"/>
    </xf>
    <xf numFmtId="4" fontId="22" fillId="34" borderId="42" applyNumberFormat="0" applyProtection="0">
      <alignment horizontal="right" vertical="center"/>
    </xf>
    <xf numFmtId="4" fontId="22" fillId="42" borderId="42" applyNumberFormat="0" applyProtection="0">
      <alignment horizontal="right" vertical="center"/>
    </xf>
    <xf numFmtId="4" fontId="22" fillId="20" borderId="42"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42"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42" applyNumberFormat="0" applyProtection="0">
      <alignment horizontal="left" vertical="center" indent="1"/>
    </xf>
    <xf numFmtId="0" fontId="3" fillId="12" borderId="42" applyNumberFormat="0" applyProtection="0">
      <alignment horizontal="left" vertical="top" indent="1"/>
    </xf>
    <xf numFmtId="0" fontId="3" fillId="41" borderId="42" applyNumberFormat="0" applyProtection="0">
      <alignment horizontal="left" vertical="center" indent="1"/>
    </xf>
    <xf numFmtId="0" fontId="3" fillId="41" borderId="42" applyNumberFormat="0" applyProtection="0">
      <alignment horizontal="left" vertical="top" indent="1"/>
    </xf>
    <xf numFmtId="0" fontId="3" fillId="2" borderId="42" applyNumberFormat="0" applyProtection="0">
      <alignment horizontal="left" vertical="center" indent="1"/>
    </xf>
    <xf numFmtId="0" fontId="3" fillId="2" borderId="42" applyNumberFormat="0" applyProtection="0">
      <alignment horizontal="left" vertical="top" indent="1"/>
    </xf>
    <xf numFmtId="0" fontId="3" fillId="44" borderId="42" applyNumberFormat="0" applyProtection="0">
      <alignment horizontal="left" vertical="center" indent="1"/>
    </xf>
    <xf numFmtId="0" fontId="3" fillId="44" borderId="42" applyNumberFormat="0" applyProtection="0">
      <alignment horizontal="left" vertical="top" indent="1"/>
    </xf>
    <xf numFmtId="0" fontId="3" fillId="16" borderId="32" applyNumberFormat="0">
      <protection locked="0"/>
    </xf>
    <xf numFmtId="4" fontId="22" fillId="4" borderId="42" applyNumberFormat="0" applyProtection="0">
      <alignment vertical="center"/>
    </xf>
    <xf numFmtId="4" fontId="35" fillId="4" borderId="42" applyNumberFormat="0" applyProtection="0">
      <alignment vertical="center"/>
    </xf>
    <xf numFmtId="4" fontId="22" fillId="4" borderId="42" applyNumberFormat="0" applyProtection="0">
      <alignment horizontal="left" vertical="center" indent="1"/>
    </xf>
    <xf numFmtId="0" fontId="22" fillId="4" borderId="42" applyNumberFormat="0" applyProtection="0">
      <alignment horizontal="left" vertical="top" indent="1"/>
    </xf>
    <xf numFmtId="4" fontId="22" fillId="44" borderId="42" applyNumberFormat="0" applyProtection="0">
      <alignment horizontal="right" vertical="center"/>
    </xf>
    <xf numFmtId="4" fontId="35" fillId="44" borderId="42" applyNumberFormat="0" applyProtection="0">
      <alignment horizontal="right" vertical="center"/>
    </xf>
    <xf numFmtId="4" fontId="22" fillId="41" borderId="42" applyNumberFormat="0" applyProtection="0">
      <alignment horizontal="left" vertical="center" indent="1"/>
    </xf>
    <xf numFmtId="0" fontId="22" fillId="41" borderId="42" applyNumberFormat="0" applyProtection="0">
      <alignment horizontal="left" vertical="top" indent="1"/>
    </xf>
    <xf numFmtId="0" fontId="4" fillId="2" borderId="0" applyNumberFormat="0" applyBorder="0" applyAlignment="0" applyProtection="0"/>
    <xf numFmtId="4" fontId="24" fillId="44" borderId="42" applyNumberFormat="0" applyProtection="0">
      <alignment horizontal="right" vertical="center"/>
    </xf>
    <xf numFmtId="0" fontId="32" fillId="0" borderId="0" applyNumberFormat="0" applyFill="0" applyBorder="0" applyAlignment="0" applyProtection="0"/>
    <xf numFmtId="0" fontId="19" fillId="0" borderId="43"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5" fillId="0" borderId="0" applyNumberFormat="0" applyFill="0" applyBorder="0" applyAlignment="0" applyProtection="0"/>
    <xf numFmtId="0" fontId="5" fillId="6" borderId="0" applyNumberFormat="0" applyBorder="0" applyAlignment="0" applyProtection="0"/>
    <xf numFmtId="0" fontId="4" fillId="7" borderId="0" applyNumberFormat="0" applyBorder="0" applyAlignment="0" applyProtection="0"/>
    <xf numFmtId="0" fontId="15" fillId="0" borderId="0" applyNumberFormat="0" applyFill="0" applyBorder="0" applyAlignment="0" applyProtection="0"/>
    <xf numFmtId="0" fontId="19" fillId="0" borderId="44" applyNumberFormat="0" applyFill="0" applyAlignment="0" applyProtection="0"/>
    <xf numFmtId="0" fontId="18" fillId="0" borderId="0" applyNumberFormat="0" applyFill="0" applyBorder="0" applyAlignment="0" applyProtection="0"/>
    <xf numFmtId="0" fontId="17" fillId="16" borderId="41" applyNumberForma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3" fillId="4" borderId="40" applyNumberFormat="0" applyFont="0" applyAlignment="0" applyProtection="0"/>
    <xf numFmtId="0" fontId="4" fillId="8" borderId="0" applyNumberFormat="0" applyBorder="0" applyAlignment="0" applyProtection="0"/>
    <xf numFmtId="0" fontId="3" fillId="0" borderId="0"/>
    <xf numFmtId="0" fontId="5" fillId="27" borderId="0" applyNumberFormat="0" applyBorder="0" applyAlignment="0" applyProtection="0"/>
    <xf numFmtId="0" fontId="16" fillId="7" borderId="0" applyNumberFormat="0" applyBorder="0" applyAlignment="0" applyProtection="0"/>
    <xf numFmtId="0" fontId="15" fillId="0" borderId="6" applyNumberFormat="0" applyFill="0" applyAlignment="0" applyProtection="0"/>
    <xf numFmtId="0" fontId="14" fillId="7" borderId="39" applyNumberFormat="0" applyAlignment="0" applyProtection="0"/>
    <xf numFmtId="0" fontId="5" fillId="14" borderId="0" applyNumberFormat="0" applyBorder="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5" fillId="34" borderId="0" applyNumberFormat="0" applyBorder="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5" fillId="22" borderId="0" applyNumberFormat="0" applyBorder="0" applyAlignment="0" applyProtection="0"/>
    <xf numFmtId="0" fontId="8" fillId="17" borderId="2" applyNumberFormat="0" applyAlignment="0" applyProtection="0"/>
    <xf numFmtId="0" fontId="7" fillId="16" borderId="39" applyNumberFormat="0" applyAlignment="0" applyProtection="0"/>
    <xf numFmtId="0" fontId="6" fillId="15"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39"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39"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4" borderId="40" applyNumberFormat="0" applyFont="0" applyAlignment="0" applyProtection="0"/>
    <xf numFmtId="0" fontId="17" fillId="37" borderId="41" applyNumberFormat="0" applyAlignment="0" applyProtection="0"/>
    <xf numFmtId="9" fontId="3" fillId="0" borderId="0" applyFont="0" applyFill="0" applyBorder="0" applyAlignment="0" applyProtection="0"/>
    <xf numFmtId="4" fontId="23" fillId="7" borderId="42" applyNumberFormat="0" applyProtection="0">
      <alignment vertical="center"/>
    </xf>
    <xf numFmtId="4" fontId="34" fillId="7" borderId="42" applyNumberFormat="0" applyProtection="0">
      <alignment vertical="center"/>
    </xf>
    <xf numFmtId="4" fontId="23" fillId="7" borderId="42" applyNumberFormat="0" applyProtection="0">
      <alignment horizontal="left" vertical="center" indent="1"/>
    </xf>
    <xf numFmtId="0" fontId="23" fillId="7" borderId="42" applyNumberFormat="0" applyProtection="0">
      <alignment horizontal="left" vertical="top" indent="1"/>
    </xf>
    <xf numFmtId="0" fontId="4" fillId="3" borderId="0" applyNumberFormat="0" applyBorder="0" applyAlignment="0" applyProtection="0"/>
    <xf numFmtId="4" fontId="22" fillId="8" borderId="42" applyNumberFormat="0" applyProtection="0">
      <alignment horizontal="right" vertical="center"/>
    </xf>
    <xf numFmtId="4" fontId="22" fillId="3" borderId="42" applyNumberFormat="0" applyProtection="0">
      <alignment horizontal="right" vertical="center"/>
    </xf>
    <xf numFmtId="4" fontId="22" fillId="14" borderId="42" applyNumberFormat="0" applyProtection="0">
      <alignment horizontal="right" vertical="center"/>
    </xf>
    <xf numFmtId="4" fontId="22" fillId="10" borderId="42" applyNumberFormat="0" applyProtection="0">
      <alignment horizontal="right" vertical="center"/>
    </xf>
    <xf numFmtId="4" fontId="22" fillId="23" borderId="42" applyNumberFormat="0" applyProtection="0">
      <alignment horizontal="right" vertical="center"/>
    </xf>
    <xf numFmtId="4" fontId="22" fillId="9" borderId="42" applyNumberFormat="0" applyProtection="0">
      <alignment horizontal="right" vertical="center"/>
    </xf>
    <xf numFmtId="4" fontId="22" fillId="34" borderId="42" applyNumberFormat="0" applyProtection="0">
      <alignment horizontal="right" vertical="center"/>
    </xf>
    <xf numFmtId="4" fontId="22" fillId="42" borderId="42" applyNumberFormat="0" applyProtection="0">
      <alignment horizontal="right" vertical="center"/>
    </xf>
    <xf numFmtId="4" fontId="22" fillId="20" borderId="42" applyNumberFormat="0" applyProtection="0">
      <alignment horizontal="right" vertical="center"/>
    </xf>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4" fontId="22" fillId="41" borderId="42" applyNumberFormat="0" applyProtection="0">
      <alignment horizontal="right" vertical="center"/>
    </xf>
    <xf numFmtId="0" fontId="4" fillId="5" borderId="0" applyNumberFormat="0" applyBorder="0" applyAlignment="0" applyProtection="0"/>
    <xf numFmtId="0" fontId="4" fillId="4" borderId="0" applyNumberFormat="0" applyBorder="0" applyAlignment="0" applyProtection="0"/>
    <xf numFmtId="0" fontId="3" fillId="12" borderId="42" applyNumberFormat="0" applyProtection="0">
      <alignment horizontal="left" vertical="center" indent="1"/>
    </xf>
    <xf numFmtId="0" fontId="3" fillId="12" borderId="42" applyNumberFormat="0" applyProtection="0">
      <alignment horizontal="left" vertical="top" indent="1"/>
    </xf>
    <xf numFmtId="0" fontId="3" fillId="41" borderId="42" applyNumberFormat="0" applyProtection="0">
      <alignment horizontal="left" vertical="center" indent="1"/>
    </xf>
    <xf numFmtId="0" fontId="3" fillId="41" borderId="42" applyNumberFormat="0" applyProtection="0">
      <alignment horizontal="left" vertical="top" indent="1"/>
    </xf>
    <xf numFmtId="0" fontId="3" fillId="2" borderId="42" applyNumberFormat="0" applyProtection="0">
      <alignment horizontal="left" vertical="center" indent="1"/>
    </xf>
    <xf numFmtId="0" fontId="3" fillId="2" borderId="42" applyNumberFormat="0" applyProtection="0">
      <alignment horizontal="left" vertical="top" indent="1"/>
    </xf>
    <xf numFmtId="0" fontId="3" fillId="44" borderId="42" applyNumberFormat="0" applyProtection="0">
      <alignment horizontal="left" vertical="center" indent="1"/>
    </xf>
    <xf numFmtId="0" fontId="3" fillId="44" borderId="42" applyNumberFormat="0" applyProtection="0">
      <alignment horizontal="left" vertical="top" indent="1"/>
    </xf>
    <xf numFmtId="0" fontId="3" fillId="16" borderId="32" applyNumberFormat="0">
      <protection locked="0"/>
    </xf>
    <xf numFmtId="4" fontId="22" fillId="4" borderId="42" applyNumberFormat="0" applyProtection="0">
      <alignment vertical="center"/>
    </xf>
    <xf numFmtId="4" fontId="35" fillId="4" borderId="42" applyNumberFormat="0" applyProtection="0">
      <alignment vertical="center"/>
    </xf>
    <xf numFmtId="4" fontId="22" fillId="4" borderId="42" applyNumberFormat="0" applyProtection="0">
      <alignment horizontal="left" vertical="center" indent="1"/>
    </xf>
    <xf numFmtId="0" fontId="22" fillId="4" borderId="42" applyNumberFormat="0" applyProtection="0">
      <alignment horizontal="left" vertical="top" indent="1"/>
    </xf>
    <xf numFmtId="4" fontId="22" fillId="44" borderId="42" applyNumberFormat="0" applyProtection="0">
      <alignment horizontal="right" vertical="center"/>
    </xf>
    <xf numFmtId="4" fontId="35" fillId="44" borderId="42" applyNumberFormat="0" applyProtection="0">
      <alignment horizontal="right" vertical="center"/>
    </xf>
    <xf numFmtId="4" fontId="22" fillId="41" borderId="42" applyNumberFormat="0" applyProtection="0">
      <alignment horizontal="left" vertical="center" indent="1"/>
    </xf>
    <xf numFmtId="0" fontId="22" fillId="41" borderId="42" applyNumberFormat="0" applyProtection="0">
      <alignment horizontal="left" vertical="top" indent="1"/>
    </xf>
    <xf numFmtId="0" fontId="4" fillId="3" borderId="0" applyNumberFormat="0" applyBorder="0" applyAlignment="0" applyProtection="0"/>
    <xf numFmtId="4" fontId="24" fillId="44" borderId="42" applyNumberFormat="0" applyProtection="0">
      <alignment horizontal="right" vertical="center"/>
    </xf>
    <xf numFmtId="0" fontId="4" fillId="2" borderId="0" applyNumberFormat="0" applyBorder="0" applyAlignment="0" applyProtection="0"/>
    <xf numFmtId="0" fontId="32" fillId="0" borderId="0" applyNumberFormat="0" applyFill="0" applyBorder="0" applyAlignment="0" applyProtection="0"/>
    <xf numFmtId="0" fontId="19" fillId="0" borderId="43"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5" fillId="6" borderId="0" applyNumberFormat="0" applyBorder="0" applyAlignment="0" applyProtection="0"/>
    <xf numFmtId="0" fontId="4" fillId="7" borderId="0" applyNumberFormat="0" applyBorder="0" applyAlignment="0" applyProtection="0"/>
    <xf numFmtId="0" fontId="15" fillId="0" borderId="0" applyNumberFormat="0" applyFill="0" applyBorder="0" applyAlignment="0" applyProtection="0"/>
    <xf numFmtId="0" fontId="19" fillId="0" borderId="50" applyNumberFormat="0" applyFill="0" applyAlignment="0" applyProtection="0"/>
    <xf numFmtId="0" fontId="18" fillId="0" borderId="0" applyNumberFormat="0" applyFill="0" applyBorder="0" applyAlignment="0" applyProtection="0"/>
    <xf numFmtId="0" fontId="17" fillId="16" borderId="47" applyNumberForma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3" fillId="4" borderId="46" applyNumberFormat="0" applyFont="0" applyAlignment="0" applyProtection="0"/>
    <xf numFmtId="0" fontId="3" fillId="0" borderId="0"/>
    <xf numFmtId="0" fontId="5" fillId="27" borderId="0" applyNumberFormat="0" applyBorder="0" applyAlignment="0" applyProtection="0"/>
    <xf numFmtId="0" fontId="16" fillId="7" borderId="0" applyNumberFormat="0" applyBorder="0" applyAlignment="0" applyProtection="0"/>
    <xf numFmtId="0" fontId="15" fillId="0" borderId="6" applyNumberFormat="0" applyFill="0" applyAlignment="0" applyProtection="0"/>
    <xf numFmtId="0" fontId="14" fillId="7" borderId="45" applyNumberFormat="0" applyAlignment="0" applyProtection="0"/>
    <xf numFmtId="0" fontId="5" fillId="14" borderId="0" applyNumberFormat="0" applyBorder="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5" fillId="34" borderId="0" applyNumberFormat="0" applyBorder="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5" fillId="22" borderId="0" applyNumberFormat="0" applyBorder="0" applyAlignment="0" applyProtection="0"/>
    <xf numFmtId="0" fontId="8" fillId="17" borderId="2" applyNumberFormat="0" applyAlignment="0" applyProtection="0"/>
    <xf numFmtId="0" fontId="7" fillId="16" borderId="45" applyNumberFormat="0" applyAlignment="0" applyProtection="0"/>
    <xf numFmtId="0" fontId="6" fillId="15"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45"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45"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4" borderId="46" applyNumberFormat="0" applyFont="0" applyAlignment="0" applyProtection="0"/>
    <xf numFmtId="0" fontId="17" fillId="37" borderId="47" applyNumberFormat="0" applyAlignment="0" applyProtection="0"/>
    <xf numFmtId="9" fontId="3" fillId="0" borderId="0" applyFont="0" applyFill="0" applyBorder="0" applyAlignment="0" applyProtection="0"/>
    <xf numFmtId="4" fontId="23" fillId="7" borderId="48" applyNumberFormat="0" applyProtection="0">
      <alignment vertical="center"/>
    </xf>
    <xf numFmtId="4" fontId="34" fillId="7" borderId="48" applyNumberFormat="0" applyProtection="0">
      <alignment vertical="center"/>
    </xf>
    <xf numFmtId="4" fontId="23" fillId="7" borderId="48" applyNumberFormat="0" applyProtection="0">
      <alignment horizontal="left" vertical="center" indent="1"/>
    </xf>
    <xf numFmtId="0" fontId="23" fillId="7" borderId="48" applyNumberFormat="0" applyProtection="0">
      <alignment horizontal="left" vertical="top" indent="1"/>
    </xf>
    <xf numFmtId="0" fontId="4" fillId="3" borderId="0" applyNumberFormat="0" applyBorder="0" applyAlignment="0" applyProtection="0"/>
    <xf numFmtId="4" fontId="22" fillId="8" borderId="48" applyNumberFormat="0" applyProtection="0">
      <alignment horizontal="right" vertical="center"/>
    </xf>
    <xf numFmtId="4" fontId="22" fillId="3" borderId="48" applyNumberFormat="0" applyProtection="0">
      <alignment horizontal="right" vertical="center"/>
    </xf>
    <xf numFmtId="4" fontId="22" fillId="14" borderId="48" applyNumberFormat="0" applyProtection="0">
      <alignment horizontal="right" vertical="center"/>
    </xf>
    <xf numFmtId="4" fontId="22" fillId="10" borderId="48" applyNumberFormat="0" applyProtection="0">
      <alignment horizontal="right" vertical="center"/>
    </xf>
    <xf numFmtId="4" fontId="22" fillId="23" borderId="48" applyNumberFormat="0" applyProtection="0">
      <alignment horizontal="right" vertical="center"/>
    </xf>
    <xf numFmtId="4" fontId="22" fillId="9" borderId="48" applyNumberFormat="0" applyProtection="0">
      <alignment horizontal="right" vertical="center"/>
    </xf>
    <xf numFmtId="4" fontId="22" fillId="34" borderId="48" applyNumberFormat="0" applyProtection="0">
      <alignment horizontal="right" vertical="center"/>
    </xf>
    <xf numFmtId="4" fontId="22" fillId="42" borderId="48" applyNumberFormat="0" applyProtection="0">
      <alignment horizontal="right" vertical="center"/>
    </xf>
    <xf numFmtId="4" fontId="22" fillId="20" borderId="48" applyNumberFormat="0" applyProtection="0">
      <alignment horizontal="right" vertical="center"/>
    </xf>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4" fontId="22" fillId="41" borderId="48" applyNumberFormat="0" applyProtection="0">
      <alignment horizontal="right" vertical="center"/>
    </xf>
    <xf numFmtId="0" fontId="4" fillId="5" borderId="0" applyNumberFormat="0" applyBorder="0" applyAlignment="0" applyProtection="0"/>
    <xf numFmtId="0" fontId="4" fillId="4" borderId="0" applyNumberFormat="0" applyBorder="0" applyAlignment="0" applyProtection="0"/>
    <xf numFmtId="0" fontId="3" fillId="12" borderId="48" applyNumberFormat="0" applyProtection="0">
      <alignment horizontal="left" vertical="center" indent="1"/>
    </xf>
    <xf numFmtId="0" fontId="3" fillId="12" borderId="48" applyNumberFormat="0" applyProtection="0">
      <alignment horizontal="left" vertical="top" indent="1"/>
    </xf>
    <xf numFmtId="0" fontId="3" fillId="41" borderId="48" applyNumberFormat="0" applyProtection="0">
      <alignment horizontal="left" vertical="center" indent="1"/>
    </xf>
    <xf numFmtId="0" fontId="3" fillId="41" borderId="48" applyNumberFormat="0" applyProtection="0">
      <alignment horizontal="left" vertical="top" indent="1"/>
    </xf>
    <xf numFmtId="0" fontId="3" fillId="2" borderId="48" applyNumberFormat="0" applyProtection="0">
      <alignment horizontal="left" vertical="center" indent="1"/>
    </xf>
    <xf numFmtId="0" fontId="3" fillId="2" borderId="48" applyNumberFormat="0" applyProtection="0">
      <alignment horizontal="left" vertical="top" indent="1"/>
    </xf>
    <xf numFmtId="0" fontId="3" fillId="44" borderId="48" applyNumberFormat="0" applyProtection="0">
      <alignment horizontal="left" vertical="center" indent="1"/>
    </xf>
    <xf numFmtId="0" fontId="3" fillId="44" borderId="48" applyNumberFormat="0" applyProtection="0">
      <alignment horizontal="left" vertical="top" indent="1"/>
    </xf>
    <xf numFmtId="0" fontId="3" fillId="16" borderId="32" applyNumberFormat="0">
      <protection locked="0"/>
    </xf>
    <xf numFmtId="4" fontId="22" fillId="4" borderId="48" applyNumberFormat="0" applyProtection="0">
      <alignment vertical="center"/>
    </xf>
    <xf numFmtId="4" fontId="35" fillId="4" borderId="48" applyNumberFormat="0" applyProtection="0">
      <alignment vertical="center"/>
    </xf>
    <xf numFmtId="4" fontId="22" fillId="4" borderId="48" applyNumberFormat="0" applyProtection="0">
      <alignment horizontal="left" vertical="center" indent="1"/>
    </xf>
    <xf numFmtId="0" fontId="22" fillId="4" borderId="48" applyNumberFormat="0" applyProtection="0">
      <alignment horizontal="left" vertical="top" indent="1"/>
    </xf>
    <xf numFmtId="4" fontId="22" fillId="44" borderId="48" applyNumberFormat="0" applyProtection="0">
      <alignment horizontal="right" vertical="center"/>
    </xf>
    <xf numFmtId="4" fontId="35" fillId="44" borderId="48" applyNumberFormat="0" applyProtection="0">
      <alignment horizontal="right" vertical="center"/>
    </xf>
    <xf numFmtId="4" fontId="22" fillId="41" borderId="48" applyNumberFormat="0" applyProtection="0">
      <alignment horizontal="left" vertical="center" indent="1"/>
    </xf>
    <xf numFmtId="0" fontId="22" fillId="41" borderId="48" applyNumberFormat="0" applyProtection="0">
      <alignment horizontal="left" vertical="top" indent="1"/>
    </xf>
    <xf numFmtId="0" fontId="4" fillId="3" borderId="0" applyNumberFormat="0" applyBorder="0" applyAlignment="0" applyProtection="0"/>
    <xf numFmtId="4" fontId="24" fillId="44" borderId="48" applyNumberFormat="0" applyProtection="0">
      <alignment horizontal="right" vertical="center"/>
    </xf>
    <xf numFmtId="0" fontId="4" fillId="2" borderId="0" applyNumberFormat="0" applyBorder="0" applyAlignment="0" applyProtection="0"/>
    <xf numFmtId="0" fontId="32" fillId="0" borderId="0" applyNumberFormat="0" applyFill="0" applyBorder="0" applyAlignment="0" applyProtection="0"/>
    <xf numFmtId="0" fontId="19" fillId="0" borderId="49"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3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6" fillId="37" borderId="45" applyNumberFormat="0" applyAlignment="0" applyProtection="0"/>
    <xf numFmtId="0" fontId="8" fillId="17" borderId="2"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14" fillId="5" borderId="45" applyNumberFormat="0" applyAlignment="0" applyProtection="0"/>
    <xf numFmtId="0" fontId="30" fillId="0" borderId="19" applyNumberFormat="0" applyFill="0" applyAlignment="0" applyProtection="0"/>
    <xf numFmtId="0" fontId="31" fillId="7" borderId="0" applyNumberFormat="0" applyBorder="0" applyAlignment="0" applyProtection="0"/>
    <xf numFmtId="0" fontId="3" fillId="4" borderId="46" applyNumberFormat="0" applyFont="0" applyAlignment="0" applyProtection="0"/>
    <xf numFmtId="0" fontId="17" fillId="37" borderId="47" applyNumberFormat="0" applyAlignment="0" applyProtection="0"/>
    <xf numFmtId="9" fontId="3" fillId="0" borderId="0" applyFont="0" applyFill="0" applyBorder="0" applyAlignment="0" applyProtection="0"/>
    <xf numFmtId="4" fontId="23" fillId="7" borderId="48" applyNumberFormat="0" applyProtection="0">
      <alignment vertical="center"/>
    </xf>
    <xf numFmtId="4" fontId="34" fillId="7" borderId="48" applyNumberFormat="0" applyProtection="0">
      <alignment vertical="center"/>
    </xf>
    <xf numFmtId="4" fontId="23" fillId="7" borderId="48" applyNumberFormat="0" applyProtection="0">
      <alignment horizontal="left" vertical="center" indent="1"/>
    </xf>
    <xf numFmtId="0" fontId="23" fillId="7" borderId="48" applyNumberFormat="0" applyProtection="0">
      <alignment horizontal="left" vertical="top" indent="1"/>
    </xf>
    <xf numFmtId="4" fontId="22" fillId="8" borderId="48" applyNumberFormat="0" applyProtection="0">
      <alignment horizontal="right" vertical="center"/>
    </xf>
    <xf numFmtId="4" fontId="22" fillId="3" borderId="48" applyNumberFormat="0" applyProtection="0">
      <alignment horizontal="right" vertical="center"/>
    </xf>
    <xf numFmtId="4" fontId="22" fillId="14" borderId="48" applyNumberFormat="0" applyProtection="0">
      <alignment horizontal="right" vertical="center"/>
    </xf>
    <xf numFmtId="4" fontId="22" fillId="10" borderId="48" applyNumberFormat="0" applyProtection="0">
      <alignment horizontal="right" vertical="center"/>
    </xf>
    <xf numFmtId="4" fontId="22" fillId="23" borderId="48" applyNumberFormat="0" applyProtection="0">
      <alignment horizontal="right" vertical="center"/>
    </xf>
    <xf numFmtId="4" fontId="22" fillId="9" borderId="48" applyNumberFormat="0" applyProtection="0">
      <alignment horizontal="right" vertical="center"/>
    </xf>
    <xf numFmtId="4" fontId="22" fillId="34" borderId="48" applyNumberFormat="0" applyProtection="0">
      <alignment horizontal="right" vertical="center"/>
    </xf>
    <xf numFmtId="4" fontId="22" fillId="42" borderId="48" applyNumberFormat="0" applyProtection="0">
      <alignment horizontal="right" vertical="center"/>
    </xf>
    <xf numFmtId="4" fontId="22" fillId="20" borderId="48" applyNumberFormat="0" applyProtection="0">
      <alignment horizontal="right" vertical="center"/>
    </xf>
    <xf numFmtId="4" fontId="22" fillId="41" borderId="48" applyNumberFormat="0" applyProtection="0">
      <alignment horizontal="right" vertical="center"/>
    </xf>
    <xf numFmtId="0" fontId="3" fillId="12" borderId="48" applyNumberFormat="0" applyProtection="0">
      <alignment horizontal="left" vertical="center" indent="1"/>
    </xf>
    <xf numFmtId="0" fontId="3" fillId="12" borderId="48" applyNumberFormat="0" applyProtection="0">
      <alignment horizontal="left" vertical="top" indent="1"/>
    </xf>
    <xf numFmtId="0" fontId="3" fillId="41" borderId="48" applyNumberFormat="0" applyProtection="0">
      <alignment horizontal="left" vertical="center" indent="1"/>
    </xf>
    <xf numFmtId="0" fontId="3" fillId="41" borderId="48" applyNumberFormat="0" applyProtection="0">
      <alignment horizontal="left" vertical="top" indent="1"/>
    </xf>
    <xf numFmtId="0" fontId="3" fillId="2" borderId="48" applyNumberFormat="0" applyProtection="0">
      <alignment horizontal="left" vertical="center" indent="1"/>
    </xf>
    <xf numFmtId="0" fontId="3" fillId="2" borderId="48" applyNumberFormat="0" applyProtection="0">
      <alignment horizontal="left" vertical="top" indent="1"/>
    </xf>
    <xf numFmtId="0" fontId="3" fillId="44" borderId="48" applyNumberFormat="0" applyProtection="0">
      <alignment horizontal="left" vertical="center" indent="1"/>
    </xf>
    <xf numFmtId="0" fontId="3" fillId="44" borderId="48" applyNumberFormat="0" applyProtection="0">
      <alignment horizontal="left" vertical="top" indent="1"/>
    </xf>
    <xf numFmtId="0" fontId="3" fillId="16" borderId="32" applyNumberFormat="0">
      <protection locked="0"/>
    </xf>
    <xf numFmtId="4" fontId="22" fillId="4" borderId="48" applyNumberFormat="0" applyProtection="0">
      <alignment vertical="center"/>
    </xf>
    <xf numFmtId="4" fontId="35" fillId="4" borderId="48" applyNumberFormat="0" applyProtection="0">
      <alignment vertical="center"/>
    </xf>
    <xf numFmtId="4" fontId="22" fillId="4" borderId="48" applyNumberFormat="0" applyProtection="0">
      <alignment horizontal="left" vertical="center" indent="1"/>
    </xf>
    <xf numFmtId="0" fontId="22" fillId="4" borderId="48" applyNumberFormat="0" applyProtection="0">
      <alignment horizontal="left" vertical="top" indent="1"/>
    </xf>
    <xf numFmtId="4" fontId="22" fillId="44" borderId="48" applyNumberFormat="0" applyProtection="0">
      <alignment horizontal="right" vertical="center"/>
    </xf>
    <xf numFmtId="4" fontId="35" fillId="44" borderId="48" applyNumberFormat="0" applyProtection="0">
      <alignment horizontal="right" vertical="center"/>
    </xf>
    <xf numFmtId="4" fontId="22" fillId="41" borderId="48" applyNumberFormat="0" applyProtection="0">
      <alignment horizontal="left" vertical="center" indent="1"/>
    </xf>
    <xf numFmtId="0" fontId="22" fillId="41" borderId="48" applyNumberFormat="0" applyProtection="0">
      <alignment horizontal="left" vertical="top" indent="1"/>
    </xf>
    <xf numFmtId="4" fontId="24" fillId="44" borderId="48" applyNumberFormat="0" applyProtection="0">
      <alignment horizontal="right" vertical="center"/>
    </xf>
    <xf numFmtId="0" fontId="32" fillId="0" borderId="0" applyNumberFormat="0" applyFill="0" applyBorder="0" applyAlignment="0" applyProtection="0"/>
    <xf numFmtId="0" fontId="19" fillId="0" borderId="49" applyNumberFormat="0" applyFill="0" applyAlignment="0" applyProtection="0"/>
    <xf numFmtId="0" fontId="15" fillId="0" borderId="0" applyNumberFormat="0" applyFill="0" applyBorder="0" applyAlignment="0" applyProtection="0"/>
    <xf numFmtId="0" fontId="3" fillId="16" borderId="32" applyNumberFormat="0">
      <protection locked="0"/>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4" fontId="52"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4" fillId="0" borderId="0"/>
    <xf numFmtId="0" fontId="5" fillId="9"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3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26" fillId="37" borderId="67" applyNumberFormat="0" applyAlignment="0" applyProtection="0"/>
    <xf numFmtId="0" fontId="3" fillId="50" borderId="0">
      <protection locked="0"/>
    </xf>
    <xf numFmtId="0" fontId="5" fillId="27" borderId="0" applyNumberFormat="0" applyBorder="0" applyAlignment="0" applyProtection="0"/>
    <xf numFmtId="0" fontId="3" fillId="51" borderId="61">
      <alignment horizontal="center" vertical="center"/>
      <protection locked="0"/>
    </xf>
    <xf numFmtId="180" fontId="54" fillId="0" borderId="0" applyFont="0" applyFill="0" applyBorder="0" applyAlignment="0" applyProtection="0"/>
    <xf numFmtId="43" fontId="54" fillId="0" borderId="0" applyFont="0" applyFill="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43" fontId="3" fillId="0" borderId="0" applyFont="0" applyFill="0" applyBorder="0" applyAlignment="0" applyProtection="0"/>
    <xf numFmtId="0" fontId="5" fillId="14" borderId="0" applyNumberFormat="0" applyBorder="0" applyAlignment="0" applyProtection="0"/>
    <xf numFmtId="0" fontId="5" fillId="27" borderId="0" applyNumberFormat="0" applyBorder="0" applyAlignment="0" applyProtection="0"/>
    <xf numFmtId="0" fontId="14" fillId="5" borderId="67"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3" fillId="0" borderId="0"/>
    <xf numFmtId="181" fontId="3" fillId="0" borderId="0"/>
    <xf numFmtId="181" fontId="3" fillId="0" borderId="0"/>
    <xf numFmtId="181" fontId="3" fillId="0" borderId="0"/>
    <xf numFmtId="167" fontId="3" fillId="0" borderId="0"/>
    <xf numFmtId="167" fontId="3" fillId="0" borderId="0"/>
    <xf numFmtId="168" fontId="3" fillId="0" borderId="0"/>
    <xf numFmtId="0" fontId="3" fillId="0" borderId="0"/>
    <xf numFmtId="0" fontId="3" fillId="0" borderId="0"/>
    <xf numFmtId="167" fontId="3" fillId="0" borderId="0"/>
    <xf numFmtId="167" fontId="3" fillId="0" borderId="0"/>
    <xf numFmtId="0" fontId="4" fillId="0" borderId="0"/>
    <xf numFmtId="0" fontId="3" fillId="0" borderId="0"/>
    <xf numFmtId="0" fontId="3" fillId="0" borderId="0"/>
    <xf numFmtId="181" fontId="4" fillId="0" borderId="0"/>
    <xf numFmtId="0" fontId="4" fillId="0" borderId="0"/>
    <xf numFmtId="181" fontId="4" fillId="0" borderId="0"/>
    <xf numFmtId="181" fontId="4" fillId="0" borderId="0"/>
    <xf numFmtId="167" fontId="3" fillId="0" borderId="0"/>
    <xf numFmtId="181" fontId="3" fillId="0" borderId="0"/>
    <xf numFmtId="181" fontId="3" fillId="0" borderId="0"/>
    <xf numFmtId="181" fontId="3" fillId="0" borderId="0"/>
    <xf numFmtId="167" fontId="3" fillId="0" borderId="0"/>
    <xf numFmtId="167" fontId="3" fillId="0" borderId="0"/>
    <xf numFmtId="168" fontId="3" fillId="0" borderId="0"/>
    <xf numFmtId="0" fontId="4" fillId="4" borderId="68" applyNumberFormat="0" applyFont="0" applyAlignment="0" applyProtection="0"/>
    <xf numFmtId="0" fontId="4" fillId="4" borderId="68" applyNumberFormat="0" applyFont="0" applyAlignment="0" applyProtection="0"/>
    <xf numFmtId="0" fontId="3" fillId="4" borderId="68" applyNumberFormat="0" applyFont="0" applyAlignment="0" applyProtection="0"/>
    <xf numFmtId="0" fontId="17" fillId="37" borderId="69" applyNumberFormat="0" applyAlignment="0" applyProtection="0"/>
    <xf numFmtId="9" fontId="54" fillId="0" borderId="0" applyFont="0" applyFill="0" applyBorder="0" applyAlignment="0" applyProtection="0"/>
    <xf numFmtId="9" fontId="54" fillId="0" borderId="0" applyFont="0" applyFill="0" applyBorder="0" applyAlignment="0" applyProtection="0"/>
    <xf numFmtId="9" fontId="4" fillId="0" borderId="0" applyFont="0" applyFill="0" applyBorder="0" applyAlignment="0" applyProtection="0"/>
    <xf numFmtId="0" fontId="3" fillId="51" borderId="60">
      <alignment vertical="center"/>
      <protection locked="0"/>
    </xf>
    <xf numFmtId="0" fontId="19" fillId="0" borderId="70" applyNumberFormat="0" applyFill="0" applyAlignment="0" applyProtection="0"/>
    <xf numFmtId="0" fontId="5" fillId="9"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0" fontId="5" fillId="14" borderId="0" applyNumberFormat="0" applyBorder="0" applyAlignment="0" applyProtection="0"/>
    <xf numFmtId="0" fontId="5" fillId="27" borderId="0" applyNumberFormat="0" applyBorder="0" applyAlignment="0" applyProtection="0"/>
    <xf numFmtId="0" fontId="26" fillId="37" borderId="67" applyNumberFormat="0" applyAlignment="0" applyProtection="0"/>
    <xf numFmtId="0" fontId="3" fillId="51" borderId="93">
      <alignment horizontal="center" vertical="center"/>
      <protection locked="0"/>
    </xf>
    <xf numFmtId="180" fontId="3" fillId="0" borderId="0" applyFont="0" applyFill="0" applyBorder="0" applyAlignment="0" applyProtection="0"/>
    <xf numFmtId="18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4" fillId="5" borderId="67" applyNumberFormat="0" applyAlignment="0" applyProtection="0"/>
    <xf numFmtId="0"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167" fontId="3" fillId="0" borderId="0"/>
    <xf numFmtId="0" fontId="3" fillId="0" borderId="0"/>
    <xf numFmtId="167" fontId="3" fillId="0" borderId="0"/>
    <xf numFmtId="168" fontId="3" fillId="0" borderId="0"/>
    <xf numFmtId="0" fontId="3" fillId="0" borderId="0"/>
    <xf numFmtId="167"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4" fillId="0" borderId="0"/>
    <xf numFmtId="0" fontId="1" fillId="0" borderId="0"/>
    <xf numFmtId="167" fontId="3" fillId="0" borderId="0"/>
    <xf numFmtId="181" fontId="4" fillId="0" borderId="0"/>
    <xf numFmtId="181" fontId="4" fillId="0" borderId="0"/>
    <xf numFmtId="181" fontId="4" fillId="0" borderId="0"/>
    <xf numFmtId="181" fontId="4" fillId="0" borderId="0"/>
    <xf numFmtId="181" fontId="4" fillId="0" borderId="0"/>
    <xf numFmtId="181" fontId="4" fillId="0" borderId="0"/>
    <xf numFmtId="181" fontId="4" fillId="0" borderId="0"/>
    <xf numFmtId="0" fontId="3" fillId="0" borderId="0"/>
    <xf numFmtId="0" fontId="3" fillId="0" borderId="0"/>
    <xf numFmtId="181" fontId="4" fillId="0" borderId="0"/>
    <xf numFmtId="181" fontId="4" fillId="0" borderId="0"/>
    <xf numFmtId="181" fontId="4" fillId="0" borderId="0"/>
    <xf numFmtId="181" fontId="4" fillId="0" borderId="0"/>
    <xf numFmtId="181" fontId="4" fillId="0" borderId="0"/>
    <xf numFmtId="181" fontId="4" fillId="0" borderId="0"/>
    <xf numFmtId="181" fontId="4" fillId="0" borderId="0"/>
    <xf numFmtId="181" fontId="4" fillId="0" borderId="0"/>
    <xf numFmtId="181" fontId="4" fillId="0" borderId="0"/>
    <xf numFmtId="181" fontId="4" fillId="0" borderId="0"/>
    <xf numFmtId="181" fontId="4" fillId="0" borderId="0"/>
    <xf numFmtId="181" fontId="4" fillId="0" borderId="0"/>
    <xf numFmtId="0" fontId="4" fillId="0" borderId="0"/>
    <xf numFmtId="0" fontId="4" fillId="0" borderId="0"/>
    <xf numFmtId="181" fontId="4" fillId="0" borderId="0"/>
    <xf numFmtId="181" fontId="4" fillId="0" borderId="0"/>
    <xf numFmtId="181" fontId="4" fillId="0" borderId="0"/>
    <xf numFmtId="181" fontId="4" fillId="0" borderId="0"/>
    <xf numFmtId="181" fontId="4" fillId="0" borderId="0"/>
    <xf numFmtId="167" fontId="3" fillId="0" borderId="0"/>
    <xf numFmtId="0" fontId="3" fillId="0" borderId="0"/>
    <xf numFmtId="0" fontId="3" fillId="0" borderId="0"/>
    <xf numFmtId="0" fontId="3" fillId="0" borderId="0"/>
    <xf numFmtId="0" fontId="3" fillId="0" borderId="0"/>
    <xf numFmtId="0" fontId="3" fillId="0" borderId="0"/>
    <xf numFmtId="167" fontId="3" fillId="0" borderId="0"/>
    <xf numFmtId="181" fontId="4" fillId="0" borderId="0"/>
    <xf numFmtId="0" fontId="3" fillId="0" borderId="0"/>
    <xf numFmtId="0" fontId="3" fillId="0" borderId="0"/>
    <xf numFmtId="167" fontId="3" fillId="0" borderId="0"/>
    <xf numFmtId="181" fontId="4" fillId="0" borderId="0"/>
    <xf numFmtId="181" fontId="4" fillId="0" borderId="0"/>
    <xf numFmtId="167" fontId="3" fillId="0" borderId="0"/>
    <xf numFmtId="181" fontId="1" fillId="0" borderId="0"/>
    <xf numFmtId="181" fontId="1" fillId="0" borderId="0"/>
    <xf numFmtId="167" fontId="3" fillId="0" borderId="0"/>
    <xf numFmtId="167" fontId="3" fillId="0" borderId="0"/>
    <xf numFmtId="0" fontId="3" fillId="0" borderId="0"/>
    <xf numFmtId="168" fontId="3" fillId="0" borderId="0"/>
    <xf numFmtId="0" fontId="3" fillId="0" borderId="0"/>
    <xf numFmtId="167"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0" fontId="3" fillId="0" borderId="0"/>
    <xf numFmtId="167" fontId="3" fillId="0" borderId="0"/>
    <xf numFmtId="0" fontId="3" fillId="0" borderId="0"/>
    <xf numFmtId="0" fontId="3" fillId="0" borderId="0"/>
    <xf numFmtId="0" fontId="3" fillId="0" borderId="0"/>
    <xf numFmtId="0" fontId="3" fillId="0" borderId="0"/>
    <xf numFmtId="0" fontId="3" fillId="0" borderId="0"/>
    <xf numFmtId="167" fontId="3" fillId="0" borderId="0"/>
    <xf numFmtId="167" fontId="3" fillId="0" borderId="0"/>
    <xf numFmtId="167" fontId="3" fillId="0" borderId="0"/>
    <xf numFmtId="167" fontId="3" fillId="0" borderId="0"/>
    <xf numFmtId="16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4" borderId="68" applyNumberFormat="0" applyFont="0" applyAlignment="0" applyProtection="0"/>
    <xf numFmtId="0" fontId="17" fillId="37" borderId="69" applyNumberFormat="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19" fillId="0" borderId="70" applyNumberFormat="0" applyFill="0" applyAlignment="0" applyProtection="0"/>
    <xf numFmtId="0" fontId="3" fillId="0" borderId="0"/>
    <xf numFmtId="0" fontId="64" fillId="0" borderId="0" applyNumberFormat="0" applyFill="0" applyBorder="0" applyAlignment="0" applyProtection="0"/>
  </cellStyleXfs>
  <cellXfs count="502">
    <xf numFmtId="0" fontId="0" fillId="0" borderId="0" xfId="0"/>
    <xf numFmtId="0" fontId="2" fillId="0" borderId="0" xfId="0" applyFont="1"/>
    <xf numFmtId="0" fontId="37" fillId="0" borderId="0" xfId="0" applyFont="1"/>
    <xf numFmtId="2" fontId="0" fillId="0" borderId="0" xfId="0" applyNumberFormat="1"/>
    <xf numFmtId="0" fontId="53" fillId="0" borderId="0" xfId="0" applyFont="1" applyFill="1" applyBorder="1" applyAlignment="1">
      <alignment horizontal="left" vertical="center"/>
    </xf>
    <xf numFmtId="0" fontId="3" fillId="0" borderId="0" xfId="0" applyFont="1" applyAlignment="1">
      <alignment vertical="center"/>
    </xf>
    <xf numFmtId="0" fontId="0" fillId="0" borderId="0" xfId="0" applyAlignment="1">
      <alignment horizontal="left" vertical="center"/>
    </xf>
    <xf numFmtId="176" fontId="0" fillId="0" borderId="0" xfId="0" applyNumberFormat="1"/>
    <xf numFmtId="177" fontId="0" fillId="0" borderId="0" xfId="0" applyNumberFormat="1"/>
    <xf numFmtId="9" fontId="0" fillId="0" borderId="0" xfId="1168" applyFont="1"/>
    <xf numFmtId="0" fontId="0" fillId="0" borderId="0" xfId="0" applyBorder="1"/>
    <xf numFmtId="0" fontId="2" fillId="0" borderId="0" xfId="0" applyFont="1" applyBorder="1"/>
    <xf numFmtId="0" fontId="0" fillId="0" borderId="0" xfId="0" applyFill="1" applyBorder="1"/>
    <xf numFmtId="0" fontId="37" fillId="0" borderId="0" xfId="0" applyFont="1" applyFill="1" applyBorder="1" applyAlignment="1">
      <alignment horizontal="center" vertical="center" wrapText="1"/>
    </xf>
    <xf numFmtId="0" fontId="38" fillId="0" borderId="63" xfId="0" applyFont="1" applyBorder="1" applyAlignment="1">
      <alignment horizontal="center" vertical="center" wrapText="1"/>
    </xf>
    <xf numFmtId="0" fontId="38" fillId="0" borderId="25" xfId="0" applyFont="1" applyBorder="1" applyAlignment="1">
      <alignment horizontal="center" vertical="center" wrapText="1"/>
    </xf>
    <xf numFmtId="0" fontId="55" fillId="0" borderId="75" xfId="0" applyFont="1" applyBorder="1" applyAlignment="1">
      <alignment vertical="center"/>
    </xf>
    <xf numFmtId="0" fontId="55" fillId="0" borderId="76" xfId="0" applyFont="1" applyBorder="1" applyAlignment="1">
      <alignment vertical="center"/>
    </xf>
    <xf numFmtId="0" fontId="55" fillId="0" borderId="26" xfId="0" applyFont="1" applyBorder="1" applyAlignment="1">
      <alignment vertical="center"/>
    </xf>
    <xf numFmtId="0" fontId="55" fillId="0" borderId="76" xfId="0" applyFont="1" applyBorder="1" applyAlignment="1">
      <alignment vertical="center" wrapText="1"/>
    </xf>
    <xf numFmtId="0" fontId="20" fillId="46" borderId="81" xfId="0" applyFont="1" applyFill="1" applyBorder="1" applyAlignment="1">
      <alignment horizontal="left" indent="1"/>
    </xf>
    <xf numFmtId="0" fontId="0" fillId="0" borderId="0" xfId="0" applyFill="1"/>
    <xf numFmtId="0" fontId="50" fillId="0" borderId="80" xfId="0" applyFont="1" applyFill="1" applyBorder="1" applyAlignment="1">
      <alignment vertical="center" wrapText="1"/>
    </xf>
    <xf numFmtId="0" fontId="46" fillId="0" borderId="81" xfId="0" applyFont="1" applyFill="1" applyBorder="1" applyAlignment="1">
      <alignment horizontal="center" vertical="center" wrapText="1"/>
    </xf>
    <xf numFmtId="165" fontId="20" fillId="52" borderId="55" xfId="38" applyNumberFormat="1" applyFont="1" applyFill="1" applyBorder="1" applyAlignment="1" applyProtection="1">
      <alignment horizontal="center" vertical="center"/>
      <protection hidden="1"/>
    </xf>
    <xf numFmtId="0" fontId="37" fillId="52" borderId="10" xfId="0" applyFont="1" applyFill="1" applyBorder="1" applyAlignment="1">
      <alignment horizontal="center" vertical="center" wrapText="1"/>
    </xf>
    <xf numFmtId="0" fontId="37" fillId="52" borderId="77" xfId="0" applyFont="1" applyFill="1" applyBorder="1" applyAlignment="1">
      <alignment horizontal="center" vertical="center"/>
    </xf>
    <xf numFmtId="0" fontId="37" fillId="52" borderId="78" xfId="0" applyFont="1" applyFill="1" applyBorder="1" applyAlignment="1">
      <alignment horizontal="center" vertical="center"/>
    </xf>
    <xf numFmtId="0" fontId="37" fillId="52" borderId="78" xfId="0" applyFont="1" applyFill="1" applyBorder="1" applyAlignment="1">
      <alignment horizontal="center" vertical="center" wrapText="1"/>
    </xf>
    <xf numFmtId="0" fontId="37" fillId="52" borderId="79" xfId="0" applyFont="1" applyFill="1" applyBorder="1" applyAlignment="1">
      <alignment horizontal="center" vertical="center" wrapText="1"/>
    </xf>
    <xf numFmtId="165" fontId="3" fillId="0" borderId="84" xfId="38" applyNumberFormat="1" applyFont="1" applyBorder="1" applyAlignment="1" applyProtection="1">
      <alignment horizontal="center"/>
      <protection locked="0"/>
    </xf>
    <xf numFmtId="165" fontId="3" fillId="0" borderId="85" xfId="38" applyNumberFormat="1" applyFont="1" applyBorder="1" applyAlignment="1" applyProtection="1">
      <alignment horizontal="center"/>
      <protection locked="0"/>
    </xf>
    <xf numFmtId="165" fontId="3" fillId="0" borderId="64" xfId="38" applyNumberFormat="1" applyFont="1" applyBorder="1" applyAlignment="1" applyProtection="1">
      <alignment horizontal="center"/>
      <protection locked="0"/>
    </xf>
    <xf numFmtId="165" fontId="3" fillId="0" borderId="61" xfId="38" applyNumberFormat="1" applyFont="1" applyBorder="1" applyAlignment="1" applyProtection="1">
      <alignment horizontal="center"/>
      <protection locked="0"/>
    </xf>
    <xf numFmtId="165" fontId="3" fillId="0" borderId="66" xfId="38" applyNumberFormat="1" applyFont="1" applyBorder="1" applyAlignment="1" applyProtection="1">
      <alignment horizontal="center"/>
      <protection locked="0"/>
    </xf>
    <xf numFmtId="165" fontId="3" fillId="0" borderId="71" xfId="38" applyNumberFormat="1" applyFont="1" applyBorder="1" applyAlignment="1" applyProtection="1">
      <alignment horizontal="center"/>
      <protection locked="0"/>
    </xf>
    <xf numFmtId="165" fontId="3" fillId="0" borderId="63" xfId="38" applyNumberFormat="1" applyFont="1" applyBorder="1" applyAlignment="1" applyProtection="1">
      <alignment horizontal="center"/>
      <protection locked="0"/>
    </xf>
    <xf numFmtId="165" fontId="3" fillId="0" borderId="25" xfId="38" applyNumberFormat="1" applyFont="1" applyBorder="1" applyAlignment="1" applyProtection="1">
      <alignment horizontal="center"/>
      <protection locked="0"/>
    </xf>
    <xf numFmtId="165" fontId="3" fillId="0" borderId="26" xfId="38" applyNumberFormat="1" applyFont="1" applyBorder="1" applyAlignment="1" applyProtection="1">
      <alignment horizontal="center"/>
      <protection locked="0"/>
    </xf>
    <xf numFmtId="165" fontId="3" fillId="0" borderId="28" xfId="38" applyNumberFormat="1" applyFont="1" applyBorder="1" applyAlignment="1" applyProtection="1">
      <alignment horizontal="center"/>
      <protection locked="0"/>
    </xf>
    <xf numFmtId="0" fontId="37" fillId="52" borderId="77" xfId="0" applyFont="1" applyFill="1" applyBorder="1" applyAlignment="1">
      <alignment horizontal="center"/>
    </xf>
    <xf numFmtId="0" fontId="37" fillId="52" borderId="78" xfId="0" applyFont="1" applyFill="1" applyBorder="1" applyAlignment="1">
      <alignment horizontal="center"/>
    </xf>
    <xf numFmtId="0" fontId="2" fillId="0" borderId="0" xfId="0" applyFont="1" applyAlignment="1"/>
    <xf numFmtId="165" fontId="3" fillId="0" borderId="52" xfId="38" applyNumberFormat="1" applyFont="1" applyBorder="1" applyAlignment="1" applyProtection="1">
      <alignment horizontal="center"/>
      <protection hidden="1"/>
    </xf>
    <xf numFmtId="0" fontId="3" fillId="0" borderId="87" xfId="38" applyFont="1" applyBorder="1" applyProtection="1">
      <protection locked="0"/>
    </xf>
    <xf numFmtId="165" fontId="3" fillId="0" borderId="57" xfId="38" applyNumberFormat="1" applyFont="1" applyBorder="1" applyAlignment="1" applyProtection="1">
      <alignment horizontal="center"/>
      <protection hidden="1"/>
    </xf>
    <xf numFmtId="0" fontId="3" fillId="0" borderId="88" xfId="38" applyFont="1" applyBorder="1" applyProtection="1">
      <protection locked="0"/>
    </xf>
    <xf numFmtId="182" fontId="0" fillId="0" borderId="0" xfId="0" applyNumberFormat="1"/>
    <xf numFmtId="0" fontId="0" fillId="0" borderId="76" xfId="0" applyFont="1" applyBorder="1" applyAlignment="1">
      <alignment horizontal="center" vertical="center"/>
    </xf>
    <xf numFmtId="2" fontId="0" fillId="0" borderId="76" xfId="0" applyNumberFormat="1" applyFont="1" applyBorder="1" applyAlignment="1">
      <alignment horizontal="center" vertical="center"/>
    </xf>
    <xf numFmtId="0" fontId="2" fillId="52" borderId="76" xfId="0" applyFont="1" applyFill="1" applyBorder="1" applyAlignment="1">
      <alignment horizontal="center" vertical="center"/>
    </xf>
    <xf numFmtId="0" fontId="2" fillId="52" borderId="76" xfId="0" applyFont="1" applyFill="1" applyBorder="1" applyAlignment="1">
      <alignment horizontal="center" vertical="center" wrapText="1"/>
    </xf>
    <xf numFmtId="0" fontId="20" fillId="46" borderId="80" xfId="0" applyFont="1" applyFill="1" applyBorder="1" applyAlignment="1">
      <alignment horizontal="center" vertical="center" wrapText="1"/>
    </xf>
    <xf numFmtId="0" fontId="20" fillId="46" borderId="80" xfId="0" applyFont="1" applyFill="1" applyBorder="1"/>
    <xf numFmtId="0" fontId="39" fillId="52" borderId="84" xfId="0" applyFont="1" applyFill="1" applyBorder="1" applyAlignment="1">
      <alignment horizontal="justify" vertical="top" wrapText="1"/>
    </xf>
    <xf numFmtId="0" fontId="39" fillId="52" borderId="85" xfId="0" applyFont="1" applyFill="1" applyBorder="1" applyAlignment="1">
      <alignment horizontal="justify" vertical="top" wrapText="1"/>
    </xf>
    <xf numFmtId="0" fontId="38" fillId="52" borderId="85" xfId="0" applyFont="1" applyFill="1" applyBorder="1" applyAlignment="1">
      <alignment horizontal="center" vertical="center" wrapText="1"/>
    </xf>
    <xf numFmtId="0" fontId="38" fillId="52" borderId="86" xfId="0" applyFont="1" applyFill="1" applyBorder="1" applyAlignment="1">
      <alignment horizontal="center" vertical="center" wrapText="1"/>
    </xf>
    <xf numFmtId="0" fontId="38" fillId="0" borderId="90" xfId="0" applyFont="1" applyBorder="1" applyAlignment="1">
      <alignment horizontal="center" vertical="center" wrapText="1"/>
    </xf>
    <xf numFmtId="0" fontId="38" fillId="0" borderId="0" xfId="0" applyFont="1" applyBorder="1" applyAlignment="1">
      <alignment horizontal="center" vertical="center" wrapText="1"/>
    </xf>
    <xf numFmtId="0" fontId="55" fillId="0" borderId="0" xfId="0" applyFont="1" applyBorder="1" applyAlignment="1">
      <alignment vertical="center"/>
    </xf>
    <xf numFmtId="182" fontId="39" fillId="0" borderId="0" xfId="0" applyNumberFormat="1" applyFont="1" applyBorder="1" applyAlignment="1">
      <alignment horizontal="center" vertical="center" wrapText="1"/>
    </xf>
    <xf numFmtId="0" fontId="0" fillId="0" borderId="0" xfId="0" quotePrefix="1"/>
    <xf numFmtId="0" fontId="58" fillId="0" borderId="0" xfId="0" applyFont="1" applyFill="1" applyBorder="1"/>
    <xf numFmtId="0" fontId="0" fillId="0" borderId="0" xfId="0" applyAlignment="1">
      <alignment horizontal="center"/>
    </xf>
    <xf numFmtId="2" fontId="3" fillId="0" borderId="89" xfId="38" applyNumberFormat="1" applyFont="1" applyFill="1" applyBorder="1" applyAlignment="1" applyProtection="1">
      <alignment horizontal="center"/>
      <protection hidden="1"/>
    </xf>
    <xf numFmtId="2" fontId="3" fillId="0" borderId="93" xfId="38" applyNumberFormat="1" applyFont="1" applyFill="1" applyBorder="1" applyAlignment="1" applyProtection="1">
      <alignment horizontal="center"/>
      <protection hidden="1"/>
    </xf>
    <xf numFmtId="2" fontId="3" fillId="0" borderId="92" xfId="38" applyNumberFormat="1" applyFont="1" applyFill="1" applyBorder="1" applyAlignment="1" applyProtection="1">
      <alignment horizontal="center"/>
      <protection hidden="1"/>
    </xf>
    <xf numFmtId="164" fontId="3" fillId="0" borderId="71" xfId="38" applyNumberFormat="1" applyFont="1" applyFill="1" applyBorder="1" applyAlignment="1" applyProtection="1">
      <alignment horizontal="center"/>
      <protection hidden="1"/>
    </xf>
    <xf numFmtId="164" fontId="3" fillId="0" borderId="85" xfId="38" applyNumberFormat="1" applyFont="1" applyFill="1" applyBorder="1" applyAlignment="1" applyProtection="1">
      <alignment horizontal="center"/>
      <protection hidden="1"/>
    </xf>
    <xf numFmtId="2" fontId="3" fillId="0" borderId="86" xfId="38" applyNumberFormat="1" applyFont="1" applyFill="1" applyBorder="1" applyAlignment="1" applyProtection="1">
      <alignment horizontal="center"/>
      <protection hidden="1"/>
    </xf>
    <xf numFmtId="164" fontId="3" fillId="0" borderId="61" xfId="38" applyNumberFormat="1" applyFont="1" applyFill="1" applyBorder="1" applyAlignment="1" applyProtection="1">
      <alignment horizontal="center"/>
      <protection hidden="1"/>
    </xf>
    <xf numFmtId="2" fontId="3" fillId="0" borderId="61" xfId="38" applyNumberFormat="1" applyFont="1" applyFill="1" applyBorder="1" applyAlignment="1" applyProtection="1">
      <alignment horizontal="center"/>
      <protection hidden="1"/>
    </xf>
    <xf numFmtId="2" fontId="3" fillId="0" borderId="65" xfId="38" applyNumberFormat="1" applyFont="1" applyFill="1" applyBorder="1" applyAlignment="1" applyProtection="1">
      <alignment horizontal="center"/>
      <protection hidden="1"/>
    </xf>
    <xf numFmtId="2" fontId="3" fillId="0" borderId="71" xfId="38" applyNumberFormat="1" applyFont="1" applyFill="1" applyBorder="1" applyAlignment="1" applyProtection="1">
      <alignment horizontal="center"/>
      <protection hidden="1"/>
    </xf>
    <xf numFmtId="2" fontId="3" fillId="0" borderId="53" xfId="38" applyNumberFormat="1" applyFont="1" applyFill="1" applyBorder="1" applyAlignment="1" applyProtection="1">
      <alignment horizontal="center"/>
      <protection hidden="1"/>
    </xf>
    <xf numFmtId="0" fontId="2" fillId="0" borderId="0" xfId="0" applyFont="1" applyAlignment="1">
      <alignment horizontal="left"/>
    </xf>
    <xf numFmtId="0" fontId="57" fillId="46" borderId="87" xfId="0" applyFont="1" applyFill="1" applyBorder="1"/>
    <xf numFmtId="0" fontId="3" fillId="53" borderId="93" xfId="0" applyFont="1" applyFill="1" applyBorder="1" applyAlignment="1">
      <alignment horizontal="center" wrapText="1"/>
    </xf>
    <xf numFmtId="0" fontId="3" fillId="46" borderId="93" xfId="0" applyFont="1" applyFill="1" applyBorder="1" applyAlignment="1">
      <alignment horizontal="center" wrapText="1"/>
    </xf>
    <xf numFmtId="0" fontId="42" fillId="46" borderId="87" xfId="0" applyFont="1" applyFill="1" applyBorder="1" applyAlignment="1">
      <alignment horizontal="left" indent="1"/>
    </xf>
    <xf numFmtId="169" fontId="42" fillId="53" borderId="93" xfId="1166" applyNumberFormat="1" applyFont="1" applyFill="1" applyBorder="1"/>
    <xf numFmtId="169" fontId="42" fillId="46" borderId="93" xfId="1166" applyNumberFormat="1" applyFont="1" applyFill="1" applyBorder="1"/>
    <xf numFmtId="0" fontId="3" fillId="46" borderId="87" xfId="0" applyFont="1" applyFill="1" applyBorder="1" applyAlignment="1">
      <alignment horizontal="left" indent="1"/>
    </xf>
    <xf numFmtId="169" fontId="3" fillId="53" borderId="93" xfId="1166" applyNumberFormat="1" applyFont="1" applyFill="1" applyBorder="1"/>
    <xf numFmtId="169" fontId="3" fillId="46" borderId="93" xfId="1166" applyNumberFormat="1" applyFont="1" applyFill="1" applyBorder="1"/>
    <xf numFmtId="0" fontId="57" fillId="46" borderId="87" xfId="0" applyFont="1" applyFill="1" applyBorder="1" applyAlignment="1">
      <alignment horizontal="left"/>
    </xf>
    <xf numFmtId="0" fontId="20" fillId="46" borderId="87" xfId="0" applyFont="1" applyFill="1" applyBorder="1"/>
    <xf numFmtId="169" fontId="20" fillId="53" borderId="93" xfId="1166" applyNumberFormat="1" applyFont="1" applyFill="1" applyBorder="1"/>
    <xf numFmtId="169" fontId="20" fillId="46" borderId="93" xfId="1166" applyNumberFormat="1" applyFont="1" applyFill="1" applyBorder="1"/>
    <xf numFmtId="0" fontId="2" fillId="0" borderId="0" xfId="0" applyFont="1" applyFill="1"/>
    <xf numFmtId="2" fontId="0" fillId="0" borderId="76" xfId="1166" applyNumberFormat="1" applyFont="1" applyBorder="1" applyAlignment="1">
      <alignment horizontal="center" vertical="center"/>
    </xf>
    <xf numFmtId="0" fontId="39" fillId="52" borderId="95" xfId="0" applyFont="1" applyFill="1" applyBorder="1" applyAlignment="1">
      <alignment horizontal="justify" vertical="top" wrapText="1"/>
    </xf>
    <xf numFmtId="0" fontId="38" fillId="52" borderId="95" xfId="0" applyFont="1" applyFill="1" applyBorder="1" applyAlignment="1">
      <alignment horizontal="center" vertical="center" wrapText="1"/>
    </xf>
    <xf numFmtId="0" fontId="41" fillId="0" borderId="95" xfId="0" applyFont="1" applyFill="1" applyBorder="1" applyAlignment="1">
      <alignment horizontal="center" vertical="top" wrapText="1"/>
    </xf>
    <xf numFmtId="171" fontId="41" fillId="0" borderId="95" xfId="0" applyNumberFormat="1" applyFont="1" applyFill="1" applyBorder="1" applyAlignment="1">
      <alignment horizontal="center" vertical="center" wrapText="1"/>
    </xf>
    <xf numFmtId="2" fontId="39" fillId="0" borderId="0" xfId="0" applyNumberFormat="1" applyFont="1" applyFill="1" applyBorder="1" applyAlignment="1">
      <alignment horizontal="center" vertical="center" wrapText="1"/>
    </xf>
    <xf numFmtId="184" fontId="39" fillId="0" borderId="0" xfId="0" applyNumberFormat="1"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9" fontId="39" fillId="0" borderId="0" xfId="0" applyNumberFormat="1" applyFont="1" applyFill="1" applyBorder="1" applyAlignment="1">
      <alignment horizontal="center" vertical="center" wrapText="1"/>
    </xf>
    <xf numFmtId="182" fontId="39" fillId="0" borderId="0" xfId="0" applyNumberFormat="1" applyFont="1" applyFill="1" applyBorder="1" applyAlignment="1">
      <alignment horizontal="center" vertical="center" wrapText="1"/>
    </xf>
    <xf numFmtId="0" fontId="38" fillId="0" borderId="0" xfId="0" applyFont="1" applyFill="1" applyBorder="1" applyAlignment="1">
      <alignment horizontal="center" vertical="center" wrapText="1"/>
    </xf>
    <xf numFmtId="0" fontId="20" fillId="53" borderId="95" xfId="0" applyFont="1" applyFill="1" applyBorder="1" applyAlignment="1">
      <alignment horizontal="center" wrapText="1"/>
    </xf>
    <xf numFmtId="169" fontId="20" fillId="53" borderId="94" xfId="1166" applyNumberFormat="1" applyFont="1" applyFill="1" applyBorder="1"/>
    <xf numFmtId="169" fontId="20" fillId="46" borderId="94" xfId="1166" applyNumberFormat="1" applyFont="1" applyFill="1" applyBorder="1"/>
    <xf numFmtId="169" fontId="20" fillId="53" borderId="95" xfId="1166" applyNumberFormat="1" applyFont="1" applyFill="1" applyBorder="1"/>
    <xf numFmtId="169" fontId="20" fillId="46" borderId="95" xfId="1166" applyNumberFormat="1" applyFont="1" applyFill="1" applyBorder="1"/>
    <xf numFmtId="0" fontId="0" fillId="0" borderId="95" xfId="0" applyBorder="1"/>
    <xf numFmtId="0" fontId="0" fillId="0" borderId="0" xfId="0" applyAlignment="1">
      <alignment horizontal="left"/>
    </xf>
    <xf numFmtId="0" fontId="37" fillId="52" borderId="54" xfId="0" applyFont="1" applyFill="1" applyBorder="1" applyAlignment="1">
      <alignment horizontal="center" vertical="center" wrapText="1"/>
    </xf>
    <xf numFmtId="2" fontId="39" fillId="0" borderId="75" xfId="0" applyNumberFormat="1" applyFont="1" applyFill="1" applyBorder="1" applyAlignment="1">
      <alignment horizontal="center" vertical="center" wrapText="1"/>
    </xf>
    <xf numFmtId="2" fontId="39" fillId="0" borderId="76" xfId="0" applyNumberFormat="1" applyFont="1" applyFill="1" applyBorder="1" applyAlignment="1">
      <alignment horizontal="center" vertical="center" wrapText="1"/>
    </xf>
    <xf numFmtId="3" fontId="39" fillId="0" borderId="76" xfId="0" applyNumberFormat="1" applyFont="1" applyFill="1" applyBorder="1" applyAlignment="1">
      <alignment horizontal="center" vertical="center" wrapText="1"/>
    </xf>
    <xf numFmtId="182" fontId="39" fillId="0" borderId="76" xfId="0" applyNumberFormat="1" applyFont="1" applyFill="1" applyBorder="1" applyAlignment="1">
      <alignment horizontal="center" vertical="center" wrapText="1"/>
    </xf>
    <xf numFmtId="2" fontId="39" fillId="0" borderId="74" xfId="0" applyNumberFormat="1" applyFont="1" applyFill="1" applyBorder="1" applyAlignment="1">
      <alignment horizontal="center" vertical="center" wrapText="1"/>
    </xf>
    <xf numFmtId="2" fontId="39" fillId="0" borderId="83" xfId="0" applyNumberFormat="1" applyFont="1" applyFill="1" applyBorder="1" applyAlignment="1">
      <alignment horizontal="center" vertical="center" wrapText="1"/>
    </xf>
    <xf numFmtId="3" fontId="39" fillId="0" borderId="83" xfId="0" applyNumberFormat="1" applyFont="1" applyFill="1" applyBorder="1" applyAlignment="1">
      <alignment horizontal="center" vertical="center" wrapText="1"/>
    </xf>
    <xf numFmtId="182" fontId="41" fillId="0" borderId="95" xfId="0" applyNumberFormat="1" applyFont="1" applyFill="1" applyBorder="1" applyAlignment="1">
      <alignment horizontal="center" vertical="center"/>
    </xf>
    <xf numFmtId="0" fontId="37" fillId="52" borderId="94" xfId="0" applyFont="1" applyFill="1" applyBorder="1" applyAlignment="1">
      <alignment horizontal="center" vertical="center" wrapText="1"/>
    </xf>
    <xf numFmtId="0" fontId="37" fillId="52" borderId="94" xfId="0" applyFont="1" applyFill="1" applyBorder="1" applyAlignment="1">
      <alignment horizontal="center" vertical="center"/>
    </xf>
    <xf numFmtId="0" fontId="41" fillId="0" borderId="76" xfId="0" applyFont="1" applyBorder="1" applyAlignment="1">
      <alignment horizontal="center" vertical="top" wrapText="1"/>
    </xf>
    <xf numFmtId="0" fontId="37" fillId="52" borderId="51" xfId="0" applyFont="1" applyFill="1" applyBorder="1" applyAlignment="1">
      <alignment horizontal="center" vertical="center" wrapText="1"/>
    </xf>
    <xf numFmtId="0" fontId="37" fillId="52" borderId="12" xfId="0" applyFont="1" applyFill="1" applyBorder="1" applyAlignment="1">
      <alignment horizontal="center" vertical="center" wrapText="1"/>
    </xf>
    <xf numFmtId="182" fontId="39" fillId="0" borderId="26" xfId="0" applyNumberFormat="1" applyFont="1" applyFill="1" applyBorder="1" applyAlignment="1">
      <alignment horizontal="center" vertical="center" wrapText="1"/>
    </xf>
    <xf numFmtId="0" fontId="20" fillId="47" borderId="95" xfId="0" applyFont="1" applyFill="1" applyBorder="1" applyAlignment="1">
      <alignment horizontal="center" vertical="center" wrapText="1"/>
    </xf>
    <xf numFmtId="0" fontId="59" fillId="47" borderId="95" xfId="0" applyFont="1" applyFill="1" applyBorder="1" applyAlignment="1">
      <alignment vertical="center"/>
    </xf>
    <xf numFmtId="0" fontId="60" fillId="47" borderId="95" xfId="0" applyFont="1" applyFill="1" applyBorder="1" applyAlignment="1">
      <alignment vertical="center" wrapText="1"/>
    </xf>
    <xf numFmtId="0" fontId="20" fillId="47" borderId="95" xfId="0" applyFont="1" applyFill="1" applyBorder="1" applyAlignment="1">
      <alignment horizontal="center" vertical="center"/>
    </xf>
    <xf numFmtId="165" fontId="3" fillId="0" borderId="95" xfId="38" applyNumberFormat="1" applyFont="1" applyFill="1" applyBorder="1" applyAlignment="1" applyProtection="1">
      <alignment horizontal="center" vertical="center"/>
      <protection hidden="1"/>
    </xf>
    <xf numFmtId="0" fontId="3" fillId="0" borderId="95" xfId="38" applyFont="1" applyFill="1" applyBorder="1" applyAlignment="1" applyProtection="1">
      <alignment vertical="center"/>
      <protection locked="0"/>
    </xf>
    <xf numFmtId="0" fontId="37" fillId="52" borderId="95" xfId="0" applyFont="1" applyFill="1" applyBorder="1" applyAlignment="1">
      <alignment horizontal="center" wrapText="1"/>
    </xf>
    <xf numFmtId="0" fontId="41" fillId="0" borderId="95" xfId="0" applyFont="1" applyBorder="1" applyAlignment="1">
      <alignment horizontal="center" wrapText="1"/>
    </xf>
    <xf numFmtId="0" fontId="20" fillId="52" borderId="98" xfId="38" applyFont="1" applyFill="1" applyBorder="1" applyAlignment="1" applyProtection="1">
      <alignment horizontal="center" vertical="center"/>
      <protection hidden="1"/>
    </xf>
    <xf numFmtId="0" fontId="3" fillId="0" borderId="99" xfId="38" applyFont="1" applyBorder="1" applyProtection="1">
      <protection locked="0"/>
    </xf>
    <xf numFmtId="183" fontId="3" fillId="0" borderId="89" xfId="1166" applyNumberFormat="1" applyFont="1" applyFill="1" applyBorder="1" applyAlignment="1" applyProtection="1">
      <alignment horizontal="center"/>
      <protection hidden="1"/>
    </xf>
    <xf numFmtId="183" fontId="3" fillId="0" borderId="51" xfId="1166" applyNumberFormat="1" applyFont="1" applyFill="1" applyBorder="1" applyAlignment="1" applyProtection="1">
      <alignment horizontal="center"/>
      <protection hidden="1"/>
    </xf>
    <xf numFmtId="183" fontId="3" fillId="0" borderId="93" xfId="1166" applyNumberFormat="1" applyFont="1" applyFill="1" applyBorder="1" applyAlignment="1" applyProtection="1">
      <alignment horizontal="center"/>
      <protection hidden="1"/>
    </xf>
    <xf numFmtId="183" fontId="3" fillId="0" borderId="59" xfId="1166" applyNumberFormat="1" applyFont="1" applyFill="1" applyBorder="1" applyAlignment="1" applyProtection="1">
      <alignment horizontal="center"/>
      <protection hidden="1"/>
    </xf>
    <xf numFmtId="183" fontId="3" fillId="0" borderId="92" xfId="1166" applyNumberFormat="1" applyFont="1" applyFill="1" applyBorder="1" applyAlignment="1" applyProtection="1">
      <alignment horizontal="center"/>
      <protection hidden="1"/>
    </xf>
    <xf numFmtId="183" fontId="3" fillId="0" borderId="11" xfId="1166" applyNumberFormat="1" applyFont="1" applyFill="1" applyBorder="1" applyAlignment="1" applyProtection="1">
      <alignment horizontal="center"/>
      <protection hidden="1"/>
    </xf>
    <xf numFmtId="2" fontId="3" fillId="0" borderId="85" xfId="1166" applyNumberFormat="1" applyFont="1" applyFill="1" applyBorder="1" applyAlignment="1" applyProtection="1">
      <alignment horizontal="center"/>
      <protection hidden="1"/>
    </xf>
    <xf numFmtId="165" fontId="3" fillId="0" borderId="89" xfId="38" applyNumberFormat="1" applyFont="1" applyBorder="1" applyAlignment="1" applyProtection="1">
      <alignment horizontal="center"/>
      <protection locked="0"/>
    </xf>
    <xf numFmtId="2" fontId="3" fillId="0" borderId="89" xfId="38" applyNumberFormat="1" applyFont="1" applyFill="1" applyBorder="1" applyAlignment="1" applyProtection="1">
      <alignment horizontal="center"/>
      <protection locked="0"/>
    </xf>
    <xf numFmtId="165" fontId="3" fillId="0" borderId="96" xfId="38" applyNumberFormat="1" applyFont="1" applyBorder="1" applyAlignment="1" applyProtection="1">
      <alignment horizontal="center"/>
      <protection locked="0"/>
    </xf>
    <xf numFmtId="165" fontId="3" fillId="0" borderId="93" xfId="38" applyNumberFormat="1" applyFont="1" applyBorder="1" applyAlignment="1" applyProtection="1">
      <alignment horizontal="center"/>
      <protection locked="0"/>
    </xf>
    <xf numFmtId="2" fontId="3" fillId="0" borderId="93" xfId="38" applyNumberFormat="1" applyFont="1" applyFill="1" applyBorder="1" applyAlignment="1" applyProtection="1">
      <alignment horizontal="center"/>
      <protection locked="0"/>
    </xf>
    <xf numFmtId="165" fontId="3" fillId="0" borderId="92" xfId="38" applyNumberFormat="1" applyFont="1" applyBorder="1" applyAlignment="1" applyProtection="1">
      <alignment horizontal="center"/>
      <protection locked="0"/>
    </xf>
    <xf numFmtId="2" fontId="3" fillId="0" borderId="92" xfId="38" applyNumberFormat="1" applyFont="1" applyFill="1" applyBorder="1" applyAlignment="1" applyProtection="1">
      <alignment horizontal="center"/>
      <protection locked="0"/>
    </xf>
    <xf numFmtId="164" fontId="56" fillId="0" borderId="91" xfId="0" applyNumberFormat="1" applyFont="1" applyFill="1" applyBorder="1"/>
    <xf numFmtId="164" fontId="56" fillId="0" borderId="106" xfId="0" applyNumberFormat="1" applyFont="1" applyFill="1" applyBorder="1"/>
    <xf numFmtId="0" fontId="37" fillId="52" borderId="95" xfId="0" applyFont="1" applyFill="1" applyBorder="1" applyAlignment="1">
      <alignment horizontal="center" vertical="center" wrapText="1"/>
    </xf>
    <xf numFmtId="182" fontId="41" fillId="0" borderId="95" xfId="0" applyNumberFormat="1" applyFont="1" applyFill="1" applyBorder="1" applyAlignment="1">
      <alignment horizontal="center" vertical="top" wrapText="1"/>
    </xf>
    <xf numFmtId="0" fontId="41" fillId="0" borderId="95" xfId="0" applyFont="1" applyBorder="1" applyAlignment="1">
      <alignment horizontal="center" vertical="top" wrapText="1"/>
    </xf>
    <xf numFmtId="179" fontId="41" fillId="0" borderId="95" xfId="0" applyNumberFormat="1" applyFont="1" applyFill="1" applyBorder="1" applyAlignment="1">
      <alignment horizontal="center" vertical="top" wrapText="1"/>
    </xf>
    <xf numFmtId="165" fontId="3" fillId="0" borderId="95" xfId="38" applyNumberFormat="1" applyFont="1" applyBorder="1" applyAlignment="1" applyProtection="1">
      <alignment horizontal="center"/>
      <protection locked="0"/>
    </xf>
    <xf numFmtId="0" fontId="0" fillId="0" borderId="95" xfId="0" applyBorder="1" applyAlignment="1">
      <alignment horizontal="center"/>
    </xf>
    <xf numFmtId="171" fontId="39" fillId="0" borderId="76" xfId="1168" applyNumberFormat="1" applyFont="1" applyFill="1" applyBorder="1" applyAlignment="1">
      <alignment horizontal="center" vertical="center" wrapText="1"/>
    </xf>
    <xf numFmtId="171" fontId="39" fillId="0" borderId="83" xfId="1168" applyNumberFormat="1" applyFont="1" applyFill="1" applyBorder="1" applyAlignment="1">
      <alignment horizontal="center" vertical="center" wrapText="1"/>
    </xf>
    <xf numFmtId="169" fontId="2" fillId="46" borderId="94" xfId="1166" applyNumberFormat="1" applyFont="1" applyFill="1" applyBorder="1"/>
    <xf numFmtId="169" fontId="0" fillId="46" borderId="93" xfId="1166" applyNumberFormat="1" applyFont="1" applyFill="1" applyBorder="1"/>
    <xf numFmtId="169" fontId="2" fillId="46" borderId="95" xfId="1166" applyNumberFormat="1" applyFont="1" applyFill="1" applyBorder="1"/>
    <xf numFmtId="165" fontId="63" fillId="0" borderId="95" xfId="38" applyNumberFormat="1" applyFont="1" applyFill="1" applyBorder="1" applyAlignment="1" applyProtection="1">
      <alignment horizontal="center"/>
      <protection locked="0"/>
    </xf>
    <xf numFmtId="165" fontId="63" fillId="0" borderId="95" xfId="38" applyNumberFormat="1" applyFont="1" applyFill="1" applyBorder="1" applyAlignment="1" applyProtection="1">
      <alignment horizontal="left"/>
      <protection locked="0"/>
    </xf>
    <xf numFmtId="0" fontId="0" fillId="46" borderId="0" xfId="0" applyFill="1"/>
    <xf numFmtId="10" fontId="0" fillId="0" borderId="0" xfId="1168" applyNumberFormat="1" applyFont="1"/>
    <xf numFmtId="0" fontId="0" fillId="0" borderId="0" xfId="0" applyAlignment="1">
      <alignment horizontal="left" vertical="center" wrapText="1"/>
    </xf>
    <xf numFmtId="0" fontId="3" fillId="57" borderId="93" xfId="0" applyFont="1" applyFill="1" applyBorder="1" applyAlignment="1">
      <alignment horizontal="center" wrapText="1"/>
    </xf>
    <xf numFmtId="169" fontId="2" fillId="57" borderId="94" xfId="1166" applyNumberFormat="1" applyFont="1" applyFill="1" applyBorder="1"/>
    <xf numFmtId="169" fontId="0" fillId="57" borderId="93" xfId="1166" applyNumberFormat="1" applyFont="1" applyFill="1" applyBorder="1"/>
    <xf numFmtId="169" fontId="20" fillId="57" borderId="94" xfId="1166" applyNumberFormat="1" applyFont="1" applyFill="1" applyBorder="1"/>
    <xf numFmtId="169" fontId="20" fillId="57" borderId="93" xfId="1166" applyNumberFormat="1" applyFont="1" applyFill="1" applyBorder="1"/>
    <xf numFmtId="169" fontId="2" fillId="57" borderId="95" xfId="1166" applyNumberFormat="1" applyFont="1" applyFill="1" applyBorder="1"/>
    <xf numFmtId="0" fontId="45" fillId="48" borderId="95" xfId="0" applyFont="1" applyFill="1" applyBorder="1" applyAlignment="1">
      <alignment horizontal="left"/>
    </xf>
    <xf numFmtId="0" fontId="44" fillId="0" borderId="95" xfId="0" applyFont="1" applyFill="1" applyBorder="1" applyAlignment="1">
      <alignment horizontal="center" vertical="center" wrapText="1"/>
    </xf>
    <xf numFmtId="171" fontId="45" fillId="48" borderId="95" xfId="0" applyNumberFormat="1" applyFont="1" applyFill="1" applyBorder="1" applyAlignment="1">
      <alignment horizontal="center"/>
    </xf>
    <xf numFmtId="43" fontId="46" fillId="0" borderId="95" xfId="0" applyNumberFormat="1" applyFont="1" applyFill="1" applyBorder="1" applyAlignment="1">
      <alignment horizontal="right" vertical="center" wrapText="1"/>
    </xf>
    <xf numFmtId="0" fontId="47" fillId="0" borderId="95" xfId="0" applyFont="1" applyBorder="1" applyAlignment="1">
      <alignment horizontal="left" vertical="center" wrapText="1"/>
    </xf>
    <xf numFmtId="0" fontId="46" fillId="0" borderId="95" xfId="0" applyFont="1" applyBorder="1" applyAlignment="1">
      <alignment horizontal="center" vertical="center" wrapText="1"/>
    </xf>
    <xf numFmtId="0" fontId="47" fillId="0" borderId="95" xfId="0" applyFont="1" applyBorder="1" applyAlignment="1">
      <alignment horizontal="center" vertical="center"/>
    </xf>
    <xf numFmtId="0" fontId="46" fillId="0" borderId="95" xfId="0" applyFont="1" applyFill="1" applyBorder="1" applyAlignment="1">
      <alignment horizontal="center" vertical="center" wrapText="1"/>
    </xf>
    <xf numFmtId="172" fontId="48" fillId="0" borderId="95" xfId="1166" applyNumberFormat="1" applyFont="1" applyBorder="1" applyAlignment="1">
      <alignment horizontal="right" vertical="center" wrapText="1"/>
    </xf>
    <xf numFmtId="0" fontId="45" fillId="48" borderId="95" xfId="0" applyFont="1" applyFill="1" applyBorder="1" applyAlignment="1">
      <alignment horizontal="center"/>
    </xf>
    <xf numFmtId="10" fontId="46" fillId="0" borderId="95" xfId="0" applyNumberFormat="1" applyFont="1" applyFill="1" applyBorder="1" applyAlignment="1">
      <alignment horizontal="right" vertical="center" wrapText="1"/>
    </xf>
    <xf numFmtId="173" fontId="46" fillId="0" borderId="95" xfId="1166" applyNumberFormat="1" applyFont="1" applyFill="1" applyBorder="1" applyAlignment="1">
      <alignment horizontal="right" vertical="center" wrapText="1"/>
    </xf>
    <xf numFmtId="174" fontId="48" fillId="0" borderId="95" xfId="1166" applyNumberFormat="1" applyFont="1" applyBorder="1" applyAlignment="1">
      <alignment horizontal="right" vertical="center" wrapText="1"/>
    </xf>
    <xf numFmtId="171" fontId="48" fillId="0" borderId="95" xfId="1168" applyNumberFormat="1" applyFont="1" applyBorder="1" applyAlignment="1">
      <alignment horizontal="right" vertical="center" wrapText="1"/>
    </xf>
    <xf numFmtId="0" fontId="44" fillId="49" borderId="95" xfId="0" applyFont="1" applyFill="1" applyBorder="1" applyAlignment="1">
      <alignment horizontal="center" vertical="center" wrapText="1"/>
    </xf>
    <xf numFmtId="0" fontId="0" fillId="49" borderId="95" xfId="0" applyFill="1" applyBorder="1"/>
    <xf numFmtId="0" fontId="46" fillId="0" borderId="95" xfId="0" applyFont="1" applyBorder="1" applyAlignment="1">
      <alignment vertical="center" wrapText="1"/>
    </xf>
    <xf numFmtId="174" fontId="48" fillId="49" borderId="95" xfId="1166" applyNumberFormat="1" applyFont="1" applyFill="1" applyBorder="1" applyAlignment="1">
      <alignment horizontal="right" vertical="center" wrapText="1"/>
    </xf>
    <xf numFmtId="0" fontId="46" fillId="0" borderId="94" xfId="0" applyFont="1" applyBorder="1" applyAlignment="1">
      <alignment vertical="center" wrapText="1"/>
    </xf>
    <xf numFmtId="0" fontId="46" fillId="49" borderId="94" xfId="0" applyFont="1" applyFill="1" applyBorder="1" applyAlignment="1">
      <alignment vertical="center" wrapText="1"/>
    </xf>
    <xf numFmtId="0" fontId="46" fillId="49" borderId="95" xfId="0" applyFont="1" applyFill="1" applyBorder="1" applyAlignment="1">
      <alignment horizontal="center" vertical="center" wrapText="1"/>
    </xf>
    <xf numFmtId="0" fontId="46" fillId="0" borderId="94" xfId="0" applyFont="1" applyFill="1" applyBorder="1" applyAlignment="1">
      <alignment vertical="center" wrapText="1"/>
    </xf>
    <xf numFmtId="174" fontId="48" fillId="0" borderId="95" xfId="1166" applyNumberFormat="1" applyFont="1" applyFill="1" applyBorder="1" applyAlignment="1">
      <alignment horizontal="right" vertical="center" wrapText="1"/>
    </xf>
    <xf numFmtId="0" fontId="0" fillId="0" borderId="95" xfId="0" applyFont="1" applyFill="1" applyBorder="1"/>
    <xf numFmtId="0" fontId="46" fillId="0" borderId="95" xfId="0" applyFont="1" applyFill="1" applyBorder="1" applyAlignment="1">
      <alignment vertical="center" wrapText="1"/>
    </xf>
    <xf numFmtId="0" fontId="50" fillId="49" borderId="95" xfId="0" applyFont="1" applyFill="1" applyBorder="1" applyAlignment="1">
      <alignment vertical="center" wrapText="1"/>
    </xf>
    <xf numFmtId="0" fontId="46" fillId="46" borderId="95" xfId="0" applyFont="1" applyFill="1" applyBorder="1" applyAlignment="1">
      <alignment vertical="center" wrapText="1"/>
    </xf>
    <xf numFmtId="0" fontId="46" fillId="46" borderId="95" xfId="0" applyFont="1" applyFill="1" applyBorder="1" applyAlignment="1">
      <alignment horizontal="center" vertical="center" wrapText="1"/>
    </xf>
    <xf numFmtId="0" fontId="44" fillId="46" borderId="95" xfId="0" applyFont="1" applyFill="1" applyBorder="1" applyAlignment="1">
      <alignment horizontal="center" vertical="center" wrapText="1"/>
    </xf>
    <xf numFmtId="0" fontId="0" fillId="0" borderId="95" xfId="0" applyFill="1" applyBorder="1"/>
    <xf numFmtId="0" fontId="0" fillId="56" borderId="95" xfId="0" applyFill="1" applyBorder="1" applyAlignment="1">
      <alignment horizontal="left"/>
    </xf>
    <xf numFmtId="170" fontId="44" fillId="56" borderId="80" xfId="0" applyNumberFormat="1" applyFont="1" applyFill="1" applyBorder="1" applyAlignment="1">
      <alignment horizontal="center" vertical="center" wrapText="1"/>
    </xf>
    <xf numFmtId="0" fontId="45" fillId="49" borderId="95" xfId="0" applyFont="1" applyFill="1" applyBorder="1" applyAlignment="1">
      <alignment horizontal="left"/>
    </xf>
    <xf numFmtId="171" fontId="45" fillId="49" borderId="95" xfId="0" applyNumberFormat="1" applyFont="1" applyFill="1" applyBorder="1" applyAlignment="1">
      <alignment horizontal="center"/>
    </xf>
    <xf numFmtId="43" fontId="46" fillId="49" borderId="95" xfId="1166" applyFont="1" applyFill="1" applyBorder="1" applyAlignment="1">
      <alignment horizontal="right" vertical="center" wrapText="1"/>
    </xf>
    <xf numFmtId="0" fontId="0" fillId="49" borderId="82" xfId="0" applyFill="1" applyBorder="1" applyAlignment="1">
      <alignment horizontal="left"/>
    </xf>
    <xf numFmtId="0" fontId="47" fillId="49" borderId="95" xfId="0" applyFont="1" applyFill="1" applyBorder="1" applyAlignment="1">
      <alignment horizontal="left" vertical="center" wrapText="1"/>
    </xf>
    <xf numFmtId="0" fontId="47" fillId="49" borderId="95" xfId="0" applyFont="1" applyFill="1" applyBorder="1" applyAlignment="1">
      <alignment horizontal="center" vertical="center"/>
    </xf>
    <xf numFmtId="172" fontId="48" fillId="49" borderId="95" xfId="1166" applyNumberFormat="1" applyFont="1" applyFill="1" applyBorder="1" applyAlignment="1">
      <alignment horizontal="right" vertical="center" wrapText="1"/>
    </xf>
    <xf numFmtId="0" fontId="45" fillId="49" borderId="95" xfId="0" applyFont="1" applyFill="1" applyBorder="1" applyAlignment="1">
      <alignment horizontal="center"/>
    </xf>
    <xf numFmtId="10" fontId="46" fillId="49" borderId="95" xfId="0" applyNumberFormat="1" applyFont="1" applyFill="1" applyBorder="1" applyAlignment="1">
      <alignment horizontal="right" vertical="center" wrapText="1"/>
    </xf>
    <xf numFmtId="173" fontId="46" fillId="0" borderId="95" xfId="1166" applyNumberFormat="1" applyFont="1" applyFill="1" applyBorder="1" applyAlignment="1">
      <alignment horizontal="center" vertical="center" wrapText="1"/>
    </xf>
    <xf numFmtId="174" fontId="48" fillId="0" borderId="95" xfId="1166" applyNumberFormat="1" applyFont="1" applyBorder="1" applyAlignment="1">
      <alignment horizontal="left" vertical="center" wrapText="1"/>
    </xf>
    <xf numFmtId="175" fontId="48" fillId="49" borderId="95" xfId="1166" applyNumberFormat="1" applyFont="1" applyFill="1" applyBorder="1" applyAlignment="1">
      <alignment horizontal="right" vertical="center" wrapText="1"/>
    </xf>
    <xf numFmtId="0" fontId="44" fillId="56" borderId="95" xfId="0" applyFont="1" applyFill="1" applyBorder="1" applyAlignment="1">
      <alignment vertical="center" wrapText="1"/>
    </xf>
    <xf numFmtId="0" fontId="44" fillId="56" borderId="95" xfId="0" applyFont="1" applyFill="1" applyBorder="1" applyAlignment="1">
      <alignment horizontal="center" vertical="center" wrapText="1"/>
    </xf>
    <xf numFmtId="174" fontId="49" fillId="56" borderId="95" xfId="1166" applyNumberFormat="1" applyFont="1" applyFill="1" applyBorder="1" applyAlignment="1">
      <alignment horizontal="right" vertical="center" wrapText="1"/>
    </xf>
    <xf numFmtId="0" fontId="0" fillId="56" borderId="82" xfId="0" applyFill="1" applyBorder="1" applyAlignment="1">
      <alignment horizontal="left"/>
    </xf>
    <xf numFmtId="0" fontId="44" fillId="56" borderId="94" xfId="0" applyFont="1" applyFill="1" applyBorder="1" applyAlignment="1">
      <alignment vertical="center" wrapText="1"/>
    </xf>
    <xf numFmtId="0" fontId="0" fillId="0" borderId="82" xfId="0" applyBorder="1" applyAlignment="1">
      <alignment horizontal="left"/>
    </xf>
    <xf numFmtId="0" fontId="46" fillId="0" borderId="95" xfId="0" quotePrefix="1" applyFont="1" applyBorder="1" applyAlignment="1">
      <alignment horizontal="center" vertical="center" wrapText="1"/>
    </xf>
    <xf numFmtId="0" fontId="51" fillId="56" borderId="80" xfId="0" applyFont="1" applyFill="1" applyBorder="1" applyAlignment="1">
      <alignment vertical="center" wrapText="1"/>
    </xf>
    <xf numFmtId="0" fontId="50" fillId="0" borderId="95" xfId="0" applyFont="1" applyFill="1" applyBorder="1" applyAlignment="1">
      <alignment vertical="center" wrapText="1"/>
    </xf>
    <xf numFmtId="0" fontId="51" fillId="56" borderId="95" xfId="0" applyFont="1" applyFill="1" applyBorder="1" applyAlignment="1">
      <alignment vertical="center" wrapText="1"/>
    </xf>
    <xf numFmtId="0" fontId="0" fillId="0" borderId="82" xfId="0" applyFill="1" applyBorder="1" applyAlignment="1">
      <alignment horizontal="left"/>
    </xf>
    <xf numFmtId="171" fontId="49" fillId="56" borderId="95" xfId="1168" applyNumberFormat="1" applyFont="1" applyFill="1" applyBorder="1" applyAlignment="1">
      <alignment horizontal="right" vertical="center" wrapText="1"/>
    </xf>
    <xf numFmtId="186" fontId="0" fillId="0" borderId="0" xfId="0" applyNumberFormat="1"/>
    <xf numFmtId="0" fontId="3" fillId="0" borderId="0" xfId="0" applyFont="1" applyAlignment="1">
      <alignment vertical="center" wrapText="1"/>
    </xf>
    <xf numFmtId="0" fontId="0" fillId="0" borderId="0" xfId="0" applyAlignment="1">
      <alignment vertical="center" wrapText="1"/>
    </xf>
    <xf numFmtId="0" fontId="0" fillId="56" borderId="95" xfId="0" applyFill="1" applyBorder="1"/>
    <xf numFmtId="178" fontId="46" fillId="0" borderId="95" xfId="1166" applyNumberFormat="1" applyFont="1" applyFill="1" applyBorder="1" applyAlignment="1">
      <alignment horizontal="right" vertical="center" wrapText="1"/>
    </xf>
    <xf numFmtId="176" fontId="48" fillId="49" borderId="95" xfId="1166" applyNumberFormat="1" applyFont="1" applyFill="1" applyBorder="1" applyAlignment="1">
      <alignment horizontal="right" vertical="center" wrapText="1"/>
    </xf>
    <xf numFmtId="178" fontId="49" fillId="56" borderId="95" xfId="1166" applyNumberFormat="1" applyFont="1" applyFill="1" applyBorder="1" applyAlignment="1">
      <alignment horizontal="right" vertical="center" wrapText="1"/>
    </xf>
    <xf numFmtId="178" fontId="48" fillId="49" borderId="95" xfId="1166" applyNumberFormat="1" applyFont="1" applyFill="1" applyBorder="1" applyAlignment="1">
      <alignment horizontal="right" vertical="center" wrapText="1"/>
    </xf>
    <xf numFmtId="178" fontId="48" fillId="0" borderId="95" xfId="1166" applyNumberFormat="1" applyFont="1" applyFill="1" applyBorder="1" applyAlignment="1">
      <alignment horizontal="right" vertical="center" wrapText="1"/>
    </xf>
    <xf numFmtId="0" fontId="44" fillId="56" borderId="82" xfId="0" applyFont="1" applyFill="1" applyBorder="1" applyAlignment="1">
      <alignment horizontal="center" vertical="center" wrapText="1"/>
    </xf>
    <xf numFmtId="0" fontId="0" fillId="0" borderId="0" xfId="1168" applyNumberFormat="1" applyFont="1"/>
    <xf numFmtId="0" fontId="0" fillId="0" borderId="0" xfId="0" applyAlignment="1">
      <alignment wrapText="1"/>
    </xf>
    <xf numFmtId="0" fontId="44" fillId="56" borderId="80" xfId="0" applyFont="1" applyFill="1" applyBorder="1" applyAlignment="1">
      <alignment horizontal="center" vertical="center" wrapText="1"/>
    </xf>
    <xf numFmtId="178" fontId="46" fillId="46" borderId="95" xfId="0" applyNumberFormat="1" applyFont="1" applyFill="1" applyBorder="1" applyAlignment="1">
      <alignment vertical="center" wrapText="1"/>
    </xf>
    <xf numFmtId="178" fontId="49" fillId="56" borderId="95" xfId="1167" applyNumberFormat="1" applyFont="1" applyFill="1" applyBorder="1" applyAlignment="1">
      <alignment vertical="center" wrapText="1"/>
    </xf>
    <xf numFmtId="0" fontId="2" fillId="56" borderId="95" xfId="0" applyFont="1" applyFill="1" applyBorder="1"/>
    <xf numFmtId="0" fontId="0" fillId="0" borderId="95" xfId="0" applyFill="1" applyBorder="1" applyAlignment="1">
      <alignment horizontal="center"/>
    </xf>
    <xf numFmtId="171" fontId="41" fillId="0" borderId="95" xfId="0" applyNumberFormat="1" applyFont="1" applyFill="1" applyBorder="1" applyAlignment="1">
      <alignment horizontal="center" vertical="top" wrapText="1"/>
    </xf>
    <xf numFmtId="179" fontId="39" fillId="0" borderId="83" xfId="0" applyNumberFormat="1" applyFont="1" applyFill="1" applyBorder="1" applyAlignment="1">
      <alignment horizontal="center" vertical="center" wrapText="1"/>
    </xf>
    <xf numFmtId="179" fontId="41" fillId="0" borderId="95" xfId="0" applyNumberFormat="1" applyFont="1" applyFill="1" applyBorder="1" applyAlignment="1">
      <alignment horizontal="center" vertical="center"/>
    </xf>
    <xf numFmtId="179" fontId="41" fillId="0" borderId="95" xfId="1166" applyNumberFormat="1" applyFont="1" applyFill="1" applyBorder="1" applyAlignment="1">
      <alignment horizontal="center" vertical="center"/>
    </xf>
    <xf numFmtId="0" fontId="41" fillId="0" borderId="73" xfId="0" applyFont="1" applyFill="1" applyBorder="1" applyAlignment="1">
      <alignment horizontal="center" wrapText="1"/>
    </xf>
    <xf numFmtId="0" fontId="41" fillId="0" borderId="102" xfId="0" applyFont="1" applyFill="1" applyBorder="1" applyAlignment="1">
      <alignment horizontal="center" wrapText="1"/>
    </xf>
    <xf numFmtId="0" fontId="41" fillId="0" borderId="73" xfId="0" applyFont="1" applyFill="1" applyBorder="1" applyAlignment="1">
      <alignment horizontal="center" vertical="top" wrapText="1"/>
    </xf>
    <xf numFmtId="0" fontId="41" fillId="0" borderId="72" xfId="0" applyFont="1" applyFill="1" applyBorder="1" applyAlignment="1">
      <alignment horizontal="center" wrapText="1"/>
    </xf>
    <xf numFmtId="0" fontId="41" fillId="0" borderId="101" xfId="0" applyFont="1" applyFill="1" applyBorder="1" applyAlignment="1">
      <alignment horizontal="center" vertical="center" wrapText="1"/>
    </xf>
    <xf numFmtId="0" fontId="41" fillId="0" borderId="72" xfId="0" applyFont="1" applyFill="1" applyBorder="1" applyAlignment="1">
      <alignment horizontal="center" vertical="center" wrapText="1"/>
    </xf>
    <xf numFmtId="0" fontId="41" fillId="0" borderId="101" xfId="0" applyFont="1" applyFill="1" applyBorder="1" applyAlignment="1">
      <alignment horizontal="center" wrapText="1"/>
    </xf>
    <xf numFmtId="0" fontId="41" fillId="0" borderId="72" xfId="0" applyFont="1" applyFill="1" applyBorder="1" applyAlignment="1">
      <alignment horizontal="center" vertical="top" wrapText="1"/>
    </xf>
    <xf numFmtId="0" fontId="41" fillId="0" borderId="62" xfId="0" applyFont="1" applyFill="1" applyBorder="1" applyAlignment="1">
      <alignment horizontal="center" wrapText="1"/>
    </xf>
    <xf numFmtId="0" fontId="41" fillId="0" borderId="100" xfId="0" applyFont="1" applyFill="1" applyBorder="1" applyAlignment="1">
      <alignment horizontal="center" wrapText="1"/>
    </xf>
    <xf numFmtId="0" fontId="41" fillId="0" borderId="62" xfId="0" applyFont="1" applyFill="1" applyBorder="1" applyAlignment="1">
      <alignment horizontal="center" vertical="top" wrapText="1"/>
    </xf>
    <xf numFmtId="165" fontId="3" fillId="0" borderId="104" xfId="38" applyNumberFormat="1" applyFont="1" applyBorder="1" applyAlignment="1" applyProtection="1">
      <alignment horizontal="center"/>
      <protection locked="0"/>
    </xf>
    <xf numFmtId="0" fontId="64" fillId="47" borderId="76" xfId="1407" applyFill="1" applyBorder="1" applyAlignment="1">
      <alignment vertical="top"/>
    </xf>
    <xf numFmtId="0" fontId="64" fillId="0" borderId="76" xfId="1407" applyFill="1" applyBorder="1" applyAlignment="1">
      <alignment vertical="top"/>
    </xf>
    <xf numFmtId="0" fontId="65" fillId="52" borderId="55" xfId="38" applyFont="1" applyFill="1" applyBorder="1" applyAlignment="1" applyProtection="1">
      <alignment horizontal="center" vertical="center"/>
      <protection locked="0"/>
    </xf>
    <xf numFmtId="164" fontId="65" fillId="52" borderId="12" xfId="38" applyNumberFormat="1" applyFont="1" applyFill="1" applyBorder="1" applyAlignment="1" applyProtection="1">
      <alignment horizontal="center" vertical="center"/>
      <protection hidden="1"/>
    </xf>
    <xf numFmtId="0" fontId="65" fillId="52" borderId="110" xfId="38" applyFont="1" applyFill="1" applyBorder="1" applyAlignment="1" applyProtection="1">
      <alignment horizontal="center" vertical="center"/>
      <protection locked="0"/>
    </xf>
    <xf numFmtId="0" fontId="63" fillId="0" borderId="107" xfId="38" applyFont="1" applyFill="1" applyBorder="1" applyProtection="1">
      <protection locked="0"/>
    </xf>
    <xf numFmtId="0" fontId="63" fillId="0" borderId="105" xfId="38" applyFont="1" applyFill="1" applyBorder="1" applyProtection="1">
      <protection locked="0"/>
    </xf>
    <xf numFmtId="164" fontId="63" fillId="0" borderId="91" xfId="38" applyNumberFormat="1" applyFont="1" applyFill="1" applyBorder="1" applyProtection="1">
      <protection locked="0"/>
    </xf>
    <xf numFmtId="164" fontId="63" fillId="0" borderId="106" xfId="38" applyNumberFormat="1" applyFont="1" applyFill="1" applyBorder="1" applyProtection="1">
      <protection locked="0"/>
    </xf>
    <xf numFmtId="0" fontId="64" fillId="0" borderId="94" xfId="1407" applyFill="1" applyBorder="1" applyAlignment="1">
      <alignment horizontal="left" vertical="top"/>
    </xf>
    <xf numFmtId="0" fontId="64" fillId="0" borderId="94" xfId="1407" applyBorder="1" applyAlignment="1">
      <alignment horizontal="left" vertical="top"/>
    </xf>
    <xf numFmtId="0" fontId="64" fillId="0" borderId="76" xfId="1407" applyBorder="1" applyAlignment="1">
      <alignment vertical="top"/>
    </xf>
    <xf numFmtId="0" fontId="64" fillId="47" borderId="95" xfId="1407" applyFill="1" applyBorder="1" applyAlignment="1">
      <alignment horizontal="left" vertical="top"/>
    </xf>
    <xf numFmtId="0" fontId="64" fillId="55" borderId="76" xfId="1407" applyFill="1" applyBorder="1" applyAlignment="1">
      <alignment vertical="top"/>
    </xf>
    <xf numFmtId="0" fontId="41" fillId="0" borderId="62" xfId="0" applyFont="1" applyBorder="1" applyAlignment="1">
      <alignment horizontal="left" wrapText="1"/>
    </xf>
    <xf numFmtId="0" fontId="41" fillId="0" borderId="72" xfId="0" applyFont="1" applyBorder="1" applyAlignment="1">
      <alignment horizontal="left" wrapText="1"/>
    </xf>
    <xf numFmtId="0" fontId="41" fillId="0" borderId="73" xfId="0" applyFont="1" applyBorder="1" applyAlignment="1">
      <alignment horizontal="left" wrapText="1"/>
    </xf>
    <xf numFmtId="0" fontId="2" fillId="52" borderId="89" xfId="0" applyFont="1" applyFill="1" applyBorder="1" applyAlignment="1">
      <alignment horizontal="center"/>
    </xf>
    <xf numFmtId="0" fontId="2" fillId="52" borderId="86" xfId="0" applyFont="1" applyFill="1" applyBorder="1" applyAlignment="1">
      <alignment horizontal="center"/>
    </xf>
    <xf numFmtId="0" fontId="0" fillId="0" borderId="90" xfId="0" applyBorder="1" applyAlignment="1">
      <alignment horizontal="center"/>
    </xf>
    <xf numFmtId="0" fontId="0" fillId="0" borderId="75" xfId="0" applyBorder="1" applyAlignment="1">
      <alignment horizontal="center"/>
    </xf>
    <xf numFmtId="0" fontId="0" fillId="0" borderId="74" xfId="0" applyBorder="1" applyAlignment="1">
      <alignment horizontal="center"/>
    </xf>
    <xf numFmtId="0" fontId="0" fillId="0" borderId="63" xfId="0" applyBorder="1" applyAlignment="1">
      <alignment horizontal="center"/>
    </xf>
    <xf numFmtId="0" fontId="0" fillId="0" borderId="83" xfId="0" applyBorder="1" applyAlignment="1">
      <alignment horizontal="center"/>
    </xf>
    <xf numFmtId="0" fontId="0" fillId="0" borderId="111" xfId="0" applyBorder="1" applyAlignment="1">
      <alignment horizontal="center"/>
    </xf>
    <xf numFmtId="0" fontId="0" fillId="0" borderId="94" xfId="0" applyBorder="1" applyAlignment="1">
      <alignment horizontal="center"/>
    </xf>
    <xf numFmtId="0" fontId="0" fillId="0" borderId="112"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62" fillId="59" borderId="95" xfId="0" applyFont="1" applyFill="1" applyBorder="1" applyAlignment="1">
      <alignment horizontal="center" vertical="center" wrapText="1"/>
    </xf>
    <xf numFmtId="0" fontId="62" fillId="56" borderId="95" xfId="0" applyFont="1" applyFill="1" applyBorder="1" applyAlignment="1">
      <alignment horizontal="center" vertical="center"/>
    </xf>
    <xf numFmtId="0" fontId="62" fillId="56" borderId="95" xfId="0" applyFont="1" applyFill="1" applyBorder="1" applyAlignment="1">
      <alignment horizontal="center" vertical="center" wrapText="1"/>
    </xf>
    <xf numFmtId="0" fontId="43" fillId="56" borderId="95" xfId="0" applyFont="1" applyFill="1" applyBorder="1" applyAlignment="1">
      <alignment horizontal="left"/>
    </xf>
    <xf numFmtId="0" fontId="44" fillId="56" borderId="95" xfId="0" applyFont="1" applyFill="1" applyBorder="1" applyAlignment="1">
      <alignment horizontal="center"/>
    </xf>
    <xf numFmtId="0" fontId="2" fillId="56" borderId="95" xfId="0" applyFont="1" applyFill="1" applyBorder="1" applyAlignment="1">
      <alignment horizontal="center"/>
    </xf>
    <xf numFmtId="0" fontId="20" fillId="46" borderId="109" xfId="0" applyFont="1" applyFill="1" applyBorder="1" applyAlignment="1">
      <alignment horizontal="center" wrapText="1"/>
    </xf>
    <xf numFmtId="0" fontId="3" fillId="46" borderId="94" xfId="0" applyFont="1" applyFill="1" applyBorder="1" applyAlignment="1">
      <alignment horizontal="center" wrapText="1"/>
    </xf>
    <xf numFmtId="0" fontId="3" fillId="46" borderId="0" xfId="0" applyFont="1" applyFill="1" applyBorder="1" applyAlignment="1">
      <alignment horizontal="center" wrapText="1"/>
    </xf>
    <xf numFmtId="173" fontId="42" fillId="46" borderId="0" xfId="1166" applyNumberFormat="1" applyFont="1" applyFill="1" applyBorder="1" applyAlignment="1">
      <alignment horizontal="center" wrapText="1"/>
    </xf>
    <xf numFmtId="173" fontId="42" fillId="46" borderId="93" xfId="1166" applyNumberFormat="1" applyFont="1" applyFill="1" applyBorder="1" applyAlignment="1">
      <alignment horizontal="center" wrapText="1"/>
    </xf>
    <xf numFmtId="169" fontId="67" fillId="57" borderId="93" xfId="1166" applyNumberFormat="1" applyFont="1" applyFill="1" applyBorder="1"/>
    <xf numFmtId="169" fontId="2" fillId="46" borderId="114" xfId="1166" applyNumberFormat="1" applyFont="1" applyFill="1" applyBorder="1"/>
    <xf numFmtId="169" fontId="0" fillId="46" borderId="0" xfId="1166" applyNumberFormat="1" applyFont="1" applyFill="1" applyBorder="1"/>
    <xf numFmtId="173" fontId="67" fillId="46" borderId="0" xfId="1166" applyNumberFormat="1" applyFont="1" applyFill="1"/>
    <xf numFmtId="173" fontId="67" fillId="46" borderId="93" xfId="1166" applyNumberFormat="1" applyFont="1" applyFill="1" applyBorder="1"/>
    <xf numFmtId="169" fontId="67" fillId="46" borderId="0" xfId="1166" applyNumberFormat="1" applyFont="1" applyFill="1" applyBorder="1"/>
    <xf numFmtId="169" fontId="67" fillId="46" borderId="93" xfId="1166" applyNumberFormat="1" applyFont="1" applyFill="1" applyBorder="1"/>
    <xf numFmtId="169" fontId="20" fillId="46" borderId="114" xfId="1166" applyNumberFormat="1" applyFont="1" applyFill="1" applyBorder="1"/>
    <xf numFmtId="169" fontId="2" fillId="46" borderId="0" xfId="1166" applyNumberFormat="1" applyFont="1" applyFill="1" applyBorder="1"/>
    <xf numFmtId="169" fontId="2" fillId="46" borderId="93" xfId="1166" applyNumberFormat="1" applyFont="1" applyFill="1" applyBorder="1"/>
    <xf numFmtId="169" fontId="2" fillId="57" borderId="93" xfId="1166" applyNumberFormat="1" applyFont="1" applyFill="1" applyBorder="1"/>
    <xf numFmtId="169" fontId="20" fillId="46" borderId="0" xfId="1166" applyNumberFormat="1" applyFont="1" applyFill="1" applyBorder="1"/>
    <xf numFmtId="169" fontId="2" fillId="46" borderId="91" xfId="1166" applyNumberFormat="1" applyFont="1" applyFill="1" applyBorder="1"/>
    <xf numFmtId="0" fontId="44" fillId="47" borderId="80" xfId="0" applyFont="1" applyFill="1" applyBorder="1" applyAlignment="1">
      <alignment horizontal="center" vertical="center" wrapText="1"/>
    </xf>
    <xf numFmtId="0" fontId="44" fillId="47" borderId="95" xfId="0" applyFont="1" applyFill="1" applyBorder="1" applyAlignment="1">
      <alignment horizontal="center" vertical="center" wrapText="1"/>
    </xf>
    <xf numFmtId="0" fontId="44" fillId="47" borderId="95" xfId="0" applyFont="1" applyFill="1" applyBorder="1" applyAlignment="1">
      <alignment horizontal="center"/>
    </xf>
    <xf numFmtId="170" fontId="44" fillId="47" borderId="80" xfId="0" applyNumberFormat="1" applyFont="1" applyFill="1" applyBorder="1" applyAlignment="1">
      <alignment horizontal="center" vertical="center" wrapText="1"/>
    </xf>
    <xf numFmtId="43" fontId="46" fillId="0" borderId="95" xfId="1168" applyNumberFormat="1" applyFont="1" applyFill="1" applyBorder="1" applyAlignment="1">
      <alignment horizontal="right" vertical="center" wrapText="1"/>
    </xf>
    <xf numFmtId="187" fontId="48" fillId="0" borderId="95" xfId="1166" applyNumberFormat="1" applyFont="1" applyBorder="1" applyAlignment="1">
      <alignment horizontal="right" vertical="center" wrapText="1"/>
    </xf>
    <xf numFmtId="0" fontId="64" fillId="0" borderId="95" xfId="1407" applyFill="1" applyBorder="1" applyAlignment="1">
      <alignment horizontal="left" vertical="top"/>
    </xf>
    <xf numFmtId="0" fontId="68" fillId="0" borderId="0" xfId="38" applyFont="1" applyFill="1" applyBorder="1" applyProtection="1">
      <protection locked="0"/>
    </xf>
    <xf numFmtId="0" fontId="68" fillId="0" borderId="0" xfId="38" applyFont="1" applyBorder="1" applyProtection="1">
      <protection locked="0"/>
    </xf>
    <xf numFmtId="2" fontId="41" fillId="0" borderId="95" xfId="0" applyNumberFormat="1" applyFont="1" applyFill="1" applyBorder="1" applyAlignment="1">
      <alignment horizontal="center" vertical="top" wrapText="1"/>
    </xf>
    <xf numFmtId="182" fontId="39" fillId="0" borderId="83" xfId="0" applyNumberFormat="1" applyFont="1" applyFill="1" applyBorder="1" applyAlignment="1">
      <alignment horizontal="center" vertical="center" wrapText="1"/>
    </xf>
    <xf numFmtId="182" fontId="39" fillId="0" borderId="27" xfId="0" applyNumberFormat="1" applyFont="1" applyFill="1" applyBorder="1" applyAlignment="1">
      <alignment horizontal="center" vertical="center" wrapText="1"/>
    </xf>
    <xf numFmtId="164" fontId="63" fillId="0" borderId="91" xfId="0" applyNumberFormat="1" applyFont="1" applyFill="1" applyBorder="1"/>
    <xf numFmtId="43" fontId="0" fillId="0" borderId="0" xfId="0" applyNumberFormat="1"/>
    <xf numFmtId="171" fontId="0" fillId="0" borderId="0" xfId="1168" applyNumberFormat="1" applyFont="1"/>
    <xf numFmtId="179" fontId="0" fillId="0" borderId="0" xfId="0" applyNumberFormat="1"/>
    <xf numFmtId="164" fontId="63" fillId="0" borderId="107" xfId="38" applyNumberFormat="1" applyFont="1" applyFill="1" applyBorder="1" applyProtection="1">
      <protection locked="0"/>
    </xf>
    <xf numFmtId="164" fontId="63" fillId="0" borderId="115" xfId="38" applyNumberFormat="1" applyFont="1" applyFill="1" applyBorder="1" applyProtection="1">
      <protection locked="0"/>
    </xf>
    <xf numFmtId="0" fontId="2" fillId="0" borderId="0" xfId="0" applyFont="1" applyAlignment="1">
      <alignment horizontal="left"/>
    </xf>
    <xf numFmtId="188" fontId="41" fillId="0" borderId="95" xfId="1166" applyNumberFormat="1" applyFont="1" applyFill="1" applyBorder="1" applyAlignment="1">
      <alignment horizontal="center" vertical="center" wrapText="1"/>
    </xf>
    <xf numFmtId="182" fontId="41" fillId="0" borderId="95" xfId="0" applyNumberFormat="1" applyFont="1" applyFill="1" applyBorder="1" applyAlignment="1">
      <alignment horizontal="center" vertical="center" wrapText="1"/>
    </xf>
    <xf numFmtId="0" fontId="20" fillId="0" borderId="109" xfId="0" applyFont="1" applyFill="1" applyBorder="1" applyAlignment="1">
      <alignment horizontal="center" wrapText="1"/>
    </xf>
    <xf numFmtId="0" fontId="20" fillId="46" borderId="104" xfId="0" applyFont="1" applyFill="1" applyBorder="1" applyAlignment="1">
      <alignment horizontal="center" wrapText="1"/>
    </xf>
    <xf numFmtId="0" fontId="20" fillId="46" borderId="116" xfId="0" applyFont="1" applyFill="1" applyBorder="1" applyAlignment="1">
      <alignment horizontal="center" wrapText="1"/>
    </xf>
    <xf numFmtId="0" fontId="20" fillId="57" borderId="95" xfId="0" applyFont="1" applyFill="1" applyBorder="1" applyAlignment="1">
      <alignment horizontal="center" wrapText="1"/>
    </xf>
    <xf numFmtId="189" fontId="0" fillId="0" borderId="95" xfId="0" applyNumberFormat="1" applyBorder="1" applyAlignment="1">
      <alignment horizontal="center" vertical="center"/>
    </xf>
    <xf numFmtId="190" fontId="41" fillId="0" borderId="95" xfId="0" applyNumberFormat="1" applyFont="1" applyBorder="1" applyAlignment="1">
      <alignment horizontal="center" wrapText="1"/>
    </xf>
    <xf numFmtId="190" fontId="63" fillId="0" borderId="108" xfId="38" applyNumberFormat="1" applyFont="1" applyFill="1" applyBorder="1" applyProtection="1">
      <protection hidden="1"/>
    </xf>
    <xf numFmtId="190" fontId="63" fillId="0" borderId="13" xfId="38" applyNumberFormat="1" applyFont="1" applyFill="1" applyBorder="1" applyProtection="1">
      <protection hidden="1"/>
    </xf>
    <xf numFmtId="190" fontId="63" fillId="0" borderId="72" xfId="38" applyNumberFormat="1" applyFont="1" applyFill="1" applyBorder="1" applyProtection="1">
      <protection hidden="1"/>
    </xf>
    <xf numFmtId="190" fontId="63" fillId="0" borderId="73" xfId="38" applyNumberFormat="1" applyFont="1" applyFill="1" applyBorder="1" applyProtection="1">
      <protection hidden="1"/>
    </xf>
    <xf numFmtId="190" fontId="0" fillId="0" borderId="0" xfId="0" applyNumberFormat="1"/>
    <xf numFmtId="190" fontId="37" fillId="52" borderId="0" xfId="0" applyNumberFormat="1" applyFont="1" applyFill="1" applyBorder="1" applyAlignment="1">
      <alignment horizontal="center" vertical="top" wrapText="1"/>
    </xf>
    <xf numFmtId="190" fontId="37" fillId="52" borderId="54" xfId="0" applyNumberFormat="1" applyFont="1" applyFill="1" applyBorder="1" applyAlignment="1">
      <alignment horizontal="center" vertical="top" wrapText="1"/>
    </xf>
    <xf numFmtId="190" fontId="37" fillId="52" borderId="59" xfId="0" applyNumberFormat="1" applyFont="1" applyFill="1" applyBorder="1" applyAlignment="1">
      <alignment horizontal="center" vertical="top" wrapText="1"/>
    </xf>
    <xf numFmtId="190" fontId="41" fillId="0" borderId="113" xfId="0" applyNumberFormat="1" applyFont="1" applyFill="1" applyBorder="1" applyAlignment="1">
      <alignment horizontal="center" wrapText="1"/>
    </xf>
    <xf numFmtId="190" fontId="41" fillId="0" borderId="62" xfId="0" applyNumberFormat="1" applyFont="1" applyFill="1" applyBorder="1" applyAlignment="1">
      <alignment horizontal="center" wrapText="1"/>
    </xf>
    <xf numFmtId="190" fontId="41" fillId="0" borderId="100" xfId="0" applyNumberFormat="1" applyFont="1" applyFill="1" applyBorder="1" applyAlignment="1">
      <alignment horizontal="center" wrapText="1"/>
    </xf>
    <xf numFmtId="190" fontId="41" fillId="0" borderId="91" xfId="0" applyNumberFormat="1" applyFont="1" applyFill="1" applyBorder="1" applyAlignment="1">
      <alignment horizontal="center" wrapText="1"/>
    </xf>
    <xf numFmtId="190" fontId="41" fillId="0" borderId="72" xfId="0" applyNumberFormat="1" applyFont="1" applyFill="1" applyBorder="1" applyAlignment="1">
      <alignment horizontal="center" wrapText="1"/>
    </xf>
    <xf numFmtId="190" fontId="41" fillId="0" borderId="101" xfId="0" applyNumberFormat="1" applyFont="1" applyFill="1" applyBorder="1" applyAlignment="1">
      <alignment horizontal="center" wrapText="1"/>
    </xf>
    <xf numFmtId="190" fontId="41" fillId="0" borderId="106" xfId="0" applyNumberFormat="1" applyFont="1" applyFill="1" applyBorder="1" applyAlignment="1">
      <alignment horizontal="center" wrapText="1"/>
    </xf>
    <xf numFmtId="190" fontId="41" fillId="0" borderId="73" xfId="0" applyNumberFormat="1" applyFont="1" applyFill="1" applyBorder="1" applyAlignment="1">
      <alignment horizontal="center" wrapText="1"/>
    </xf>
    <xf numFmtId="190" fontId="41" fillId="0" borderId="102" xfId="0" applyNumberFormat="1" applyFont="1" applyFill="1" applyBorder="1" applyAlignment="1">
      <alignment horizontal="center" wrapText="1"/>
    </xf>
    <xf numFmtId="190" fontId="37" fillId="52" borderId="78" xfId="0" applyNumberFormat="1" applyFont="1" applyFill="1" applyBorder="1" applyAlignment="1">
      <alignment horizontal="center" wrapText="1"/>
    </xf>
    <xf numFmtId="190" fontId="37" fillId="52" borderId="79" xfId="0" applyNumberFormat="1" applyFont="1" applyFill="1" applyBorder="1" applyAlignment="1">
      <alignment horizontal="center" wrapText="1"/>
    </xf>
    <xf numFmtId="190" fontId="3" fillId="0" borderId="104" xfId="38" applyNumberFormat="1" applyFont="1" applyFill="1" applyBorder="1" applyAlignment="1" applyProtection="1">
      <alignment horizontal="center"/>
    </xf>
    <xf numFmtId="190" fontId="3" fillId="0" borderId="30" xfId="38" applyNumberFormat="1" applyFont="1" applyFill="1" applyBorder="1" applyAlignment="1" applyProtection="1">
      <alignment horizontal="center"/>
    </xf>
    <xf numFmtId="190" fontId="3" fillId="0" borderId="92" xfId="38" applyNumberFormat="1" applyFont="1" applyFill="1" applyBorder="1" applyAlignment="1" applyProtection="1">
      <alignment horizontal="center"/>
    </xf>
    <xf numFmtId="190" fontId="3" fillId="0" borderId="53" xfId="38" applyNumberFormat="1" applyFont="1" applyFill="1" applyBorder="1" applyAlignment="1" applyProtection="1">
      <alignment horizontal="center"/>
    </xf>
    <xf numFmtId="0" fontId="37" fillId="52" borderId="117" xfId="0" applyFont="1" applyFill="1" applyBorder="1" applyAlignment="1">
      <alignment horizontal="center" vertical="center" wrapText="1"/>
    </xf>
    <xf numFmtId="183" fontId="3" fillId="0" borderId="118" xfId="1166" applyNumberFormat="1" applyFont="1" applyFill="1" applyBorder="1" applyAlignment="1" applyProtection="1">
      <alignment horizontal="center"/>
      <protection hidden="1"/>
    </xf>
    <xf numFmtId="183" fontId="3" fillId="0" borderId="119" xfId="1166" applyNumberFormat="1" applyFont="1" applyFill="1" applyBorder="1" applyAlignment="1" applyProtection="1">
      <alignment horizontal="center"/>
      <protection hidden="1"/>
    </xf>
    <xf numFmtId="183" fontId="3" fillId="0" borderId="120" xfId="1166" applyNumberFormat="1" applyFont="1" applyFill="1" applyBorder="1" applyAlignment="1" applyProtection="1">
      <alignment horizontal="center"/>
      <protection hidden="1"/>
    </xf>
    <xf numFmtId="183" fontId="3" fillId="0" borderId="54" xfId="1166" applyNumberFormat="1" applyFont="1" applyBorder="1" applyAlignment="1" applyProtection="1">
      <alignment horizontal="center"/>
      <protection locked="0"/>
    </xf>
    <xf numFmtId="183" fontId="3" fillId="0" borderId="58" xfId="1166" applyNumberFormat="1" applyFont="1" applyBorder="1" applyAlignment="1" applyProtection="1">
      <alignment horizontal="center"/>
      <protection locked="0"/>
    </xf>
    <xf numFmtId="183" fontId="3" fillId="0" borderId="13" xfId="1166" applyNumberFormat="1" applyFont="1" applyBorder="1" applyAlignment="1" applyProtection="1">
      <alignment horizontal="center"/>
      <protection locked="0"/>
    </xf>
    <xf numFmtId="43" fontId="0" fillId="0" borderId="0" xfId="1166" applyFont="1"/>
    <xf numFmtId="190" fontId="68" fillId="0" borderId="0" xfId="38" applyNumberFormat="1" applyFont="1" applyFill="1" applyBorder="1" applyProtection="1">
      <protection locked="0"/>
    </xf>
    <xf numFmtId="169" fontId="0" fillId="0" borderId="0" xfId="0" applyNumberFormat="1"/>
    <xf numFmtId="189" fontId="0" fillId="46" borderId="95" xfId="0" applyNumberFormat="1" applyFill="1" applyBorder="1" applyAlignment="1">
      <alignment horizontal="center" vertical="center"/>
    </xf>
    <xf numFmtId="0" fontId="2" fillId="0" borderId="0" xfId="0" applyFont="1" applyAlignment="1">
      <alignment horizontal="left"/>
    </xf>
    <xf numFmtId="0" fontId="3" fillId="46" borderId="114" xfId="38" applyFont="1" applyFill="1" applyBorder="1" applyAlignment="1" applyProtection="1">
      <alignment vertical="center"/>
      <protection locked="0"/>
    </xf>
    <xf numFmtId="4" fontId="0" fillId="46" borderId="114" xfId="0" applyNumberFormat="1" applyFill="1" applyBorder="1" applyAlignment="1">
      <alignment horizontal="center" vertical="center"/>
    </xf>
    <xf numFmtId="0" fontId="0" fillId="46" borderId="0" xfId="0" applyFill="1" applyBorder="1"/>
    <xf numFmtId="4" fontId="0" fillId="46" borderId="0" xfId="0" applyNumberFormat="1" applyFill="1" applyBorder="1" applyAlignment="1">
      <alignment horizontal="center" vertical="center"/>
    </xf>
    <xf numFmtId="165" fontId="3" fillId="46" borderId="0" xfId="38" applyNumberFormat="1" applyFont="1" applyFill="1" applyBorder="1" applyAlignment="1" applyProtection="1">
      <alignment horizontal="center" vertical="center"/>
      <protection hidden="1"/>
    </xf>
    <xf numFmtId="0" fontId="41" fillId="0" borderId="72" xfId="0" applyFont="1" applyFill="1" applyBorder="1" applyAlignment="1">
      <alignment horizontal="left" wrapText="1"/>
    </xf>
    <xf numFmtId="0" fontId="0" fillId="46" borderId="104" xfId="0" applyFill="1" applyBorder="1" applyAlignment="1">
      <alignment horizontal="center" vertical="center"/>
    </xf>
    <xf numFmtId="0" fontId="0" fillId="46" borderId="95" xfId="0" applyFill="1" applyBorder="1" applyAlignment="1">
      <alignment horizontal="center" vertical="center"/>
    </xf>
    <xf numFmtId="192" fontId="0" fillId="0" borderId="0" xfId="0" applyNumberFormat="1"/>
    <xf numFmtId="164" fontId="20" fillId="52" borderId="52" xfId="38" applyNumberFormat="1" applyFont="1" applyFill="1" applyBorder="1" applyAlignment="1" applyProtection="1">
      <alignment horizontal="center" vertical="center" wrapText="1"/>
      <protection hidden="1"/>
    </xf>
    <xf numFmtId="164" fontId="20" fillId="52" borderId="97" xfId="38" applyNumberFormat="1" applyFont="1" applyFill="1" applyBorder="1" applyAlignment="1" applyProtection="1">
      <alignment horizontal="center" vertical="center" wrapText="1"/>
      <protection hidden="1"/>
    </xf>
    <xf numFmtId="165" fontId="3" fillId="0" borderId="103" xfId="38" applyNumberFormat="1" applyFont="1" applyBorder="1" applyAlignment="1" applyProtection="1">
      <alignment horizontal="center"/>
      <protection hidden="1"/>
    </xf>
    <xf numFmtId="3" fontId="0" fillId="0" borderId="95" xfId="1166" applyNumberFormat="1" applyFont="1" applyFill="1" applyBorder="1"/>
    <xf numFmtId="3" fontId="0" fillId="0" borderId="95" xfId="1166" applyNumberFormat="1" applyFont="1" applyBorder="1"/>
    <xf numFmtId="4" fontId="0" fillId="0" borderId="95" xfId="1166" applyNumberFormat="1" applyFont="1" applyBorder="1"/>
    <xf numFmtId="4" fontId="0" fillId="0" borderId="95" xfId="0" applyNumberFormat="1" applyBorder="1"/>
    <xf numFmtId="4" fontId="0" fillId="0" borderId="95" xfId="1166" applyNumberFormat="1" applyFont="1" applyFill="1" applyBorder="1"/>
    <xf numFmtId="4" fontId="0" fillId="0" borderId="95" xfId="0" applyNumberFormat="1" applyFill="1" applyBorder="1"/>
    <xf numFmtId="0" fontId="0" fillId="46" borderId="28" xfId="0" applyFill="1" applyBorder="1"/>
    <xf numFmtId="191" fontId="0" fillId="46" borderId="30" xfId="1166" applyNumberFormat="1" applyFont="1" applyFill="1" applyBorder="1"/>
    <xf numFmtId="0" fontId="0" fillId="46" borderId="63" xfId="0" applyFill="1" applyBorder="1"/>
    <xf numFmtId="191" fontId="0" fillId="46" borderId="83" xfId="1166" applyNumberFormat="1" applyFont="1" applyFill="1" applyBorder="1"/>
    <xf numFmtId="185" fontId="0" fillId="46" borderId="83" xfId="1166" applyNumberFormat="1" applyFont="1" applyFill="1" applyBorder="1"/>
    <xf numFmtId="185" fontId="0" fillId="46" borderId="83" xfId="0" applyNumberFormat="1" applyFill="1" applyBorder="1"/>
    <xf numFmtId="43" fontId="0" fillId="46" borderId="83" xfId="1166" applyFont="1" applyFill="1" applyBorder="1"/>
    <xf numFmtId="0" fontId="44" fillId="56" borderId="95" xfId="0" applyFont="1" applyFill="1" applyBorder="1" applyAlignment="1">
      <alignment horizontal="center"/>
    </xf>
    <xf numFmtId="0" fontId="0" fillId="0" borderId="63" xfId="0" applyFill="1" applyBorder="1"/>
    <xf numFmtId="0" fontId="0" fillId="0" borderId="95" xfId="0" applyFill="1" applyBorder="1" applyAlignment="1">
      <alignment horizontal="center" vertical="center"/>
    </xf>
    <xf numFmtId="185" fontId="0" fillId="0" borderId="83" xfId="0" applyNumberFormat="1" applyFill="1" applyBorder="1"/>
    <xf numFmtId="0" fontId="0" fillId="0" borderId="104" xfId="0" applyFill="1" applyBorder="1" applyAlignment="1">
      <alignment horizontal="center" vertical="center" wrapText="1"/>
    </xf>
    <xf numFmtId="185" fontId="0" fillId="0" borderId="83" xfId="1166" applyNumberFormat="1" applyFont="1" applyFill="1" applyBorder="1"/>
    <xf numFmtId="191" fontId="0" fillId="0" borderId="83" xfId="1166" applyNumberFormat="1" applyFont="1" applyFill="1" applyBorder="1"/>
    <xf numFmtId="0" fontId="0" fillId="0" borderId="25" xfId="0" applyFill="1" applyBorder="1"/>
    <xf numFmtId="0" fontId="0" fillId="0" borderId="26" xfId="0" applyFill="1" applyBorder="1" applyAlignment="1">
      <alignment horizontal="center" vertical="center"/>
    </xf>
    <xf numFmtId="185" fontId="0" fillId="0" borderId="27" xfId="1166" applyNumberFormat="1" applyFont="1" applyFill="1" applyBorder="1"/>
    <xf numFmtId="0" fontId="69" fillId="47" borderId="95" xfId="0" applyFont="1" applyFill="1" applyBorder="1"/>
    <xf numFmtId="0" fontId="70" fillId="49" borderId="94" xfId="0" applyFont="1" applyFill="1" applyBorder="1" applyAlignment="1">
      <alignment vertical="center" wrapText="1"/>
    </xf>
    <xf numFmtId="0" fontId="70" fillId="49" borderId="95" xfId="0" applyFont="1" applyFill="1" applyBorder="1" applyAlignment="1">
      <alignment horizontal="center" vertical="center" wrapText="1"/>
    </xf>
    <xf numFmtId="174" fontId="71" fillId="49" borderId="95" xfId="1166" applyNumberFormat="1" applyFont="1" applyFill="1" applyBorder="1" applyAlignment="1">
      <alignment horizontal="right" vertical="center" wrapText="1"/>
    </xf>
    <xf numFmtId="0" fontId="0" fillId="49" borderId="95" xfId="0" applyFont="1" applyFill="1" applyBorder="1"/>
    <xf numFmtId="0" fontId="0" fillId="0" borderId="0" xfId="0" applyFont="1"/>
    <xf numFmtId="0" fontId="2" fillId="49" borderId="80" xfId="0" applyFont="1" applyFill="1" applyBorder="1" applyAlignment="1">
      <alignment vertical="center" wrapText="1"/>
    </xf>
    <xf numFmtId="0" fontId="70" fillId="49" borderId="82" xfId="0" applyFont="1" applyFill="1" applyBorder="1" applyAlignment="1">
      <alignment horizontal="center" vertical="center" wrapText="1"/>
    </xf>
    <xf numFmtId="0" fontId="2" fillId="49" borderId="95" xfId="0" applyFont="1" applyFill="1" applyBorder="1" applyAlignment="1">
      <alignment vertical="center" wrapText="1"/>
    </xf>
    <xf numFmtId="0" fontId="70" fillId="49" borderId="95" xfId="0" applyFont="1" applyFill="1" applyBorder="1" applyAlignment="1">
      <alignment vertical="center" wrapText="1"/>
    </xf>
    <xf numFmtId="171" fontId="71" fillId="49" borderId="95" xfId="1168" applyNumberFormat="1" applyFont="1" applyFill="1" applyBorder="1" applyAlignment="1">
      <alignment horizontal="right" vertical="center" wrapText="1"/>
    </xf>
    <xf numFmtId="0" fontId="69" fillId="0" borderId="0" xfId="0" applyFont="1"/>
    <xf numFmtId="178" fontId="73" fillId="54" borderId="95" xfId="0" applyNumberFormat="1" applyFont="1" applyFill="1" applyBorder="1" applyAlignment="1">
      <alignment vertical="center" wrapText="1"/>
    </xf>
    <xf numFmtId="164" fontId="63" fillId="0" borderId="109" xfId="0" applyNumberFormat="1" applyFont="1" applyFill="1" applyBorder="1"/>
    <xf numFmtId="174" fontId="72" fillId="49" borderId="95" xfId="1166" applyNumberFormat="1" applyFont="1" applyFill="1" applyBorder="1" applyAlignment="1">
      <alignment horizontal="right" vertical="center" wrapText="1"/>
    </xf>
    <xf numFmtId="0" fontId="2" fillId="52" borderId="84" xfId="0" applyFont="1" applyFill="1" applyBorder="1" applyAlignment="1">
      <alignment horizontal="center"/>
    </xf>
    <xf numFmtId="0" fontId="64" fillId="46" borderId="76" xfId="1407" applyFill="1" applyBorder="1" applyAlignment="1">
      <alignment vertical="top"/>
    </xf>
    <xf numFmtId="0" fontId="64" fillId="0" borderId="94" xfId="1407" applyBorder="1" applyAlignment="1">
      <alignment horizontal="left" vertical="top"/>
    </xf>
    <xf numFmtId="0" fontId="64" fillId="0" borderId="93" xfId="1407" applyBorder="1" applyAlignment="1">
      <alignment horizontal="left" vertical="top"/>
    </xf>
    <xf numFmtId="0" fontId="64" fillId="0" borderId="104" xfId="1407" applyBorder="1" applyAlignment="1">
      <alignment horizontal="left" vertical="top"/>
    </xf>
    <xf numFmtId="0" fontId="66" fillId="54" borderId="94" xfId="0" applyFont="1" applyFill="1" applyBorder="1" applyAlignment="1">
      <alignment horizontal="left"/>
    </xf>
    <xf numFmtId="0" fontId="66" fillId="54" borderId="104" xfId="0" applyFont="1" applyFill="1" applyBorder="1" applyAlignment="1">
      <alignment horizontal="left"/>
    </xf>
    <xf numFmtId="0" fontId="64" fillId="47" borderId="94" xfId="1407" applyFill="1" applyBorder="1" applyAlignment="1">
      <alignment horizontal="left" vertical="top"/>
    </xf>
    <xf numFmtId="0" fontId="64" fillId="47" borderId="93" xfId="1407" applyFill="1" applyBorder="1" applyAlignment="1">
      <alignment horizontal="left" vertical="top"/>
    </xf>
    <xf numFmtId="0" fontId="64" fillId="0" borderId="94" xfId="1407" applyFill="1" applyBorder="1" applyAlignment="1">
      <alignment horizontal="left" vertical="top"/>
    </xf>
    <xf numFmtId="0" fontId="64" fillId="0" borderId="93" xfId="1407" applyFill="1" applyBorder="1" applyAlignment="1">
      <alignment horizontal="left" vertical="top"/>
    </xf>
    <xf numFmtId="0" fontId="64" fillId="55" borderId="94" xfId="1407" applyFill="1" applyBorder="1" applyAlignment="1">
      <alignment horizontal="left" vertical="top"/>
    </xf>
    <xf numFmtId="0" fontId="64" fillId="55" borderId="93" xfId="1407" applyFill="1" applyBorder="1" applyAlignment="1">
      <alignment horizontal="left" vertical="top"/>
    </xf>
    <xf numFmtId="0" fontId="64" fillId="0" borderId="29" xfId="1407" applyBorder="1" applyAlignment="1">
      <alignment horizontal="left" vertical="top"/>
    </xf>
    <xf numFmtId="0" fontId="64" fillId="47" borderId="104" xfId="1407" applyFill="1" applyBorder="1" applyAlignment="1">
      <alignment horizontal="left" vertical="top"/>
    </xf>
    <xf numFmtId="0" fontId="0" fillId="46" borderId="0" xfId="0" applyFill="1" applyBorder="1" applyAlignment="1">
      <alignment horizontal="center"/>
    </xf>
    <xf numFmtId="0" fontId="3" fillId="46" borderId="95" xfId="38" applyFont="1" applyFill="1" applyBorder="1" applyAlignment="1" applyProtection="1">
      <alignment horizontal="left" vertical="center"/>
      <protection locked="0"/>
    </xf>
    <xf numFmtId="0" fontId="37" fillId="52" borderId="95" xfId="0" applyFont="1" applyFill="1" applyBorder="1" applyAlignment="1">
      <alignment horizontal="center" wrapText="1"/>
    </xf>
    <xf numFmtId="0" fontId="2" fillId="0" borderId="0" xfId="0" applyFont="1" applyAlignment="1">
      <alignment horizontal="left"/>
    </xf>
    <xf numFmtId="0" fontId="37" fillId="52" borderId="54" xfId="0" applyFont="1" applyFill="1" applyBorder="1" applyAlignment="1">
      <alignment horizontal="justify" vertical="center" wrapText="1"/>
    </xf>
    <xf numFmtId="0" fontId="37" fillId="52" borderId="58" xfId="0" applyFont="1" applyFill="1" applyBorder="1" applyAlignment="1">
      <alignment horizontal="justify" vertical="center" wrapText="1"/>
    </xf>
    <xf numFmtId="190" fontId="37" fillId="52" borderId="56" xfId="0" applyNumberFormat="1" applyFont="1" applyFill="1" applyBorder="1" applyAlignment="1">
      <alignment horizontal="center" vertical="top" wrapText="1"/>
    </xf>
    <xf numFmtId="190" fontId="37" fillId="52" borderId="10" xfId="0" applyNumberFormat="1" applyFont="1" applyFill="1" applyBorder="1" applyAlignment="1">
      <alignment horizontal="center" vertical="top" wrapText="1"/>
    </xf>
    <xf numFmtId="0" fontId="20" fillId="46" borderId="94" xfId="0" applyFont="1" applyFill="1" applyBorder="1" applyAlignment="1">
      <alignment horizontal="center" vertical="center"/>
    </xf>
    <xf numFmtId="0" fontId="20" fillId="46" borderId="104" xfId="0" applyFont="1" applyFill="1" applyBorder="1" applyAlignment="1">
      <alignment horizontal="center" vertical="center"/>
    </xf>
    <xf numFmtId="0" fontId="20" fillId="46" borderId="80" xfId="0" applyFont="1" applyFill="1" applyBorder="1" applyAlignment="1">
      <alignment horizontal="center" vertical="center" wrapText="1"/>
    </xf>
    <xf numFmtId="0" fontId="0" fillId="0" borderId="91" xfId="0" applyBorder="1" applyAlignment="1"/>
    <xf numFmtId="0" fontId="0" fillId="0" borderId="82" xfId="0" applyBorder="1" applyAlignment="1"/>
    <xf numFmtId="0" fontId="38" fillId="52" borderId="55" xfId="0" applyFont="1" applyFill="1" applyBorder="1" applyAlignment="1">
      <alignment horizontal="center" vertical="top" wrapText="1"/>
    </xf>
    <xf numFmtId="0" fontId="2" fillId="0" borderId="56" xfId="0" applyFont="1" applyBorder="1" applyAlignment="1">
      <alignment horizontal="center" vertical="top" wrapText="1"/>
    </xf>
    <xf numFmtId="0" fontId="2" fillId="0" borderId="10" xfId="0" applyFont="1" applyBorder="1" applyAlignment="1">
      <alignment horizontal="center" vertical="top" wrapText="1"/>
    </xf>
    <xf numFmtId="164" fontId="20" fillId="52" borderId="56" xfId="38" applyNumberFormat="1" applyFont="1" applyFill="1" applyBorder="1" applyAlignment="1" applyProtection="1">
      <alignment horizontal="center" vertical="center" wrapText="1"/>
      <protection hidden="1"/>
    </xf>
    <xf numFmtId="164" fontId="20" fillId="52" borderId="10" xfId="38" applyNumberFormat="1" applyFont="1" applyFill="1" applyBorder="1" applyAlignment="1" applyProtection="1">
      <alignment horizontal="center" vertical="center" wrapText="1"/>
      <protection hidden="1"/>
    </xf>
    <xf numFmtId="0" fontId="2" fillId="52" borderId="55" xfId="0" applyFont="1" applyFill="1" applyBorder="1" applyAlignment="1">
      <alignment horizontal="center" vertical="center" wrapText="1"/>
    </xf>
    <xf numFmtId="0" fontId="2" fillId="52" borderId="10" xfId="0" applyFont="1" applyFill="1" applyBorder="1" applyAlignment="1">
      <alignment horizontal="center" vertical="center" wrapText="1"/>
    </xf>
    <xf numFmtId="0" fontId="37" fillId="52" borderId="54" xfId="0" applyFont="1" applyFill="1" applyBorder="1" applyAlignment="1">
      <alignment horizontal="center" vertical="center" wrapText="1"/>
    </xf>
    <xf numFmtId="0" fontId="37" fillId="52" borderId="13" xfId="0" applyFont="1" applyFill="1" applyBorder="1" applyAlignment="1">
      <alignment horizontal="center" vertical="center" wrapText="1"/>
    </xf>
    <xf numFmtId="164" fontId="20" fillId="52" borderId="55" xfId="38" applyNumberFormat="1" applyFont="1" applyFill="1" applyBorder="1" applyAlignment="1" applyProtection="1">
      <alignment horizontal="center" vertical="center" wrapText="1"/>
      <protection hidden="1"/>
    </xf>
    <xf numFmtId="0" fontId="0" fillId="0" borderId="56" xfId="0" applyBorder="1" applyAlignment="1">
      <alignment horizontal="center" vertical="center" wrapText="1"/>
    </xf>
    <xf numFmtId="0" fontId="0" fillId="0" borderId="10" xfId="0" applyBorder="1" applyAlignment="1">
      <alignment horizontal="center" vertical="center" wrapText="1"/>
    </xf>
    <xf numFmtId="0" fontId="66" fillId="47" borderId="95" xfId="0" applyFont="1" applyFill="1" applyBorder="1" applyAlignment="1">
      <alignment horizontal="left"/>
    </xf>
    <xf numFmtId="14" fontId="66" fillId="58" borderId="80" xfId="0" applyNumberFormat="1" applyFont="1" applyFill="1" applyBorder="1" applyAlignment="1">
      <alignment horizontal="center"/>
    </xf>
    <xf numFmtId="14" fontId="66" fillId="58" borderId="91" xfId="0" applyNumberFormat="1" applyFont="1" applyFill="1" applyBorder="1" applyAlignment="1">
      <alignment horizontal="center"/>
    </xf>
    <xf numFmtId="0" fontId="44" fillId="47" borderId="95" xfId="0" applyFont="1" applyFill="1" applyBorder="1" applyAlignment="1">
      <alignment horizontal="center"/>
    </xf>
    <xf numFmtId="0" fontId="44" fillId="56" borderId="94" xfId="0" applyFont="1" applyFill="1" applyBorder="1" applyAlignment="1">
      <alignment horizontal="center"/>
    </xf>
    <xf numFmtId="0" fontId="44" fillId="56" borderId="104" xfId="0" applyFont="1" applyFill="1" applyBorder="1" applyAlignment="1">
      <alignment horizontal="center"/>
    </xf>
    <xf numFmtId="0" fontId="0" fillId="0" borderId="0" xfId="0" applyAlignment="1">
      <alignment horizontal="left" vertical="center" wrapText="1"/>
    </xf>
    <xf numFmtId="0" fontId="3" fillId="0" borderId="0" xfId="0" applyFont="1" applyAlignment="1">
      <alignment horizontal="left" vertical="center" wrapText="1"/>
    </xf>
    <xf numFmtId="0" fontId="66" fillId="56" borderId="95" xfId="0" applyFont="1" applyFill="1" applyBorder="1" applyAlignment="1">
      <alignment horizontal="left"/>
    </xf>
    <xf numFmtId="0" fontId="44" fillId="56" borderId="94" xfId="0" applyFont="1" applyFill="1" applyBorder="1" applyAlignment="1">
      <alignment horizontal="center" wrapText="1"/>
    </xf>
    <xf numFmtId="0" fontId="44" fillId="56" borderId="104" xfId="0" applyFont="1" applyFill="1" applyBorder="1" applyAlignment="1">
      <alignment horizontal="center" wrapText="1"/>
    </xf>
    <xf numFmtId="0" fontId="44" fillId="56" borderId="94" xfId="0" applyFont="1" applyFill="1" applyBorder="1" applyAlignment="1">
      <alignment horizontal="center" vertical="center" wrapText="1"/>
    </xf>
    <xf numFmtId="0" fontId="44" fillId="56" borderId="104" xfId="0" applyFont="1" applyFill="1" applyBorder="1" applyAlignment="1">
      <alignment horizontal="center" vertical="center" wrapText="1"/>
    </xf>
    <xf numFmtId="14" fontId="2" fillId="58" borderId="80" xfId="0" quotePrefix="1" applyNumberFormat="1" applyFont="1" applyFill="1" applyBorder="1" applyAlignment="1">
      <alignment horizontal="center"/>
    </xf>
    <xf numFmtId="14" fontId="2" fillId="58" borderId="91" xfId="0" applyNumberFormat="1" applyFont="1" applyFill="1" applyBorder="1" applyAlignment="1">
      <alignment horizontal="center"/>
    </xf>
    <xf numFmtId="173" fontId="46" fillId="49" borderId="94" xfId="1166" applyNumberFormat="1" applyFont="1" applyFill="1" applyBorder="1" applyAlignment="1">
      <alignment horizontal="center" vertical="center" wrapText="1"/>
    </xf>
    <xf numFmtId="0" fontId="0" fillId="49" borderId="93" xfId="0" applyFill="1" applyBorder="1" applyAlignment="1">
      <alignment vertical="center" wrapText="1"/>
    </xf>
    <xf numFmtId="0" fontId="0" fillId="49" borderId="104" xfId="0" applyFill="1" applyBorder="1" applyAlignment="1">
      <alignment vertical="center" wrapText="1"/>
    </xf>
    <xf numFmtId="14" fontId="2" fillId="58" borderId="80" xfId="0" applyNumberFormat="1" applyFont="1" applyFill="1" applyBorder="1" applyAlignment="1">
      <alignment horizontal="center"/>
    </xf>
    <xf numFmtId="0" fontId="44" fillId="56" borderId="95" xfId="0" applyFont="1" applyFill="1" applyBorder="1" applyAlignment="1">
      <alignment horizontal="center"/>
    </xf>
    <xf numFmtId="178" fontId="46" fillId="60" borderId="94" xfId="1166" applyNumberFormat="1" applyFont="1" applyFill="1" applyBorder="1" applyAlignment="1">
      <alignment horizontal="right" vertical="center" wrapText="1"/>
    </xf>
    <xf numFmtId="0" fontId="0" fillId="60" borderId="93" xfId="0" applyFill="1" applyBorder="1" applyAlignment="1">
      <alignment horizontal="right" vertical="center" wrapText="1"/>
    </xf>
    <xf numFmtId="0" fontId="0" fillId="60" borderId="104" xfId="0" applyFill="1" applyBorder="1" applyAlignment="1">
      <alignment horizontal="right" vertical="center" wrapText="1"/>
    </xf>
    <xf numFmtId="14" fontId="2" fillId="58" borderId="82" xfId="0" applyNumberFormat="1" applyFont="1" applyFill="1" applyBorder="1" applyAlignment="1">
      <alignment horizontal="center"/>
    </xf>
    <xf numFmtId="0" fontId="0" fillId="0" borderId="94" xfId="0" applyBorder="1" applyAlignment="1">
      <alignment horizontal="left" vertical="center"/>
    </xf>
    <xf numFmtId="0" fontId="0" fillId="0" borderId="104" xfId="0" applyBorder="1" applyAlignment="1">
      <alignment horizontal="left" vertical="center"/>
    </xf>
    <xf numFmtId="178" fontId="46" fillId="46" borderId="94" xfId="0" applyNumberFormat="1" applyFont="1" applyFill="1" applyBorder="1" applyAlignment="1">
      <alignment horizontal="right" vertical="center" wrapText="1"/>
    </xf>
    <xf numFmtId="178" fontId="46" fillId="46" borderId="104" xfId="0" applyNumberFormat="1" applyFont="1" applyFill="1" applyBorder="1" applyAlignment="1">
      <alignment horizontal="right" vertical="center" wrapText="1"/>
    </xf>
    <xf numFmtId="178" fontId="46" fillId="46" borderId="93" xfId="0" applyNumberFormat="1" applyFont="1" applyFill="1" applyBorder="1" applyAlignment="1">
      <alignment horizontal="right" vertical="center" wrapText="1"/>
    </xf>
    <xf numFmtId="0" fontId="0" fillId="0" borderId="80" xfId="0" applyFont="1" applyFill="1" applyBorder="1" applyAlignment="1">
      <alignment horizontal="center"/>
    </xf>
    <xf numFmtId="0" fontId="0" fillId="0" borderId="82" xfId="0" applyFont="1" applyFill="1" applyBorder="1" applyAlignment="1">
      <alignment horizontal="center"/>
    </xf>
    <xf numFmtId="0" fontId="62" fillId="56" borderId="95" xfId="0" applyFont="1" applyFill="1" applyBorder="1" applyAlignment="1">
      <alignment horizontal="center"/>
    </xf>
    <xf numFmtId="0" fontId="62" fillId="59" borderId="80" xfId="0" applyFont="1" applyFill="1" applyBorder="1" applyAlignment="1">
      <alignment horizontal="center" vertical="center"/>
    </xf>
    <xf numFmtId="0" fontId="62" fillId="59" borderId="91" xfId="0" applyFont="1" applyFill="1" applyBorder="1" applyAlignment="1">
      <alignment horizontal="center" vertical="center"/>
    </xf>
    <xf numFmtId="0" fontId="62" fillId="59" borderId="82" xfId="0" applyFont="1" applyFill="1" applyBorder="1" applyAlignment="1">
      <alignment horizontal="center" vertical="center"/>
    </xf>
  </cellXfs>
  <cellStyles count="1408">
    <cellStyle name="%" xfId="45"/>
    <cellStyle name="_APPFEE" xfId="46"/>
    <cellStyle name="_Other" xfId="47"/>
    <cellStyle name="=C:\WINNT\SYSTEM32\COMMAND.COM" xfId="48"/>
    <cellStyle name="20% - Accent1 10" xfId="968"/>
    <cellStyle name="20% - Accent1 11" xfId="1085"/>
    <cellStyle name="20% - Accent1 2" xfId="1"/>
    <cellStyle name="20% - Accent1 2 10" xfId="979"/>
    <cellStyle name="20% - Accent1 2 11" xfId="1090"/>
    <cellStyle name="20% - Accent1 2 2" xfId="49"/>
    <cellStyle name="20% - Accent1 2 3" xfId="211"/>
    <cellStyle name="20% - Accent1 2 4" xfId="251"/>
    <cellStyle name="20% - Accent1 2 5" xfId="339"/>
    <cellStyle name="20% - Accent1 2 6" xfId="506"/>
    <cellStyle name="20% - Accent1 2 7" xfId="625"/>
    <cellStyle name="20% - Accent1 2 8" xfId="743"/>
    <cellStyle name="20% - Accent1 2 9" xfId="861"/>
    <cellStyle name="20% - Accent1 3" xfId="162"/>
    <cellStyle name="20% - Accent1 4" xfId="315"/>
    <cellStyle name="20% - Accent1 5" xfId="403"/>
    <cellStyle name="20% - Accent1 6" xfId="471"/>
    <cellStyle name="20% - Accent1 7" xfId="611"/>
    <cellStyle name="20% - Accent1 8" xfId="730"/>
    <cellStyle name="20% - Accent1 9" xfId="848"/>
    <cellStyle name="20% - Accent2 10" xfId="966"/>
    <cellStyle name="20% - Accent2 11" xfId="1083"/>
    <cellStyle name="20% - Accent2 2" xfId="2"/>
    <cellStyle name="20% - Accent2 2 10" xfId="980"/>
    <cellStyle name="20% - Accent2 2 11" xfId="1091"/>
    <cellStyle name="20% - Accent2 2 2" xfId="50"/>
    <cellStyle name="20% - Accent2 2 3" xfId="212"/>
    <cellStyle name="20% - Accent2 2 4" xfId="250"/>
    <cellStyle name="20% - Accent2 2 5" xfId="338"/>
    <cellStyle name="20% - Accent2 2 6" xfId="507"/>
    <cellStyle name="20% - Accent2 2 7" xfId="626"/>
    <cellStyle name="20% - Accent2 2 8" xfId="744"/>
    <cellStyle name="20% - Accent2 2 9" xfId="862"/>
    <cellStyle name="20% - Accent2 3" xfId="163"/>
    <cellStyle name="20% - Accent2 4" xfId="314"/>
    <cellStyle name="20% - Accent2 5" xfId="402"/>
    <cellStyle name="20% - Accent2 6" xfId="470"/>
    <cellStyle name="20% - Accent2 7" xfId="593"/>
    <cellStyle name="20% - Accent2 8" xfId="712"/>
    <cellStyle name="20% - Accent2 9" xfId="830"/>
    <cellStyle name="20% - Accent3 10" xfId="948"/>
    <cellStyle name="20% - Accent3 11" xfId="1065"/>
    <cellStyle name="20% - Accent3 2" xfId="3"/>
    <cellStyle name="20% - Accent3 2 10" xfId="981"/>
    <cellStyle name="20% - Accent3 2 11" xfId="1092"/>
    <cellStyle name="20% - Accent3 2 2" xfId="51"/>
    <cellStyle name="20% - Accent3 2 3" xfId="213"/>
    <cellStyle name="20% - Accent3 2 4" xfId="249"/>
    <cellStyle name="20% - Accent3 2 5" xfId="337"/>
    <cellStyle name="20% - Accent3 2 6" xfId="508"/>
    <cellStyle name="20% - Accent3 2 7" xfId="627"/>
    <cellStyle name="20% - Accent3 2 8" xfId="745"/>
    <cellStyle name="20% - Accent3 2 9" xfId="863"/>
    <cellStyle name="20% - Accent3 3" xfId="164"/>
    <cellStyle name="20% - Accent3 4" xfId="313"/>
    <cellStyle name="20% - Accent3 5" xfId="401"/>
    <cellStyle name="20% - Accent3 6" xfId="469"/>
    <cellStyle name="20% - Accent3 7" xfId="592"/>
    <cellStyle name="20% - Accent3 8" xfId="711"/>
    <cellStyle name="20% - Accent3 9" xfId="829"/>
    <cellStyle name="20% - Accent4 10" xfId="947"/>
    <cellStyle name="20% - Accent4 11" xfId="1064"/>
    <cellStyle name="20% - Accent4 2" xfId="4"/>
    <cellStyle name="20% - Accent4 2 10" xfId="982"/>
    <cellStyle name="20% - Accent4 2 11" xfId="1093"/>
    <cellStyle name="20% - Accent4 2 2" xfId="52"/>
    <cellStyle name="20% - Accent4 2 3" xfId="214"/>
    <cellStyle name="20% - Accent4 2 4" xfId="247"/>
    <cellStyle name="20% - Accent4 2 5" xfId="335"/>
    <cellStyle name="20% - Accent4 2 6" xfId="509"/>
    <cellStyle name="20% - Accent4 2 7" xfId="628"/>
    <cellStyle name="20% - Accent4 2 8" xfId="746"/>
    <cellStyle name="20% - Accent4 2 9" xfId="864"/>
    <cellStyle name="20% - Accent4 3" xfId="165"/>
    <cellStyle name="20% - Accent4 4" xfId="312"/>
    <cellStyle name="20% - Accent4 5" xfId="400"/>
    <cellStyle name="20% - Accent4 6" xfId="459"/>
    <cellStyle name="20% - Accent4 7" xfId="590"/>
    <cellStyle name="20% - Accent4 8" xfId="709"/>
    <cellStyle name="20% - Accent4 9" xfId="827"/>
    <cellStyle name="20% - Accent5 10" xfId="945"/>
    <cellStyle name="20% - Accent5 11" xfId="1062"/>
    <cellStyle name="20% - Accent5 2" xfId="5"/>
    <cellStyle name="20% - Accent5 2 10" xfId="983"/>
    <cellStyle name="20% - Accent5 2 11" xfId="1094"/>
    <cellStyle name="20% - Accent5 2 2" xfId="53"/>
    <cellStyle name="20% - Accent5 2 3" xfId="215"/>
    <cellStyle name="20% - Accent5 2 4" xfId="246"/>
    <cellStyle name="20% - Accent5 2 5" xfId="334"/>
    <cellStyle name="20% - Accent5 2 6" xfId="510"/>
    <cellStyle name="20% - Accent5 2 7" xfId="629"/>
    <cellStyle name="20% - Accent5 2 8" xfId="747"/>
    <cellStyle name="20% - Accent5 2 9" xfId="865"/>
    <cellStyle name="20% - Accent5 3" xfId="166"/>
    <cellStyle name="20% - Accent5 4" xfId="311"/>
    <cellStyle name="20% - Accent5 5" xfId="399"/>
    <cellStyle name="20% - Accent5 6" xfId="358"/>
    <cellStyle name="20% - Accent5 7" xfId="589"/>
    <cellStyle name="20% - Accent5 8" xfId="708"/>
    <cellStyle name="20% - Accent5 9" xfId="826"/>
    <cellStyle name="20% - Accent6 10" xfId="944"/>
    <cellStyle name="20% - Accent6 11" xfId="1061"/>
    <cellStyle name="20% - Accent6 2" xfId="6"/>
    <cellStyle name="20% - Accent6 2 10" xfId="984"/>
    <cellStyle name="20% - Accent6 2 11" xfId="1095"/>
    <cellStyle name="20% - Accent6 2 2" xfId="54"/>
    <cellStyle name="20% - Accent6 2 3" xfId="216"/>
    <cellStyle name="20% - Accent6 2 4" xfId="245"/>
    <cellStyle name="20% - Accent6 2 5" xfId="333"/>
    <cellStyle name="20% - Accent6 2 6" xfId="511"/>
    <cellStyle name="20% - Accent6 2 7" xfId="630"/>
    <cellStyle name="20% - Accent6 2 8" xfId="748"/>
    <cellStyle name="20% - Accent6 2 9" xfId="866"/>
    <cellStyle name="20% - Accent6 3" xfId="167"/>
    <cellStyle name="20% - Accent6 4" xfId="310"/>
    <cellStyle name="20% - Accent6 5" xfId="398"/>
    <cellStyle name="20% - Accent6 6" xfId="365"/>
    <cellStyle name="20% - Accent6 7" xfId="588"/>
    <cellStyle name="20% - Accent6 8" xfId="707"/>
    <cellStyle name="20% - Accent6 9" xfId="825"/>
    <cellStyle name="40% - Accent1 10" xfId="943"/>
    <cellStyle name="40% - Accent1 11" xfId="1060"/>
    <cellStyle name="40% - Accent1 2" xfId="7"/>
    <cellStyle name="40% - Accent1 2 10" xfId="985"/>
    <cellStyle name="40% - Accent1 2 11" xfId="1096"/>
    <cellStyle name="40% - Accent1 2 2" xfId="55"/>
    <cellStyle name="40% - Accent1 2 3" xfId="217"/>
    <cellStyle name="40% - Accent1 2 4" xfId="243"/>
    <cellStyle name="40% - Accent1 2 5" xfId="331"/>
    <cellStyle name="40% - Accent1 2 6" xfId="512"/>
    <cellStyle name="40% - Accent1 2 7" xfId="631"/>
    <cellStyle name="40% - Accent1 2 8" xfId="749"/>
    <cellStyle name="40% - Accent1 2 9" xfId="867"/>
    <cellStyle name="40% - Accent1 3" xfId="168"/>
    <cellStyle name="40% - Accent1 4" xfId="309"/>
    <cellStyle name="40% - Accent1 5" xfId="397"/>
    <cellStyle name="40% - Accent1 6" xfId="451"/>
    <cellStyle name="40% - Accent1 7" xfId="578"/>
    <cellStyle name="40% - Accent1 8" xfId="697"/>
    <cellStyle name="40% - Accent1 9" xfId="815"/>
    <cellStyle name="40% - Accent2 10" xfId="933"/>
    <cellStyle name="40% - Accent2 11" xfId="1050"/>
    <cellStyle name="40% - Accent2 2" xfId="8"/>
    <cellStyle name="40% - Accent2 2 10" xfId="986"/>
    <cellStyle name="40% - Accent2 2 11" xfId="1097"/>
    <cellStyle name="40% - Accent2 2 2" xfId="56"/>
    <cellStyle name="40% - Accent2 2 3" xfId="218"/>
    <cellStyle name="40% - Accent2 2 4" xfId="242"/>
    <cellStyle name="40% - Accent2 2 5" xfId="330"/>
    <cellStyle name="40% - Accent2 2 6" xfId="513"/>
    <cellStyle name="40% - Accent2 2 7" xfId="632"/>
    <cellStyle name="40% - Accent2 2 8" xfId="750"/>
    <cellStyle name="40% - Accent2 2 9" xfId="868"/>
    <cellStyle name="40% - Accent2 3" xfId="169"/>
    <cellStyle name="40% - Accent2 4" xfId="308"/>
    <cellStyle name="40% - Accent2 5" xfId="396"/>
    <cellStyle name="40% - Accent2 6" xfId="450"/>
    <cellStyle name="40% - Accent2 7" xfId="501"/>
    <cellStyle name="40% - Accent2 8" xfId="620"/>
    <cellStyle name="40% - Accent2 9" xfId="738"/>
    <cellStyle name="40% - Accent3 10" xfId="856"/>
    <cellStyle name="40% - Accent3 11" xfId="974"/>
    <cellStyle name="40% - Accent3 2" xfId="9"/>
    <cellStyle name="40% - Accent3 2 10" xfId="987"/>
    <cellStyle name="40% - Accent3 2 11" xfId="1098"/>
    <cellStyle name="40% - Accent3 2 2" xfId="57"/>
    <cellStyle name="40% - Accent3 2 3" xfId="219"/>
    <cellStyle name="40% - Accent3 2 4" xfId="241"/>
    <cellStyle name="40% - Accent3 2 5" xfId="329"/>
    <cellStyle name="40% - Accent3 2 6" xfId="514"/>
    <cellStyle name="40% - Accent3 2 7" xfId="633"/>
    <cellStyle name="40% - Accent3 2 8" xfId="751"/>
    <cellStyle name="40% - Accent3 2 9" xfId="869"/>
    <cellStyle name="40% - Accent3 3" xfId="170"/>
    <cellStyle name="40% - Accent3 4" xfId="307"/>
    <cellStyle name="40% - Accent3 5" xfId="395"/>
    <cellStyle name="40% - Accent3 6" xfId="359"/>
    <cellStyle name="40% - Accent3 7" xfId="347"/>
    <cellStyle name="40% - Accent3 8" xfId="524"/>
    <cellStyle name="40% - Accent3 9" xfId="643"/>
    <cellStyle name="40% - Accent4 10" xfId="761"/>
    <cellStyle name="40% - Accent4 11" xfId="880"/>
    <cellStyle name="40% - Accent4 2" xfId="10"/>
    <cellStyle name="40% - Accent4 2 10" xfId="988"/>
    <cellStyle name="40% - Accent4 2 11" xfId="1099"/>
    <cellStyle name="40% - Accent4 2 2" xfId="58"/>
    <cellStyle name="40% - Accent4 2 3" xfId="220"/>
    <cellStyle name="40% - Accent4 2 4" xfId="239"/>
    <cellStyle name="40% - Accent4 2 5" xfId="327"/>
    <cellStyle name="40% - Accent4 2 6" xfId="515"/>
    <cellStyle name="40% - Accent4 2 7" xfId="634"/>
    <cellStyle name="40% - Accent4 2 8" xfId="752"/>
    <cellStyle name="40% - Accent4 2 9" xfId="870"/>
    <cellStyle name="40% - Accent4 3" xfId="171"/>
    <cellStyle name="40% - Accent4 4" xfId="306"/>
    <cellStyle name="40% - Accent4 5" xfId="394"/>
    <cellStyle name="40% - Accent4 6" xfId="449"/>
    <cellStyle name="40% - Accent4 7" xfId="570"/>
    <cellStyle name="40% - Accent4 8" xfId="689"/>
    <cellStyle name="40% - Accent4 9" xfId="807"/>
    <cellStyle name="40% - Accent5 10" xfId="925"/>
    <cellStyle name="40% - Accent5 11" xfId="1042"/>
    <cellStyle name="40% - Accent5 2" xfId="11"/>
    <cellStyle name="40% - Accent5 2 10" xfId="989"/>
    <cellStyle name="40% - Accent5 2 11" xfId="1100"/>
    <cellStyle name="40% - Accent5 2 2" xfId="59"/>
    <cellStyle name="40% - Accent5 2 3" xfId="221"/>
    <cellStyle name="40% - Accent5 2 4" xfId="238"/>
    <cellStyle name="40% - Accent5 2 5" xfId="326"/>
    <cellStyle name="40% - Accent5 2 6" xfId="516"/>
    <cellStyle name="40% - Accent5 2 7" xfId="635"/>
    <cellStyle name="40% - Accent5 2 8" xfId="753"/>
    <cellStyle name="40% - Accent5 2 9" xfId="871"/>
    <cellStyle name="40% - Accent5 3" xfId="172"/>
    <cellStyle name="40% - Accent5 4" xfId="304"/>
    <cellStyle name="40% - Accent5 5" xfId="392"/>
    <cellStyle name="40% - Accent5 6" xfId="448"/>
    <cellStyle name="40% - Accent5 7" xfId="569"/>
    <cellStyle name="40% - Accent5 8" xfId="688"/>
    <cellStyle name="40% - Accent5 9" xfId="806"/>
    <cellStyle name="40% - Accent6 10" xfId="924"/>
    <cellStyle name="40% - Accent6 11" xfId="1041"/>
    <cellStyle name="40% - Accent6 2" xfId="12"/>
    <cellStyle name="40% - Accent6 2 10" xfId="990"/>
    <cellStyle name="40% - Accent6 2 11" xfId="1101"/>
    <cellStyle name="40% - Accent6 2 2" xfId="60"/>
    <cellStyle name="40% - Accent6 2 3" xfId="222"/>
    <cellStyle name="40% - Accent6 2 4" xfId="237"/>
    <cellStyle name="40% - Accent6 2 5" xfId="325"/>
    <cellStyle name="40% - Accent6 2 6" xfId="517"/>
    <cellStyle name="40% - Accent6 2 7" xfId="636"/>
    <cellStyle name="40% - Accent6 2 8" xfId="754"/>
    <cellStyle name="40% - Accent6 2 9" xfId="872"/>
    <cellStyle name="40% - Accent6 3" xfId="173"/>
    <cellStyle name="40% - Accent6 4" xfId="303"/>
    <cellStyle name="40% - Accent6 5" xfId="391"/>
    <cellStyle name="40% - Accent6 6" xfId="447"/>
    <cellStyle name="40% - Accent6 7" xfId="500"/>
    <cellStyle name="40% - Accent6 8" xfId="619"/>
    <cellStyle name="40% - Accent6 9" xfId="737"/>
    <cellStyle name="60% - Accent1 10" xfId="855"/>
    <cellStyle name="60% - Accent1 11" xfId="973"/>
    <cellStyle name="60% - Accent1 2" xfId="13"/>
    <cellStyle name="60% - Accent1 2 10" xfId="991"/>
    <cellStyle name="60% - Accent1 2 11" xfId="1102"/>
    <cellStyle name="60% - Accent1 2 2" xfId="61"/>
    <cellStyle name="60% - Accent1 2 3" xfId="223"/>
    <cellStyle name="60% - Accent1 2 4" xfId="235"/>
    <cellStyle name="60% - Accent1 2 5" xfId="323"/>
    <cellStyle name="60% - Accent1 2 6" xfId="518"/>
    <cellStyle name="60% - Accent1 2 7" xfId="637"/>
    <cellStyle name="60% - Accent1 2 8" xfId="755"/>
    <cellStyle name="60% - Accent1 2 9" xfId="873"/>
    <cellStyle name="60% - Accent1 3" xfId="174"/>
    <cellStyle name="60% - Accent1 4" xfId="302"/>
    <cellStyle name="60% - Accent1 5" xfId="390"/>
    <cellStyle name="60% - Accent1 6" xfId="446"/>
    <cellStyle name="60% - Accent1 7" xfId="568"/>
    <cellStyle name="60% - Accent1 8" xfId="687"/>
    <cellStyle name="60% - Accent1 9" xfId="805"/>
    <cellStyle name="60% - Accent2 10" xfId="923"/>
    <cellStyle name="60% - Accent2 11" xfId="1040"/>
    <cellStyle name="60% - Accent2 2" xfId="14"/>
    <cellStyle name="60% - Accent2 2 10" xfId="992"/>
    <cellStyle name="60% - Accent2 2 11" xfId="1103"/>
    <cellStyle name="60% - Accent2 2 2" xfId="62"/>
    <cellStyle name="60% - Accent2 2 3" xfId="224"/>
    <cellStyle name="60% - Accent2 2 4" xfId="234"/>
    <cellStyle name="60% - Accent2 2 5" xfId="322"/>
    <cellStyle name="60% - Accent2 2 6" xfId="519"/>
    <cellStyle name="60% - Accent2 2 7" xfId="638"/>
    <cellStyle name="60% - Accent2 2 8" xfId="756"/>
    <cellStyle name="60% - Accent2 2 9" xfId="874"/>
    <cellStyle name="60% - Accent2 3" xfId="175"/>
    <cellStyle name="60% - Accent2 4" xfId="301"/>
    <cellStyle name="60% - Accent2 5" xfId="389"/>
    <cellStyle name="60% - Accent2 6" xfId="436"/>
    <cellStyle name="60% - Accent2 7" xfId="567"/>
    <cellStyle name="60% - Accent2 8" xfId="686"/>
    <cellStyle name="60% - Accent2 9" xfId="804"/>
    <cellStyle name="60% - Accent3 10" xfId="922"/>
    <cellStyle name="60% - Accent3 11" xfId="1039"/>
    <cellStyle name="60% - Accent3 2" xfId="15"/>
    <cellStyle name="60% - Accent3 2 10" xfId="993"/>
    <cellStyle name="60% - Accent3 2 11" xfId="1104"/>
    <cellStyle name="60% - Accent3 2 2" xfId="63"/>
    <cellStyle name="60% - Accent3 2 3" xfId="225"/>
    <cellStyle name="60% - Accent3 2 4" xfId="233"/>
    <cellStyle name="60% - Accent3 2 5" xfId="321"/>
    <cellStyle name="60% - Accent3 2 6" xfId="520"/>
    <cellStyle name="60% - Accent3 2 7" xfId="639"/>
    <cellStyle name="60% - Accent3 2 8" xfId="757"/>
    <cellStyle name="60% - Accent3 2 9" xfId="875"/>
    <cellStyle name="60% - Accent3 3" xfId="176"/>
    <cellStyle name="60% - Accent3 4" xfId="300"/>
    <cellStyle name="60% - Accent3 5" xfId="388"/>
    <cellStyle name="60% - Accent3 6" xfId="435"/>
    <cellStyle name="60% - Accent3 7" xfId="566"/>
    <cellStyle name="60% - Accent3 8" xfId="685"/>
    <cellStyle name="60% - Accent3 9" xfId="803"/>
    <cellStyle name="60% - Accent4 10" xfId="921"/>
    <cellStyle name="60% - Accent4 11" xfId="1038"/>
    <cellStyle name="60% - Accent4 2" xfId="16"/>
    <cellStyle name="60% - Accent4 2 10" xfId="994"/>
    <cellStyle name="60% - Accent4 2 11" xfId="1105"/>
    <cellStyle name="60% - Accent4 2 2" xfId="64"/>
    <cellStyle name="60% - Accent4 2 3" xfId="226"/>
    <cellStyle name="60% - Accent4 2 4" xfId="231"/>
    <cellStyle name="60% - Accent4 2 5" xfId="208"/>
    <cellStyle name="60% - Accent4 2 6" xfId="521"/>
    <cellStyle name="60% - Accent4 2 7" xfId="640"/>
    <cellStyle name="60% - Accent4 2 8" xfId="758"/>
    <cellStyle name="60% - Accent4 2 9" xfId="876"/>
    <cellStyle name="60% - Accent4 3" xfId="177"/>
    <cellStyle name="60% - Accent4 4" xfId="299"/>
    <cellStyle name="60% - Accent4 5" xfId="387"/>
    <cellStyle name="60% - Accent4 6" xfId="434"/>
    <cellStyle name="60% - Accent4 7" xfId="565"/>
    <cellStyle name="60% - Accent4 8" xfId="684"/>
    <cellStyle name="60% - Accent4 9" xfId="802"/>
    <cellStyle name="60% - Accent5 10" xfId="920"/>
    <cellStyle name="60% - Accent5 11" xfId="1037"/>
    <cellStyle name="60% - Accent5 2" xfId="17"/>
    <cellStyle name="60% - Accent5 2 10" xfId="995"/>
    <cellStyle name="60% - Accent5 2 11" xfId="1106"/>
    <cellStyle name="60% - Accent5 2 2" xfId="65"/>
    <cellStyle name="60% - Accent5 2 3" xfId="227"/>
    <cellStyle name="60% - Accent5 2 4" xfId="230"/>
    <cellStyle name="60% - Accent5 2 5" xfId="209"/>
    <cellStyle name="60% - Accent5 2 6" xfId="522"/>
    <cellStyle name="60% - Accent5 2 7" xfId="641"/>
    <cellStyle name="60% - Accent5 2 8" xfId="759"/>
    <cellStyle name="60% - Accent5 2 9" xfId="877"/>
    <cellStyle name="60% - Accent5 3" xfId="178"/>
    <cellStyle name="60% - Accent5 4" xfId="298"/>
    <cellStyle name="60% - Accent5 5" xfId="386"/>
    <cellStyle name="60% - Accent5 6" xfId="433"/>
    <cellStyle name="60% - Accent5 7" xfId="555"/>
    <cellStyle name="60% - Accent5 8" xfId="674"/>
    <cellStyle name="60% - Accent5 9" xfId="792"/>
    <cellStyle name="60% - Accent6 10" xfId="910"/>
    <cellStyle name="60% - Accent6 11" xfId="1027"/>
    <cellStyle name="60% - Accent6 2" xfId="18"/>
    <cellStyle name="60% - Accent6 2 10" xfId="996"/>
    <cellStyle name="60% - Accent6 2 11" xfId="1107"/>
    <cellStyle name="60% - Accent6 2 2" xfId="66"/>
    <cellStyle name="60% - Accent6 2 3" xfId="228"/>
    <cellStyle name="60% - Accent6 2 4" xfId="229"/>
    <cellStyle name="60% - Accent6 2 5" xfId="210"/>
    <cellStyle name="60% - Accent6 2 6" xfId="523"/>
    <cellStyle name="60% - Accent6 2 7" xfId="642"/>
    <cellStyle name="60% - Accent6 2 8" xfId="760"/>
    <cellStyle name="60% - Accent6 2 9" xfId="878"/>
    <cellStyle name="60% - Accent6 3" xfId="179"/>
    <cellStyle name="60% - Accent6 4" xfId="297"/>
    <cellStyle name="60% - Accent6 5" xfId="385"/>
    <cellStyle name="60% - Accent6 6" xfId="427"/>
    <cellStyle name="60% - Accent6 7" xfId="554"/>
    <cellStyle name="60% - Accent6 8" xfId="673"/>
    <cellStyle name="60% - Accent6 9" xfId="791"/>
    <cellStyle name="Accent1 - 20%" xfId="67"/>
    <cellStyle name="Accent1 - 40%" xfId="68"/>
    <cellStyle name="Accent1 - 60%" xfId="69"/>
    <cellStyle name="Accent1 10" xfId="909"/>
    <cellStyle name="Accent1 11" xfId="1026"/>
    <cellStyle name="Accent1 12" xfId="1184"/>
    <cellStyle name="Accent1 13" xfId="1193"/>
    <cellStyle name="Accent1 14" xfId="1261"/>
    <cellStyle name="Accent1 15" xfId="1202"/>
    <cellStyle name="Accent1 2" xfId="19"/>
    <cellStyle name="Accent1 2 10" xfId="999"/>
    <cellStyle name="Accent1 2 11" xfId="1108"/>
    <cellStyle name="Accent1 2 2" xfId="70"/>
    <cellStyle name="Accent1 2 3" xfId="232"/>
    <cellStyle name="Accent1 2 4" xfId="207"/>
    <cellStyle name="Accent1 2 5" xfId="260"/>
    <cellStyle name="Accent1 2 6" xfId="527"/>
    <cellStyle name="Accent1 2 7" xfId="646"/>
    <cellStyle name="Accent1 2 8" xfId="764"/>
    <cellStyle name="Accent1 2 9" xfId="882"/>
    <cellStyle name="Accent1 3" xfId="180"/>
    <cellStyle name="Accent1 4" xfId="296"/>
    <cellStyle name="Accent1 5" xfId="384"/>
    <cellStyle name="Accent1 6" xfId="426"/>
    <cellStyle name="Accent1 7" xfId="553"/>
    <cellStyle name="Accent1 8" xfId="672"/>
    <cellStyle name="Accent1 9" xfId="790"/>
    <cellStyle name="Accent2 - 20%" xfId="71"/>
    <cellStyle name="Accent2 - 40%" xfId="72"/>
    <cellStyle name="Accent2 - 60%" xfId="73"/>
    <cellStyle name="Accent2 10" xfId="908"/>
    <cellStyle name="Accent2 11" xfId="1025"/>
    <cellStyle name="Accent2 12" xfId="1185"/>
    <cellStyle name="Accent2 13" xfId="1190"/>
    <cellStyle name="Accent2 14" xfId="1260"/>
    <cellStyle name="Accent2 15" xfId="1201"/>
    <cellStyle name="Accent2 2" xfId="20"/>
    <cellStyle name="Accent2 2 10" xfId="1003"/>
    <cellStyle name="Accent2 2 11" xfId="1109"/>
    <cellStyle name="Accent2 2 2" xfId="74"/>
    <cellStyle name="Accent2 2 3" xfId="236"/>
    <cellStyle name="Accent2 2 4" xfId="324"/>
    <cellStyle name="Accent2 2 5" xfId="412"/>
    <cellStyle name="Accent2 2 6" xfId="531"/>
    <cellStyle name="Accent2 2 7" xfId="650"/>
    <cellStyle name="Accent2 2 8" xfId="768"/>
    <cellStyle name="Accent2 2 9" xfId="886"/>
    <cellStyle name="Accent2 3" xfId="181"/>
    <cellStyle name="Accent2 4" xfId="295"/>
    <cellStyle name="Accent2 5" xfId="383"/>
    <cellStyle name="Accent2 6" xfId="425"/>
    <cellStyle name="Accent2 7" xfId="552"/>
    <cellStyle name="Accent2 8" xfId="671"/>
    <cellStyle name="Accent2 9" xfId="789"/>
    <cellStyle name="Accent3 - 20%" xfId="75"/>
    <cellStyle name="Accent3 - 40%" xfId="76"/>
    <cellStyle name="Accent3 - 60%" xfId="77"/>
    <cellStyle name="Accent3 10" xfId="907"/>
    <cellStyle name="Accent3 11" xfId="1024"/>
    <cellStyle name="Accent3 12" xfId="1186"/>
    <cellStyle name="Accent3 13" xfId="1183"/>
    <cellStyle name="Accent3 14" xfId="1259"/>
    <cellStyle name="Accent3 15" xfId="1199"/>
    <cellStyle name="Accent3 2" xfId="21"/>
    <cellStyle name="Accent3 2 10" xfId="1007"/>
    <cellStyle name="Accent3 2 11" xfId="1110"/>
    <cellStyle name="Accent3 2 2" xfId="78"/>
    <cellStyle name="Accent3 2 3" xfId="240"/>
    <cellStyle name="Accent3 2 4" xfId="328"/>
    <cellStyle name="Accent3 2 5" xfId="416"/>
    <cellStyle name="Accent3 2 6" xfId="535"/>
    <cellStyle name="Accent3 2 7" xfId="654"/>
    <cellStyle name="Accent3 2 8" xfId="772"/>
    <cellStyle name="Accent3 2 9" xfId="890"/>
    <cellStyle name="Accent3 3" xfId="182"/>
    <cellStyle name="Accent3 4" xfId="294"/>
    <cellStyle name="Accent3 5" xfId="382"/>
    <cellStyle name="Accent3 6" xfId="423"/>
    <cellStyle name="Accent3 7" xfId="546"/>
    <cellStyle name="Accent3 8" xfId="665"/>
    <cellStyle name="Accent3 9" xfId="783"/>
    <cellStyle name="Accent4 - 20%" xfId="79"/>
    <cellStyle name="Accent4 - 40%" xfId="80"/>
    <cellStyle name="Accent4 - 60%" xfId="81"/>
    <cellStyle name="Accent4 10" xfId="901"/>
    <cellStyle name="Accent4 11" xfId="1018"/>
    <cellStyle name="Accent4 12" xfId="1187"/>
    <cellStyle name="Accent4 13" xfId="1182"/>
    <cellStyle name="Accent4 14" xfId="1258"/>
    <cellStyle name="Accent4 15" xfId="1198"/>
    <cellStyle name="Accent4 2" xfId="22"/>
    <cellStyle name="Accent4 2 10" xfId="1011"/>
    <cellStyle name="Accent4 2 11" xfId="1111"/>
    <cellStyle name="Accent4 2 2" xfId="82"/>
    <cellStyle name="Accent4 2 3" xfId="244"/>
    <cellStyle name="Accent4 2 4" xfId="332"/>
    <cellStyle name="Accent4 2 5" xfId="420"/>
    <cellStyle name="Accent4 2 6" xfId="539"/>
    <cellStyle name="Accent4 2 7" xfId="658"/>
    <cellStyle name="Accent4 2 8" xfId="776"/>
    <cellStyle name="Accent4 2 9" xfId="894"/>
    <cellStyle name="Accent4 3" xfId="183"/>
    <cellStyle name="Accent4 4" xfId="293"/>
    <cellStyle name="Accent4 5" xfId="381"/>
    <cellStyle name="Accent4 6" xfId="422"/>
    <cellStyle name="Accent4 7" xfId="545"/>
    <cellStyle name="Accent4 8" xfId="664"/>
    <cellStyle name="Accent4 9" xfId="782"/>
    <cellStyle name="Accent5 - 20%" xfId="83"/>
    <cellStyle name="Accent5 - 40%" xfId="84"/>
    <cellStyle name="Accent5 - 60%" xfId="85"/>
    <cellStyle name="Accent5 10" xfId="900"/>
    <cellStyle name="Accent5 11" xfId="1017"/>
    <cellStyle name="Accent5 12" xfId="1188"/>
    <cellStyle name="Accent5 13" xfId="1181"/>
    <cellStyle name="Accent5 14" xfId="1257"/>
    <cellStyle name="Accent5 15" xfId="1197"/>
    <cellStyle name="Accent5 2" xfId="23"/>
    <cellStyle name="Accent5 2 10" xfId="1015"/>
    <cellStyle name="Accent5 2 11" xfId="1112"/>
    <cellStyle name="Accent5 2 2" xfId="86"/>
    <cellStyle name="Accent5 2 3" xfId="248"/>
    <cellStyle name="Accent5 2 4" xfId="336"/>
    <cellStyle name="Accent5 2 5" xfId="424"/>
    <cellStyle name="Accent5 2 6" xfId="543"/>
    <cellStyle name="Accent5 2 7" xfId="662"/>
    <cellStyle name="Accent5 2 8" xfId="780"/>
    <cellStyle name="Accent5 2 9" xfId="898"/>
    <cellStyle name="Accent5 3" xfId="184"/>
    <cellStyle name="Accent5 4" xfId="292"/>
    <cellStyle name="Accent5 5" xfId="380"/>
    <cellStyle name="Accent5 6" xfId="421"/>
    <cellStyle name="Accent5 7" xfId="544"/>
    <cellStyle name="Accent5 8" xfId="663"/>
    <cellStyle name="Accent5 9" xfId="781"/>
    <cellStyle name="Accent6 - 20%" xfId="87"/>
    <cellStyle name="Accent6 - 40%" xfId="88"/>
    <cellStyle name="Accent6 - 60%" xfId="89"/>
    <cellStyle name="Accent6 10" xfId="899"/>
    <cellStyle name="Accent6 11" xfId="1016"/>
    <cellStyle name="Accent6 12" xfId="1189"/>
    <cellStyle name="Accent6 13" xfId="1180"/>
    <cellStyle name="Accent6 14" xfId="1256"/>
    <cellStyle name="Accent6 15" xfId="1179"/>
    <cellStyle name="Accent6 2" xfId="24"/>
    <cellStyle name="Accent6 2 10" xfId="1019"/>
    <cellStyle name="Accent6 2 11" xfId="1113"/>
    <cellStyle name="Accent6 2 2" xfId="90"/>
    <cellStyle name="Accent6 2 3" xfId="252"/>
    <cellStyle name="Accent6 2 4" xfId="340"/>
    <cellStyle name="Accent6 2 5" xfId="428"/>
    <cellStyle name="Accent6 2 6" xfId="547"/>
    <cellStyle name="Accent6 2 7" xfId="666"/>
    <cellStyle name="Accent6 2 8" xfId="784"/>
    <cellStyle name="Accent6 2 9" xfId="902"/>
    <cellStyle name="Accent6 3" xfId="185"/>
    <cellStyle name="Accent6 4" xfId="291"/>
    <cellStyle name="Accent6 5" xfId="379"/>
    <cellStyle name="Accent6 6" xfId="419"/>
    <cellStyle name="Accent6 7" xfId="542"/>
    <cellStyle name="Accent6 8" xfId="661"/>
    <cellStyle name="Accent6 9" xfId="779"/>
    <cellStyle name="Bad 10" xfId="897"/>
    <cellStyle name="Bad 11" xfId="1014"/>
    <cellStyle name="Bad 2" xfId="25"/>
    <cellStyle name="Bad 2 10" xfId="1020"/>
    <cellStyle name="Bad 2 11" xfId="1114"/>
    <cellStyle name="Bad 2 2" xfId="91"/>
    <cellStyle name="Bad 2 3" xfId="253"/>
    <cellStyle name="Bad 2 4" xfId="341"/>
    <cellStyle name="Bad 2 5" xfId="429"/>
    <cellStyle name="Bad 2 6" xfId="548"/>
    <cellStyle name="Bad 2 7" xfId="667"/>
    <cellStyle name="Bad 2 8" xfId="785"/>
    <cellStyle name="Bad 2 9" xfId="903"/>
    <cellStyle name="Bad 3" xfId="186"/>
    <cellStyle name="Bad 4" xfId="290"/>
    <cellStyle name="Bad 5" xfId="378"/>
    <cellStyle name="Bad 6" xfId="418"/>
    <cellStyle name="Bad 7" xfId="541"/>
    <cellStyle name="Bad 8" xfId="660"/>
    <cellStyle name="Bad 9" xfId="778"/>
    <cellStyle name="Calculation 10" xfId="896"/>
    <cellStyle name="Calculation 11" xfId="1013"/>
    <cellStyle name="Calculation 12" xfId="1191"/>
    <cellStyle name="Calculation 2" xfId="26"/>
    <cellStyle name="Calculation 2 10" xfId="1021"/>
    <cellStyle name="Calculation 2 11" xfId="1115"/>
    <cellStyle name="Calculation 2 12" xfId="1262"/>
    <cellStyle name="Calculation 2 2" xfId="92"/>
    <cellStyle name="Calculation 2 3" xfId="254"/>
    <cellStyle name="Calculation 2 4" xfId="342"/>
    <cellStyle name="Calculation 2 5" xfId="430"/>
    <cellStyle name="Calculation 2 6" xfId="549"/>
    <cellStyle name="Calculation 2 7" xfId="668"/>
    <cellStyle name="Calculation 2 8" xfId="786"/>
    <cellStyle name="Calculation 2 9" xfId="904"/>
    <cellStyle name="Calculation 3" xfId="187"/>
    <cellStyle name="Calculation 4" xfId="289"/>
    <cellStyle name="Calculation 5" xfId="377"/>
    <cellStyle name="Calculation 6" xfId="417"/>
    <cellStyle name="Calculation 7" xfId="540"/>
    <cellStyle name="Calculation 8" xfId="659"/>
    <cellStyle name="Calculation 9" xfId="777"/>
    <cellStyle name="cells" xfId="1192"/>
    <cellStyle name="Check Cell 10" xfId="895"/>
    <cellStyle name="Check Cell 11" xfId="1012"/>
    <cellStyle name="Check Cell 2" xfId="27"/>
    <cellStyle name="Check Cell 2 10" xfId="1022"/>
    <cellStyle name="Check Cell 2 11" xfId="1116"/>
    <cellStyle name="Check Cell 2 2" xfId="93"/>
    <cellStyle name="Check Cell 2 3" xfId="255"/>
    <cellStyle name="Check Cell 2 4" xfId="343"/>
    <cellStyle name="Check Cell 2 5" xfId="431"/>
    <cellStyle name="Check Cell 2 6" xfId="550"/>
    <cellStyle name="Check Cell 2 7" xfId="669"/>
    <cellStyle name="Check Cell 2 8" xfId="787"/>
    <cellStyle name="Check Cell 2 9" xfId="905"/>
    <cellStyle name="Check Cell 3" xfId="188"/>
    <cellStyle name="Check Cell 4" xfId="288"/>
    <cellStyle name="Check Cell 5" xfId="376"/>
    <cellStyle name="Check Cell 6" xfId="415"/>
    <cellStyle name="Check Cell 7" xfId="538"/>
    <cellStyle name="Check Cell 8" xfId="657"/>
    <cellStyle name="Check Cell 9" xfId="775"/>
    <cellStyle name="column field" xfId="1194"/>
    <cellStyle name="column field 2" xfId="1263"/>
    <cellStyle name="Comma" xfId="1166" builtinId="3"/>
    <cellStyle name="Comma 2" xfId="1169"/>
    <cellStyle name="Comma 2 10" xfId="1023"/>
    <cellStyle name="Comma 2 11" xfId="1117"/>
    <cellStyle name="Comma 2 12" xfId="1196"/>
    <cellStyle name="Comma 2 2" xfId="94"/>
    <cellStyle name="Comma 2 3" xfId="256"/>
    <cellStyle name="Comma 2 4" xfId="344"/>
    <cellStyle name="Comma 2 5" xfId="432"/>
    <cellStyle name="Comma 2 6" xfId="551"/>
    <cellStyle name="Comma 2 7" xfId="670"/>
    <cellStyle name="Comma 2 8" xfId="788"/>
    <cellStyle name="Comma 2 9" xfId="906"/>
    <cellStyle name="Comma 3" xfId="1170"/>
    <cellStyle name="Comma 4" xfId="1171"/>
    <cellStyle name="Comma 4 2" xfId="1200"/>
    <cellStyle name="Comma 5" xfId="1195"/>
    <cellStyle name="Comma 5 2" xfId="1265"/>
    <cellStyle name="Comma 5 3" xfId="1264"/>
    <cellStyle name="Comma 6" xfId="1266"/>
    <cellStyle name="Comma 7" xfId="1267"/>
    <cellStyle name="Comma 8" xfId="1268"/>
    <cellStyle name="Currency" xfId="1167" builtinId="4"/>
    <cellStyle name="Currency 2" xfId="95"/>
    <cellStyle name="Currency 3" xfId="1172"/>
    <cellStyle name="Currency 3 2" xfId="1269"/>
    <cellStyle name="Currency 4" xfId="1270"/>
    <cellStyle name="Emphasis 1" xfId="96"/>
    <cellStyle name="Emphasis 2" xfId="97"/>
    <cellStyle name="Emphasis 3" xfId="98"/>
    <cellStyle name="Explanatory Text 10" xfId="893"/>
    <cellStyle name="Explanatory Text 11" xfId="1010"/>
    <cellStyle name="Explanatory Text 2" xfId="28"/>
    <cellStyle name="Explanatory Text 2 10" xfId="1028"/>
    <cellStyle name="Explanatory Text 2 11" xfId="1118"/>
    <cellStyle name="Explanatory Text 2 2" xfId="99"/>
    <cellStyle name="Explanatory Text 2 3" xfId="261"/>
    <cellStyle name="Explanatory Text 2 4" xfId="349"/>
    <cellStyle name="Explanatory Text 2 5" xfId="437"/>
    <cellStyle name="Explanatory Text 2 6" xfId="556"/>
    <cellStyle name="Explanatory Text 2 7" xfId="675"/>
    <cellStyle name="Explanatory Text 2 8" xfId="793"/>
    <cellStyle name="Explanatory Text 2 9" xfId="911"/>
    <cellStyle name="Explanatory Text 3" xfId="189"/>
    <cellStyle name="Explanatory Text 4" xfId="287"/>
    <cellStyle name="Explanatory Text 5" xfId="375"/>
    <cellStyle name="Explanatory Text 6" xfId="414"/>
    <cellStyle name="Explanatory Text 7" xfId="537"/>
    <cellStyle name="Explanatory Text 8" xfId="656"/>
    <cellStyle name="Explanatory Text 9" xfId="774"/>
    <cellStyle name="Good 10" xfId="892"/>
    <cellStyle name="Good 11" xfId="1009"/>
    <cellStyle name="Good 2" xfId="29"/>
    <cellStyle name="Good 2 10" xfId="1029"/>
    <cellStyle name="Good 2 11" xfId="1119"/>
    <cellStyle name="Good 2 2" xfId="100"/>
    <cellStyle name="Good 2 3" xfId="262"/>
    <cellStyle name="Good 2 4" xfId="350"/>
    <cellStyle name="Good 2 5" xfId="438"/>
    <cellStyle name="Good 2 6" xfId="557"/>
    <cellStyle name="Good 2 7" xfId="676"/>
    <cellStyle name="Good 2 8" xfId="794"/>
    <cellStyle name="Good 2 9" xfId="912"/>
    <cellStyle name="Good 3" xfId="190"/>
    <cellStyle name="Good 4" xfId="286"/>
    <cellStyle name="Good 5" xfId="374"/>
    <cellStyle name="Good 6" xfId="413"/>
    <cellStyle name="Good 7" xfId="536"/>
    <cellStyle name="Good 8" xfId="655"/>
    <cellStyle name="Good 9" xfId="773"/>
    <cellStyle name="Heading 1 10" xfId="891"/>
    <cellStyle name="Heading 1 11" xfId="1008"/>
    <cellStyle name="Heading 1 2" xfId="30"/>
    <cellStyle name="Heading 1 2 10" xfId="1030"/>
    <cellStyle name="Heading 1 2 11" xfId="1120"/>
    <cellStyle name="Heading 1 2 2" xfId="101"/>
    <cellStyle name="Heading 1 2 3" xfId="263"/>
    <cellStyle name="Heading 1 2 4" xfId="351"/>
    <cellStyle name="Heading 1 2 5" xfId="439"/>
    <cellStyle name="Heading 1 2 6" xfId="558"/>
    <cellStyle name="Heading 1 2 7" xfId="677"/>
    <cellStyle name="Heading 1 2 8" xfId="795"/>
    <cellStyle name="Heading 1 2 9" xfId="913"/>
    <cellStyle name="Heading 1 3" xfId="191"/>
    <cellStyle name="Heading 1 4" xfId="285"/>
    <cellStyle name="Heading 1 5" xfId="373"/>
    <cellStyle name="Heading 1 6" xfId="411"/>
    <cellStyle name="Heading 1 7" xfId="534"/>
    <cellStyle name="Heading 1 8" xfId="653"/>
    <cellStyle name="Heading 1 9" xfId="771"/>
    <cellStyle name="Heading 2 10" xfId="889"/>
    <cellStyle name="Heading 2 11" xfId="1006"/>
    <cellStyle name="Heading 2 2" xfId="31"/>
    <cellStyle name="Heading 2 2 10" xfId="1031"/>
    <cellStyle name="Heading 2 2 11" xfId="1121"/>
    <cellStyle name="Heading 2 2 2" xfId="102"/>
    <cellStyle name="Heading 2 2 3" xfId="264"/>
    <cellStyle name="Heading 2 2 4" xfId="352"/>
    <cellStyle name="Heading 2 2 5" xfId="440"/>
    <cellStyle name="Heading 2 2 6" xfId="559"/>
    <cellStyle name="Heading 2 2 7" xfId="678"/>
    <cellStyle name="Heading 2 2 8" xfId="796"/>
    <cellStyle name="Heading 2 2 9" xfId="914"/>
    <cellStyle name="Heading 2 3" xfId="192"/>
    <cellStyle name="Heading 2 4" xfId="284"/>
    <cellStyle name="Heading 2 5" xfId="372"/>
    <cellStyle name="Heading 2 6" xfId="410"/>
    <cellStyle name="Heading 2 7" xfId="533"/>
    <cellStyle name="Heading 2 8" xfId="652"/>
    <cellStyle name="Heading 2 9" xfId="770"/>
    <cellStyle name="Heading 3 10" xfId="888"/>
    <cellStyle name="Heading 3 11" xfId="1005"/>
    <cellStyle name="Heading 3 2" xfId="32"/>
    <cellStyle name="Heading 3 2 10" xfId="1032"/>
    <cellStyle name="Heading 3 2 11" xfId="1122"/>
    <cellStyle name="Heading 3 2 2" xfId="103"/>
    <cellStyle name="Heading 3 2 3" xfId="265"/>
    <cellStyle name="Heading 3 2 4" xfId="353"/>
    <cellStyle name="Heading 3 2 5" xfId="441"/>
    <cellStyle name="Heading 3 2 6" xfId="560"/>
    <cellStyle name="Heading 3 2 7" xfId="679"/>
    <cellStyle name="Heading 3 2 8" xfId="797"/>
    <cellStyle name="Heading 3 2 9" xfId="915"/>
    <cellStyle name="Heading 3 3" xfId="193"/>
    <cellStyle name="Heading 3 4" xfId="283"/>
    <cellStyle name="Heading 3 5" xfId="371"/>
    <cellStyle name="Heading 3 6" xfId="409"/>
    <cellStyle name="Heading 3 7" xfId="532"/>
    <cellStyle name="Heading 3 8" xfId="651"/>
    <cellStyle name="Heading 3 9" xfId="769"/>
    <cellStyle name="Heading 4 10" xfId="887"/>
    <cellStyle name="Heading 4 11" xfId="1004"/>
    <cellStyle name="Heading 4 2" xfId="33"/>
    <cellStyle name="Heading 4 2 10" xfId="1033"/>
    <cellStyle name="Heading 4 2 11" xfId="1123"/>
    <cellStyle name="Heading 4 2 2" xfId="104"/>
    <cellStyle name="Heading 4 2 3" xfId="266"/>
    <cellStyle name="Heading 4 2 4" xfId="354"/>
    <cellStyle name="Heading 4 2 5" xfId="442"/>
    <cellStyle name="Heading 4 2 6" xfId="561"/>
    <cellStyle name="Heading 4 2 7" xfId="680"/>
    <cellStyle name="Heading 4 2 8" xfId="798"/>
    <cellStyle name="Heading 4 2 9" xfId="916"/>
    <cellStyle name="Heading 4 3" xfId="194"/>
    <cellStyle name="Heading 4 4" xfId="282"/>
    <cellStyle name="Heading 4 5" xfId="370"/>
    <cellStyle name="Heading 4 6" xfId="259"/>
    <cellStyle name="Heading 4 7" xfId="530"/>
    <cellStyle name="Heading 4 8" xfId="649"/>
    <cellStyle name="Heading 4 9" xfId="767"/>
    <cellStyle name="Hyperlink" xfId="1407" builtinId="8"/>
    <cellStyle name="Input 10" xfId="885"/>
    <cellStyle name="Input 11" xfId="1002"/>
    <cellStyle name="Input 12" xfId="1203"/>
    <cellStyle name="Input 2" xfId="34"/>
    <cellStyle name="Input 2 10" xfId="1034"/>
    <cellStyle name="Input 2 11" xfId="1124"/>
    <cellStyle name="Input 2 12" xfId="1271"/>
    <cellStyle name="Input 2 2" xfId="105"/>
    <cellStyle name="Input 2 3" xfId="267"/>
    <cellStyle name="Input 2 4" xfId="355"/>
    <cellStyle name="Input 2 5" xfId="443"/>
    <cellStyle name="Input 2 6" xfId="562"/>
    <cellStyle name="Input 2 7" xfId="681"/>
    <cellStyle name="Input 2 8" xfId="799"/>
    <cellStyle name="Input 2 9" xfId="917"/>
    <cellStyle name="Input 3" xfId="195"/>
    <cellStyle name="Input 4" xfId="281"/>
    <cellStyle name="Input 5" xfId="369"/>
    <cellStyle name="Input 6" xfId="258"/>
    <cellStyle name="Input 7" xfId="529"/>
    <cellStyle name="Input 8" xfId="648"/>
    <cellStyle name="Input 9" xfId="766"/>
    <cellStyle name="Linked Cell 10" xfId="884"/>
    <cellStyle name="Linked Cell 11" xfId="1001"/>
    <cellStyle name="Linked Cell 2" xfId="35"/>
    <cellStyle name="Linked Cell 2 10" xfId="1035"/>
    <cellStyle name="Linked Cell 2 11" xfId="1125"/>
    <cellStyle name="Linked Cell 2 2" xfId="106"/>
    <cellStyle name="Linked Cell 2 3" xfId="268"/>
    <cellStyle name="Linked Cell 2 4" xfId="356"/>
    <cellStyle name="Linked Cell 2 5" xfId="444"/>
    <cellStyle name="Linked Cell 2 6" xfId="563"/>
    <cellStyle name="Linked Cell 2 7" xfId="682"/>
    <cellStyle name="Linked Cell 2 8" xfId="800"/>
    <cellStyle name="Linked Cell 2 9" xfId="918"/>
    <cellStyle name="Linked Cell 3" xfId="196"/>
    <cellStyle name="Linked Cell 4" xfId="280"/>
    <cellStyle name="Linked Cell 5" xfId="368"/>
    <cellStyle name="Linked Cell 6" xfId="257"/>
    <cellStyle name="Linked Cell 7" xfId="528"/>
    <cellStyle name="Linked Cell 8" xfId="647"/>
    <cellStyle name="Linked Cell 9" xfId="765"/>
    <cellStyle name="Neutral 10" xfId="883"/>
    <cellStyle name="Neutral 11" xfId="1000"/>
    <cellStyle name="Neutral 2" xfId="36"/>
    <cellStyle name="Neutral 2 10" xfId="1036"/>
    <cellStyle name="Neutral 2 11" xfId="1126"/>
    <cellStyle name="Neutral 2 2" xfId="107"/>
    <cellStyle name="Neutral 2 3" xfId="269"/>
    <cellStyle name="Neutral 2 4" xfId="357"/>
    <cellStyle name="Neutral 2 5" xfId="445"/>
    <cellStyle name="Neutral 2 6" xfId="564"/>
    <cellStyle name="Neutral 2 7" xfId="683"/>
    <cellStyle name="Neutral 2 8" xfId="801"/>
    <cellStyle name="Neutral 2 9" xfId="919"/>
    <cellStyle name="Neutral 3" xfId="197"/>
    <cellStyle name="Neutral 4" xfId="279"/>
    <cellStyle name="Neutral 5" xfId="367"/>
    <cellStyle name="Neutral 6" xfId="345"/>
    <cellStyle name="Neutral 7" xfId="526"/>
    <cellStyle name="Neutral 8" xfId="645"/>
    <cellStyle name="Neutral 9" xfId="763"/>
    <cellStyle name="Normal" xfId="0" builtinId="0"/>
    <cellStyle name="Normal 10" xfId="1178"/>
    <cellStyle name="Normal 10 2" xfId="1272"/>
    <cellStyle name="Normal 10 20" xfId="1406"/>
    <cellStyle name="Normal 2" xfId="1173"/>
    <cellStyle name="Normal 2 10" xfId="881"/>
    <cellStyle name="Normal 2 10 2" xfId="1273"/>
    <cellStyle name="Normal 2 10 3" xfId="1274"/>
    <cellStyle name="Normal 2 11" xfId="998"/>
    <cellStyle name="Normal 2 11 2" xfId="1275"/>
    <cellStyle name="Normal 2 11 3" xfId="1276"/>
    <cellStyle name="Normal 2 12" xfId="1204"/>
    <cellStyle name="Normal 2 12 2" xfId="1277"/>
    <cellStyle name="Normal 2 12 3" xfId="1278"/>
    <cellStyle name="Normal 2 13" xfId="1205"/>
    <cellStyle name="Normal 2 13 2" xfId="1279"/>
    <cellStyle name="Normal 2 13 3" xfId="1280"/>
    <cellStyle name="Normal 2 14" xfId="1206"/>
    <cellStyle name="Normal 2 14 2" xfId="1281"/>
    <cellStyle name="Normal 2 14 3" xfId="1282"/>
    <cellStyle name="Normal 2 15" xfId="1207"/>
    <cellStyle name="Normal 2 15 2" xfId="1283"/>
    <cellStyle name="Normal 2 15 3" xfId="1284"/>
    <cellStyle name="Normal 2 16" xfId="1208"/>
    <cellStyle name="Normal 2 17" xfId="1209"/>
    <cellStyle name="Normal 2 18" xfId="1210"/>
    <cellStyle name="Normal 2 19" xfId="1211"/>
    <cellStyle name="Normal 2 2" xfId="37"/>
    <cellStyle name="Normal 2 2 2" xfId="1285"/>
    <cellStyle name="Normal 2 20" xfId="1212"/>
    <cellStyle name="Normal 2 21" xfId="1213"/>
    <cellStyle name="Normal 2 22" xfId="1214"/>
    <cellStyle name="Normal 2 23" xfId="1215"/>
    <cellStyle name="Normal 2 24" xfId="1216"/>
    <cellStyle name="Normal 2 25" xfId="1217"/>
    <cellStyle name="Normal 2 26" xfId="1218"/>
    <cellStyle name="Normal 2 27" xfId="1219"/>
    <cellStyle name="Normal 2 28" xfId="1220"/>
    <cellStyle name="Normal 2 29" xfId="1221"/>
    <cellStyle name="Normal 2 3" xfId="198"/>
    <cellStyle name="Normal 2 3 2" xfId="1286"/>
    <cellStyle name="Normal 2 3 3" xfId="1287"/>
    <cellStyle name="Normal 2 30" xfId="1222"/>
    <cellStyle name="Normal 2 31" xfId="108"/>
    <cellStyle name="Normal 2 31 10" xfId="1288"/>
    <cellStyle name="Normal 2 31 11" xfId="1289"/>
    <cellStyle name="Normal 2 31 2" xfId="1223"/>
    <cellStyle name="Normal 2 31 2 2" xfId="1224"/>
    <cellStyle name="Normal 2 31 2 3" xfId="1225"/>
    <cellStyle name="Normal 2 31 2 4" xfId="1290"/>
    <cellStyle name="Normal 2 31 2_Circuits" xfId="1226"/>
    <cellStyle name="Normal 2 31 3" xfId="1227"/>
    <cellStyle name="Normal 2 31 4" xfId="1291"/>
    <cellStyle name="Normal 2 31 5" xfId="1292"/>
    <cellStyle name="Normal 2 31 6" xfId="1293"/>
    <cellStyle name="Normal 2 31 7" xfId="1294"/>
    <cellStyle name="Normal 2 31 8" xfId="1295"/>
    <cellStyle name="Normal 2 31 9" xfId="1296"/>
    <cellStyle name="Normal 2 31_Circuits" xfId="1228"/>
    <cellStyle name="Normal 2 32" xfId="1229"/>
    <cellStyle name="Normal 2 4" xfId="278"/>
    <cellStyle name="Normal 2 4 2" xfId="1297"/>
    <cellStyle name="Normal 2 4 3" xfId="1298"/>
    <cellStyle name="Normal 2 5" xfId="366"/>
    <cellStyle name="Normal 2 5 2" xfId="1299"/>
    <cellStyle name="Normal 2 5 3" xfId="1300"/>
    <cellStyle name="Normal 2 6" xfId="346"/>
    <cellStyle name="Normal 2 6 2" xfId="1301"/>
    <cellStyle name="Normal 2 6 3" xfId="1302"/>
    <cellStyle name="Normal 2 7" xfId="525"/>
    <cellStyle name="Normal 2 7 2" xfId="1303"/>
    <cellStyle name="Normal 2 7 3" xfId="1304"/>
    <cellStyle name="Normal 2 8" xfId="644"/>
    <cellStyle name="Normal 2 8 2" xfId="1305"/>
    <cellStyle name="Normal 2 8 3" xfId="1306"/>
    <cellStyle name="Normal 2 9" xfId="762"/>
    <cellStyle name="Normal 2 9 2" xfId="1307"/>
    <cellStyle name="Normal 2 9 3" xfId="1308"/>
    <cellStyle name="Normal 2_Circuits" xfId="1230"/>
    <cellStyle name="Normal 20" xfId="109"/>
    <cellStyle name="Normal 21" xfId="110"/>
    <cellStyle name="Normal 21 2" xfId="1231"/>
    <cellStyle name="Normal 21 3" xfId="1232"/>
    <cellStyle name="Normal 29" xfId="1233"/>
    <cellStyle name="Normal 29 2" xfId="1309"/>
    <cellStyle name="Normal 29 3" xfId="1310"/>
    <cellStyle name="Normal 3" xfId="111"/>
    <cellStyle name="Normal 3 10" xfId="1311"/>
    <cellStyle name="Normal 3 2" xfId="1235"/>
    <cellStyle name="Normal 3 2 2" xfId="1236"/>
    <cellStyle name="Normal 3 2 2 2" xfId="1312"/>
    <cellStyle name="Normal 3 2 2 2 2" xfId="1313"/>
    <cellStyle name="Normal 3 2 2 2 3" xfId="1314"/>
    <cellStyle name="Normal 3 2 2 3" xfId="1315"/>
    <cellStyle name="Normal 3 2 2 4" xfId="1316"/>
    <cellStyle name="Normal 3 2 2 5" xfId="1317"/>
    <cellStyle name="Normal 3 2 2 6" xfId="1318"/>
    <cellStyle name="Normal 3 2 3" xfId="1319"/>
    <cellStyle name="Normal 3 2 3 2" xfId="1320"/>
    <cellStyle name="Normal 3 2 3 3" xfId="1321"/>
    <cellStyle name="Normal 3 2 4" xfId="1322"/>
    <cellStyle name="Normal 3 2 5" xfId="1323"/>
    <cellStyle name="Normal 3 2 6" xfId="1324"/>
    <cellStyle name="Normal 3 2 7" xfId="1325"/>
    <cellStyle name="Normal 3 3" xfId="1237"/>
    <cellStyle name="Normal 3 3 2" xfId="1238"/>
    <cellStyle name="Normal 3 3 2 2" xfId="1326"/>
    <cellStyle name="Normal 3 3 2 2 2" xfId="1327"/>
    <cellStyle name="Normal 3 3 2 2 3" xfId="1328"/>
    <cellStyle name="Normal 3 3 2 3" xfId="1329"/>
    <cellStyle name="Normal 3 3 2 4" xfId="1330"/>
    <cellStyle name="Normal 3 3 2 5" xfId="1331"/>
    <cellStyle name="Normal 3 3 2 6" xfId="1332"/>
    <cellStyle name="Normal 3 3 3" xfId="1333"/>
    <cellStyle name="Normal 3 3 3 2" xfId="1334"/>
    <cellStyle name="Normal 3 3 3 3" xfId="1335"/>
    <cellStyle name="Normal 3 3 4" xfId="1336"/>
    <cellStyle name="Normal 3 3 5" xfId="1337"/>
    <cellStyle name="Normal 3 3 6" xfId="1338"/>
    <cellStyle name="Normal 3 3 7" xfId="1339"/>
    <cellStyle name="Normal 3 4" xfId="1239"/>
    <cellStyle name="Normal 3 4 2" xfId="1340"/>
    <cellStyle name="Normal 3 4 2 2" xfId="1341"/>
    <cellStyle name="Normal 3 4 2 3" xfId="1342"/>
    <cellStyle name="Normal 3 4 3" xfId="1343"/>
    <cellStyle name="Normal 3 4 4" xfId="1344"/>
    <cellStyle name="Normal 3 4 5" xfId="1345"/>
    <cellStyle name="Normal 3 4 6" xfId="1346"/>
    <cellStyle name="Normal 3 4 7" xfId="1347"/>
    <cellStyle name="Normal 3 4 8" xfId="1348"/>
    <cellStyle name="Normal 3 5" xfId="1234"/>
    <cellStyle name="Normal 3 5 2" xfId="1349"/>
    <cellStyle name="Normal 3 5 3" xfId="1350"/>
    <cellStyle name="Normal 3 6" xfId="1351"/>
    <cellStyle name="Normal 3 6 2" xfId="1352"/>
    <cellStyle name="Normal 3 6 3" xfId="1353"/>
    <cellStyle name="Normal 3 7" xfId="1354"/>
    <cellStyle name="Normal 3 7 2" xfId="1355"/>
    <cellStyle name="Normal 3 7 3" xfId="1356"/>
    <cellStyle name="Normal 3 8" xfId="1357"/>
    <cellStyle name="Normal 3 9" xfId="1358"/>
    <cellStyle name="Normal 3_Circuits" xfId="1240"/>
    <cellStyle name="Normal 31" xfId="44"/>
    <cellStyle name="Normal 39" xfId="112"/>
    <cellStyle name="Normal 39 10" xfId="1359"/>
    <cellStyle name="Normal 39 11" xfId="1360"/>
    <cellStyle name="Normal 39 2" xfId="1241"/>
    <cellStyle name="Normal 39 2 2" xfId="1242"/>
    <cellStyle name="Normal 39 2 3" xfId="1243"/>
    <cellStyle name="Normal 39 2 4" xfId="1361"/>
    <cellStyle name="Normal 39 2_Circuits" xfId="1244"/>
    <cellStyle name="Normal 39 3" xfId="1245"/>
    <cellStyle name="Normal 39 4" xfId="1362"/>
    <cellStyle name="Normal 39 5" xfId="1363"/>
    <cellStyle name="Normal 39 6" xfId="1364"/>
    <cellStyle name="Normal 39 7" xfId="1365"/>
    <cellStyle name="Normal 39 8" xfId="1366"/>
    <cellStyle name="Normal 39 9" xfId="1367"/>
    <cellStyle name="Normal 39_Circuits" xfId="1246"/>
    <cellStyle name="Normal 4" xfId="113"/>
    <cellStyle name="Normal 4 2" xfId="1368"/>
    <cellStyle name="Normal 4 2 2" xfId="1369"/>
    <cellStyle name="Normal 4 2 2 2" xfId="1370"/>
    <cellStyle name="Normal 4 2 2 3" xfId="1371"/>
    <cellStyle name="Normal 4 2 3" xfId="1372"/>
    <cellStyle name="Normal 4 2 4" xfId="1373"/>
    <cellStyle name="Normal 4 2 5" xfId="1374"/>
    <cellStyle name="Normal 4 2 6" xfId="1375"/>
    <cellStyle name="Normal 4 3" xfId="1376"/>
    <cellStyle name="Normal 4 4" xfId="1377"/>
    <cellStyle name="Normal 4 5" xfId="1378"/>
    <cellStyle name="Normal 4 6" xfId="1379"/>
    <cellStyle name="Normal 4 7" xfId="1380"/>
    <cellStyle name="Normal 43" xfId="1381"/>
    <cellStyle name="Normal 43 2" xfId="1382"/>
    <cellStyle name="Normal 44" xfId="1383"/>
    <cellStyle name="Normal 44 2" xfId="1384"/>
    <cellStyle name="Normal 45" xfId="1385"/>
    <cellStyle name="Normal 45 2" xfId="1386"/>
    <cellStyle name="Normal 46" xfId="1387"/>
    <cellStyle name="Normal 5" xfId="1174"/>
    <cellStyle name="Normal 5 2" xfId="1389"/>
    <cellStyle name="Normal 5 3" xfId="1390"/>
    <cellStyle name="Normal 5 4" xfId="1391"/>
    <cellStyle name="Normal 5 5" xfId="1392"/>
    <cellStyle name="Normal 5 6" xfId="1388"/>
    <cellStyle name="Normal 6" xfId="316"/>
    <cellStyle name="Normal 6 2" xfId="1393"/>
    <cellStyle name="Normal 7" xfId="404"/>
    <cellStyle name="Normal 7 2" xfId="1394"/>
    <cellStyle name="Normal 8" xfId="473"/>
    <cellStyle name="Normal 8 2" xfId="1395"/>
    <cellStyle name="Normal 9" xfId="613"/>
    <cellStyle name="Normal_Template WILKS Tariff Model" xfId="38"/>
    <cellStyle name="Note 10" xfId="879"/>
    <cellStyle name="Note 11" xfId="997"/>
    <cellStyle name="Note 12" xfId="1247"/>
    <cellStyle name="Note 2" xfId="39"/>
    <cellStyle name="Note 2 10" xfId="1043"/>
    <cellStyle name="Note 2 11" xfId="1127"/>
    <cellStyle name="Note 2 12" xfId="1248"/>
    <cellStyle name="Note 2 2" xfId="114"/>
    <cellStyle name="Note 2 3" xfId="274"/>
    <cellStyle name="Note 2 4" xfId="362"/>
    <cellStyle name="Note 2 5" xfId="452"/>
    <cellStyle name="Note 2 6" xfId="571"/>
    <cellStyle name="Note 2 7" xfId="690"/>
    <cellStyle name="Note 2 8" xfId="808"/>
    <cellStyle name="Note 2 9" xfId="926"/>
    <cellStyle name="Note 3" xfId="200"/>
    <cellStyle name="Note 3 2" xfId="1249"/>
    <cellStyle name="Note 4" xfId="206"/>
    <cellStyle name="Note 4 2" xfId="1396"/>
    <cellStyle name="Note 5" xfId="270"/>
    <cellStyle name="Note 6" xfId="348"/>
    <cellStyle name="Note 7" xfId="505"/>
    <cellStyle name="Note 8" xfId="624"/>
    <cellStyle name="Note 9" xfId="742"/>
    <cellStyle name="Output 10" xfId="860"/>
    <cellStyle name="Output 11" xfId="978"/>
    <cellStyle name="Output 12" xfId="1250"/>
    <cellStyle name="Output 2" xfId="40"/>
    <cellStyle name="Output 2 10" xfId="1044"/>
    <cellStyle name="Output 2 11" xfId="1128"/>
    <cellStyle name="Output 2 12" xfId="1397"/>
    <cellStyle name="Output 2 2" xfId="115"/>
    <cellStyle name="Output 2 3" xfId="275"/>
    <cellStyle name="Output 2 4" xfId="363"/>
    <cellStyle name="Output 2 5" xfId="453"/>
    <cellStyle name="Output 2 6" xfId="572"/>
    <cellStyle name="Output 2 7" xfId="691"/>
    <cellStyle name="Output 2 8" xfId="809"/>
    <cellStyle name="Output 2 9" xfId="927"/>
    <cellStyle name="Output 3" xfId="201"/>
    <cellStyle name="Output 4" xfId="199"/>
    <cellStyle name="Output 5" xfId="277"/>
    <cellStyle name="Output 6" xfId="496"/>
    <cellStyle name="Output 7" xfId="504"/>
    <cellStyle name="Output 8" xfId="623"/>
    <cellStyle name="Output 9" xfId="741"/>
    <cellStyle name="Percent" xfId="1168" builtinId="5"/>
    <cellStyle name="Percent 2" xfId="1175"/>
    <cellStyle name="Percent 2 10" xfId="1045"/>
    <cellStyle name="Percent 2 11" xfId="1129"/>
    <cellStyle name="Percent 2 12" xfId="1252"/>
    <cellStyle name="Percent 2 2" xfId="116"/>
    <cellStyle name="Percent 2 2 2" xfId="1398"/>
    <cellStyle name="Percent 2 2 3" xfId="1399"/>
    <cellStyle name="Percent 2 3" xfId="276"/>
    <cellStyle name="Percent 2 3 2" xfId="1253"/>
    <cellStyle name="Percent 2 4" xfId="364"/>
    <cellStyle name="Percent 2 5" xfId="454"/>
    <cellStyle name="Percent 2 6" xfId="573"/>
    <cellStyle name="Percent 2 7" xfId="692"/>
    <cellStyle name="Percent 2 8" xfId="810"/>
    <cellStyle name="Percent 2 9" xfId="928"/>
    <cellStyle name="Percent 3" xfId="1176"/>
    <cellStyle name="Percent 3 2" xfId="1400"/>
    <cellStyle name="Percent 3 3" xfId="1401"/>
    <cellStyle name="Percent 4" xfId="1177"/>
    <cellStyle name="Percent 4 2" xfId="1402"/>
    <cellStyle name="Percent 5" xfId="1251"/>
    <cellStyle name="Percent 5 2" xfId="1403"/>
    <cellStyle name="Percent 6" xfId="1404"/>
    <cellStyle name="rowfield" xfId="1254"/>
    <cellStyle name="SAPBEXaggData" xfId="117"/>
    <cellStyle name="SAPBEXaggData 2" xfId="455"/>
    <cellStyle name="SAPBEXaggData 3" xfId="574"/>
    <cellStyle name="SAPBEXaggData 4" xfId="693"/>
    <cellStyle name="SAPBEXaggData 5" xfId="811"/>
    <cellStyle name="SAPBEXaggData 6" xfId="929"/>
    <cellStyle name="SAPBEXaggData 7" xfId="1046"/>
    <cellStyle name="SAPBEXaggData 8" xfId="1130"/>
    <cellStyle name="SAPBEXaggDataEmph" xfId="118"/>
    <cellStyle name="SAPBEXaggDataEmph 2" xfId="456"/>
    <cellStyle name="SAPBEXaggDataEmph 3" xfId="575"/>
    <cellStyle name="SAPBEXaggDataEmph 4" xfId="694"/>
    <cellStyle name="SAPBEXaggDataEmph 5" xfId="812"/>
    <cellStyle name="SAPBEXaggDataEmph 6" xfId="930"/>
    <cellStyle name="SAPBEXaggDataEmph 7" xfId="1047"/>
    <cellStyle name="SAPBEXaggDataEmph 8" xfId="1131"/>
    <cellStyle name="SAPBEXaggItem" xfId="119"/>
    <cellStyle name="SAPBEXaggItem 2" xfId="457"/>
    <cellStyle name="SAPBEXaggItem 3" xfId="576"/>
    <cellStyle name="SAPBEXaggItem 4" xfId="695"/>
    <cellStyle name="SAPBEXaggItem 5" xfId="813"/>
    <cellStyle name="SAPBEXaggItem 6" xfId="931"/>
    <cellStyle name="SAPBEXaggItem 7" xfId="1048"/>
    <cellStyle name="SAPBEXaggItem 8" xfId="1132"/>
    <cellStyle name="SAPBEXaggItemX" xfId="120"/>
    <cellStyle name="SAPBEXaggItemX 2" xfId="458"/>
    <cellStyle name="SAPBEXaggItemX 3" xfId="577"/>
    <cellStyle name="SAPBEXaggItemX 4" xfId="696"/>
    <cellStyle name="SAPBEXaggItemX 5" xfId="814"/>
    <cellStyle name="SAPBEXaggItemX 6" xfId="932"/>
    <cellStyle name="SAPBEXaggItemX 7" xfId="1049"/>
    <cellStyle name="SAPBEXaggItemX 8" xfId="1133"/>
    <cellStyle name="SAPBEXchaText" xfId="121"/>
    <cellStyle name="SAPBEXexcBad7" xfId="122"/>
    <cellStyle name="SAPBEXexcBad7 2" xfId="460"/>
    <cellStyle name="SAPBEXexcBad7 3" xfId="579"/>
    <cellStyle name="SAPBEXexcBad7 4" xfId="698"/>
    <cellStyle name="SAPBEXexcBad7 5" xfId="816"/>
    <cellStyle name="SAPBEXexcBad7 6" xfId="934"/>
    <cellStyle name="SAPBEXexcBad7 7" xfId="1051"/>
    <cellStyle name="SAPBEXexcBad7 8" xfId="1134"/>
    <cellStyle name="SAPBEXexcBad8" xfId="123"/>
    <cellStyle name="SAPBEXexcBad8 2" xfId="461"/>
    <cellStyle name="SAPBEXexcBad8 3" xfId="580"/>
    <cellStyle name="SAPBEXexcBad8 4" xfId="699"/>
    <cellStyle name="SAPBEXexcBad8 5" xfId="817"/>
    <cellStyle name="SAPBEXexcBad8 6" xfId="935"/>
    <cellStyle name="SAPBEXexcBad8 7" xfId="1052"/>
    <cellStyle name="SAPBEXexcBad8 8" xfId="1135"/>
    <cellStyle name="SAPBEXexcBad9" xfId="124"/>
    <cellStyle name="SAPBEXexcBad9 2" xfId="462"/>
    <cellStyle name="SAPBEXexcBad9 3" xfId="581"/>
    <cellStyle name="SAPBEXexcBad9 4" xfId="700"/>
    <cellStyle name="SAPBEXexcBad9 5" xfId="818"/>
    <cellStyle name="SAPBEXexcBad9 6" xfId="936"/>
    <cellStyle name="SAPBEXexcBad9 7" xfId="1053"/>
    <cellStyle name="SAPBEXexcBad9 8" xfId="1136"/>
    <cellStyle name="SAPBEXexcCritical4" xfId="125"/>
    <cellStyle name="SAPBEXexcCritical4 2" xfId="463"/>
    <cellStyle name="SAPBEXexcCritical4 3" xfId="582"/>
    <cellStyle name="SAPBEXexcCritical4 4" xfId="701"/>
    <cellStyle name="SAPBEXexcCritical4 5" xfId="819"/>
    <cellStyle name="SAPBEXexcCritical4 6" xfId="937"/>
    <cellStyle name="SAPBEXexcCritical4 7" xfId="1054"/>
    <cellStyle name="SAPBEXexcCritical4 8" xfId="1137"/>
    <cellStyle name="SAPBEXexcCritical5" xfId="126"/>
    <cellStyle name="SAPBEXexcCritical5 2" xfId="464"/>
    <cellStyle name="SAPBEXexcCritical5 3" xfId="583"/>
    <cellStyle name="SAPBEXexcCritical5 4" xfId="702"/>
    <cellStyle name="SAPBEXexcCritical5 5" xfId="820"/>
    <cellStyle name="SAPBEXexcCritical5 6" xfId="938"/>
    <cellStyle name="SAPBEXexcCritical5 7" xfId="1055"/>
    <cellStyle name="SAPBEXexcCritical5 8" xfId="1138"/>
    <cellStyle name="SAPBEXexcCritical6" xfId="127"/>
    <cellStyle name="SAPBEXexcCritical6 2" xfId="465"/>
    <cellStyle name="SAPBEXexcCritical6 3" xfId="584"/>
    <cellStyle name="SAPBEXexcCritical6 4" xfId="703"/>
    <cellStyle name="SAPBEXexcCritical6 5" xfId="821"/>
    <cellStyle name="SAPBEXexcCritical6 6" xfId="939"/>
    <cellStyle name="SAPBEXexcCritical6 7" xfId="1056"/>
    <cellStyle name="SAPBEXexcCritical6 8" xfId="1139"/>
    <cellStyle name="SAPBEXexcGood1" xfId="128"/>
    <cellStyle name="SAPBEXexcGood1 2" xfId="466"/>
    <cellStyle name="SAPBEXexcGood1 3" xfId="585"/>
    <cellStyle name="SAPBEXexcGood1 4" xfId="704"/>
    <cellStyle name="SAPBEXexcGood1 5" xfId="822"/>
    <cellStyle name="SAPBEXexcGood1 6" xfId="940"/>
    <cellStyle name="SAPBEXexcGood1 7" xfId="1057"/>
    <cellStyle name="SAPBEXexcGood1 8" xfId="1140"/>
    <cellStyle name="SAPBEXexcGood2" xfId="129"/>
    <cellStyle name="SAPBEXexcGood2 2" xfId="467"/>
    <cellStyle name="SAPBEXexcGood2 3" xfId="586"/>
    <cellStyle name="SAPBEXexcGood2 4" xfId="705"/>
    <cellStyle name="SAPBEXexcGood2 5" xfId="823"/>
    <cellStyle name="SAPBEXexcGood2 6" xfId="941"/>
    <cellStyle name="SAPBEXexcGood2 7" xfId="1058"/>
    <cellStyle name="SAPBEXexcGood2 8" xfId="1141"/>
    <cellStyle name="SAPBEXexcGood3" xfId="130"/>
    <cellStyle name="SAPBEXexcGood3 2" xfId="468"/>
    <cellStyle name="SAPBEXexcGood3 3" xfId="587"/>
    <cellStyle name="SAPBEXexcGood3 4" xfId="706"/>
    <cellStyle name="SAPBEXexcGood3 5" xfId="824"/>
    <cellStyle name="SAPBEXexcGood3 6" xfId="942"/>
    <cellStyle name="SAPBEXexcGood3 7" xfId="1059"/>
    <cellStyle name="SAPBEXexcGood3 8" xfId="1142"/>
    <cellStyle name="SAPBEXfilterDrill" xfId="131"/>
    <cellStyle name="SAPBEXfilterItem" xfId="132"/>
    <cellStyle name="SAPBEXfilterText" xfId="133"/>
    <cellStyle name="SAPBEXformats" xfId="134"/>
    <cellStyle name="SAPBEXformats 2" xfId="472"/>
    <cellStyle name="SAPBEXformats 3" xfId="591"/>
    <cellStyle name="SAPBEXformats 4" xfId="710"/>
    <cellStyle name="SAPBEXformats 5" xfId="828"/>
    <cellStyle name="SAPBEXformats 6" xfId="946"/>
    <cellStyle name="SAPBEXformats 7" xfId="1063"/>
    <cellStyle name="SAPBEXformats 8" xfId="1143"/>
    <cellStyle name="SAPBEXheaderItem" xfId="135"/>
    <cellStyle name="SAPBEXheaderText" xfId="136"/>
    <cellStyle name="SAPBEXHLevel0" xfId="137"/>
    <cellStyle name="SAPBEXHLevel0 2" xfId="474"/>
    <cellStyle name="SAPBEXHLevel0 3" xfId="594"/>
    <cellStyle name="SAPBEXHLevel0 4" xfId="713"/>
    <cellStyle name="SAPBEXHLevel0 5" xfId="831"/>
    <cellStyle name="SAPBEXHLevel0 6" xfId="949"/>
    <cellStyle name="SAPBEXHLevel0 7" xfId="1066"/>
    <cellStyle name="SAPBEXHLevel0 8" xfId="1144"/>
    <cellStyle name="SAPBEXHLevel0X" xfId="138"/>
    <cellStyle name="SAPBEXHLevel0X 2" xfId="475"/>
    <cellStyle name="SAPBEXHLevel0X 3" xfId="595"/>
    <cellStyle name="SAPBEXHLevel0X 4" xfId="714"/>
    <cellStyle name="SAPBEXHLevel0X 5" xfId="832"/>
    <cellStyle name="SAPBEXHLevel0X 6" xfId="950"/>
    <cellStyle name="SAPBEXHLevel0X 7" xfId="1067"/>
    <cellStyle name="SAPBEXHLevel0X 8" xfId="1145"/>
    <cellStyle name="SAPBEXHLevel1" xfId="139"/>
    <cellStyle name="SAPBEXHLevel1 2" xfId="476"/>
    <cellStyle name="SAPBEXHLevel1 3" xfId="596"/>
    <cellStyle name="SAPBEXHLevel1 4" xfId="715"/>
    <cellStyle name="SAPBEXHLevel1 5" xfId="833"/>
    <cellStyle name="SAPBEXHLevel1 6" xfId="951"/>
    <cellStyle name="SAPBEXHLevel1 7" xfId="1068"/>
    <cellStyle name="SAPBEXHLevel1 8" xfId="1146"/>
    <cellStyle name="SAPBEXHLevel1X" xfId="140"/>
    <cellStyle name="SAPBEXHLevel1X 2" xfId="477"/>
    <cellStyle name="SAPBEXHLevel1X 3" xfId="597"/>
    <cellStyle name="SAPBEXHLevel1X 4" xfId="716"/>
    <cellStyle name="SAPBEXHLevel1X 5" xfId="834"/>
    <cellStyle name="SAPBEXHLevel1X 6" xfId="952"/>
    <cellStyle name="SAPBEXHLevel1X 7" xfId="1069"/>
    <cellStyle name="SAPBEXHLevel1X 8" xfId="1147"/>
    <cellStyle name="SAPBEXHLevel2" xfId="141"/>
    <cellStyle name="SAPBEXHLevel2 2" xfId="478"/>
    <cellStyle name="SAPBEXHLevel2 3" xfId="598"/>
    <cellStyle name="SAPBEXHLevel2 4" xfId="717"/>
    <cellStyle name="SAPBEXHLevel2 5" xfId="835"/>
    <cellStyle name="SAPBEXHLevel2 6" xfId="953"/>
    <cellStyle name="SAPBEXHLevel2 7" xfId="1070"/>
    <cellStyle name="SAPBEXHLevel2 8" xfId="1148"/>
    <cellStyle name="SAPBEXHLevel2X" xfId="142"/>
    <cellStyle name="SAPBEXHLevel2X 2" xfId="479"/>
    <cellStyle name="SAPBEXHLevel2X 3" xfId="599"/>
    <cellStyle name="SAPBEXHLevel2X 4" xfId="718"/>
    <cellStyle name="SAPBEXHLevel2X 5" xfId="836"/>
    <cellStyle name="SAPBEXHLevel2X 6" xfId="954"/>
    <cellStyle name="SAPBEXHLevel2X 7" xfId="1071"/>
    <cellStyle name="SAPBEXHLevel2X 8" xfId="1149"/>
    <cellStyle name="SAPBEXHLevel3" xfId="143"/>
    <cellStyle name="SAPBEXHLevel3 2" xfId="480"/>
    <cellStyle name="SAPBEXHLevel3 3" xfId="600"/>
    <cellStyle name="SAPBEXHLevel3 4" xfId="719"/>
    <cellStyle name="SAPBEXHLevel3 5" xfId="837"/>
    <cellStyle name="SAPBEXHLevel3 6" xfId="955"/>
    <cellStyle name="SAPBEXHLevel3 7" xfId="1072"/>
    <cellStyle name="SAPBEXHLevel3 8" xfId="1150"/>
    <cellStyle name="SAPBEXHLevel3X" xfId="144"/>
    <cellStyle name="SAPBEXHLevel3X 2" xfId="481"/>
    <cellStyle name="SAPBEXHLevel3X 3" xfId="601"/>
    <cellStyle name="SAPBEXHLevel3X 4" xfId="720"/>
    <cellStyle name="SAPBEXHLevel3X 5" xfId="838"/>
    <cellStyle name="SAPBEXHLevel3X 6" xfId="956"/>
    <cellStyle name="SAPBEXHLevel3X 7" xfId="1073"/>
    <cellStyle name="SAPBEXHLevel3X 8" xfId="1151"/>
    <cellStyle name="SAPBEXinputData" xfId="145"/>
    <cellStyle name="SAPBEXinputData 10" xfId="1074"/>
    <cellStyle name="SAPBEXinputData 11" xfId="1152"/>
    <cellStyle name="SAPBEXinputData 2" xfId="161"/>
    <cellStyle name="SAPBEXinputData 2 10" xfId="1165"/>
    <cellStyle name="SAPBEXinputData 2 2" xfId="320"/>
    <cellStyle name="SAPBEXinputData 2 3" xfId="408"/>
    <cellStyle name="SAPBEXinputData 2 4" xfId="495"/>
    <cellStyle name="SAPBEXinputData 2 5" xfId="617"/>
    <cellStyle name="SAPBEXinputData 2 6" xfId="735"/>
    <cellStyle name="SAPBEXinputData 2 7" xfId="853"/>
    <cellStyle name="SAPBEXinputData 2 8" xfId="972"/>
    <cellStyle name="SAPBEXinputData 2 9" xfId="1089"/>
    <cellStyle name="SAPBEXinputData 3" xfId="305"/>
    <cellStyle name="SAPBEXinputData 4" xfId="393"/>
    <cellStyle name="SAPBEXinputData 5" xfId="482"/>
    <cellStyle name="SAPBEXinputData 6" xfId="602"/>
    <cellStyle name="SAPBEXinputData 7" xfId="721"/>
    <cellStyle name="SAPBEXinputData 8" xfId="839"/>
    <cellStyle name="SAPBEXinputData 9" xfId="957"/>
    <cellStyle name="SAPBEXresData" xfId="146"/>
    <cellStyle name="SAPBEXresData 2" xfId="483"/>
    <cellStyle name="SAPBEXresData 3" xfId="603"/>
    <cellStyle name="SAPBEXresData 4" xfId="722"/>
    <cellStyle name="SAPBEXresData 5" xfId="840"/>
    <cellStyle name="SAPBEXresData 6" xfId="958"/>
    <cellStyle name="SAPBEXresData 7" xfId="1075"/>
    <cellStyle name="SAPBEXresData 8" xfId="1153"/>
    <cellStyle name="SAPBEXresDataEmph" xfId="147"/>
    <cellStyle name="SAPBEXresDataEmph 2" xfId="484"/>
    <cellStyle name="SAPBEXresDataEmph 3" xfId="604"/>
    <cellStyle name="SAPBEXresDataEmph 4" xfId="723"/>
    <cellStyle name="SAPBEXresDataEmph 5" xfId="841"/>
    <cellStyle name="SAPBEXresDataEmph 6" xfId="959"/>
    <cellStyle name="SAPBEXresDataEmph 7" xfId="1076"/>
    <cellStyle name="SAPBEXresDataEmph 8" xfId="1154"/>
    <cellStyle name="SAPBEXresItem" xfId="148"/>
    <cellStyle name="SAPBEXresItem 2" xfId="485"/>
    <cellStyle name="SAPBEXresItem 3" xfId="605"/>
    <cellStyle name="SAPBEXresItem 4" xfId="724"/>
    <cellStyle name="SAPBEXresItem 5" xfId="842"/>
    <cellStyle name="SAPBEXresItem 6" xfId="960"/>
    <cellStyle name="SAPBEXresItem 7" xfId="1077"/>
    <cellStyle name="SAPBEXresItem 8" xfId="1155"/>
    <cellStyle name="SAPBEXresItemX" xfId="149"/>
    <cellStyle name="SAPBEXresItemX 2" xfId="486"/>
    <cellStyle name="SAPBEXresItemX 3" xfId="606"/>
    <cellStyle name="SAPBEXresItemX 4" xfId="725"/>
    <cellStyle name="SAPBEXresItemX 5" xfId="843"/>
    <cellStyle name="SAPBEXresItemX 6" xfId="961"/>
    <cellStyle name="SAPBEXresItemX 7" xfId="1078"/>
    <cellStyle name="SAPBEXresItemX 8" xfId="1156"/>
    <cellStyle name="SAPBEXstdData" xfId="150"/>
    <cellStyle name="SAPBEXstdData 2" xfId="487"/>
    <cellStyle name="SAPBEXstdData 3" xfId="607"/>
    <cellStyle name="SAPBEXstdData 4" xfId="726"/>
    <cellStyle name="SAPBEXstdData 5" xfId="844"/>
    <cellStyle name="SAPBEXstdData 6" xfId="962"/>
    <cellStyle name="SAPBEXstdData 7" xfId="1079"/>
    <cellStyle name="SAPBEXstdData 8" xfId="1157"/>
    <cellStyle name="SAPBEXstdDataEmph" xfId="151"/>
    <cellStyle name="SAPBEXstdDataEmph 2" xfId="488"/>
    <cellStyle name="SAPBEXstdDataEmph 3" xfId="608"/>
    <cellStyle name="SAPBEXstdDataEmph 4" xfId="727"/>
    <cellStyle name="SAPBEXstdDataEmph 5" xfId="845"/>
    <cellStyle name="SAPBEXstdDataEmph 6" xfId="963"/>
    <cellStyle name="SAPBEXstdDataEmph 7" xfId="1080"/>
    <cellStyle name="SAPBEXstdDataEmph 8" xfId="1158"/>
    <cellStyle name="SAPBEXstdItem" xfId="152"/>
    <cellStyle name="SAPBEXstdItem 2" xfId="489"/>
    <cellStyle name="SAPBEXstdItem 3" xfId="609"/>
    <cellStyle name="SAPBEXstdItem 4" xfId="728"/>
    <cellStyle name="SAPBEXstdItem 5" xfId="846"/>
    <cellStyle name="SAPBEXstdItem 6" xfId="964"/>
    <cellStyle name="SAPBEXstdItem 7" xfId="1081"/>
    <cellStyle name="SAPBEXstdItem 8" xfId="1159"/>
    <cellStyle name="SAPBEXstdItemX" xfId="153"/>
    <cellStyle name="SAPBEXstdItemX 2" xfId="490"/>
    <cellStyle name="SAPBEXstdItemX 3" xfId="610"/>
    <cellStyle name="SAPBEXstdItemX 4" xfId="729"/>
    <cellStyle name="SAPBEXstdItemX 5" xfId="847"/>
    <cellStyle name="SAPBEXstdItemX 6" xfId="965"/>
    <cellStyle name="SAPBEXstdItemX 7" xfId="1082"/>
    <cellStyle name="SAPBEXstdItemX 8" xfId="1160"/>
    <cellStyle name="SAPBEXtitle" xfId="154"/>
    <cellStyle name="SAPBEXundefined" xfId="155"/>
    <cellStyle name="SAPBEXundefined 2" xfId="491"/>
    <cellStyle name="SAPBEXundefined 3" xfId="612"/>
    <cellStyle name="SAPBEXundefined 4" xfId="731"/>
    <cellStyle name="SAPBEXundefined 5" xfId="849"/>
    <cellStyle name="SAPBEXundefined 6" xfId="967"/>
    <cellStyle name="SAPBEXundefined 7" xfId="1084"/>
    <cellStyle name="SAPBEXundefined 8" xfId="1161"/>
    <cellStyle name="Sheet Title" xfId="156"/>
    <cellStyle name="Style 1" xfId="157"/>
    <cellStyle name="Title 10" xfId="859"/>
    <cellStyle name="Title 11" xfId="977"/>
    <cellStyle name="Title 2" xfId="41"/>
    <cellStyle name="Title 2 10" xfId="1086"/>
    <cellStyle name="Title 2 11" xfId="1162"/>
    <cellStyle name="Title 2 2" xfId="158"/>
    <cellStyle name="Title 2 3" xfId="317"/>
    <cellStyle name="Title 2 4" xfId="405"/>
    <cellStyle name="Title 2 5" xfId="492"/>
    <cellStyle name="Title 2 6" xfId="614"/>
    <cellStyle name="Title 2 7" xfId="732"/>
    <cellStyle name="Title 2 8" xfId="850"/>
    <cellStyle name="Title 2 9" xfId="969"/>
    <cellStyle name="Title 3" xfId="202"/>
    <cellStyle name="Title 4" xfId="273"/>
    <cellStyle name="Title 5" xfId="361"/>
    <cellStyle name="Title 6" xfId="497"/>
    <cellStyle name="Title 7" xfId="503"/>
    <cellStyle name="Title 8" xfId="622"/>
    <cellStyle name="Title 9" xfId="740"/>
    <cellStyle name="Total 10" xfId="858"/>
    <cellStyle name="Total 11" xfId="976"/>
    <cellStyle name="Total 12" xfId="1255"/>
    <cellStyle name="Total 2" xfId="42"/>
    <cellStyle name="Total 2 10" xfId="1087"/>
    <cellStyle name="Total 2 11" xfId="1163"/>
    <cellStyle name="Total 2 12" xfId="1405"/>
    <cellStyle name="Total 2 2" xfId="159"/>
    <cellStyle name="Total 2 3" xfId="318"/>
    <cellStyle name="Total 2 4" xfId="406"/>
    <cellStyle name="Total 2 5" xfId="493"/>
    <cellStyle name="Total 2 6" xfId="615"/>
    <cellStyle name="Total 2 7" xfId="733"/>
    <cellStyle name="Total 2 8" xfId="851"/>
    <cellStyle name="Total 2 9" xfId="970"/>
    <cellStyle name="Total 3" xfId="203"/>
    <cellStyle name="Total 4" xfId="272"/>
    <cellStyle name="Total 5" xfId="360"/>
    <cellStyle name="Total 6" xfId="498"/>
    <cellStyle name="Total 7" xfId="502"/>
    <cellStyle name="Total 8" xfId="621"/>
    <cellStyle name="Total 9" xfId="739"/>
    <cellStyle name="Warning Text 10" xfId="857"/>
    <cellStyle name="Warning Text 11" xfId="975"/>
    <cellStyle name="Warning Text 2" xfId="43"/>
    <cellStyle name="Warning Text 2 10" xfId="1088"/>
    <cellStyle name="Warning Text 2 11" xfId="1164"/>
    <cellStyle name="Warning Text 2 2" xfId="160"/>
    <cellStyle name="Warning Text 2 3" xfId="319"/>
    <cellStyle name="Warning Text 2 4" xfId="407"/>
    <cellStyle name="Warning Text 2 5" xfId="494"/>
    <cellStyle name="Warning Text 2 6" xfId="616"/>
    <cellStyle name="Warning Text 2 7" xfId="734"/>
    <cellStyle name="Warning Text 2 8" xfId="852"/>
    <cellStyle name="Warning Text 2 9" xfId="971"/>
    <cellStyle name="Warning Text 3" xfId="204"/>
    <cellStyle name="Warning Text 4" xfId="205"/>
    <cellStyle name="Warning Text 5" xfId="271"/>
    <cellStyle name="Warning Text 6" xfId="499"/>
    <cellStyle name="Warning Text 7" xfId="618"/>
    <cellStyle name="Warning Text 8" xfId="736"/>
    <cellStyle name="Warning Text 9" xfId="854"/>
  </cellStyles>
  <dxfs count="1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GB" sz="1800" b="1" i="0" baseline="0">
                <a:effectLst/>
              </a:rPr>
              <a:t>2015/16 to 2016/17 change in Tariffs for Generic Conventional and Intermittent Power Stations</a:t>
            </a:r>
          </a:p>
        </c:rich>
      </c:tx>
      <c:layout>
        <c:manualLayout>
          <c:xMode val="edge"/>
          <c:yMode val="edge"/>
          <c:x val="0.18259322842797659"/>
          <c:y val="6.48069563823606E-2"/>
        </c:manualLayout>
      </c:layout>
      <c:overlay val="0"/>
    </c:title>
    <c:autoTitleDeleted val="0"/>
    <c:plotArea>
      <c:layout>
        <c:manualLayout>
          <c:layoutTarget val="inner"/>
          <c:xMode val="edge"/>
          <c:yMode val="edge"/>
          <c:x val="0.12874398967601003"/>
          <c:y val="0.2296281779591956"/>
          <c:w val="0.81784389631087884"/>
          <c:h val="0.57085712568371705"/>
        </c:manualLayout>
      </c:layout>
      <c:barChart>
        <c:barDir val="col"/>
        <c:grouping val="clustered"/>
        <c:varyColors val="0"/>
        <c:ser>
          <c:idx val="2"/>
          <c:order val="1"/>
          <c:tx>
            <c:strRef>
              <c:f>'T13 &amp; Fig 1'!$D$4</c:f>
              <c:strCache>
                <c:ptCount val="1"/>
                <c:pt idx="0">
                  <c:v>Conventional 70%</c:v>
                </c:pt>
              </c:strCache>
            </c:strRef>
          </c:tx>
          <c:spPr>
            <a:solidFill>
              <a:schemeClr val="accent1"/>
            </a:solidFill>
          </c:spPr>
          <c:invertIfNegative val="0"/>
          <c:cat>
            <c:numRef>
              <c:f>'T13 &amp; Fig 1'!$A$6:$A$32</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'T13 &amp; Fig 1'!$E$6:$E$32</c:f>
              <c:numCache>
                <c:formatCode>#,##0.00_ ;\-#,##0.00\ </c:formatCode>
                <c:ptCount val="27"/>
                <c:pt idx="0">
                  <c:v>-11.901064705799534</c:v>
                </c:pt>
                <c:pt idx="1">
                  <c:v>-10.849418267847298</c:v>
                </c:pt>
                <c:pt idx="2">
                  <c:v>-11.713267813860911</c:v>
                </c:pt>
                <c:pt idx="3">
                  <c:v>-19.664834264114486</c:v>
                </c:pt>
                <c:pt idx="4">
                  <c:v>-11.388342651100901</c:v>
                </c:pt>
                <c:pt idx="5">
                  <c:v>-7.7486975631505093</c:v>
                </c:pt>
                <c:pt idx="6">
                  <c:v>-3.2257065670123239</c:v>
                </c:pt>
                <c:pt idx="7">
                  <c:v>-7.827570339547103</c:v>
                </c:pt>
                <c:pt idx="8">
                  <c:v>-11.748787377779198</c:v>
                </c:pt>
                <c:pt idx="9">
                  <c:v>-7.2548108153537516</c:v>
                </c:pt>
                <c:pt idx="10">
                  <c:v>-5.9906148171869935</c:v>
                </c:pt>
                <c:pt idx="11">
                  <c:v>-6.9613551019275883</c:v>
                </c:pt>
                <c:pt idx="12">
                  <c:v>-5.8293187479950532</c:v>
                </c:pt>
                <c:pt idx="13">
                  <c:v>-2.8049739090732517</c:v>
                </c:pt>
                <c:pt idx="14">
                  <c:v>-0.63970992711078356</c:v>
                </c:pt>
                <c:pt idx="15">
                  <c:v>-0.18258987578889041</c:v>
                </c:pt>
                <c:pt idx="16">
                  <c:v>0.19336710521837075</c:v>
                </c:pt>
                <c:pt idx="17">
                  <c:v>0.25648480391167805</c:v>
                </c:pt>
                <c:pt idx="18">
                  <c:v>-1.4965916628788616</c:v>
                </c:pt>
                <c:pt idx="19">
                  <c:v>1.8121073650032899</c:v>
                </c:pt>
                <c:pt idx="20">
                  <c:v>1.588394668056853</c:v>
                </c:pt>
                <c:pt idx="21">
                  <c:v>-7.6988111277028315E-2</c:v>
                </c:pt>
                <c:pt idx="22">
                  <c:v>-1.1859341218258761</c:v>
                </c:pt>
                <c:pt idx="23">
                  <c:v>-6.7473342195270458E-2</c:v>
                </c:pt>
                <c:pt idx="24">
                  <c:v>1.0083468770686714</c:v>
                </c:pt>
                <c:pt idx="25">
                  <c:v>1.5869071429982986</c:v>
                </c:pt>
                <c:pt idx="26">
                  <c:v>3.801088401585071</c:v>
                </c:pt>
              </c:numCache>
            </c:numRef>
          </c:val>
        </c:ser>
        <c:ser>
          <c:idx val="1"/>
          <c:order val="2"/>
          <c:tx>
            <c:strRef>
              <c:f>'T13 &amp; Fig 1'!$F$4</c:f>
              <c:strCache>
                <c:ptCount val="1"/>
                <c:pt idx="0">
                  <c:v>Intermittent 30%</c:v>
                </c:pt>
              </c:strCache>
            </c:strRef>
          </c:tx>
          <c:spPr>
            <a:solidFill>
              <a:schemeClr val="accent3">
                <a:lumMod val="75000"/>
              </a:schemeClr>
            </a:solidFill>
          </c:spPr>
          <c:invertIfNegative val="0"/>
          <c:val>
            <c:numRef>
              <c:f>'T13 &amp; Fig 1'!$G$6:$G$32</c:f>
              <c:numCache>
                <c:formatCode>#,##0.00_ ;\-#,##0.00\ </c:formatCode>
                <c:ptCount val="27"/>
                <c:pt idx="0">
                  <c:v>-14.118750986890996</c:v>
                </c:pt>
                <c:pt idx="1">
                  <c:v>-11.561920303931309</c:v>
                </c:pt>
                <c:pt idx="2">
                  <c:v>-12.968113479642074</c:v>
                </c:pt>
                <c:pt idx="3">
                  <c:v>-16.912037374147992</c:v>
                </c:pt>
                <c:pt idx="4">
                  <c:v>-12.264520085108401</c:v>
                </c:pt>
                <c:pt idx="5">
                  <c:v>-11.467548130240774</c:v>
                </c:pt>
                <c:pt idx="6">
                  <c:v>-4.8936831532725868</c:v>
                </c:pt>
                <c:pt idx="7">
                  <c:v>-10.069018084504027</c:v>
                </c:pt>
                <c:pt idx="8">
                  <c:v>-10.732710009027304</c:v>
                </c:pt>
                <c:pt idx="9">
                  <c:v>-8.644964294805014</c:v>
                </c:pt>
                <c:pt idx="10">
                  <c:v>-8.3660529975409581</c:v>
                </c:pt>
                <c:pt idx="11">
                  <c:v>-7.3221362446537386</c:v>
                </c:pt>
                <c:pt idx="12">
                  <c:v>-7.5761089292934995</c:v>
                </c:pt>
                <c:pt idx="13">
                  <c:v>-4.7456780613115539</c:v>
                </c:pt>
                <c:pt idx="14">
                  <c:v>-5.2246176485057116</c:v>
                </c:pt>
                <c:pt idx="15">
                  <c:v>-4.2449912405027153</c:v>
                </c:pt>
                <c:pt idx="16">
                  <c:v>-2.2889079094020897</c:v>
                </c:pt>
                <c:pt idx="17">
                  <c:v>-1.4844292043924932</c:v>
                </c:pt>
                <c:pt idx="18">
                  <c:v>-6.8711523422238558</c:v>
                </c:pt>
                <c:pt idx="19">
                  <c:v>-6.2315290471431304</c:v>
                </c:pt>
                <c:pt idx="20">
                  <c:v>-3.5976251055365482</c:v>
                </c:pt>
                <c:pt idx="21">
                  <c:v>-4.5131977769111957</c:v>
                </c:pt>
                <c:pt idx="22">
                  <c:v>0.33143825707449448</c:v>
                </c:pt>
                <c:pt idx="23">
                  <c:v>2.1852073801448046</c:v>
                </c:pt>
                <c:pt idx="24">
                  <c:v>2.6043820816531484</c:v>
                </c:pt>
                <c:pt idx="25">
                  <c:v>3.6559535640869685</c:v>
                </c:pt>
                <c:pt idx="26">
                  <c:v>5.1259621612234181</c:v>
                </c:pt>
              </c:numCache>
            </c:numRef>
          </c:val>
        </c:ser>
        <c:dLbls>
          <c:showLegendKey val="0"/>
          <c:showVal val="0"/>
          <c:showCatName val="0"/>
          <c:showSerName val="0"/>
          <c:showPercent val="0"/>
          <c:showBubbleSize val="0"/>
        </c:dLbls>
        <c:gapWidth val="150"/>
        <c:axId val="129546880"/>
        <c:axId val="132121344"/>
      </c:barChart>
      <c:lineChart>
        <c:grouping val="standard"/>
        <c:varyColors val="0"/>
        <c:ser>
          <c:idx val="0"/>
          <c:order val="0"/>
          <c:tx>
            <c:strRef>
              <c:f>'T13 &amp; Fig 1'!$H$4</c:f>
              <c:strCache>
                <c:ptCount val="1"/>
              </c:strCache>
            </c:strRef>
          </c:tx>
          <c:spPr>
            <a:ln>
              <a:solidFill>
                <a:srgbClr val="FF0000"/>
              </a:solidFill>
              <a:prstDash val="sysDash"/>
            </a:ln>
          </c:spPr>
          <c:marker>
            <c:symbol val="none"/>
          </c:marker>
          <c:val>
            <c:numRef>
              <c:f>'T13 &amp; Fig 1'!$H$6:$H$32</c:f>
              <c:numCache>
                <c:formatCode>0.00</c:formatCode>
                <c:ptCount val="27"/>
              </c:numCache>
            </c:numRef>
          </c:val>
          <c:smooth val="0"/>
        </c:ser>
        <c:dLbls>
          <c:showLegendKey val="0"/>
          <c:showVal val="0"/>
          <c:showCatName val="0"/>
          <c:showSerName val="0"/>
          <c:showPercent val="0"/>
          <c:showBubbleSize val="0"/>
        </c:dLbls>
        <c:marker val="1"/>
        <c:smooth val="0"/>
        <c:axId val="129546880"/>
        <c:axId val="132121344"/>
      </c:lineChart>
      <c:catAx>
        <c:axId val="129546880"/>
        <c:scaling>
          <c:orientation val="minMax"/>
        </c:scaling>
        <c:delete val="0"/>
        <c:axPos val="b"/>
        <c:title>
          <c:tx>
            <c:rich>
              <a:bodyPr/>
              <a:lstStyle/>
              <a:p>
                <a:pPr>
                  <a:defRPr sz="1200"/>
                </a:pPr>
                <a:r>
                  <a:rPr lang="en-US" sz="1200"/>
                  <a:t>Generation Zone</a:t>
                </a:r>
              </a:p>
            </c:rich>
          </c:tx>
          <c:overlay val="0"/>
        </c:title>
        <c:numFmt formatCode="0_)" sourceLinked="1"/>
        <c:majorTickMark val="out"/>
        <c:minorTickMark val="none"/>
        <c:tickLblPos val="low"/>
        <c:crossAx val="132121344"/>
        <c:crosses val="autoZero"/>
        <c:auto val="1"/>
        <c:lblAlgn val="ctr"/>
        <c:lblOffset val="100"/>
        <c:noMultiLvlLbl val="0"/>
      </c:catAx>
      <c:valAx>
        <c:axId val="132121344"/>
        <c:scaling>
          <c:orientation val="minMax"/>
        </c:scaling>
        <c:delete val="0"/>
        <c:axPos val="l"/>
        <c:majorGridlines/>
        <c:title>
          <c:tx>
            <c:rich>
              <a:bodyPr rot="-5400000" vert="horz"/>
              <a:lstStyle/>
              <a:p>
                <a:pPr>
                  <a:defRPr sz="1200"/>
                </a:pPr>
                <a:r>
                  <a:rPr lang="en-US" sz="1200"/>
                  <a:t>Change </a:t>
                </a:r>
                <a:r>
                  <a:rPr lang="en-US" sz="1200" baseline="0"/>
                  <a:t> in Generation Tariff £</a:t>
                </a:r>
                <a:r>
                  <a:rPr lang="en-US" sz="1200"/>
                  <a:t>/kW</a:t>
                </a:r>
              </a:p>
            </c:rich>
          </c:tx>
          <c:layout>
            <c:manualLayout>
              <c:xMode val="edge"/>
              <c:yMode val="edge"/>
              <c:x val="2.4335246778970577E-2"/>
              <c:y val="0.29550720282102144"/>
            </c:manualLayout>
          </c:layout>
          <c:overlay val="0"/>
        </c:title>
        <c:numFmt formatCode="#,##0.0_ ;\-#,##0.0\ " sourceLinked="0"/>
        <c:majorTickMark val="out"/>
        <c:minorTickMark val="none"/>
        <c:tickLblPos val="nextTo"/>
        <c:crossAx val="129546880"/>
        <c:crosses val="autoZero"/>
        <c:crossBetween val="between"/>
      </c:valAx>
    </c:plotArea>
    <c:legend>
      <c:legendPos val="b"/>
      <c:layout>
        <c:manualLayout>
          <c:xMode val="edge"/>
          <c:yMode val="edge"/>
          <c:x val="0.18323469283570279"/>
          <c:y val="0.89800785398008454"/>
          <c:w val="0.63353061432859437"/>
          <c:h val="4.6012502254012141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GB" sz="1800" b="1" i="0" baseline="0">
                <a:effectLst/>
              </a:rPr>
              <a:t>2015/16 and 2016/17 Tariffs for Conventional and Intermittent Power Stations</a:t>
            </a:r>
          </a:p>
        </c:rich>
      </c:tx>
      <c:layout>
        <c:manualLayout>
          <c:xMode val="edge"/>
          <c:yMode val="edge"/>
          <c:x val="0.18259322842797659"/>
          <c:y val="6.48069563823606E-2"/>
        </c:manualLayout>
      </c:layout>
      <c:overlay val="0"/>
    </c:title>
    <c:autoTitleDeleted val="0"/>
    <c:plotArea>
      <c:layout>
        <c:manualLayout>
          <c:layoutTarget val="inner"/>
          <c:xMode val="edge"/>
          <c:yMode val="edge"/>
          <c:x val="0.12874398967601003"/>
          <c:y val="0.2296281779591956"/>
          <c:w val="0.81784389631087884"/>
          <c:h val="0.57085712568371705"/>
        </c:manualLayout>
      </c:layout>
      <c:barChart>
        <c:barDir val="col"/>
        <c:grouping val="clustered"/>
        <c:varyColors val="0"/>
        <c:ser>
          <c:idx val="2"/>
          <c:order val="0"/>
          <c:tx>
            <c:strRef>
              <c:f>'T13 &amp; Fig 1'!$D$4</c:f>
              <c:strCache>
                <c:ptCount val="1"/>
                <c:pt idx="0">
                  <c:v>Conventional 70%</c:v>
                </c:pt>
              </c:strCache>
            </c:strRef>
          </c:tx>
          <c:spPr>
            <a:solidFill>
              <a:schemeClr val="accent1"/>
            </a:solidFill>
          </c:spPr>
          <c:invertIfNegative val="0"/>
          <c:cat>
            <c:numRef>
              <c:f>'T13 &amp; Fig 1'!$A$6:$A$32</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'T13 &amp; Fig 1'!$D$6:$D$32</c:f>
              <c:numCache>
                <c:formatCode>#,##0.00_ ;\-#,##0.00\ </c:formatCode>
                <c:ptCount val="27"/>
                <c:pt idx="0">
                  <c:v>13.644958294200467</c:v>
                </c:pt>
                <c:pt idx="1">
                  <c:v>10.235301732152703</c:v>
                </c:pt>
                <c:pt idx="2">
                  <c:v>11.742183186139089</c:v>
                </c:pt>
                <c:pt idx="3">
                  <c:v>9.2046967358855127</c:v>
                </c:pt>
                <c:pt idx="4">
                  <c:v>10.8265723488991</c:v>
                </c:pt>
                <c:pt idx="5">
                  <c:v>13.895578436849492</c:v>
                </c:pt>
                <c:pt idx="6">
                  <c:v>19.664317432987676</c:v>
                </c:pt>
                <c:pt idx="7">
                  <c:v>10.203693660452897</c:v>
                </c:pt>
                <c:pt idx="8">
                  <c:v>5.4045356222208012</c:v>
                </c:pt>
                <c:pt idx="9">
                  <c:v>8.5702611846462489</c:v>
                </c:pt>
                <c:pt idx="10">
                  <c:v>7.3820721828130074</c:v>
                </c:pt>
                <c:pt idx="11">
                  <c:v>4.6601978980724121</c:v>
                </c:pt>
                <c:pt idx="12">
                  <c:v>2.7707172520049461</c:v>
                </c:pt>
                <c:pt idx="13">
                  <c:v>4.9256390909267482</c:v>
                </c:pt>
                <c:pt idx="14">
                  <c:v>5.6188570728892167</c:v>
                </c:pt>
                <c:pt idx="15">
                  <c:v>4.7074371242111095</c:v>
                </c:pt>
                <c:pt idx="16">
                  <c:v>3.1677341052183707</c:v>
                </c:pt>
                <c:pt idx="17">
                  <c:v>2.3457028039116778</c:v>
                </c:pt>
                <c:pt idx="18">
                  <c:v>6.188033337121138</c:v>
                </c:pt>
                <c:pt idx="19">
                  <c:v>7.7459383650032896</c:v>
                </c:pt>
                <c:pt idx="20">
                  <c:v>4.897243668056853</c:v>
                </c:pt>
                <c:pt idx="21">
                  <c:v>0.13040288872297168</c:v>
                </c:pt>
                <c:pt idx="22">
                  <c:v>-6.3981051218258758</c:v>
                </c:pt>
                <c:pt idx="23">
                  <c:v>-0.81328534219527049</c:v>
                </c:pt>
                <c:pt idx="24">
                  <c:v>-1.5452611229313287</c:v>
                </c:pt>
                <c:pt idx="25">
                  <c:v>-2.3575378570017014</c:v>
                </c:pt>
                <c:pt idx="26">
                  <c:v>-2.0036605984149292</c:v>
                </c:pt>
              </c:numCache>
            </c:numRef>
          </c:val>
        </c:ser>
        <c:ser>
          <c:idx val="1"/>
          <c:order val="1"/>
          <c:tx>
            <c:strRef>
              <c:f>'T13 &amp; Fig 1'!$F$4</c:f>
              <c:strCache>
                <c:ptCount val="1"/>
                <c:pt idx="0">
                  <c:v>Intermittent 30%</c:v>
                </c:pt>
              </c:strCache>
            </c:strRef>
          </c:tx>
          <c:spPr>
            <a:solidFill>
              <a:schemeClr val="accent3">
                <a:lumMod val="75000"/>
              </a:schemeClr>
            </a:solidFill>
          </c:spPr>
          <c:invertIfNegative val="0"/>
          <c:val>
            <c:numRef>
              <c:f>'T13 &amp; Fig 1'!$F$6:$F$32</c:f>
              <c:numCache>
                <c:formatCode>#,##0.00_ ;\-#,##0.00\ </c:formatCode>
                <c:ptCount val="27"/>
                <c:pt idx="0">
                  <c:v>11.427272013109006</c:v>
                </c:pt>
                <c:pt idx="1">
                  <c:v>9.5227996960686916</c:v>
                </c:pt>
                <c:pt idx="2">
                  <c:v>10.487337520357926</c:v>
                </c:pt>
                <c:pt idx="3">
                  <c:v>11.957493625852008</c:v>
                </c:pt>
                <c:pt idx="4">
                  <c:v>9.9503949148916</c:v>
                </c:pt>
                <c:pt idx="5">
                  <c:v>10.176727869759228</c:v>
                </c:pt>
                <c:pt idx="6">
                  <c:v>17.996340846727414</c:v>
                </c:pt>
                <c:pt idx="7">
                  <c:v>7.9622459154959726</c:v>
                </c:pt>
                <c:pt idx="8">
                  <c:v>6.4206129909726952</c:v>
                </c:pt>
                <c:pt idx="9">
                  <c:v>7.1801077051949855</c:v>
                </c:pt>
                <c:pt idx="10">
                  <c:v>5.0066340024590419</c:v>
                </c:pt>
                <c:pt idx="11">
                  <c:v>4.2994167553462619</c:v>
                </c:pt>
                <c:pt idx="12">
                  <c:v>1.0239270707064998</c:v>
                </c:pt>
                <c:pt idx="13">
                  <c:v>2.9849349386884461</c:v>
                </c:pt>
                <c:pt idx="14">
                  <c:v>1.0339493514942886</c:v>
                </c:pt>
                <c:pt idx="15">
                  <c:v>0.64503575949728487</c:v>
                </c:pt>
                <c:pt idx="16">
                  <c:v>0.68545909059791044</c:v>
                </c:pt>
                <c:pt idx="17">
                  <c:v>0.60478879560750665</c:v>
                </c:pt>
                <c:pt idx="18">
                  <c:v>0.81347265777614375</c:v>
                </c:pt>
                <c:pt idx="19">
                  <c:v>-0.29769804714313042</c:v>
                </c:pt>
                <c:pt idx="20">
                  <c:v>-0.28877610553654842</c:v>
                </c:pt>
                <c:pt idx="21">
                  <c:v>-4.3058067769111954</c:v>
                </c:pt>
                <c:pt idx="22">
                  <c:v>-4.8807327429255052</c:v>
                </c:pt>
                <c:pt idx="23">
                  <c:v>1.4393953801448047</c:v>
                </c:pt>
                <c:pt idx="24">
                  <c:v>5.0774081653148284E-2</c:v>
                </c:pt>
                <c:pt idx="25">
                  <c:v>-0.28849143591303128</c:v>
                </c:pt>
                <c:pt idx="26">
                  <c:v>-0.67878683877658197</c:v>
                </c:pt>
              </c:numCache>
            </c:numRef>
          </c:val>
        </c:ser>
        <c:dLbls>
          <c:showLegendKey val="0"/>
          <c:showVal val="0"/>
          <c:showCatName val="0"/>
          <c:showSerName val="0"/>
          <c:showPercent val="0"/>
          <c:showBubbleSize val="0"/>
        </c:dLbls>
        <c:gapWidth val="150"/>
        <c:axId val="132160128"/>
        <c:axId val="132166784"/>
      </c:barChart>
      <c:lineChart>
        <c:grouping val="standard"/>
        <c:varyColors val="0"/>
        <c:ser>
          <c:idx val="0"/>
          <c:order val="2"/>
          <c:tx>
            <c:v>2015/16 (Old Methodology)</c:v>
          </c:tx>
          <c:spPr>
            <a:ln>
              <a:solidFill>
                <a:schemeClr val="accent6">
                  <a:lumMod val="75000"/>
                </a:schemeClr>
              </a:solidFill>
            </a:ln>
          </c:spPr>
          <c:marker>
            <c:spPr>
              <a:solidFill>
                <a:schemeClr val="accent6">
                  <a:lumMod val="75000"/>
                </a:schemeClr>
              </a:solidFill>
              <a:ln>
                <a:solidFill>
                  <a:schemeClr val="accent6">
                    <a:lumMod val="75000"/>
                  </a:schemeClr>
                </a:solidFill>
              </a:ln>
            </c:spPr>
          </c:marker>
          <c:val>
            <c:numRef>
              <c:f>'T13 &amp; Fig 1'!$C$6:$C$32</c:f>
              <c:numCache>
                <c:formatCode>#,##0.00_ ;\-#,##0.00\ </c:formatCode>
                <c:ptCount val="27"/>
                <c:pt idx="0">
                  <c:v>25.546023000000002</c:v>
                </c:pt>
                <c:pt idx="1">
                  <c:v>21.084720000000001</c:v>
                </c:pt>
                <c:pt idx="2">
                  <c:v>23.455451</c:v>
                </c:pt>
                <c:pt idx="3">
                  <c:v>28.869530999999998</c:v>
                </c:pt>
                <c:pt idx="4">
                  <c:v>22.214915000000001</c:v>
                </c:pt>
                <c:pt idx="5">
                  <c:v>21.644276000000001</c:v>
                </c:pt>
                <c:pt idx="6">
                  <c:v>22.890024</c:v>
                </c:pt>
                <c:pt idx="7">
                  <c:v>18.031264</c:v>
                </c:pt>
                <c:pt idx="8">
                  <c:v>17.153323</c:v>
                </c:pt>
                <c:pt idx="9">
                  <c:v>15.825072</c:v>
                </c:pt>
                <c:pt idx="10">
                  <c:v>13.372687000000001</c:v>
                </c:pt>
                <c:pt idx="11">
                  <c:v>11.621553</c:v>
                </c:pt>
                <c:pt idx="12">
                  <c:v>8.6000359999999993</c:v>
                </c:pt>
                <c:pt idx="13">
                  <c:v>7.730613</c:v>
                </c:pt>
                <c:pt idx="14">
                  <c:v>6.2585670000000002</c:v>
                </c:pt>
                <c:pt idx="15">
                  <c:v>4.8900269999999999</c:v>
                </c:pt>
                <c:pt idx="16">
                  <c:v>2.974367</c:v>
                </c:pt>
                <c:pt idx="17">
                  <c:v>2.0892179999999998</c:v>
                </c:pt>
                <c:pt idx="18">
                  <c:v>7.6846249999999996</c:v>
                </c:pt>
                <c:pt idx="19">
                  <c:v>5.9338309999999996</c:v>
                </c:pt>
                <c:pt idx="20">
                  <c:v>3.3088489999999999</c:v>
                </c:pt>
                <c:pt idx="21">
                  <c:v>0.20739099999999999</c:v>
                </c:pt>
                <c:pt idx="22">
                  <c:v>-5.2121709999999997</c:v>
                </c:pt>
                <c:pt idx="23">
                  <c:v>-0.74581200000000003</c:v>
                </c:pt>
                <c:pt idx="24">
                  <c:v>-2.5536080000000001</c:v>
                </c:pt>
                <c:pt idx="25">
                  <c:v>-3.944445</c:v>
                </c:pt>
                <c:pt idx="26">
                  <c:v>-5.8047490000000002</c:v>
                </c:pt>
              </c:numCache>
            </c:numRef>
          </c:val>
          <c:smooth val="0"/>
        </c:ser>
        <c:dLbls>
          <c:showLegendKey val="0"/>
          <c:showVal val="0"/>
          <c:showCatName val="0"/>
          <c:showSerName val="0"/>
          <c:showPercent val="0"/>
          <c:showBubbleSize val="0"/>
        </c:dLbls>
        <c:marker val="1"/>
        <c:smooth val="0"/>
        <c:axId val="132160128"/>
        <c:axId val="132166784"/>
      </c:lineChart>
      <c:catAx>
        <c:axId val="132160128"/>
        <c:scaling>
          <c:orientation val="minMax"/>
        </c:scaling>
        <c:delete val="0"/>
        <c:axPos val="b"/>
        <c:title>
          <c:tx>
            <c:rich>
              <a:bodyPr/>
              <a:lstStyle/>
              <a:p>
                <a:pPr>
                  <a:defRPr sz="1200"/>
                </a:pPr>
                <a:r>
                  <a:rPr lang="en-US" sz="1200"/>
                  <a:t>Generation Zone</a:t>
                </a:r>
              </a:p>
            </c:rich>
          </c:tx>
          <c:overlay val="0"/>
        </c:title>
        <c:numFmt formatCode="0_)" sourceLinked="1"/>
        <c:majorTickMark val="out"/>
        <c:minorTickMark val="none"/>
        <c:tickLblPos val="low"/>
        <c:crossAx val="132166784"/>
        <c:crosses val="autoZero"/>
        <c:auto val="1"/>
        <c:lblAlgn val="ctr"/>
        <c:lblOffset val="100"/>
        <c:noMultiLvlLbl val="0"/>
      </c:catAx>
      <c:valAx>
        <c:axId val="132166784"/>
        <c:scaling>
          <c:orientation val="minMax"/>
        </c:scaling>
        <c:delete val="0"/>
        <c:axPos val="l"/>
        <c:majorGridlines/>
        <c:title>
          <c:tx>
            <c:rich>
              <a:bodyPr rot="-5400000" vert="horz"/>
              <a:lstStyle/>
              <a:p>
                <a:pPr>
                  <a:defRPr sz="1200"/>
                </a:pPr>
                <a:r>
                  <a:rPr lang="en-US" sz="1200" baseline="0"/>
                  <a:t>Generation Tariff £</a:t>
                </a:r>
                <a:r>
                  <a:rPr lang="en-US" sz="1200"/>
                  <a:t>/kW</a:t>
                </a:r>
              </a:p>
            </c:rich>
          </c:tx>
          <c:layout>
            <c:manualLayout>
              <c:xMode val="edge"/>
              <c:yMode val="edge"/>
              <c:x val="2.4335246778970577E-2"/>
              <c:y val="0.29550720282102144"/>
            </c:manualLayout>
          </c:layout>
          <c:overlay val="0"/>
        </c:title>
        <c:numFmt formatCode="#,##0.0_ ;\-#,##0.0\ " sourceLinked="0"/>
        <c:majorTickMark val="out"/>
        <c:minorTickMark val="none"/>
        <c:tickLblPos val="nextTo"/>
        <c:crossAx val="132160128"/>
        <c:crosses val="autoZero"/>
        <c:crossBetween val="between"/>
      </c:valAx>
    </c:plotArea>
    <c:legend>
      <c:legendPos val="b"/>
      <c:layout>
        <c:manualLayout>
          <c:xMode val="edge"/>
          <c:yMode val="edge"/>
          <c:x val="8.8274364320971202E-2"/>
          <c:y val="0.90696042973952051"/>
          <c:w val="0.81854796564419741"/>
          <c:h val="4.536931801905901E-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2015/16 to 2016/17 Tariff Change in HH Demand Tariffs</a:t>
            </a:r>
          </a:p>
        </c:rich>
      </c:tx>
      <c:overlay val="0"/>
    </c:title>
    <c:autoTitleDeleted val="0"/>
    <c:plotArea>
      <c:layout>
        <c:manualLayout>
          <c:layoutTarget val="inner"/>
          <c:xMode val="edge"/>
          <c:yMode val="edge"/>
          <c:x val="0.10975240594925635"/>
          <c:y val="0.20316720704029642"/>
          <c:w val="0.81457923794008502"/>
          <c:h val="0.52606824146981623"/>
        </c:manualLayout>
      </c:layout>
      <c:barChart>
        <c:barDir val="col"/>
        <c:grouping val="clustered"/>
        <c:varyColors val="0"/>
        <c:ser>
          <c:idx val="2"/>
          <c:order val="0"/>
          <c:tx>
            <c:strRef>
              <c:f>'T15 &amp; Fig 2'!$E$3</c:f>
              <c:strCache>
                <c:ptCount val="1"/>
                <c:pt idx="0">
                  <c:v>Change (£/kW)</c:v>
                </c:pt>
              </c:strCache>
            </c:strRef>
          </c:tx>
          <c:spPr>
            <a:solidFill>
              <a:schemeClr val="tx2">
                <a:lumMod val="60000"/>
                <a:lumOff val="40000"/>
              </a:schemeClr>
            </a:solidFill>
          </c:spPr>
          <c:invertIfNegative val="0"/>
          <c:cat>
            <c:numRef>
              <c:f>'T15 &amp; Fig 2'!$A$4:$A$17</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'T15 &amp; Fig 2'!$E$4:$E$17</c:f>
              <c:numCache>
                <c:formatCode>0.00</c:formatCode>
                <c:ptCount val="14"/>
                <c:pt idx="0">
                  <c:v>17.496843101107686</c:v>
                </c:pt>
                <c:pt idx="1">
                  <c:v>13.45513251855218</c:v>
                </c:pt>
                <c:pt idx="2">
                  <c:v>10.310109283004834</c:v>
                </c:pt>
                <c:pt idx="3">
                  <c:v>7.1446993413716555</c:v>
                </c:pt>
                <c:pt idx="4">
                  <c:v>6.2061371455446448</c:v>
                </c:pt>
                <c:pt idx="5">
                  <c:v>7.0576252109187578</c:v>
                </c:pt>
                <c:pt idx="6">
                  <c:v>5.6583798282808218</c:v>
                </c:pt>
                <c:pt idx="7">
                  <c:v>6.1089310682279461</c:v>
                </c:pt>
                <c:pt idx="8">
                  <c:v>5.3666859683203967</c:v>
                </c:pt>
                <c:pt idx="9">
                  <c:v>4.6979453905321549</c:v>
                </c:pt>
                <c:pt idx="10">
                  <c:v>5.465529138924623</c:v>
                </c:pt>
                <c:pt idx="11">
                  <c:v>5.6327609576297064</c:v>
                </c:pt>
                <c:pt idx="12">
                  <c:v>5.2910995932157547</c:v>
                </c:pt>
                <c:pt idx="13">
                  <c:v>4.6013722535073711</c:v>
                </c:pt>
              </c:numCache>
            </c:numRef>
          </c:val>
        </c:ser>
        <c:dLbls>
          <c:showLegendKey val="0"/>
          <c:showVal val="0"/>
          <c:showCatName val="0"/>
          <c:showSerName val="0"/>
          <c:showPercent val="0"/>
          <c:showBubbleSize val="0"/>
        </c:dLbls>
        <c:gapWidth val="150"/>
        <c:axId val="132365312"/>
        <c:axId val="132371584"/>
      </c:barChart>
      <c:lineChart>
        <c:grouping val="standard"/>
        <c:varyColors val="0"/>
        <c:ser>
          <c:idx val="3"/>
          <c:order val="1"/>
          <c:tx>
            <c:strRef>
              <c:f>'T15 &amp; Fig 2'!$F$3</c:f>
              <c:strCache>
                <c:ptCount val="1"/>
                <c:pt idx="0">
                  <c:v>Change in Residual (£/kW)</c:v>
                </c:pt>
              </c:strCache>
            </c:strRef>
          </c:tx>
          <c:spPr>
            <a:ln>
              <a:solidFill>
                <a:srgbClr val="FF0000"/>
              </a:solidFill>
              <a:prstDash val="dash"/>
            </a:ln>
          </c:spPr>
          <c:marker>
            <c:symbol val="none"/>
          </c:marker>
          <c:cat>
            <c:numRef>
              <c:f>'T15 &amp; Fig 2'!$A$4:$A$17</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'T15 &amp; Fig 2'!$F$4:$F$17</c:f>
              <c:numCache>
                <c:formatCode>0.00</c:formatCode>
                <c:ptCount val="14"/>
                <c:pt idx="0">
                  <c:v>9.6988702933617361</c:v>
                </c:pt>
                <c:pt idx="1">
                  <c:v>9.6988702933617361</c:v>
                </c:pt>
                <c:pt idx="2">
                  <c:v>9.6988702933617361</c:v>
                </c:pt>
                <c:pt idx="3">
                  <c:v>9.6988702933617361</c:v>
                </c:pt>
                <c:pt idx="4">
                  <c:v>9.6988702933617361</c:v>
                </c:pt>
                <c:pt idx="5">
                  <c:v>9.6988702933617361</c:v>
                </c:pt>
                <c:pt idx="6">
                  <c:v>9.6988702933617361</c:v>
                </c:pt>
                <c:pt idx="7">
                  <c:v>9.6988702933617361</c:v>
                </c:pt>
                <c:pt idx="8">
                  <c:v>9.6988702933617361</c:v>
                </c:pt>
                <c:pt idx="9">
                  <c:v>9.6988702933617361</c:v>
                </c:pt>
                <c:pt idx="10">
                  <c:v>9.6988702933617361</c:v>
                </c:pt>
                <c:pt idx="11">
                  <c:v>9.6988702933617361</c:v>
                </c:pt>
                <c:pt idx="12">
                  <c:v>9.6988702933617361</c:v>
                </c:pt>
                <c:pt idx="13">
                  <c:v>9.6988702933617361</c:v>
                </c:pt>
              </c:numCache>
            </c:numRef>
          </c:val>
          <c:smooth val="0"/>
        </c:ser>
        <c:dLbls>
          <c:showLegendKey val="0"/>
          <c:showVal val="0"/>
          <c:showCatName val="0"/>
          <c:showSerName val="0"/>
          <c:showPercent val="0"/>
          <c:showBubbleSize val="0"/>
        </c:dLbls>
        <c:marker val="1"/>
        <c:smooth val="0"/>
        <c:axId val="132365312"/>
        <c:axId val="132371584"/>
      </c:lineChart>
      <c:catAx>
        <c:axId val="132365312"/>
        <c:scaling>
          <c:orientation val="minMax"/>
        </c:scaling>
        <c:delete val="0"/>
        <c:axPos val="b"/>
        <c:title>
          <c:tx>
            <c:rich>
              <a:bodyPr/>
              <a:lstStyle/>
              <a:p>
                <a:pPr>
                  <a:defRPr sz="1200"/>
                </a:pPr>
                <a:r>
                  <a:rPr lang="en-US" sz="1200"/>
                  <a:t>Demand Zone</a:t>
                </a:r>
              </a:p>
            </c:rich>
          </c:tx>
          <c:overlay val="0"/>
        </c:title>
        <c:numFmt formatCode="0_)" sourceLinked="1"/>
        <c:majorTickMark val="out"/>
        <c:minorTickMark val="none"/>
        <c:tickLblPos val="low"/>
        <c:crossAx val="132371584"/>
        <c:crosses val="autoZero"/>
        <c:auto val="1"/>
        <c:lblAlgn val="ctr"/>
        <c:lblOffset val="100"/>
        <c:noMultiLvlLbl val="0"/>
      </c:catAx>
      <c:valAx>
        <c:axId val="132371584"/>
        <c:scaling>
          <c:orientation val="minMax"/>
        </c:scaling>
        <c:delete val="0"/>
        <c:axPos val="l"/>
        <c:majorGridlines/>
        <c:title>
          <c:tx>
            <c:rich>
              <a:bodyPr rot="-5400000" vert="horz"/>
              <a:lstStyle/>
              <a:p>
                <a:pPr>
                  <a:defRPr sz="1200"/>
                </a:pPr>
                <a:r>
                  <a:rPr lang="en-US" sz="1200"/>
                  <a:t>Tariff (£/kW)</a:t>
                </a:r>
              </a:p>
            </c:rich>
          </c:tx>
          <c:overlay val="0"/>
        </c:title>
        <c:numFmt formatCode="0.0" sourceLinked="0"/>
        <c:majorTickMark val="out"/>
        <c:minorTickMark val="none"/>
        <c:tickLblPos val="nextTo"/>
        <c:crossAx val="132365312"/>
        <c:crosses val="autoZero"/>
        <c:crossBetween val="between"/>
      </c:valAx>
      <c:spPr>
        <a:noFill/>
      </c:spPr>
    </c:plotArea>
    <c:legend>
      <c:legendPos val="b"/>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2015/16 and 2016/17 HH Demand Tariffs</a:t>
            </a:r>
          </a:p>
        </c:rich>
      </c:tx>
      <c:overlay val="0"/>
    </c:title>
    <c:autoTitleDeleted val="0"/>
    <c:plotArea>
      <c:layout>
        <c:manualLayout>
          <c:layoutTarget val="inner"/>
          <c:xMode val="edge"/>
          <c:yMode val="edge"/>
          <c:x val="0.10975240594925635"/>
          <c:y val="0.20316720704029642"/>
          <c:w val="0.81457923794008502"/>
          <c:h val="0.52606824146981623"/>
        </c:manualLayout>
      </c:layout>
      <c:barChart>
        <c:barDir val="col"/>
        <c:grouping val="clustered"/>
        <c:varyColors val="0"/>
        <c:ser>
          <c:idx val="2"/>
          <c:order val="0"/>
          <c:tx>
            <c:strRef>
              <c:f>'T15 &amp; Fig 2'!$C$3</c:f>
              <c:strCache>
                <c:ptCount val="1"/>
                <c:pt idx="0">
                  <c:v>2015/16 Final Tariffs (£/kW)</c:v>
                </c:pt>
              </c:strCache>
            </c:strRef>
          </c:tx>
          <c:spPr>
            <a:solidFill>
              <a:schemeClr val="tx2">
                <a:lumMod val="60000"/>
                <a:lumOff val="40000"/>
              </a:schemeClr>
            </a:solidFill>
          </c:spPr>
          <c:invertIfNegative val="0"/>
          <c:cat>
            <c:numRef>
              <c:f>'T15 &amp; Fig 2'!$A$4:$A$17</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'T15 &amp; Fig 2'!$C$4:$C$17</c:f>
              <c:numCache>
                <c:formatCode>0.00</c:formatCode>
                <c:ptCount val="14"/>
                <c:pt idx="0">
                  <c:v>23.469194999999999</c:v>
                </c:pt>
                <c:pt idx="1">
                  <c:v>26.78932</c:v>
                </c:pt>
                <c:pt idx="2">
                  <c:v>32.617843999999998</c:v>
                </c:pt>
                <c:pt idx="3">
                  <c:v>35.683315999999998</c:v>
                </c:pt>
                <c:pt idx="4">
                  <c:v>36.287689999999998</c:v>
                </c:pt>
                <c:pt idx="5">
                  <c:v>35.62077</c:v>
                </c:pt>
                <c:pt idx="6">
                  <c:v>39.066214000000002</c:v>
                </c:pt>
                <c:pt idx="7">
                  <c:v>39.629994000000003</c:v>
                </c:pt>
                <c:pt idx="8">
                  <c:v>41.176426999999997</c:v>
                </c:pt>
                <c:pt idx="9">
                  <c:v>37.608777000000003</c:v>
                </c:pt>
                <c:pt idx="10">
                  <c:v>43.738784000000003</c:v>
                </c:pt>
                <c:pt idx="11">
                  <c:v>46.237471999999997</c:v>
                </c:pt>
                <c:pt idx="12">
                  <c:v>44.786928000000003</c:v>
                </c:pt>
                <c:pt idx="13" formatCode="0.00_)">
                  <c:v>43.979049000000003</c:v>
                </c:pt>
              </c:numCache>
            </c:numRef>
          </c:val>
        </c:ser>
        <c:ser>
          <c:idx val="3"/>
          <c:order val="1"/>
          <c:tx>
            <c:strRef>
              <c:f>'T15 &amp; Fig 2'!$D$3</c:f>
              <c:strCache>
                <c:ptCount val="1"/>
                <c:pt idx="0">
                  <c:v>2016/17 Final Tariffs (£/kW)</c:v>
                </c:pt>
              </c:strCache>
            </c:strRef>
          </c:tx>
          <c:spPr>
            <a:solidFill>
              <a:srgbClr val="00B050"/>
            </a:solidFill>
            <a:ln>
              <a:noFill/>
              <a:prstDash val="dash"/>
            </a:ln>
          </c:spPr>
          <c:invertIfNegative val="0"/>
          <c:cat>
            <c:numRef>
              <c:f>'T15 &amp; Fig 2'!$A$4:$A$17</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'T15 &amp; Fig 2'!$D$4:$D$17</c:f>
              <c:numCache>
                <c:formatCode>0.00_)</c:formatCode>
                <c:ptCount val="14"/>
                <c:pt idx="0">
                  <c:v>40.966038101107685</c:v>
                </c:pt>
                <c:pt idx="1">
                  <c:v>40.24445251855218</c:v>
                </c:pt>
                <c:pt idx="2">
                  <c:v>42.927953283004832</c:v>
                </c:pt>
                <c:pt idx="3">
                  <c:v>42.828015341371653</c:v>
                </c:pt>
                <c:pt idx="4">
                  <c:v>42.493827145544643</c:v>
                </c:pt>
                <c:pt idx="5">
                  <c:v>42.678395210918758</c:v>
                </c:pt>
                <c:pt idx="6">
                  <c:v>44.724593828280824</c:v>
                </c:pt>
                <c:pt idx="7">
                  <c:v>45.73892506822795</c:v>
                </c:pt>
                <c:pt idx="8">
                  <c:v>46.543112968320393</c:v>
                </c:pt>
                <c:pt idx="9">
                  <c:v>42.306722390532158</c:v>
                </c:pt>
                <c:pt idx="10">
                  <c:v>49.204313138924626</c:v>
                </c:pt>
                <c:pt idx="11">
                  <c:v>51.870232957629703</c:v>
                </c:pt>
                <c:pt idx="12">
                  <c:v>50.078027593215758</c:v>
                </c:pt>
                <c:pt idx="13">
                  <c:v>48.580421253507375</c:v>
                </c:pt>
              </c:numCache>
            </c:numRef>
          </c:val>
        </c:ser>
        <c:dLbls>
          <c:showLegendKey val="0"/>
          <c:showVal val="0"/>
          <c:showCatName val="0"/>
          <c:showSerName val="0"/>
          <c:showPercent val="0"/>
          <c:showBubbleSize val="0"/>
        </c:dLbls>
        <c:gapWidth val="150"/>
        <c:axId val="133789952"/>
        <c:axId val="133796224"/>
      </c:barChart>
      <c:catAx>
        <c:axId val="133789952"/>
        <c:scaling>
          <c:orientation val="minMax"/>
        </c:scaling>
        <c:delete val="0"/>
        <c:axPos val="b"/>
        <c:title>
          <c:tx>
            <c:rich>
              <a:bodyPr/>
              <a:lstStyle/>
              <a:p>
                <a:pPr>
                  <a:defRPr sz="1200"/>
                </a:pPr>
                <a:r>
                  <a:rPr lang="en-US" sz="1200"/>
                  <a:t>Demand Zone</a:t>
                </a:r>
              </a:p>
            </c:rich>
          </c:tx>
          <c:overlay val="0"/>
        </c:title>
        <c:numFmt formatCode="0_)" sourceLinked="1"/>
        <c:majorTickMark val="out"/>
        <c:minorTickMark val="none"/>
        <c:tickLblPos val="low"/>
        <c:crossAx val="133796224"/>
        <c:crosses val="autoZero"/>
        <c:auto val="1"/>
        <c:lblAlgn val="ctr"/>
        <c:lblOffset val="100"/>
        <c:noMultiLvlLbl val="0"/>
      </c:catAx>
      <c:valAx>
        <c:axId val="133796224"/>
        <c:scaling>
          <c:orientation val="minMax"/>
        </c:scaling>
        <c:delete val="0"/>
        <c:axPos val="l"/>
        <c:majorGridlines/>
        <c:title>
          <c:tx>
            <c:rich>
              <a:bodyPr rot="-5400000" vert="horz"/>
              <a:lstStyle/>
              <a:p>
                <a:pPr>
                  <a:defRPr sz="1200"/>
                </a:pPr>
                <a:r>
                  <a:rPr lang="en-US" sz="1200"/>
                  <a:t>Tariff (£/kW)</a:t>
                </a:r>
              </a:p>
            </c:rich>
          </c:tx>
          <c:overlay val="0"/>
        </c:title>
        <c:numFmt formatCode="0.0" sourceLinked="0"/>
        <c:majorTickMark val="out"/>
        <c:minorTickMark val="none"/>
        <c:tickLblPos val="nextTo"/>
        <c:crossAx val="133789952"/>
        <c:crosses val="autoZero"/>
        <c:crossBetween val="between"/>
      </c:valAx>
      <c:spPr>
        <a:noFill/>
      </c:spPr>
    </c:plotArea>
    <c:legend>
      <c:legendPos val="b"/>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2015/16 to 2016/17 Change in NHH Demand Tariffs</a:t>
            </a:r>
          </a:p>
        </c:rich>
      </c:tx>
      <c:overlay val="0"/>
    </c:title>
    <c:autoTitleDeleted val="0"/>
    <c:plotArea>
      <c:layout>
        <c:manualLayout>
          <c:layoutTarget val="inner"/>
          <c:xMode val="edge"/>
          <c:yMode val="edge"/>
          <c:x val="0.11408566970878144"/>
          <c:y val="0.21911948850632665"/>
          <c:w val="0.82359470473745455"/>
          <c:h val="0.6078991002398425"/>
        </c:manualLayout>
      </c:layout>
      <c:barChart>
        <c:barDir val="col"/>
        <c:grouping val="clustered"/>
        <c:varyColors val="0"/>
        <c:ser>
          <c:idx val="1"/>
          <c:order val="0"/>
          <c:tx>
            <c:strRef>
              <c:f>'T16 &amp; Fig 3'!$E$3</c:f>
              <c:strCache>
                <c:ptCount val="1"/>
                <c:pt idx="0">
                  <c:v>Change (p/kWh)</c:v>
                </c:pt>
              </c:strCache>
            </c:strRef>
          </c:tx>
          <c:spPr>
            <a:solidFill>
              <a:schemeClr val="accent1"/>
            </a:solidFill>
          </c:spPr>
          <c:invertIfNegative val="0"/>
          <c:val>
            <c:numRef>
              <c:f>'T16 &amp; Fig 3'!$E$4:$E$17</c:f>
              <c:numCache>
                <c:formatCode>0.00</c:formatCode>
                <c:ptCount val="14"/>
                <c:pt idx="0">
                  <c:v>2.3792522619251506</c:v>
                </c:pt>
                <c:pt idx="1">
                  <c:v>2.6472203580949327</c:v>
                </c:pt>
                <c:pt idx="2">
                  <c:v>2.4822341759314641</c:v>
                </c:pt>
                <c:pt idx="3">
                  <c:v>0.81322740062356758</c:v>
                </c:pt>
                <c:pt idx="4">
                  <c:v>1.3576120681181045</c:v>
                </c:pt>
                <c:pt idx="5">
                  <c:v>0.80001672292886195</c:v>
                </c:pt>
                <c:pt idx="6">
                  <c:v>1.1403622164273202</c:v>
                </c:pt>
                <c:pt idx="7">
                  <c:v>0.86693701704771886</c:v>
                </c:pt>
                <c:pt idx="8">
                  <c:v>0.81297242518246193</c:v>
                </c:pt>
                <c:pt idx="9">
                  <c:v>1.1575107111159273</c:v>
                </c:pt>
                <c:pt idx="10">
                  <c:v>0.84454328776616983</c:v>
                </c:pt>
                <c:pt idx="11">
                  <c:v>0.49694448038955219</c:v>
                </c:pt>
                <c:pt idx="12">
                  <c:v>0.39716062560681653</c:v>
                </c:pt>
                <c:pt idx="13">
                  <c:v>1.0706222520373272</c:v>
                </c:pt>
              </c:numCache>
            </c:numRef>
          </c:val>
        </c:ser>
        <c:dLbls>
          <c:showLegendKey val="0"/>
          <c:showVal val="0"/>
          <c:showCatName val="0"/>
          <c:showSerName val="0"/>
          <c:showPercent val="0"/>
          <c:showBubbleSize val="0"/>
        </c:dLbls>
        <c:gapWidth val="150"/>
        <c:axId val="133883392"/>
        <c:axId val="133885312"/>
      </c:barChart>
      <c:catAx>
        <c:axId val="133883392"/>
        <c:scaling>
          <c:orientation val="minMax"/>
        </c:scaling>
        <c:delete val="0"/>
        <c:axPos val="b"/>
        <c:title>
          <c:tx>
            <c:rich>
              <a:bodyPr/>
              <a:lstStyle/>
              <a:p>
                <a:pPr>
                  <a:defRPr sz="1200"/>
                </a:pPr>
                <a:r>
                  <a:rPr lang="en-US" sz="1200"/>
                  <a:t>Demand Zone</a:t>
                </a:r>
              </a:p>
            </c:rich>
          </c:tx>
          <c:overlay val="0"/>
        </c:title>
        <c:numFmt formatCode="0_)" sourceLinked="1"/>
        <c:majorTickMark val="out"/>
        <c:minorTickMark val="none"/>
        <c:tickLblPos val="low"/>
        <c:crossAx val="133885312"/>
        <c:crosses val="autoZero"/>
        <c:auto val="1"/>
        <c:lblAlgn val="ctr"/>
        <c:lblOffset val="100"/>
        <c:noMultiLvlLbl val="0"/>
      </c:catAx>
      <c:valAx>
        <c:axId val="133885312"/>
        <c:scaling>
          <c:orientation val="minMax"/>
        </c:scaling>
        <c:delete val="0"/>
        <c:axPos val="l"/>
        <c:majorGridlines/>
        <c:title>
          <c:tx>
            <c:rich>
              <a:bodyPr rot="-5400000" vert="horz"/>
              <a:lstStyle/>
              <a:p>
                <a:pPr>
                  <a:defRPr sz="1200"/>
                </a:pPr>
                <a:r>
                  <a:rPr lang="en-US" sz="1200"/>
                  <a:t>Tariff (p/kWh)</a:t>
                </a:r>
              </a:p>
            </c:rich>
          </c:tx>
          <c:overlay val="0"/>
        </c:title>
        <c:numFmt formatCode="0.0" sourceLinked="0"/>
        <c:majorTickMark val="out"/>
        <c:minorTickMark val="none"/>
        <c:tickLblPos val="nextTo"/>
        <c:crossAx val="133883392"/>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2015/16 and 2016/17 NHH Demand Tariffs</a:t>
            </a:r>
          </a:p>
        </c:rich>
      </c:tx>
      <c:overlay val="0"/>
    </c:title>
    <c:autoTitleDeleted val="0"/>
    <c:plotArea>
      <c:layout>
        <c:manualLayout>
          <c:layoutTarget val="inner"/>
          <c:xMode val="edge"/>
          <c:yMode val="edge"/>
          <c:x val="0.11408566970878144"/>
          <c:y val="0.21911948850632665"/>
          <c:w val="0.82359470473745455"/>
          <c:h val="0.5472929443388036"/>
        </c:manualLayout>
      </c:layout>
      <c:barChart>
        <c:barDir val="col"/>
        <c:grouping val="clustered"/>
        <c:varyColors val="0"/>
        <c:ser>
          <c:idx val="1"/>
          <c:order val="0"/>
          <c:tx>
            <c:strRef>
              <c:f>'T16 &amp; Fig 3'!$C$3</c:f>
              <c:strCache>
                <c:ptCount val="1"/>
                <c:pt idx="0">
                  <c:v>2015/16 Final Tariffs (p/kWh)</c:v>
                </c:pt>
              </c:strCache>
            </c:strRef>
          </c:tx>
          <c:spPr>
            <a:solidFill>
              <a:schemeClr val="accent1"/>
            </a:solidFill>
          </c:spPr>
          <c:invertIfNegative val="0"/>
          <c:val>
            <c:numRef>
              <c:f>'T16 &amp; Fig 3'!$C$4:$C$17</c:f>
              <c:numCache>
                <c:formatCode>0.00</c:formatCode>
                <c:ptCount val="14"/>
                <c:pt idx="0">
                  <c:v>3.3885320000000001</c:v>
                </c:pt>
                <c:pt idx="1">
                  <c:v>3.5597400000000001</c:v>
                </c:pt>
                <c:pt idx="2">
                  <c:v>4.2836610000000004</c:v>
                </c:pt>
                <c:pt idx="3">
                  <c:v>4.8747990000000003</c:v>
                </c:pt>
                <c:pt idx="4">
                  <c:v>5.1854760000000004</c:v>
                </c:pt>
                <c:pt idx="5">
                  <c:v>5.6793630000000004</c:v>
                </c:pt>
                <c:pt idx="6">
                  <c:v>5.2349579999999998</c:v>
                </c:pt>
                <c:pt idx="7">
                  <c:v>5.487374</c:v>
                </c:pt>
                <c:pt idx="8">
                  <c:v>5.5397980000000002</c:v>
                </c:pt>
                <c:pt idx="9">
                  <c:v>5.245539</c:v>
                </c:pt>
                <c:pt idx="10">
                  <c:v>5.8081339999999999</c:v>
                </c:pt>
                <c:pt idx="11">
                  <c:v>6.0110809999999999</c:v>
                </c:pt>
                <c:pt idx="12">
                  <c:v>6.088292</c:v>
                </c:pt>
                <c:pt idx="13">
                  <c:v>5.8072679999999997</c:v>
                </c:pt>
              </c:numCache>
            </c:numRef>
          </c:val>
        </c:ser>
        <c:ser>
          <c:idx val="0"/>
          <c:order val="1"/>
          <c:tx>
            <c:strRef>
              <c:f>'T16 &amp; Fig 3'!$D$3</c:f>
              <c:strCache>
                <c:ptCount val="1"/>
                <c:pt idx="0">
                  <c:v>2016/17 Final Tariffs (p/kWh)</c:v>
                </c:pt>
              </c:strCache>
            </c:strRef>
          </c:tx>
          <c:spPr>
            <a:solidFill>
              <a:srgbClr val="00B050"/>
            </a:solidFill>
          </c:spPr>
          <c:invertIfNegative val="0"/>
          <c:val>
            <c:numRef>
              <c:f>'T16 &amp; Fig 3'!$D$4:$D$17</c:f>
              <c:numCache>
                <c:formatCode>0.00</c:formatCode>
                <c:ptCount val="14"/>
                <c:pt idx="0">
                  <c:v>5.7677842619251507</c:v>
                </c:pt>
                <c:pt idx="1">
                  <c:v>6.2069603580949329</c:v>
                </c:pt>
                <c:pt idx="2">
                  <c:v>6.7658951759314645</c:v>
                </c:pt>
                <c:pt idx="3">
                  <c:v>5.6880264006235679</c:v>
                </c:pt>
                <c:pt idx="4">
                  <c:v>6.5430880681181049</c:v>
                </c:pt>
                <c:pt idx="5">
                  <c:v>6.4793797229288623</c:v>
                </c:pt>
                <c:pt idx="6">
                  <c:v>6.3753202164273199</c:v>
                </c:pt>
                <c:pt idx="7">
                  <c:v>6.3543110170477188</c:v>
                </c:pt>
                <c:pt idx="8">
                  <c:v>6.3527704251824622</c:v>
                </c:pt>
                <c:pt idx="9">
                  <c:v>6.4030497111159272</c:v>
                </c:pt>
                <c:pt idx="10">
                  <c:v>6.6526772877661697</c:v>
                </c:pt>
                <c:pt idx="11">
                  <c:v>6.5080254803895521</c:v>
                </c:pt>
                <c:pt idx="12">
                  <c:v>6.4854526256068166</c:v>
                </c:pt>
                <c:pt idx="13">
                  <c:v>6.8778902520373268</c:v>
                </c:pt>
              </c:numCache>
            </c:numRef>
          </c:val>
        </c:ser>
        <c:dLbls>
          <c:showLegendKey val="0"/>
          <c:showVal val="0"/>
          <c:showCatName val="0"/>
          <c:showSerName val="0"/>
          <c:showPercent val="0"/>
          <c:showBubbleSize val="0"/>
        </c:dLbls>
        <c:gapWidth val="150"/>
        <c:axId val="133910912"/>
        <c:axId val="133912832"/>
      </c:barChart>
      <c:catAx>
        <c:axId val="133910912"/>
        <c:scaling>
          <c:orientation val="minMax"/>
        </c:scaling>
        <c:delete val="0"/>
        <c:axPos val="b"/>
        <c:title>
          <c:tx>
            <c:rich>
              <a:bodyPr/>
              <a:lstStyle/>
              <a:p>
                <a:pPr>
                  <a:defRPr sz="1200"/>
                </a:pPr>
                <a:r>
                  <a:rPr lang="en-US" sz="1200"/>
                  <a:t>Demand Zone</a:t>
                </a:r>
              </a:p>
            </c:rich>
          </c:tx>
          <c:overlay val="0"/>
        </c:title>
        <c:numFmt formatCode="0_)" sourceLinked="1"/>
        <c:majorTickMark val="out"/>
        <c:minorTickMark val="none"/>
        <c:tickLblPos val="low"/>
        <c:crossAx val="133912832"/>
        <c:crosses val="autoZero"/>
        <c:auto val="1"/>
        <c:lblAlgn val="ctr"/>
        <c:lblOffset val="100"/>
        <c:noMultiLvlLbl val="0"/>
      </c:catAx>
      <c:valAx>
        <c:axId val="133912832"/>
        <c:scaling>
          <c:orientation val="minMax"/>
        </c:scaling>
        <c:delete val="0"/>
        <c:axPos val="l"/>
        <c:majorGridlines/>
        <c:title>
          <c:tx>
            <c:rich>
              <a:bodyPr rot="-5400000" vert="horz"/>
              <a:lstStyle/>
              <a:p>
                <a:pPr>
                  <a:defRPr sz="1200"/>
                </a:pPr>
                <a:r>
                  <a:rPr lang="en-US" sz="1200"/>
                  <a:t>Tariff (p/kWh)</a:t>
                </a:r>
              </a:p>
            </c:rich>
          </c:tx>
          <c:overlay val="0"/>
        </c:title>
        <c:numFmt formatCode="0.0" sourceLinked="0"/>
        <c:majorTickMark val="out"/>
        <c:minorTickMark val="none"/>
        <c:tickLblPos val="nextTo"/>
        <c:crossAx val="133910912"/>
        <c:crosses val="autoZero"/>
        <c:crossBetween val="between"/>
      </c:valAx>
    </c:plotArea>
    <c:legend>
      <c:legendPos val="b"/>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0</xdr:colOff>
      <xdr:row>2</xdr:row>
      <xdr:rowOff>0</xdr:rowOff>
    </xdr:from>
    <xdr:to>
      <xdr:col>19</xdr:col>
      <xdr:colOff>0</xdr:colOff>
      <xdr:row>26</xdr:row>
      <xdr:rowOff>0</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2</xdr:row>
      <xdr:rowOff>0</xdr:rowOff>
    </xdr:from>
    <xdr:to>
      <xdr:col>30</xdr:col>
      <xdr:colOff>1</xdr:colOff>
      <xdr:row>26</xdr:row>
      <xdr:rowOff>0</xdr:rowOff>
    </xdr:to>
    <xdr:graphicFrame macro="">
      <xdr:nvGraphicFramePr>
        <xdr:cNvPr id="4"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xdr:row>
      <xdr:rowOff>0</xdr:rowOff>
    </xdr:from>
    <xdr:to>
      <xdr:col>15</xdr:col>
      <xdr:colOff>0</xdr:colOff>
      <xdr:row>17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xdr:row>
      <xdr:rowOff>0</xdr:rowOff>
    </xdr:from>
    <xdr:to>
      <xdr:col>24</xdr:col>
      <xdr:colOff>0</xdr:colOff>
      <xdr:row>17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19049</xdr:colOff>
      <xdr:row>2</xdr:row>
      <xdr:rowOff>28575</xdr:rowOff>
    </xdr:from>
    <xdr:to>
      <xdr:col>15</xdr:col>
      <xdr:colOff>0</xdr:colOff>
      <xdr:row>16</xdr:row>
      <xdr:rowOff>200024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xdr:row>
      <xdr:rowOff>28576</xdr:rowOff>
    </xdr:from>
    <xdr:to>
      <xdr:col>24</xdr:col>
      <xdr:colOff>590551</xdr:colOff>
      <xdr:row>17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42"/>
  <sheetViews>
    <sheetView tabSelected="1" zoomScale="84" zoomScaleNormal="84" workbookViewId="0">
      <pane xSplit="1" ySplit="2" topLeftCell="B3" activePane="bottomRight" state="frozen"/>
      <selection activeCell="K18" sqref="K18"/>
      <selection pane="topRight" activeCell="K18" sqref="K18"/>
      <selection pane="bottomLeft" activeCell="K18" sqref="K18"/>
      <selection pane="bottomRight" activeCell="E8" sqref="E8"/>
    </sheetView>
  </sheetViews>
  <sheetFormatPr defaultRowHeight="15"/>
  <cols>
    <col min="1" max="1" width="58.28515625" bestFit="1" customWidth="1"/>
  </cols>
  <sheetData>
    <row r="1" spans="1:1" ht="66" customHeight="1">
      <c r="A1" s="432" t="s">
        <v>305</v>
      </c>
    </row>
    <row r="2" spans="1:1" ht="30" customHeight="1">
      <c r="A2" s="433"/>
    </row>
    <row r="3" spans="1:1">
      <c r="A3" s="434" t="s">
        <v>88</v>
      </c>
    </row>
    <row r="4" spans="1:1">
      <c r="A4" s="435"/>
    </row>
    <row r="5" spans="1:1">
      <c r="A5" s="436" t="s">
        <v>89</v>
      </c>
    </row>
    <row r="6" spans="1:1">
      <c r="A6" s="437"/>
    </row>
    <row r="7" spans="1:1">
      <c r="A7" s="261" t="str">
        <f>'T1'!A1</f>
        <v>Table 1 - Generation Wider Tariffs</v>
      </c>
    </row>
    <row r="8" spans="1:1">
      <c r="A8" s="262" t="str">
        <f>'T2'!A1</f>
        <v>Table 2 - Local Substation Tariffs</v>
      </c>
    </row>
    <row r="9" spans="1:1">
      <c r="A9" s="261" t="str">
        <f>'T3'!A1</f>
        <v>Table 3 - Local Circuit Tariffs</v>
      </c>
    </row>
    <row r="10" spans="1:1">
      <c r="A10" s="262" t="str">
        <f>'T4'!A1</f>
        <v>Table 4 - Offshore Local Tariffs</v>
      </c>
    </row>
    <row r="11" spans="1:1">
      <c r="A11" s="261" t="str">
        <f>'T5'!A1</f>
        <v>Table 5 - Demand Tariffs</v>
      </c>
    </row>
    <row r="12" spans="1:1">
      <c r="A12" s="270" t="str">
        <f>'T6'!A1</f>
        <v>Table 6 - Contracted and Modelled TEC</v>
      </c>
    </row>
    <row r="13" spans="1:1">
      <c r="A13" s="261" t="str">
        <f>'T7'!A1</f>
        <v>Table 7 - Allowed Revenues</v>
      </c>
    </row>
    <row r="14" spans="1:1">
      <c r="A14" s="271" t="str">
        <f>'T8'!A1</f>
        <v>Table 8 - Charging Bases</v>
      </c>
    </row>
    <row r="15" spans="1:1">
      <c r="A15" s="261" t="str">
        <f>'T9'!A1</f>
        <v>Table 9 - Interconectors</v>
      </c>
    </row>
    <row r="16" spans="1:1">
      <c r="A16" s="429" t="str">
        <f>'T10'!A1</f>
        <v>Table 10 - Generation and Demand Revenue Proportions</v>
      </c>
    </row>
    <row r="17" spans="1:1">
      <c r="A17" s="430"/>
    </row>
    <row r="18" spans="1:1">
      <c r="A18" s="431"/>
    </row>
    <row r="19" spans="1:1">
      <c r="A19" s="434" t="str">
        <f>'T11'!A1</f>
        <v>Table 11 - Residual Calculation</v>
      </c>
    </row>
    <row r="20" spans="1:1">
      <c r="A20" s="435"/>
    </row>
    <row r="21" spans="1:1">
      <c r="A21" s="435"/>
    </row>
    <row r="22" spans="1:1">
      <c r="A22" s="435"/>
    </row>
    <row r="23" spans="1:1">
      <c r="A23" s="435"/>
    </row>
    <row r="24" spans="1:1">
      <c r="A24" s="441"/>
    </row>
    <row r="25" spans="1:1">
      <c r="A25" s="428" t="str">
        <f>'T12'!A1:E1</f>
        <v>Table 12 - Small Generator Discount</v>
      </c>
    </row>
    <row r="26" spans="1:1">
      <c r="A26" s="438" t="str">
        <f>'T13 &amp; Fig 1'!A1</f>
        <v>Table 13 - Generation Tariff Changes</v>
      </c>
    </row>
    <row r="27" spans="1:1">
      <c r="A27" s="439"/>
    </row>
    <row r="28" spans="1:1">
      <c r="A28" s="321" t="str">
        <f>'T14'!A1</f>
        <v>Table 14 - Circuits subject to one-off charges</v>
      </c>
    </row>
    <row r="29" spans="1:1">
      <c r="A29" s="434" t="str">
        <f>'T15 &amp; Fig 2'!A1</f>
        <v>Table 15 - Change in HH Demand Tariffs</v>
      </c>
    </row>
    <row r="30" spans="1:1">
      <c r="A30" s="435"/>
    </row>
    <row r="31" spans="1:1">
      <c r="A31" s="429" t="str">
        <f>'T16 &amp; Fig 3'!A1</f>
        <v>Table 16 - NHH Demand Tariff Changes</v>
      </c>
    </row>
    <row r="32" spans="1:1">
      <c r="A32" s="430"/>
    </row>
    <row r="33" spans="1:1">
      <c r="A33" s="261" t="str">
        <f>'T17'!A1</f>
        <v>Table 17 - National Grid Revenue Forecast</v>
      </c>
    </row>
    <row r="34" spans="1:1">
      <c r="A34" s="272" t="str">
        <f>'T18'!A1</f>
        <v>Table 18 - SP Transmission Revenue Forecast</v>
      </c>
    </row>
    <row r="35" spans="1:1">
      <c r="A35" s="261" t="str">
        <f>'T19'!A1</f>
        <v>Table 19 - SHE Transmission Revenue Forecast</v>
      </c>
    </row>
    <row r="36" spans="1:1">
      <c r="A36" s="272" t="str">
        <f>'T20'!A1</f>
        <v>Table 20 - Offshore Revenues</v>
      </c>
    </row>
    <row r="37" spans="1:1">
      <c r="A37" s="273"/>
    </row>
    <row r="38" spans="1:1">
      <c r="A38" s="429" t="str">
        <f>'T21'!A1</f>
        <v>Table 21 - Demand Profiles</v>
      </c>
    </row>
    <row r="39" spans="1:1">
      <c r="A39" s="440"/>
    </row>
    <row r="40" spans="1:1" ht="15" customHeight="1">
      <c r="A40" s="261" t="str">
        <f>'T13 &amp; Fig 1'!J1</f>
        <v>Figure 1 - Variation on Generation Zonal Tariffs</v>
      </c>
    </row>
    <row r="41" spans="1:1" ht="15" customHeight="1">
      <c r="A41" s="262" t="str">
        <f>'T15 &amp; Fig 2'!H1</f>
        <v>Figure 2 - HH Demand Tariffs</v>
      </c>
    </row>
    <row r="42" spans="1:1" ht="15" customHeight="1">
      <c r="A42" s="274" t="str">
        <f>'T16 &amp; Fig 3'!G1</f>
        <v>Figure 3 - NHH Demand Tariffs</v>
      </c>
    </row>
  </sheetData>
  <mergeCells count="9">
    <mergeCell ref="A26:A27"/>
    <mergeCell ref="A38:A39"/>
    <mergeCell ref="A29:A30"/>
    <mergeCell ref="A31:A32"/>
    <mergeCell ref="A19:A24"/>
    <mergeCell ref="A16:A18"/>
    <mergeCell ref="A1:A2"/>
    <mergeCell ref="A3:A4"/>
    <mergeCell ref="A5:A6"/>
  </mergeCells>
  <hyperlinks>
    <hyperlink ref="A3:A4" location="Residuals!A1" display="Residuals"/>
    <hyperlink ref="A5:A6" location="Residuals!A1" display="Averages"/>
    <hyperlink ref="A7" location="'T1'!A1" display="'T1'!A1"/>
    <hyperlink ref="A8" location="'T2'!A1" display="'T2'!A1"/>
    <hyperlink ref="A9" location="'T3'!A1" display="'T3'!A1"/>
    <hyperlink ref="A10" location="'T4'!A1" display="'T4'!A1"/>
    <hyperlink ref="A11" location="'T5'!A1" display="'T5'!A1"/>
    <hyperlink ref="A12" location="'T6'!A1" display="'T6'!A1"/>
    <hyperlink ref="A13" location="'T7'!A1" display="'T7'!A1"/>
    <hyperlink ref="A14" location="'T8'!A1" display="'T8'!A1"/>
    <hyperlink ref="A15" location="'T9'!A1" display="'T9'!A1"/>
    <hyperlink ref="A16" location="'T10'!A1" display="'T10'!A1"/>
    <hyperlink ref="A19:A20" location="'T11'!A1" display="'T11'!A1"/>
    <hyperlink ref="A26:A27" location="'T13 &amp; Fig 1'!A1" display="'T13 &amp; Fig 1'!A1"/>
    <hyperlink ref="A28" location="'T14'!A1" display="'T14'!A1"/>
    <hyperlink ref="A29:A30" location="'T15 &amp; Fig 2'!A1" display="'T15 &amp; Fig 2'!A1"/>
    <hyperlink ref="A31:A32" location="'T16 &amp; Fig 3'!A1" display="'T16 &amp; Fig 3'!A1"/>
    <hyperlink ref="A40" location="'T13 &amp; Fig 1'!A1" display="'T13 &amp; Fig 1'!A1"/>
    <hyperlink ref="A42" location="'T16 &amp; Fig 3'!A1" display="'T16 &amp; Fig 3'!A1"/>
    <hyperlink ref="A33" location="'T17'!A1" display="'T17'!A1"/>
    <hyperlink ref="A34" location="'T18'!A1" display="'T18'!A1"/>
    <hyperlink ref="A35" location="'T19'!A1" display="'T19'!A1"/>
    <hyperlink ref="A36" location="'T20'!A1" display="'T20'!A1"/>
    <hyperlink ref="A38:A39" location="'T21'!A1" display="'T21'!A1"/>
    <hyperlink ref="A41" location="'T15 &amp; Fig 2'!A1" display="'T15 &amp; Fig 2'!A1"/>
    <hyperlink ref="A25" location="'T12'!A1" display="'T12'!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115" zoomScaleNormal="115" workbookViewId="0"/>
  </sheetViews>
  <sheetFormatPr defaultRowHeight="15"/>
  <cols>
    <col min="1" max="1" width="28.28515625" bestFit="1" customWidth="1"/>
  </cols>
  <sheetData>
    <row r="1" spans="1:5" ht="15" customHeight="1">
      <c r="A1" s="1" t="s">
        <v>134</v>
      </c>
      <c r="C1" s="63"/>
    </row>
    <row r="2" spans="1:5">
      <c r="C2" s="12"/>
    </row>
    <row r="3" spans="1:5">
      <c r="A3" s="118" t="s">
        <v>75</v>
      </c>
      <c r="B3" s="119" t="s">
        <v>42</v>
      </c>
      <c r="C3" s="118" t="s">
        <v>92</v>
      </c>
    </row>
    <row r="4" spans="1:5">
      <c r="A4" s="120" t="s">
        <v>113</v>
      </c>
      <c r="B4" s="117">
        <v>71.5</v>
      </c>
      <c r="C4" s="247">
        <v>62.858859999999993</v>
      </c>
      <c r="E4" s="330"/>
    </row>
    <row r="5" spans="1:5">
      <c r="A5" s="120" t="s">
        <v>114</v>
      </c>
      <c r="B5" s="117">
        <v>52.4</v>
      </c>
      <c r="C5" s="247">
        <v>49.8</v>
      </c>
    </row>
    <row r="6" spans="1:5">
      <c r="A6" s="120" t="s">
        <v>115</v>
      </c>
      <c r="B6" s="117">
        <v>15</v>
      </c>
      <c r="C6" s="248">
        <v>13.100500000000002</v>
      </c>
    </row>
    <row r="7" spans="1:5">
      <c r="A7" s="120" t="s">
        <v>91</v>
      </c>
      <c r="B7" s="117">
        <v>27.4</v>
      </c>
      <c r="C7" s="247">
        <v>26.146824999999996</v>
      </c>
      <c r="E7" s="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115" zoomScaleNormal="115" workbookViewId="0"/>
  </sheetViews>
  <sheetFormatPr defaultRowHeight="15"/>
  <cols>
    <col min="1" max="1" width="22.140625" bestFit="1" customWidth="1"/>
    <col min="2" max="2" width="18" bestFit="1" customWidth="1"/>
    <col min="3" max="3" width="16.28515625" bestFit="1" customWidth="1"/>
    <col min="4" max="4" width="11.140625" bestFit="1" customWidth="1"/>
    <col min="5" max="5" width="15.5703125" customWidth="1"/>
    <col min="6" max="6" width="17.85546875" customWidth="1"/>
    <col min="7" max="7" width="14" bestFit="1" customWidth="1"/>
  </cols>
  <sheetData>
    <row r="1" spans="1:7">
      <c r="A1" s="1" t="s">
        <v>135</v>
      </c>
      <c r="B1" s="1"/>
      <c r="C1" s="1"/>
    </row>
    <row r="2" spans="1:7" ht="15.75" thickBot="1"/>
    <row r="3" spans="1:7" ht="51.75" thickBot="1">
      <c r="A3" s="122" t="s">
        <v>74</v>
      </c>
      <c r="B3" s="121" t="s">
        <v>108</v>
      </c>
      <c r="C3" s="109" t="s">
        <v>111</v>
      </c>
      <c r="D3" s="109" t="s">
        <v>112</v>
      </c>
      <c r="E3" s="121" t="s">
        <v>130</v>
      </c>
      <c r="F3" s="121" t="s">
        <v>131</v>
      </c>
      <c r="G3" s="121" t="s">
        <v>109</v>
      </c>
    </row>
    <row r="4" spans="1:7">
      <c r="A4" s="257" t="s">
        <v>97</v>
      </c>
      <c r="B4" s="258" t="s">
        <v>96</v>
      </c>
      <c r="C4" s="257" t="s">
        <v>98</v>
      </c>
      <c r="D4" s="257">
        <v>24</v>
      </c>
      <c r="E4" s="257">
        <v>0</v>
      </c>
      <c r="F4" s="257">
        <v>2000</v>
      </c>
      <c r="G4" s="259">
        <v>0</v>
      </c>
    </row>
    <row r="5" spans="1:7">
      <c r="A5" s="252" t="s">
        <v>110</v>
      </c>
      <c r="B5" s="255" t="s">
        <v>96</v>
      </c>
      <c r="C5" s="252" t="s">
        <v>98</v>
      </c>
      <c r="D5" s="252">
        <v>24</v>
      </c>
      <c r="E5" s="252">
        <v>0</v>
      </c>
      <c r="F5" s="252">
        <v>1000</v>
      </c>
      <c r="G5" s="256">
        <v>0</v>
      </c>
    </row>
    <row r="6" spans="1:7">
      <c r="A6" s="252" t="s">
        <v>100</v>
      </c>
      <c r="B6" s="255" t="s">
        <v>99</v>
      </c>
      <c r="C6" s="252" t="s">
        <v>101</v>
      </c>
      <c r="D6" s="252">
        <v>24</v>
      </c>
      <c r="E6" s="252">
        <v>0</v>
      </c>
      <c r="F6" s="252">
        <v>1200</v>
      </c>
      <c r="G6" s="256">
        <v>0</v>
      </c>
    </row>
    <row r="7" spans="1:7">
      <c r="A7" s="252" t="s">
        <v>104</v>
      </c>
      <c r="B7" s="253" t="s">
        <v>102</v>
      </c>
      <c r="C7" s="254" t="s">
        <v>103</v>
      </c>
      <c r="D7" s="254">
        <v>16</v>
      </c>
      <c r="E7" s="254">
        <v>0</v>
      </c>
      <c r="F7" s="254">
        <v>505</v>
      </c>
      <c r="G7" s="254">
        <v>0</v>
      </c>
    </row>
    <row r="8" spans="1:7" ht="15.75" thickBot="1">
      <c r="A8" s="249" t="s">
        <v>107</v>
      </c>
      <c r="B8" s="250" t="s">
        <v>105</v>
      </c>
      <c r="C8" s="249" t="s">
        <v>106</v>
      </c>
      <c r="D8" s="249">
        <v>10</v>
      </c>
      <c r="E8" s="249">
        <v>0</v>
      </c>
      <c r="F8" s="249">
        <v>295</v>
      </c>
      <c r="G8" s="251">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115" zoomScaleNormal="115" workbookViewId="0">
      <selection sqref="A1:D1"/>
    </sheetView>
  </sheetViews>
  <sheetFormatPr defaultRowHeight="15"/>
  <cols>
    <col min="1" max="1" width="6.140625" bestFit="1" customWidth="1"/>
    <col min="2" max="2" width="34.85546875" bestFit="1" customWidth="1"/>
    <col min="3" max="3" width="7.5703125" bestFit="1" customWidth="1"/>
    <col min="4" max="4" width="8.140625" bestFit="1" customWidth="1"/>
  </cols>
  <sheetData>
    <row r="1" spans="1:5">
      <c r="A1" s="445" t="s">
        <v>137</v>
      </c>
      <c r="B1" s="445"/>
      <c r="C1" s="445"/>
      <c r="D1" s="445"/>
    </row>
    <row r="3" spans="1:5">
      <c r="A3" s="92"/>
      <c r="B3" s="92"/>
      <c r="C3" s="93" t="s">
        <v>42</v>
      </c>
      <c r="D3" s="93" t="s">
        <v>92</v>
      </c>
    </row>
    <row r="4" spans="1:5">
      <c r="A4" s="155" t="s">
        <v>171</v>
      </c>
      <c r="B4" s="94" t="s">
        <v>139</v>
      </c>
      <c r="C4" s="155">
        <v>2.5</v>
      </c>
      <c r="D4" s="244">
        <v>2.5</v>
      </c>
    </row>
    <row r="5" spans="1:5">
      <c r="A5" s="94" t="s">
        <v>172</v>
      </c>
      <c r="B5" s="94" t="s">
        <v>173</v>
      </c>
      <c r="C5" s="245">
        <v>6.4000000000000057E-2</v>
      </c>
      <c r="D5" s="245">
        <v>8.2000000000000003E-2</v>
      </c>
    </row>
    <row r="6" spans="1:5">
      <c r="A6" s="94" t="s">
        <v>175</v>
      </c>
      <c r="B6" s="94" t="s">
        <v>142</v>
      </c>
      <c r="C6" s="94">
        <v>1.22</v>
      </c>
      <c r="D6" s="324">
        <v>1.36</v>
      </c>
    </row>
    <row r="7" spans="1:5">
      <c r="A7" s="94" t="s">
        <v>176</v>
      </c>
      <c r="B7" s="94" t="s">
        <v>140</v>
      </c>
      <c r="C7" s="153">
        <v>2636.6878748700506</v>
      </c>
      <c r="D7" s="153">
        <v>2708.6533514282437</v>
      </c>
      <c r="E7" s="330"/>
    </row>
    <row r="8" spans="1:5">
      <c r="A8" s="94" t="s">
        <v>177</v>
      </c>
      <c r="B8" s="94" t="s">
        <v>174</v>
      </c>
      <c r="C8" s="94">
        <v>319.60000000000002</v>
      </c>
      <c r="D8" s="151">
        <v>268.69725000000011</v>
      </c>
    </row>
    <row r="9" spans="1:5">
      <c r="A9" s="94" t="s">
        <v>76</v>
      </c>
      <c r="B9" s="94" t="s">
        <v>146</v>
      </c>
      <c r="C9" s="95">
        <f>ROUND(C8*C4*(1-C5)/(C7*C6),3)</f>
        <v>0.23200000000000001</v>
      </c>
      <c r="D9" s="95">
        <f>D8*D4*(1-D5)/(D7*D6)</f>
        <v>0.16739927578252611</v>
      </c>
    </row>
    <row r="10" spans="1:5">
      <c r="A10" s="94" t="s">
        <v>77</v>
      </c>
      <c r="B10" s="94" t="s">
        <v>147</v>
      </c>
      <c r="C10" s="95">
        <f>1-C9</f>
        <v>0.76800000000000002</v>
      </c>
      <c r="D10" s="95">
        <f>1-D9</f>
        <v>0.83260072421747389</v>
      </c>
    </row>
    <row r="11" spans="1:5">
      <c r="A11" s="94" t="s">
        <v>143</v>
      </c>
      <c r="B11" s="94" t="s">
        <v>148</v>
      </c>
      <c r="C11" s="335">
        <f>C9*C7</f>
        <v>611.71158696985174</v>
      </c>
      <c r="D11" s="335">
        <f>D9*D7</f>
        <v>453.42660937500017</v>
      </c>
      <c r="E11" s="47"/>
    </row>
    <row r="12" spans="1:5">
      <c r="A12" s="94" t="s">
        <v>145</v>
      </c>
      <c r="B12" s="94" t="s">
        <v>144</v>
      </c>
      <c r="C12" s="334">
        <f>C7*C10</f>
        <v>2024.9762879001989</v>
      </c>
      <c r="D12" s="334">
        <f>D7*D10</f>
        <v>2255.2267420532435</v>
      </c>
      <c r="E12" s="47"/>
    </row>
  </sheetData>
  <mergeCells count="1">
    <mergeCell ref="A1:D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31"/>
  <sheetViews>
    <sheetView zoomScaleNormal="100" workbookViewId="0">
      <selection sqref="A1:D1"/>
    </sheetView>
  </sheetViews>
  <sheetFormatPr defaultRowHeight="15"/>
  <cols>
    <col min="1" max="1" width="12" bestFit="1" customWidth="1"/>
    <col min="2" max="2" width="60.7109375" customWidth="1"/>
    <col min="3" max="3" width="11.85546875" customWidth="1"/>
    <col min="4" max="5" width="12.28515625" customWidth="1"/>
    <col min="6" max="6" width="28.42578125" bestFit="1" customWidth="1"/>
    <col min="7" max="9" width="15.7109375" customWidth="1"/>
    <col min="11" max="11" width="23.140625" bestFit="1" customWidth="1"/>
    <col min="12" max="12" width="18.28515625" bestFit="1" customWidth="1"/>
    <col min="13" max="13" width="16.28515625" bestFit="1" customWidth="1"/>
    <col min="14" max="14" width="11.42578125" bestFit="1" customWidth="1"/>
    <col min="15" max="15" width="17.28515625" customWidth="1"/>
    <col min="16" max="17" width="16.7109375" bestFit="1" customWidth="1"/>
  </cols>
  <sheetData>
    <row r="1" spans="1:10">
      <c r="A1" s="445" t="s">
        <v>136</v>
      </c>
      <c r="B1" s="445"/>
      <c r="C1" s="445"/>
      <c r="D1" s="445"/>
      <c r="E1" s="76"/>
    </row>
    <row r="2" spans="1:10" ht="15.75" thickBot="1"/>
    <row r="3" spans="1:10" ht="15.75" thickBot="1">
      <c r="A3" s="54"/>
      <c r="B3" s="55"/>
      <c r="C3" s="56" t="s">
        <v>42</v>
      </c>
      <c r="D3" s="57" t="s">
        <v>92</v>
      </c>
      <c r="E3" s="101"/>
    </row>
    <row r="4" spans="1:10">
      <c r="A4" s="58" t="s">
        <v>161</v>
      </c>
      <c r="B4" s="16" t="s">
        <v>149</v>
      </c>
      <c r="C4" s="110">
        <f>((C8*C6)-C9-C11-C12-C13)/C14</f>
        <v>4.8074967977331431</v>
      </c>
      <c r="D4" s="114">
        <f>((D8*D6)-D9-D11-D12-D13)/D14</f>
        <v>0.50578063824885944</v>
      </c>
      <c r="E4" s="96"/>
      <c r="F4" s="3"/>
      <c r="G4" s="3"/>
      <c r="H4" s="3"/>
      <c r="I4" s="3"/>
      <c r="J4" s="3"/>
    </row>
    <row r="5" spans="1:10">
      <c r="A5" s="14" t="s">
        <v>162</v>
      </c>
      <c r="B5" s="17" t="s">
        <v>150</v>
      </c>
      <c r="C5" s="111">
        <f>((C8*C7)-C10)/C15</f>
        <v>35.634955475797639</v>
      </c>
      <c r="D5" s="115">
        <f>((D8*D7)-D10)/D15</f>
        <v>45.333847850551464</v>
      </c>
      <c r="E5" s="96"/>
      <c r="F5" s="3"/>
      <c r="G5" s="3"/>
      <c r="H5" s="3"/>
      <c r="I5" s="3"/>
      <c r="J5" s="3"/>
    </row>
    <row r="6" spans="1:10">
      <c r="A6" s="14" t="s">
        <v>76</v>
      </c>
      <c r="B6" s="17" t="s">
        <v>151</v>
      </c>
      <c r="C6" s="156">
        <f>'T10'!C9</f>
        <v>0.23200000000000001</v>
      </c>
      <c r="D6" s="157">
        <f>'T10'!D9</f>
        <v>0.16739927578252611</v>
      </c>
      <c r="E6" s="97"/>
      <c r="F6" s="3"/>
      <c r="G6" s="3"/>
      <c r="H6" s="3"/>
      <c r="I6" s="3"/>
      <c r="J6" s="3"/>
    </row>
    <row r="7" spans="1:10">
      <c r="A7" s="14" t="s">
        <v>77</v>
      </c>
      <c r="B7" s="17" t="s">
        <v>152</v>
      </c>
      <c r="C7" s="156">
        <f>'T10'!C10</f>
        <v>0.76800000000000002</v>
      </c>
      <c r="D7" s="157">
        <f>'T10'!D10</f>
        <v>0.83260072421747389</v>
      </c>
      <c r="E7" s="97"/>
      <c r="F7" s="3"/>
      <c r="G7" s="3"/>
      <c r="H7" s="3"/>
      <c r="I7" s="3"/>
      <c r="J7" s="3"/>
    </row>
    <row r="8" spans="1:10">
      <c r="A8" s="14" t="s">
        <v>141</v>
      </c>
      <c r="B8" s="17" t="s">
        <v>153</v>
      </c>
      <c r="C8" s="112">
        <f>'T7'!B22</f>
        <v>2636.6878746021753</v>
      </c>
      <c r="D8" s="116">
        <f>'T7'!H22</f>
        <v>2708.6546719385406</v>
      </c>
      <c r="E8" s="98"/>
      <c r="F8" s="3"/>
      <c r="G8" s="3"/>
      <c r="H8" s="3"/>
      <c r="I8" s="3"/>
      <c r="J8" s="3"/>
    </row>
    <row r="9" spans="1:10" ht="15" customHeight="1">
      <c r="A9" s="14" t="s">
        <v>163</v>
      </c>
      <c r="B9" s="19" t="s">
        <v>154</v>
      </c>
      <c r="C9" s="113">
        <v>47.639937522060478</v>
      </c>
      <c r="D9" s="246">
        <v>191.88636666772777</v>
      </c>
      <c r="E9" s="99"/>
      <c r="F9" s="3"/>
      <c r="G9" s="3"/>
      <c r="H9" s="3"/>
      <c r="I9" s="3"/>
      <c r="J9" s="3"/>
    </row>
    <row r="10" spans="1:10">
      <c r="A10" s="14" t="s">
        <v>164</v>
      </c>
      <c r="B10" s="19" t="s">
        <v>155</v>
      </c>
      <c r="C10" s="113">
        <v>157.70462076267438</v>
      </c>
      <c r="D10" s="246">
        <v>-2.3977814463896263</v>
      </c>
      <c r="E10" s="99"/>
      <c r="F10" s="3"/>
      <c r="G10" s="3"/>
      <c r="H10" s="3"/>
      <c r="I10" s="3"/>
      <c r="J10" s="3"/>
    </row>
    <row r="11" spans="1:10">
      <c r="A11" s="14" t="s">
        <v>165</v>
      </c>
      <c r="B11" s="17" t="s">
        <v>156</v>
      </c>
      <c r="C11" s="113">
        <v>186.5809622579695</v>
      </c>
      <c r="D11" s="246">
        <v>200.57615206540871</v>
      </c>
      <c r="E11" s="99"/>
      <c r="F11" s="3"/>
      <c r="G11" s="3"/>
      <c r="H11" s="3"/>
      <c r="I11" s="3"/>
      <c r="J11" s="3"/>
    </row>
    <row r="12" spans="1:10">
      <c r="A12" s="14" t="s">
        <v>166</v>
      </c>
      <c r="B12" s="17" t="s">
        <v>157</v>
      </c>
      <c r="C12" s="113">
        <v>20.129805764589992</v>
      </c>
      <c r="D12" s="246">
        <v>15.916481994840002</v>
      </c>
      <c r="E12" s="99"/>
      <c r="F12" s="3"/>
      <c r="G12" s="3"/>
      <c r="H12" s="3"/>
      <c r="I12" s="3"/>
      <c r="J12" s="3"/>
    </row>
    <row r="13" spans="1:10">
      <c r="A13" s="14" t="s">
        <v>167</v>
      </c>
      <c r="B13" s="17" t="s">
        <v>158</v>
      </c>
      <c r="C13" s="113">
        <v>13.797401385235636</v>
      </c>
      <c r="D13" s="246">
        <v>13.255035369095392</v>
      </c>
      <c r="E13" s="99"/>
      <c r="F13" s="3"/>
      <c r="G13" s="3"/>
      <c r="H13" s="3"/>
      <c r="I13" s="3"/>
      <c r="J13" s="3"/>
    </row>
    <row r="14" spans="1:10">
      <c r="A14" s="14" t="s">
        <v>168</v>
      </c>
      <c r="B14" s="17" t="s">
        <v>159</v>
      </c>
      <c r="C14" s="113">
        <v>71.464110000000005</v>
      </c>
      <c r="D14" s="325">
        <v>62.858859999999993</v>
      </c>
      <c r="E14" s="100"/>
      <c r="F14" s="3"/>
      <c r="G14" s="3"/>
      <c r="H14" s="3"/>
      <c r="I14" s="3"/>
      <c r="J14" s="3"/>
    </row>
    <row r="15" spans="1:10" ht="15.75" thickBot="1">
      <c r="A15" s="15" t="s">
        <v>169</v>
      </c>
      <c r="B15" s="18" t="s">
        <v>160</v>
      </c>
      <c r="C15" s="123">
        <v>52.4</v>
      </c>
      <c r="D15" s="326">
        <v>49.8</v>
      </c>
      <c r="E15" s="100"/>
      <c r="F15" s="3"/>
      <c r="G15" s="3"/>
      <c r="H15" s="3"/>
      <c r="I15" s="3"/>
      <c r="J15" s="3"/>
    </row>
    <row r="16" spans="1:10">
      <c r="A16" s="59"/>
      <c r="B16" s="60"/>
      <c r="C16" s="61"/>
      <c r="D16" s="61"/>
      <c r="E16" s="61"/>
    </row>
    <row r="20" ht="15" customHeight="1"/>
    <row r="21" ht="15" customHeight="1"/>
    <row r="22" ht="15" customHeight="1"/>
    <row r="31" ht="16.5" customHeight="1"/>
  </sheetData>
  <mergeCells count="1">
    <mergeCell ref="A1:D1"/>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sqref="A1:E1"/>
    </sheetView>
  </sheetViews>
  <sheetFormatPr defaultRowHeight="15"/>
  <cols>
    <col min="1" max="1" width="42.7109375" customWidth="1"/>
    <col min="2" max="2" width="25.140625" customWidth="1"/>
    <col min="3" max="3" width="18.42578125" bestFit="1" customWidth="1"/>
    <col min="4" max="4" width="25.28515625" customWidth="1"/>
    <col min="5" max="5" width="12" bestFit="1" customWidth="1"/>
  </cols>
  <sheetData>
    <row r="1" spans="1:6">
      <c r="A1" s="445" t="s">
        <v>330</v>
      </c>
      <c r="B1" s="445"/>
      <c r="C1" s="445"/>
      <c r="D1" s="445"/>
      <c r="E1" s="445"/>
    </row>
    <row r="2" spans="1:6" ht="15.75" thickBot="1">
      <c r="A2" s="376"/>
      <c r="B2" s="376"/>
      <c r="C2" s="376"/>
      <c r="D2" s="376"/>
      <c r="E2" s="376"/>
    </row>
    <row r="3" spans="1:6" ht="15.75" thickBot="1">
      <c r="A3" s="455" t="s">
        <v>333</v>
      </c>
      <c r="B3" s="456"/>
      <c r="C3" s="457"/>
    </row>
    <row r="4" spans="1:6">
      <c r="A4" s="395" t="s">
        <v>340</v>
      </c>
      <c r="B4" s="383" t="s">
        <v>76</v>
      </c>
      <c r="C4" s="396">
        <v>0.50577712160112831</v>
      </c>
      <c r="D4" s="163"/>
      <c r="E4" s="163"/>
      <c r="F4" s="163"/>
    </row>
    <row r="5" spans="1:6">
      <c r="A5" s="397" t="s">
        <v>339</v>
      </c>
      <c r="B5" s="384" t="s">
        <v>77</v>
      </c>
      <c r="C5" s="398">
        <v>45.333825773085003</v>
      </c>
      <c r="D5" s="163"/>
      <c r="E5" s="163"/>
      <c r="F5" s="163"/>
    </row>
    <row r="6" spans="1:6">
      <c r="A6" s="397" t="s">
        <v>342</v>
      </c>
      <c r="B6" s="384" t="s">
        <v>341</v>
      </c>
      <c r="C6" s="398">
        <v>11.459901</v>
      </c>
    </row>
    <row r="7" spans="1:6">
      <c r="A7" s="397" t="s">
        <v>334</v>
      </c>
      <c r="B7" s="384" t="s">
        <v>337</v>
      </c>
      <c r="C7" s="399">
        <v>2287000</v>
      </c>
    </row>
    <row r="8" spans="1:6">
      <c r="A8" s="397" t="s">
        <v>343</v>
      </c>
      <c r="B8" s="384" t="s">
        <v>338</v>
      </c>
      <c r="C8" s="400">
        <f>+C7*C6</f>
        <v>26208793.587000001</v>
      </c>
    </row>
    <row r="9" spans="1:6">
      <c r="A9" s="397" t="s">
        <v>317</v>
      </c>
      <c r="B9" s="384" t="s">
        <v>141</v>
      </c>
      <c r="C9" s="401">
        <v>207773.097150002</v>
      </c>
    </row>
    <row r="10" spans="1:6">
      <c r="A10" s="403" t="s">
        <v>316</v>
      </c>
      <c r="B10" s="404" t="s">
        <v>356</v>
      </c>
      <c r="C10" s="405">
        <f>C8+C9</f>
        <v>26416566.684150003</v>
      </c>
    </row>
    <row r="11" spans="1:6">
      <c r="A11" s="403" t="s">
        <v>347</v>
      </c>
      <c r="B11" s="406" t="s">
        <v>344</v>
      </c>
      <c r="C11" s="407">
        <f>+'T8'!C5*1000000</f>
        <v>49800000</v>
      </c>
    </row>
    <row r="12" spans="1:6">
      <c r="A12" s="403" t="s">
        <v>348</v>
      </c>
      <c r="B12" s="406" t="s">
        <v>345</v>
      </c>
      <c r="C12" s="407">
        <f>+'T8'!C6*1000000</f>
        <v>13100500.000000002</v>
      </c>
    </row>
    <row r="13" spans="1:6">
      <c r="A13" s="403" t="s">
        <v>349</v>
      </c>
      <c r="B13" s="406" t="s">
        <v>346</v>
      </c>
      <c r="C13" s="407">
        <f>+'T8'!C7*1000000000</f>
        <v>26146824999.999996</v>
      </c>
    </row>
    <row r="14" spans="1:6">
      <c r="A14" s="403" t="s">
        <v>335</v>
      </c>
      <c r="B14" s="404" t="s">
        <v>352</v>
      </c>
      <c r="C14" s="408">
        <f>+C10/C11</f>
        <v>0.53045314626807238</v>
      </c>
      <c r="D14" s="328"/>
    </row>
    <row r="15" spans="1:6">
      <c r="A15" s="403" t="s">
        <v>351</v>
      </c>
      <c r="B15" s="404" t="s">
        <v>353</v>
      </c>
      <c r="C15" s="407">
        <f>+C14*C12</f>
        <v>6949201.4426848833</v>
      </c>
      <c r="D15" s="328"/>
    </row>
    <row r="16" spans="1:6">
      <c r="A16" s="403" t="s">
        <v>336</v>
      </c>
      <c r="B16" s="404" t="s">
        <v>354</v>
      </c>
      <c r="C16" s="408">
        <f>100*(+C10-(+C14*C12))/(C13)</f>
        <v>7.4454031192946454E-2</v>
      </c>
      <c r="D16" s="385"/>
    </row>
    <row r="17" spans="1:3" ht="15.75" thickBot="1">
      <c r="A17" s="409" t="s">
        <v>350</v>
      </c>
      <c r="B17" s="410" t="s">
        <v>355</v>
      </c>
      <c r="C17" s="411">
        <f>(+C16*C13)/100</f>
        <v>19467365.241465118</v>
      </c>
    </row>
  </sheetData>
  <mergeCells count="2">
    <mergeCell ref="A1:E1"/>
    <mergeCell ref="A3:C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zoomScale="70" zoomScaleNormal="70" workbookViewId="0">
      <selection sqref="A1:H1"/>
    </sheetView>
  </sheetViews>
  <sheetFormatPr defaultRowHeight="15"/>
  <cols>
    <col min="1" max="1" width="5.42578125" bestFit="1" customWidth="1"/>
    <col min="2" max="2" width="28.5703125" bestFit="1" customWidth="1"/>
    <col min="3" max="3" width="11.85546875" bestFit="1" customWidth="1"/>
    <col min="4" max="4" width="15.7109375" bestFit="1" customWidth="1"/>
    <col min="5" max="5" width="10.7109375" customWidth="1"/>
    <col min="6" max="6" width="14.42578125" bestFit="1" customWidth="1"/>
    <col min="7" max="7" width="9.5703125" bestFit="1" customWidth="1"/>
    <col min="8" max="8" width="13.5703125" customWidth="1"/>
    <col min="9" max="9" width="10.7109375" customWidth="1"/>
  </cols>
  <sheetData>
    <row r="1" spans="1:10">
      <c r="A1" s="445" t="s">
        <v>331</v>
      </c>
      <c r="B1" s="445"/>
      <c r="C1" s="445"/>
      <c r="D1" s="445"/>
      <c r="E1" s="445"/>
      <c r="F1" s="445"/>
      <c r="G1" s="445"/>
      <c r="H1" s="445"/>
      <c r="J1" s="1" t="s">
        <v>307</v>
      </c>
    </row>
    <row r="2" spans="1:10" ht="15.75" thickBot="1">
      <c r="D2" s="64"/>
      <c r="E2" s="64"/>
    </row>
    <row r="3" spans="1:10" ht="15.75" thickBot="1">
      <c r="A3" s="464" t="s">
        <v>45</v>
      </c>
      <c r="B3" s="465"/>
      <c r="C3" s="465"/>
      <c r="D3" s="465"/>
      <c r="E3" s="465"/>
      <c r="F3" s="465"/>
      <c r="G3" s="466"/>
      <c r="H3" s="3"/>
    </row>
    <row r="4" spans="1:10" ht="15.75" customHeight="1" thickBot="1">
      <c r="A4" s="386"/>
      <c r="B4" s="387"/>
      <c r="C4" s="462" t="s">
        <v>311</v>
      </c>
      <c r="D4" s="458" t="s">
        <v>124</v>
      </c>
      <c r="E4" s="459"/>
      <c r="F4" s="460" t="s">
        <v>125</v>
      </c>
      <c r="G4" s="461"/>
      <c r="H4" s="3"/>
      <c r="J4" s="1"/>
    </row>
    <row r="5" spans="1:10" ht="51.75" thickBot="1">
      <c r="A5" s="24" t="s">
        <v>0</v>
      </c>
      <c r="B5" s="132" t="s">
        <v>1</v>
      </c>
      <c r="C5" s="463"/>
      <c r="D5" s="365" t="s">
        <v>318</v>
      </c>
      <c r="E5" s="25" t="s">
        <v>127</v>
      </c>
      <c r="F5" s="28" t="s">
        <v>319</v>
      </c>
      <c r="G5" s="25" t="s">
        <v>127</v>
      </c>
      <c r="H5" s="3"/>
    </row>
    <row r="6" spans="1:10">
      <c r="A6" s="43">
        <v>1</v>
      </c>
      <c r="B6" s="133" t="s">
        <v>2</v>
      </c>
      <c r="C6" s="369">
        <v>25.546023000000002</v>
      </c>
      <c r="D6" s="366">
        <f>'T1'!G5</f>
        <v>13.644958294200467</v>
      </c>
      <c r="E6" s="135">
        <f t="shared" ref="E6:E32" si="0">D6-C6</f>
        <v>-11.901064705799534</v>
      </c>
      <c r="F6" s="134">
        <f>'T1'!H5</f>
        <v>11.427272013109006</v>
      </c>
      <c r="G6" s="135">
        <f t="shared" ref="G6:G32" si="1">F6-C6</f>
        <v>-14.118750986890996</v>
      </c>
      <c r="H6" s="3"/>
      <c r="I6" s="3"/>
    </row>
    <row r="7" spans="1:10">
      <c r="A7" s="388">
        <v>2</v>
      </c>
      <c r="B7" s="44" t="s">
        <v>3</v>
      </c>
      <c r="C7" s="370">
        <v>21.084720000000001</v>
      </c>
      <c r="D7" s="367">
        <f>'T1'!G6</f>
        <v>10.235301732152703</v>
      </c>
      <c r="E7" s="137">
        <f t="shared" si="0"/>
        <v>-10.849418267847298</v>
      </c>
      <c r="F7" s="136">
        <f>'T1'!H6</f>
        <v>9.5227996960686916</v>
      </c>
      <c r="G7" s="137">
        <f t="shared" si="1"/>
        <v>-11.561920303931309</v>
      </c>
      <c r="H7" s="3"/>
      <c r="I7" s="3"/>
    </row>
    <row r="8" spans="1:10">
      <c r="A8" s="388">
        <v>3</v>
      </c>
      <c r="B8" s="44" t="s">
        <v>4</v>
      </c>
      <c r="C8" s="370">
        <v>23.455451</v>
      </c>
      <c r="D8" s="367">
        <f>'T1'!G7</f>
        <v>11.742183186139089</v>
      </c>
      <c r="E8" s="137">
        <f t="shared" si="0"/>
        <v>-11.713267813860911</v>
      </c>
      <c r="F8" s="136">
        <f>'T1'!H7</f>
        <v>10.487337520357926</v>
      </c>
      <c r="G8" s="137">
        <f t="shared" si="1"/>
        <v>-12.968113479642074</v>
      </c>
      <c r="H8" s="3"/>
      <c r="I8" s="3"/>
    </row>
    <row r="9" spans="1:10">
      <c r="A9" s="388">
        <v>4</v>
      </c>
      <c r="B9" s="44" t="s">
        <v>5</v>
      </c>
      <c r="C9" s="370">
        <v>28.869530999999998</v>
      </c>
      <c r="D9" s="367">
        <f>'T1'!G8</f>
        <v>9.2046967358855127</v>
      </c>
      <c r="E9" s="137">
        <f t="shared" si="0"/>
        <v>-19.664834264114486</v>
      </c>
      <c r="F9" s="136">
        <f>'T1'!H8</f>
        <v>11.957493625852008</v>
      </c>
      <c r="G9" s="137">
        <f t="shared" si="1"/>
        <v>-16.912037374147992</v>
      </c>
      <c r="H9" s="3"/>
      <c r="I9" s="3"/>
    </row>
    <row r="10" spans="1:10">
      <c r="A10" s="388">
        <v>5</v>
      </c>
      <c r="B10" s="44" t="s">
        <v>6</v>
      </c>
      <c r="C10" s="370">
        <v>22.214915000000001</v>
      </c>
      <c r="D10" s="367">
        <f>'T1'!G9</f>
        <v>10.8265723488991</v>
      </c>
      <c r="E10" s="137">
        <f t="shared" si="0"/>
        <v>-11.388342651100901</v>
      </c>
      <c r="F10" s="136">
        <f>'T1'!H9</f>
        <v>9.9503949148916</v>
      </c>
      <c r="G10" s="137">
        <f t="shared" si="1"/>
        <v>-12.264520085108401</v>
      </c>
      <c r="H10" s="3"/>
      <c r="I10" s="3"/>
    </row>
    <row r="11" spans="1:10">
      <c r="A11" s="388">
        <v>6</v>
      </c>
      <c r="B11" s="44" t="s">
        <v>7</v>
      </c>
      <c r="C11" s="370">
        <v>21.644276000000001</v>
      </c>
      <c r="D11" s="367">
        <f>'T1'!G10</f>
        <v>13.895578436849492</v>
      </c>
      <c r="E11" s="137">
        <f t="shared" si="0"/>
        <v>-7.7486975631505093</v>
      </c>
      <c r="F11" s="136">
        <f>'T1'!H10</f>
        <v>10.176727869759228</v>
      </c>
      <c r="G11" s="137">
        <f t="shared" si="1"/>
        <v>-11.467548130240774</v>
      </c>
      <c r="H11" s="3"/>
      <c r="I11" s="3"/>
    </row>
    <row r="12" spans="1:10">
      <c r="A12" s="388">
        <v>7</v>
      </c>
      <c r="B12" s="44" t="s">
        <v>8</v>
      </c>
      <c r="C12" s="370">
        <v>22.890024</v>
      </c>
      <c r="D12" s="367">
        <f>'T1'!G11</f>
        <v>19.664317432987676</v>
      </c>
      <c r="E12" s="137">
        <f t="shared" si="0"/>
        <v>-3.2257065670123239</v>
      </c>
      <c r="F12" s="136">
        <f>'T1'!H11</f>
        <v>17.996340846727414</v>
      </c>
      <c r="G12" s="137">
        <f t="shared" si="1"/>
        <v>-4.8936831532725868</v>
      </c>
      <c r="H12" s="3"/>
      <c r="I12" s="3"/>
    </row>
    <row r="13" spans="1:10">
      <c r="A13" s="388">
        <v>8</v>
      </c>
      <c r="B13" s="44" t="s">
        <v>9</v>
      </c>
      <c r="C13" s="370">
        <v>18.031264</v>
      </c>
      <c r="D13" s="367">
        <f>'T1'!G12</f>
        <v>10.203693660452897</v>
      </c>
      <c r="E13" s="137">
        <f t="shared" si="0"/>
        <v>-7.827570339547103</v>
      </c>
      <c r="F13" s="136">
        <f>'T1'!H12</f>
        <v>7.9622459154959726</v>
      </c>
      <c r="G13" s="137">
        <f t="shared" si="1"/>
        <v>-10.069018084504027</v>
      </c>
      <c r="H13" s="3"/>
      <c r="I13" s="3"/>
    </row>
    <row r="14" spans="1:10">
      <c r="A14" s="388">
        <v>9</v>
      </c>
      <c r="B14" s="44" t="s">
        <v>10</v>
      </c>
      <c r="C14" s="370">
        <v>17.153323</v>
      </c>
      <c r="D14" s="367">
        <f>'T1'!G13</f>
        <v>5.4045356222208012</v>
      </c>
      <c r="E14" s="137">
        <f t="shared" si="0"/>
        <v>-11.748787377779198</v>
      </c>
      <c r="F14" s="136">
        <f>'T1'!H13</f>
        <v>6.4206129909726952</v>
      </c>
      <c r="G14" s="137">
        <f t="shared" si="1"/>
        <v>-10.732710009027304</v>
      </c>
      <c r="H14" s="3"/>
      <c r="I14" s="3"/>
    </row>
    <row r="15" spans="1:10">
      <c r="A15" s="388">
        <v>10</v>
      </c>
      <c r="B15" s="44" t="s">
        <v>11</v>
      </c>
      <c r="C15" s="370">
        <v>15.825072</v>
      </c>
      <c r="D15" s="367">
        <f>'T1'!G14</f>
        <v>8.5702611846462489</v>
      </c>
      <c r="E15" s="137">
        <f t="shared" si="0"/>
        <v>-7.2548108153537516</v>
      </c>
      <c r="F15" s="136">
        <f>'T1'!H14</f>
        <v>7.1801077051949855</v>
      </c>
      <c r="G15" s="137">
        <f t="shared" si="1"/>
        <v>-8.644964294805014</v>
      </c>
      <c r="H15" s="3"/>
      <c r="I15" s="3"/>
    </row>
    <row r="16" spans="1:10">
      <c r="A16" s="388">
        <v>11</v>
      </c>
      <c r="B16" s="44" t="s">
        <v>12</v>
      </c>
      <c r="C16" s="370">
        <v>13.372687000000001</v>
      </c>
      <c r="D16" s="367">
        <f>'T1'!G15</f>
        <v>7.3820721828130074</v>
      </c>
      <c r="E16" s="137">
        <f t="shared" si="0"/>
        <v>-5.9906148171869935</v>
      </c>
      <c r="F16" s="136">
        <f>'T1'!H15</f>
        <v>5.0066340024590419</v>
      </c>
      <c r="G16" s="137">
        <f t="shared" si="1"/>
        <v>-8.3660529975409581</v>
      </c>
      <c r="H16" s="3"/>
      <c r="I16" s="3"/>
    </row>
    <row r="17" spans="1:17">
      <c r="A17" s="388">
        <v>12</v>
      </c>
      <c r="B17" s="44" t="s">
        <v>13</v>
      </c>
      <c r="C17" s="370">
        <v>11.621553</v>
      </c>
      <c r="D17" s="367">
        <f>'T1'!G16</f>
        <v>4.6601978980724121</v>
      </c>
      <c r="E17" s="137">
        <f t="shared" si="0"/>
        <v>-6.9613551019275883</v>
      </c>
      <c r="F17" s="136">
        <f>'T1'!H16</f>
        <v>4.2994167553462619</v>
      </c>
      <c r="G17" s="137">
        <f t="shared" si="1"/>
        <v>-7.3221362446537386</v>
      </c>
      <c r="H17" s="3"/>
      <c r="I17" s="3"/>
    </row>
    <row r="18" spans="1:17">
      <c r="A18" s="388">
        <v>13</v>
      </c>
      <c r="B18" s="44" t="s">
        <v>14</v>
      </c>
      <c r="C18" s="370">
        <v>8.6000359999999993</v>
      </c>
      <c r="D18" s="367">
        <f>'T1'!G17</f>
        <v>2.7707172520049461</v>
      </c>
      <c r="E18" s="137">
        <f t="shared" si="0"/>
        <v>-5.8293187479950532</v>
      </c>
      <c r="F18" s="136">
        <f>'T1'!H17</f>
        <v>1.0239270707064998</v>
      </c>
      <c r="G18" s="137">
        <f t="shared" si="1"/>
        <v>-7.5761089292934995</v>
      </c>
      <c r="H18" s="3"/>
      <c r="I18" s="3"/>
    </row>
    <row r="19" spans="1:17">
      <c r="A19" s="388">
        <v>14</v>
      </c>
      <c r="B19" s="44" t="s">
        <v>15</v>
      </c>
      <c r="C19" s="370">
        <v>7.730613</v>
      </c>
      <c r="D19" s="367">
        <f>'T1'!G18</f>
        <v>4.9256390909267482</v>
      </c>
      <c r="E19" s="137">
        <f t="shared" si="0"/>
        <v>-2.8049739090732517</v>
      </c>
      <c r="F19" s="136">
        <f>'T1'!H18</f>
        <v>2.9849349386884461</v>
      </c>
      <c r="G19" s="137">
        <f t="shared" si="1"/>
        <v>-4.7456780613115539</v>
      </c>
      <c r="H19" s="3"/>
      <c r="I19" s="3"/>
    </row>
    <row r="20" spans="1:17">
      <c r="A20" s="388">
        <v>15</v>
      </c>
      <c r="B20" s="44" t="s">
        <v>16</v>
      </c>
      <c r="C20" s="370">
        <v>6.2585670000000002</v>
      </c>
      <c r="D20" s="367">
        <f>'T1'!G19</f>
        <v>5.6188570728892167</v>
      </c>
      <c r="E20" s="137">
        <f t="shared" si="0"/>
        <v>-0.63970992711078356</v>
      </c>
      <c r="F20" s="136">
        <f>'T1'!H19</f>
        <v>1.0339493514942886</v>
      </c>
      <c r="G20" s="137">
        <f t="shared" si="1"/>
        <v>-5.2246176485057116</v>
      </c>
      <c r="H20" s="3"/>
      <c r="I20" s="3"/>
    </row>
    <row r="21" spans="1:17">
      <c r="A21" s="388">
        <v>16</v>
      </c>
      <c r="B21" s="44" t="s">
        <v>17</v>
      </c>
      <c r="C21" s="370">
        <v>4.8900269999999999</v>
      </c>
      <c r="D21" s="367">
        <f>'T1'!G20</f>
        <v>4.7074371242111095</v>
      </c>
      <c r="E21" s="137">
        <f t="shared" si="0"/>
        <v>-0.18258987578889041</v>
      </c>
      <c r="F21" s="136">
        <f>'T1'!H20</f>
        <v>0.64503575949728487</v>
      </c>
      <c r="G21" s="137">
        <f t="shared" si="1"/>
        <v>-4.2449912405027153</v>
      </c>
      <c r="H21" s="3"/>
      <c r="I21" s="3"/>
    </row>
    <row r="22" spans="1:17">
      <c r="A22" s="388">
        <v>17</v>
      </c>
      <c r="B22" s="44" t="s">
        <v>18</v>
      </c>
      <c r="C22" s="370">
        <v>2.974367</v>
      </c>
      <c r="D22" s="367">
        <f>'T1'!G21</f>
        <v>3.1677341052183707</v>
      </c>
      <c r="E22" s="137">
        <f t="shared" si="0"/>
        <v>0.19336710521837075</v>
      </c>
      <c r="F22" s="136">
        <f>'T1'!H21</f>
        <v>0.68545909059791044</v>
      </c>
      <c r="G22" s="137">
        <f t="shared" si="1"/>
        <v>-2.2889079094020897</v>
      </c>
      <c r="H22" s="3"/>
      <c r="I22" s="3"/>
    </row>
    <row r="23" spans="1:17">
      <c r="A23" s="388">
        <v>18</v>
      </c>
      <c r="B23" s="44" t="s">
        <v>19</v>
      </c>
      <c r="C23" s="370">
        <v>2.0892179999999998</v>
      </c>
      <c r="D23" s="367">
        <f>'T1'!G22</f>
        <v>2.3457028039116778</v>
      </c>
      <c r="E23" s="137">
        <f t="shared" si="0"/>
        <v>0.25648480391167805</v>
      </c>
      <c r="F23" s="136">
        <f>'T1'!H22</f>
        <v>0.60478879560750665</v>
      </c>
      <c r="G23" s="137">
        <f t="shared" si="1"/>
        <v>-1.4844292043924932</v>
      </c>
      <c r="H23" s="3"/>
      <c r="I23" s="3"/>
    </row>
    <row r="24" spans="1:17">
      <c r="A24" s="388">
        <v>19</v>
      </c>
      <c r="B24" s="44" t="s">
        <v>20</v>
      </c>
      <c r="C24" s="370">
        <v>7.6846249999999996</v>
      </c>
      <c r="D24" s="367">
        <f>'T1'!G23</f>
        <v>6.188033337121138</v>
      </c>
      <c r="E24" s="137">
        <f t="shared" si="0"/>
        <v>-1.4965916628788616</v>
      </c>
      <c r="F24" s="136">
        <f>'T1'!H23</f>
        <v>0.81347265777614375</v>
      </c>
      <c r="G24" s="137">
        <f t="shared" si="1"/>
        <v>-6.8711523422238558</v>
      </c>
      <c r="H24" s="3"/>
      <c r="I24" s="3"/>
    </row>
    <row r="25" spans="1:17">
      <c r="A25" s="388">
        <v>20</v>
      </c>
      <c r="B25" s="44" t="s">
        <v>21</v>
      </c>
      <c r="C25" s="370">
        <v>5.9338309999999996</v>
      </c>
      <c r="D25" s="367">
        <f>'T1'!G24</f>
        <v>7.7459383650032896</v>
      </c>
      <c r="E25" s="137">
        <f t="shared" si="0"/>
        <v>1.8121073650032899</v>
      </c>
      <c r="F25" s="136">
        <f>'T1'!H24</f>
        <v>-0.29769804714313042</v>
      </c>
      <c r="G25" s="137">
        <f t="shared" si="1"/>
        <v>-6.2315290471431304</v>
      </c>
      <c r="H25" s="3"/>
      <c r="I25" s="3"/>
    </row>
    <row r="26" spans="1:17">
      <c r="A26" s="388">
        <v>21</v>
      </c>
      <c r="B26" s="44" t="s">
        <v>22</v>
      </c>
      <c r="C26" s="370">
        <v>3.3088489999999999</v>
      </c>
      <c r="D26" s="367">
        <f>'T1'!G25</f>
        <v>4.897243668056853</v>
      </c>
      <c r="E26" s="137">
        <f t="shared" si="0"/>
        <v>1.588394668056853</v>
      </c>
      <c r="F26" s="136">
        <f>'T1'!H25</f>
        <v>-0.28877610553654842</v>
      </c>
      <c r="G26" s="137">
        <f t="shared" si="1"/>
        <v>-3.5976251055365482</v>
      </c>
      <c r="H26" s="3"/>
      <c r="I26" s="3"/>
    </row>
    <row r="27" spans="1:17">
      <c r="A27" s="388">
        <v>22</v>
      </c>
      <c r="B27" s="44" t="s">
        <v>23</v>
      </c>
      <c r="C27" s="370">
        <v>0.20739099999999999</v>
      </c>
      <c r="D27" s="367">
        <f>'T1'!G26</f>
        <v>0.13040288872297168</v>
      </c>
      <c r="E27" s="137">
        <f t="shared" si="0"/>
        <v>-7.6988111277028315E-2</v>
      </c>
      <c r="F27" s="136">
        <f>'T1'!H26</f>
        <v>-4.3058067769111954</v>
      </c>
      <c r="G27" s="137">
        <f t="shared" si="1"/>
        <v>-4.5131977769111957</v>
      </c>
      <c r="H27" s="3"/>
      <c r="I27" s="3"/>
    </row>
    <row r="28" spans="1:17">
      <c r="A28" s="388">
        <v>23</v>
      </c>
      <c r="B28" s="44" t="s">
        <v>24</v>
      </c>
      <c r="C28" s="370">
        <v>-5.2121709999999997</v>
      </c>
      <c r="D28" s="367">
        <f>'T1'!G27</f>
        <v>-6.3981051218258758</v>
      </c>
      <c r="E28" s="137">
        <f t="shared" si="0"/>
        <v>-1.1859341218258761</v>
      </c>
      <c r="F28" s="136">
        <f>'T1'!H27</f>
        <v>-4.8807327429255052</v>
      </c>
      <c r="G28" s="137">
        <f t="shared" si="1"/>
        <v>0.33143825707449448</v>
      </c>
      <c r="H28" s="3"/>
      <c r="I28" s="3"/>
    </row>
    <row r="29" spans="1:17">
      <c r="A29" s="388">
        <v>24</v>
      </c>
      <c r="B29" s="44" t="s">
        <v>25</v>
      </c>
      <c r="C29" s="370">
        <v>-0.74581200000000003</v>
      </c>
      <c r="D29" s="367">
        <f>'T1'!G28</f>
        <v>-0.81328534219527049</v>
      </c>
      <c r="E29" s="137">
        <f t="shared" si="0"/>
        <v>-6.7473342195270458E-2</v>
      </c>
      <c r="F29" s="136">
        <f>'T1'!H28</f>
        <v>1.4393953801448047</v>
      </c>
      <c r="G29" s="137">
        <f t="shared" si="1"/>
        <v>2.1852073801448046</v>
      </c>
      <c r="H29" s="3"/>
      <c r="I29" s="3"/>
    </row>
    <row r="30" spans="1:17">
      <c r="A30" s="388">
        <v>25</v>
      </c>
      <c r="B30" s="44" t="s">
        <v>26</v>
      </c>
      <c r="C30" s="370">
        <v>-2.5536080000000001</v>
      </c>
      <c r="D30" s="367">
        <f>'T1'!G29</f>
        <v>-1.5452611229313287</v>
      </c>
      <c r="E30" s="137">
        <f t="shared" si="0"/>
        <v>1.0083468770686714</v>
      </c>
      <c r="F30" s="136">
        <f>'T1'!H29</f>
        <v>5.0774081653148284E-2</v>
      </c>
      <c r="G30" s="137">
        <f t="shared" si="1"/>
        <v>2.6043820816531484</v>
      </c>
      <c r="H30" s="3"/>
      <c r="I30" s="3"/>
    </row>
    <row r="31" spans="1:17">
      <c r="A31" s="388">
        <v>26</v>
      </c>
      <c r="B31" s="44" t="s">
        <v>27</v>
      </c>
      <c r="C31" s="370">
        <v>-3.944445</v>
      </c>
      <c r="D31" s="367">
        <f>'T1'!G30</f>
        <v>-2.3575378570017014</v>
      </c>
      <c r="E31" s="137">
        <f t="shared" si="0"/>
        <v>1.5869071429982986</v>
      </c>
      <c r="F31" s="136">
        <f>'T1'!H30</f>
        <v>-0.28849143591303128</v>
      </c>
      <c r="G31" s="137">
        <f t="shared" si="1"/>
        <v>3.6559535640869685</v>
      </c>
      <c r="H31" s="3"/>
      <c r="I31" s="3"/>
      <c r="J31" s="11"/>
      <c r="K31" s="11"/>
      <c r="L31" s="11"/>
      <c r="M31" s="10"/>
      <c r="N31" s="10"/>
      <c r="O31" s="10"/>
      <c r="P31" s="10"/>
      <c r="Q31" s="10"/>
    </row>
    <row r="32" spans="1:17" ht="15.75" thickBot="1">
      <c r="A32" s="45">
        <v>27</v>
      </c>
      <c r="B32" s="46" t="s">
        <v>28</v>
      </c>
      <c r="C32" s="371">
        <v>-5.8047490000000002</v>
      </c>
      <c r="D32" s="368">
        <f>'T1'!G31</f>
        <v>-2.0036605984149292</v>
      </c>
      <c r="E32" s="139">
        <f t="shared" si="0"/>
        <v>3.801088401585071</v>
      </c>
      <c r="F32" s="138">
        <f>'T1'!H31</f>
        <v>-0.67878683877658197</v>
      </c>
      <c r="G32" s="139">
        <f t="shared" si="1"/>
        <v>5.1259621612234181</v>
      </c>
      <c r="H32" s="3"/>
      <c r="I32" s="3"/>
      <c r="J32" s="10"/>
      <c r="K32" s="10"/>
      <c r="L32" s="10"/>
      <c r="M32" s="10"/>
      <c r="N32" s="10"/>
      <c r="O32" s="10"/>
      <c r="P32" s="10"/>
    </row>
  </sheetData>
  <mergeCells count="5">
    <mergeCell ref="A1:H1"/>
    <mergeCell ref="D4:E4"/>
    <mergeCell ref="F4:G4"/>
    <mergeCell ref="C4:C5"/>
    <mergeCell ref="A3:G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sqref="A1:E1"/>
    </sheetView>
  </sheetViews>
  <sheetFormatPr defaultRowHeight="15"/>
  <cols>
    <col min="1" max="1" width="23.7109375" bestFit="1" customWidth="1"/>
    <col min="2" max="2" width="24.5703125" bestFit="1" customWidth="1"/>
    <col min="3" max="3" width="17.42578125" bestFit="1" customWidth="1"/>
    <col min="4" max="4" width="30.140625" bestFit="1" customWidth="1"/>
    <col min="5" max="5" width="18.7109375" bestFit="1" customWidth="1"/>
  </cols>
  <sheetData>
    <row r="1" spans="1:5">
      <c r="A1" s="445" t="s">
        <v>320</v>
      </c>
      <c r="B1" s="445"/>
      <c r="C1" s="445"/>
      <c r="D1" s="445"/>
      <c r="E1" s="445"/>
    </row>
    <row r="2" spans="1:5" ht="15.75" thickBot="1"/>
    <row r="3" spans="1:5" ht="15.75" thickBot="1">
      <c r="A3" s="427" t="s">
        <v>255</v>
      </c>
      <c r="B3" s="278" t="s">
        <v>256</v>
      </c>
      <c r="C3" s="278" t="s">
        <v>257</v>
      </c>
      <c r="D3" s="278" t="s">
        <v>258</v>
      </c>
      <c r="E3" s="279" t="s">
        <v>259</v>
      </c>
    </row>
    <row r="4" spans="1:5">
      <c r="A4" s="280" t="s">
        <v>260</v>
      </c>
      <c r="B4" s="281" t="s">
        <v>261</v>
      </c>
      <c r="C4" s="281" t="s">
        <v>262</v>
      </c>
      <c r="D4" s="281" t="s">
        <v>263</v>
      </c>
      <c r="E4" s="282" t="s">
        <v>264</v>
      </c>
    </row>
    <row r="5" spans="1:5">
      <c r="A5" s="283" t="s">
        <v>265</v>
      </c>
      <c r="B5" s="155" t="s">
        <v>266</v>
      </c>
      <c r="C5" s="155" t="s">
        <v>267</v>
      </c>
      <c r="D5" s="155" t="s">
        <v>268</v>
      </c>
      <c r="E5" s="284" t="s">
        <v>236</v>
      </c>
    </row>
    <row r="6" spans="1:5">
      <c r="A6" s="283" t="s">
        <v>265</v>
      </c>
      <c r="B6" s="155" t="s">
        <v>269</v>
      </c>
      <c r="C6" s="155" t="s">
        <v>270</v>
      </c>
      <c r="D6" s="155" t="s">
        <v>271</v>
      </c>
      <c r="E6" s="284" t="s">
        <v>237</v>
      </c>
    </row>
    <row r="7" spans="1:5">
      <c r="A7" s="283" t="s">
        <v>272</v>
      </c>
      <c r="B7" s="155" t="s">
        <v>273</v>
      </c>
      <c r="C7" s="155" t="s">
        <v>274</v>
      </c>
      <c r="D7" s="155" t="s">
        <v>275</v>
      </c>
      <c r="E7" s="284" t="s">
        <v>276</v>
      </c>
    </row>
    <row r="8" spans="1:5">
      <c r="A8" s="283" t="s">
        <v>272</v>
      </c>
      <c r="B8" s="155" t="s">
        <v>277</v>
      </c>
      <c r="C8" s="155" t="s">
        <v>278</v>
      </c>
      <c r="D8" s="155" t="s">
        <v>279</v>
      </c>
      <c r="E8" s="284" t="s">
        <v>280</v>
      </c>
    </row>
    <row r="9" spans="1:5">
      <c r="A9" s="283" t="s">
        <v>281</v>
      </c>
      <c r="B9" s="155" t="s">
        <v>282</v>
      </c>
      <c r="C9" s="155" t="s">
        <v>283</v>
      </c>
      <c r="D9" s="155" t="s">
        <v>284</v>
      </c>
      <c r="E9" s="284" t="s">
        <v>285</v>
      </c>
    </row>
    <row r="10" spans="1:5">
      <c r="A10" s="283" t="s">
        <v>286</v>
      </c>
      <c r="B10" s="155" t="s">
        <v>287</v>
      </c>
      <c r="C10" s="155" t="s">
        <v>288</v>
      </c>
      <c r="D10" s="155" t="s">
        <v>289</v>
      </c>
      <c r="E10" s="284" t="s">
        <v>290</v>
      </c>
    </row>
    <row r="11" spans="1:5">
      <c r="A11" s="283" t="s">
        <v>291</v>
      </c>
      <c r="B11" s="155" t="s">
        <v>292</v>
      </c>
      <c r="C11" s="155" t="s">
        <v>293</v>
      </c>
      <c r="D11" s="155" t="s">
        <v>294</v>
      </c>
      <c r="E11" s="284" t="s">
        <v>295</v>
      </c>
    </row>
    <row r="12" spans="1:5">
      <c r="A12" s="285" t="s">
        <v>300</v>
      </c>
      <c r="B12" s="286" t="s">
        <v>301</v>
      </c>
      <c r="C12" s="286" t="s">
        <v>302</v>
      </c>
      <c r="D12" s="286" t="s">
        <v>303</v>
      </c>
      <c r="E12" s="287" t="s">
        <v>304</v>
      </c>
    </row>
    <row r="13" spans="1:5" ht="15.75" thickBot="1">
      <c r="A13" s="288" t="s">
        <v>296</v>
      </c>
      <c r="B13" s="289" t="s">
        <v>297</v>
      </c>
      <c r="C13" s="289" t="s">
        <v>298</v>
      </c>
      <c r="D13" s="289" t="s">
        <v>299</v>
      </c>
      <c r="E13" s="290" t="s">
        <v>216</v>
      </c>
    </row>
  </sheetData>
  <mergeCells count="1">
    <mergeCell ref="A1:E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heetViews>
  <sheetFormatPr defaultRowHeight="15"/>
  <cols>
    <col min="2" max="2" width="16.85546875" bestFit="1" customWidth="1"/>
    <col min="3" max="3" width="15" customWidth="1"/>
    <col min="4" max="4" width="15" bestFit="1" customWidth="1"/>
    <col min="6" max="6" width="16" customWidth="1"/>
    <col min="7" max="7" width="11.42578125" customWidth="1"/>
  </cols>
  <sheetData>
    <row r="1" spans="1:8">
      <c r="A1" s="1" t="s">
        <v>321</v>
      </c>
      <c r="H1" s="1" t="s">
        <v>322</v>
      </c>
    </row>
    <row r="2" spans="1:8" ht="15.75" thickBot="1"/>
    <row r="3" spans="1:8" ht="26.25" thickBot="1">
      <c r="A3" s="26" t="s">
        <v>0</v>
      </c>
      <c r="B3" s="27" t="s">
        <v>1</v>
      </c>
      <c r="C3" s="28" t="s">
        <v>311</v>
      </c>
      <c r="D3" s="28" t="s">
        <v>310</v>
      </c>
      <c r="E3" s="28" t="s">
        <v>127</v>
      </c>
      <c r="F3" s="29" t="s">
        <v>132</v>
      </c>
    </row>
    <row r="4" spans="1:8">
      <c r="A4" s="30">
        <v>1</v>
      </c>
      <c r="B4" s="31" t="s">
        <v>29</v>
      </c>
      <c r="C4" s="65">
        <v>23.469194999999999</v>
      </c>
      <c r="D4" s="69">
        <v>40.966038101107685</v>
      </c>
      <c r="E4" s="140">
        <f t="shared" ref="E4:E17" si="0">D4-C4</f>
        <v>17.496843101107686</v>
      </c>
      <c r="F4" s="70">
        <f>Residuals!$D$3</f>
        <v>9.6988702933617361</v>
      </c>
    </row>
    <row r="5" spans="1:8">
      <c r="A5" s="32">
        <v>2</v>
      </c>
      <c r="B5" s="33" t="s">
        <v>30</v>
      </c>
      <c r="C5" s="66">
        <v>26.78932</v>
      </c>
      <c r="D5" s="71">
        <v>40.24445251855218</v>
      </c>
      <c r="E5" s="72">
        <f t="shared" si="0"/>
        <v>13.45513251855218</v>
      </c>
      <c r="F5" s="73">
        <f>Residuals!$D$3</f>
        <v>9.6988702933617361</v>
      </c>
    </row>
    <row r="6" spans="1:8">
      <c r="A6" s="32">
        <v>3</v>
      </c>
      <c r="B6" s="33" t="s">
        <v>31</v>
      </c>
      <c r="C6" s="66">
        <v>32.617843999999998</v>
      </c>
      <c r="D6" s="71">
        <v>42.927953283004832</v>
      </c>
      <c r="E6" s="72">
        <f t="shared" si="0"/>
        <v>10.310109283004834</v>
      </c>
      <c r="F6" s="73">
        <f>Residuals!$D$3</f>
        <v>9.6988702933617361</v>
      </c>
    </row>
    <row r="7" spans="1:8">
      <c r="A7" s="32">
        <v>4</v>
      </c>
      <c r="B7" s="33" t="s">
        <v>32</v>
      </c>
      <c r="C7" s="66">
        <v>35.683315999999998</v>
      </c>
      <c r="D7" s="71">
        <v>42.828015341371653</v>
      </c>
      <c r="E7" s="72">
        <f t="shared" si="0"/>
        <v>7.1446993413716555</v>
      </c>
      <c r="F7" s="73">
        <f>Residuals!$D$3</f>
        <v>9.6988702933617361</v>
      </c>
    </row>
    <row r="8" spans="1:8">
      <c r="A8" s="32">
        <v>5</v>
      </c>
      <c r="B8" s="33" t="s">
        <v>33</v>
      </c>
      <c r="C8" s="66">
        <v>36.287689999999998</v>
      </c>
      <c r="D8" s="71">
        <v>42.493827145544643</v>
      </c>
      <c r="E8" s="72">
        <f t="shared" si="0"/>
        <v>6.2061371455446448</v>
      </c>
      <c r="F8" s="73">
        <f>Residuals!$D$3</f>
        <v>9.6988702933617361</v>
      </c>
    </row>
    <row r="9" spans="1:8">
      <c r="A9" s="32">
        <v>6</v>
      </c>
      <c r="B9" s="33" t="s">
        <v>34</v>
      </c>
      <c r="C9" s="66">
        <v>35.62077</v>
      </c>
      <c r="D9" s="71">
        <v>42.678395210918758</v>
      </c>
      <c r="E9" s="72">
        <f t="shared" si="0"/>
        <v>7.0576252109187578</v>
      </c>
      <c r="F9" s="73">
        <f>Residuals!$D$3</f>
        <v>9.6988702933617361</v>
      </c>
    </row>
    <row r="10" spans="1:8">
      <c r="A10" s="32">
        <v>7</v>
      </c>
      <c r="B10" s="33" t="s">
        <v>35</v>
      </c>
      <c r="C10" s="66">
        <v>39.066214000000002</v>
      </c>
      <c r="D10" s="71">
        <v>44.724593828280824</v>
      </c>
      <c r="E10" s="72">
        <f t="shared" si="0"/>
        <v>5.6583798282808218</v>
      </c>
      <c r="F10" s="73">
        <f>Residuals!$D$3</f>
        <v>9.6988702933617361</v>
      </c>
    </row>
    <row r="11" spans="1:8">
      <c r="A11" s="32">
        <v>8</v>
      </c>
      <c r="B11" s="33" t="s">
        <v>36</v>
      </c>
      <c r="C11" s="66">
        <v>39.629994000000003</v>
      </c>
      <c r="D11" s="71">
        <v>45.73892506822795</v>
      </c>
      <c r="E11" s="72">
        <f t="shared" si="0"/>
        <v>6.1089310682279461</v>
      </c>
      <c r="F11" s="73">
        <f>Residuals!$D$3</f>
        <v>9.6988702933617361</v>
      </c>
    </row>
    <row r="12" spans="1:8">
      <c r="A12" s="32">
        <v>9</v>
      </c>
      <c r="B12" s="33" t="s">
        <v>37</v>
      </c>
      <c r="C12" s="66">
        <v>41.176426999999997</v>
      </c>
      <c r="D12" s="71">
        <v>46.543112968320393</v>
      </c>
      <c r="E12" s="72">
        <f t="shared" si="0"/>
        <v>5.3666859683203967</v>
      </c>
      <c r="F12" s="73">
        <f>Residuals!$D$3</f>
        <v>9.6988702933617361</v>
      </c>
    </row>
    <row r="13" spans="1:8">
      <c r="A13" s="32">
        <v>10</v>
      </c>
      <c r="B13" s="33" t="s">
        <v>22</v>
      </c>
      <c r="C13" s="66">
        <v>37.608777000000003</v>
      </c>
      <c r="D13" s="71">
        <v>42.306722390532158</v>
      </c>
      <c r="E13" s="72">
        <f t="shared" si="0"/>
        <v>4.6979453905321549</v>
      </c>
      <c r="F13" s="73">
        <f>Residuals!$D$3</f>
        <v>9.6988702933617361</v>
      </c>
    </row>
    <row r="14" spans="1:8">
      <c r="A14" s="32">
        <v>11</v>
      </c>
      <c r="B14" s="33" t="s">
        <v>38</v>
      </c>
      <c r="C14" s="66">
        <v>43.738784000000003</v>
      </c>
      <c r="D14" s="71">
        <v>49.204313138924626</v>
      </c>
      <c r="E14" s="72">
        <f t="shared" si="0"/>
        <v>5.465529138924623</v>
      </c>
      <c r="F14" s="73">
        <f>Residuals!$D$3</f>
        <v>9.6988702933617361</v>
      </c>
    </row>
    <row r="15" spans="1:8">
      <c r="A15" s="32">
        <v>12</v>
      </c>
      <c r="B15" s="33" t="s">
        <v>39</v>
      </c>
      <c r="C15" s="66">
        <v>46.237471999999997</v>
      </c>
      <c r="D15" s="71">
        <v>51.870232957629703</v>
      </c>
      <c r="E15" s="72">
        <f t="shared" si="0"/>
        <v>5.6327609576297064</v>
      </c>
      <c r="F15" s="73">
        <f>Residuals!$D$3</f>
        <v>9.6988702933617361</v>
      </c>
    </row>
    <row r="16" spans="1:8">
      <c r="A16" s="32">
        <v>13</v>
      </c>
      <c r="B16" s="33" t="s">
        <v>40</v>
      </c>
      <c r="C16" s="66">
        <v>44.786928000000003</v>
      </c>
      <c r="D16" s="71">
        <v>50.078027593215758</v>
      </c>
      <c r="E16" s="72">
        <f t="shared" si="0"/>
        <v>5.2910995932157547</v>
      </c>
      <c r="F16" s="73">
        <f>Residuals!$D$3</f>
        <v>9.6988702933617361</v>
      </c>
      <c r="H16" s="1" t="s">
        <v>46</v>
      </c>
    </row>
    <row r="17" spans="1:6" ht="15.75" thickBot="1">
      <c r="A17" s="34">
        <v>14</v>
      </c>
      <c r="B17" s="35" t="s">
        <v>41</v>
      </c>
      <c r="C17" s="68">
        <v>43.979049000000003</v>
      </c>
      <c r="D17" s="68">
        <v>48.580421253507375</v>
      </c>
      <c r="E17" s="74">
        <f t="shared" si="0"/>
        <v>4.6013722535073711</v>
      </c>
      <c r="F17" s="75">
        <f>Residuals!$D$3</f>
        <v>9.6988702933617361</v>
      </c>
    </row>
    <row r="18" spans="1:6">
      <c r="E18" s="3"/>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20"/>
  <sheetViews>
    <sheetView zoomScaleNormal="100" workbookViewId="0"/>
  </sheetViews>
  <sheetFormatPr defaultRowHeight="15"/>
  <cols>
    <col min="2" max="2" width="22.140625" customWidth="1"/>
    <col min="3" max="3" width="13" customWidth="1"/>
    <col min="4" max="4" width="11.85546875" customWidth="1"/>
    <col min="6" max="6" width="10.28515625" customWidth="1"/>
  </cols>
  <sheetData>
    <row r="1" spans="1:7">
      <c r="A1" s="1" t="s">
        <v>324</v>
      </c>
      <c r="G1" s="1" t="s">
        <v>323</v>
      </c>
    </row>
    <row r="2" spans="1:7" ht="15.75" thickBot="1"/>
    <row r="3" spans="1:7" ht="39" thickBot="1">
      <c r="A3" s="26" t="s">
        <v>0</v>
      </c>
      <c r="B3" s="27" t="s">
        <v>1</v>
      </c>
      <c r="C3" s="28" t="s">
        <v>312</v>
      </c>
      <c r="D3" s="28" t="s">
        <v>313</v>
      </c>
      <c r="E3" s="29" t="s">
        <v>129</v>
      </c>
      <c r="F3" s="13"/>
    </row>
    <row r="4" spans="1:7">
      <c r="A4" s="30">
        <v>1</v>
      </c>
      <c r="B4" s="141" t="s">
        <v>29</v>
      </c>
      <c r="C4" s="65">
        <v>3.3885320000000001</v>
      </c>
      <c r="D4" s="142">
        <v>5.7677842619251507</v>
      </c>
      <c r="E4" s="70">
        <f>D4-C4</f>
        <v>2.3792522619251506</v>
      </c>
      <c r="G4">
        <v>0</v>
      </c>
    </row>
    <row r="5" spans="1:7">
      <c r="A5" s="143">
        <v>2</v>
      </c>
      <c r="B5" s="144" t="s">
        <v>30</v>
      </c>
      <c r="C5" s="66">
        <v>3.5597400000000001</v>
      </c>
      <c r="D5" s="145">
        <v>6.2069603580949329</v>
      </c>
      <c r="E5" s="73">
        <f t="shared" ref="E5:E17" si="0">D5-C5</f>
        <v>2.6472203580949327</v>
      </c>
    </row>
    <row r="6" spans="1:7">
      <c r="A6" s="143">
        <v>3</v>
      </c>
      <c r="B6" s="144" t="s">
        <v>31</v>
      </c>
      <c r="C6" s="66">
        <v>4.2836610000000004</v>
      </c>
      <c r="D6" s="145">
        <v>6.7658951759314645</v>
      </c>
      <c r="E6" s="73">
        <f t="shared" si="0"/>
        <v>2.4822341759314641</v>
      </c>
    </row>
    <row r="7" spans="1:7">
      <c r="A7" s="143">
        <v>4</v>
      </c>
      <c r="B7" s="144" t="s">
        <v>32</v>
      </c>
      <c r="C7" s="66">
        <v>4.8747990000000003</v>
      </c>
      <c r="D7" s="145">
        <v>5.6880264006235679</v>
      </c>
      <c r="E7" s="73">
        <f t="shared" si="0"/>
        <v>0.81322740062356758</v>
      </c>
    </row>
    <row r="8" spans="1:7">
      <c r="A8" s="143">
        <v>5</v>
      </c>
      <c r="B8" s="144" t="s">
        <v>33</v>
      </c>
      <c r="C8" s="66">
        <v>5.1854760000000004</v>
      </c>
      <c r="D8" s="145">
        <v>6.5430880681181049</v>
      </c>
      <c r="E8" s="73">
        <f t="shared" si="0"/>
        <v>1.3576120681181045</v>
      </c>
    </row>
    <row r="9" spans="1:7">
      <c r="A9" s="143">
        <v>6</v>
      </c>
      <c r="B9" s="144" t="s">
        <v>34</v>
      </c>
      <c r="C9" s="66">
        <v>5.6793630000000004</v>
      </c>
      <c r="D9" s="145">
        <v>6.4793797229288623</v>
      </c>
      <c r="E9" s="73">
        <f t="shared" si="0"/>
        <v>0.80001672292886195</v>
      </c>
    </row>
    <row r="10" spans="1:7">
      <c r="A10" s="143">
        <v>7</v>
      </c>
      <c r="B10" s="144" t="s">
        <v>35</v>
      </c>
      <c r="C10" s="66">
        <v>5.2349579999999998</v>
      </c>
      <c r="D10" s="145">
        <v>6.3753202164273199</v>
      </c>
      <c r="E10" s="73">
        <f t="shared" si="0"/>
        <v>1.1403622164273202</v>
      </c>
    </row>
    <row r="11" spans="1:7">
      <c r="A11" s="143">
        <v>8</v>
      </c>
      <c r="B11" s="144" t="s">
        <v>36</v>
      </c>
      <c r="C11" s="66">
        <v>5.487374</v>
      </c>
      <c r="D11" s="145">
        <v>6.3543110170477188</v>
      </c>
      <c r="E11" s="73">
        <f t="shared" si="0"/>
        <v>0.86693701704771886</v>
      </c>
    </row>
    <row r="12" spans="1:7">
      <c r="A12" s="143">
        <v>9</v>
      </c>
      <c r="B12" s="144" t="s">
        <v>37</v>
      </c>
      <c r="C12" s="66">
        <v>5.5397980000000002</v>
      </c>
      <c r="D12" s="145">
        <v>6.3527704251824622</v>
      </c>
      <c r="E12" s="73">
        <f t="shared" si="0"/>
        <v>0.81297242518246193</v>
      </c>
    </row>
    <row r="13" spans="1:7">
      <c r="A13" s="143">
        <v>10</v>
      </c>
      <c r="B13" s="144" t="s">
        <v>22</v>
      </c>
      <c r="C13" s="66">
        <v>5.245539</v>
      </c>
      <c r="D13" s="145">
        <v>6.4030497111159272</v>
      </c>
      <c r="E13" s="73">
        <f t="shared" si="0"/>
        <v>1.1575107111159273</v>
      </c>
    </row>
    <row r="14" spans="1:7">
      <c r="A14" s="143">
        <v>11</v>
      </c>
      <c r="B14" s="144" t="s">
        <v>38</v>
      </c>
      <c r="C14" s="66">
        <v>5.8081339999999999</v>
      </c>
      <c r="D14" s="145">
        <v>6.6526772877661697</v>
      </c>
      <c r="E14" s="73">
        <f t="shared" si="0"/>
        <v>0.84454328776616983</v>
      </c>
    </row>
    <row r="15" spans="1:7">
      <c r="A15" s="143">
        <v>12</v>
      </c>
      <c r="B15" s="144" t="s">
        <v>39</v>
      </c>
      <c r="C15" s="66">
        <v>6.0110809999999999</v>
      </c>
      <c r="D15" s="145">
        <v>6.5080254803895521</v>
      </c>
      <c r="E15" s="73">
        <f t="shared" si="0"/>
        <v>0.49694448038955219</v>
      </c>
    </row>
    <row r="16" spans="1:7">
      <c r="A16" s="143">
        <v>13</v>
      </c>
      <c r="B16" s="144" t="s">
        <v>40</v>
      </c>
      <c r="C16" s="66">
        <v>6.088292</v>
      </c>
      <c r="D16" s="145">
        <v>6.4854526256068166</v>
      </c>
      <c r="E16" s="73">
        <f t="shared" si="0"/>
        <v>0.39716062560681653</v>
      </c>
    </row>
    <row r="17" spans="1:5" ht="15.75" thickBot="1">
      <c r="A17" s="34">
        <v>14</v>
      </c>
      <c r="B17" s="146" t="s">
        <v>41</v>
      </c>
      <c r="C17" s="67">
        <v>5.8072679999999997</v>
      </c>
      <c r="D17" s="147">
        <v>6.8778902520373268</v>
      </c>
      <c r="E17" s="75">
        <f t="shared" si="0"/>
        <v>1.0706222520373272</v>
      </c>
    </row>
    <row r="18" spans="1:5">
      <c r="E18" s="3"/>
    </row>
    <row r="19" spans="1:5">
      <c r="E19" s="3"/>
    </row>
    <row r="20" spans="1:5">
      <c r="E20" s="3"/>
    </row>
  </sheetData>
  <pageMargins left="0.7" right="0.7" top="0.75" bottom="0.75" header="0.3" footer="0.3"/>
  <pageSetup paperSize="9" scale="3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52"/>
  <sheetViews>
    <sheetView zoomScale="65" zoomScaleNormal="65" workbookViewId="0">
      <pane ySplit="2" topLeftCell="A3" activePane="bottomLeft" state="frozen"/>
      <selection activeCell="K18" sqref="K18"/>
      <selection pane="bottomLeft"/>
    </sheetView>
  </sheetViews>
  <sheetFormatPr defaultRowHeight="15"/>
  <cols>
    <col min="1" max="1" width="77.85546875" customWidth="1"/>
    <col min="2" max="2" width="4.28515625" customWidth="1"/>
    <col min="3" max="3" width="11.85546875" bestFit="1" customWidth="1"/>
    <col min="4" max="6" width="11.140625" bestFit="1" customWidth="1"/>
    <col min="7" max="7" width="71.5703125" bestFit="1" customWidth="1"/>
  </cols>
  <sheetData>
    <row r="1" spans="1:7">
      <c r="A1" s="1" t="s">
        <v>325</v>
      </c>
    </row>
    <row r="2" spans="1:7">
      <c r="A2" s="21"/>
      <c r="B2" s="21"/>
      <c r="C2" s="21"/>
      <c r="D2" s="21"/>
      <c r="E2" s="21"/>
      <c r="F2" s="21"/>
    </row>
    <row r="3" spans="1:7" s="423" customFormat="1" ht="23.25">
      <c r="A3" s="467" t="s">
        <v>376</v>
      </c>
      <c r="B3" s="467"/>
      <c r="C3" s="467"/>
      <c r="D3" s="468">
        <v>42394</v>
      </c>
      <c r="E3" s="469"/>
      <c r="F3" s="469"/>
      <c r="G3" s="412" t="s">
        <v>377</v>
      </c>
    </row>
    <row r="4" spans="1:7" ht="15.75" customHeight="1">
      <c r="A4" s="315" t="s">
        <v>378</v>
      </c>
      <c r="B4" s="315" t="s">
        <v>377</v>
      </c>
      <c r="C4" s="316" t="s">
        <v>379</v>
      </c>
      <c r="D4" s="317" t="s">
        <v>380</v>
      </c>
      <c r="E4" s="317" t="s">
        <v>381</v>
      </c>
      <c r="F4" s="317" t="s">
        <v>382</v>
      </c>
      <c r="G4" s="470" t="s">
        <v>383</v>
      </c>
    </row>
    <row r="5" spans="1:7" ht="15.75">
      <c r="A5" s="315" t="s">
        <v>384</v>
      </c>
      <c r="B5" s="316" t="s">
        <v>377</v>
      </c>
      <c r="C5" s="316" t="s">
        <v>377</v>
      </c>
      <c r="D5" s="318" t="s">
        <v>385</v>
      </c>
      <c r="E5" s="318" t="s">
        <v>42</v>
      </c>
      <c r="F5" s="318" t="s">
        <v>92</v>
      </c>
      <c r="G5" s="470"/>
    </row>
    <row r="6" spans="1:7" ht="14.25" customHeight="1">
      <c r="A6" s="172" t="s">
        <v>386</v>
      </c>
      <c r="B6" s="173" t="s">
        <v>377</v>
      </c>
      <c r="C6" s="174" t="s">
        <v>377</v>
      </c>
      <c r="D6" s="319">
        <v>256.66666666666669</v>
      </c>
      <c r="E6" s="175" t="s">
        <v>377</v>
      </c>
      <c r="F6" s="175" t="s">
        <v>377</v>
      </c>
      <c r="G6" s="107" t="s">
        <v>387</v>
      </c>
    </row>
    <row r="7" spans="1:7" ht="15.75">
      <c r="A7" s="176" t="s">
        <v>388</v>
      </c>
      <c r="B7" s="177" t="s">
        <v>377</v>
      </c>
      <c r="C7" s="178" t="s">
        <v>389</v>
      </c>
      <c r="D7" s="320">
        <v>1.19</v>
      </c>
      <c r="E7" s="180" t="s">
        <v>377</v>
      </c>
      <c r="F7" s="180" t="s">
        <v>377</v>
      </c>
      <c r="G7" s="107" t="s">
        <v>390</v>
      </c>
    </row>
    <row r="8" spans="1:7" ht="15.75">
      <c r="A8" s="172" t="s">
        <v>391</v>
      </c>
      <c r="B8" s="173" t="s">
        <v>377</v>
      </c>
      <c r="C8" s="181" t="s">
        <v>392</v>
      </c>
      <c r="D8" s="182">
        <v>5.0000000000000001E-3</v>
      </c>
      <c r="E8" s="182">
        <v>7.000000000000001E-3</v>
      </c>
      <c r="F8" s="182">
        <v>9.5000000000000015E-3</v>
      </c>
      <c r="G8" s="107" t="s">
        <v>393</v>
      </c>
    </row>
    <row r="9" spans="1:7" ht="15.75">
      <c r="A9" s="176" t="s">
        <v>394</v>
      </c>
      <c r="B9" s="179" t="s">
        <v>395</v>
      </c>
      <c r="C9" s="178" t="s">
        <v>396</v>
      </c>
      <c r="D9" s="183">
        <v>1443.829</v>
      </c>
      <c r="E9" s="183">
        <v>1475.5930000000001</v>
      </c>
      <c r="F9" s="183">
        <v>1571.3869999999999</v>
      </c>
      <c r="G9" s="107" t="s">
        <v>397</v>
      </c>
    </row>
    <row r="10" spans="1:7" ht="15.75">
      <c r="A10" s="176" t="s">
        <v>398</v>
      </c>
      <c r="B10" s="179" t="s">
        <v>399</v>
      </c>
      <c r="C10" s="178" t="s">
        <v>400</v>
      </c>
      <c r="D10" s="184">
        <v>-5.5</v>
      </c>
      <c r="E10" s="184">
        <v>-114.4</v>
      </c>
      <c r="F10" s="184">
        <v>-185.4</v>
      </c>
      <c r="G10" s="107" t="s">
        <v>401</v>
      </c>
    </row>
    <row r="11" spans="1:7" ht="15.75">
      <c r="A11" s="176" t="s">
        <v>402</v>
      </c>
      <c r="B11" s="177" t="s">
        <v>403</v>
      </c>
      <c r="C11" s="178" t="s">
        <v>404</v>
      </c>
      <c r="D11" s="184">
        <v>-0.52728791368496775</v>
      </c>
      <c r="E11" s="184">
        <v>4.7019113011489599</v>
      </c>
      <c r="F11" s="184">
        <v>-19.921431381693402</v>
      </c>
      <c r="G11" s="107" t="s">
        <v>405</v>
      </c>
    </row>
    <row r="12" spans="1:7" ht="15.75">
      <c r="A12" s="176" t="s">
        <v>406</v>
      </c>
      <c r="B12" s="177" t="s">
        <v>377</v>
      </c>
      <c r="C12" s="178" t="s">
        <v>407</v>
      </c>
      <c r="D12" s="185">
        <v>3.1E-2</v>
      </c>
      <c r="E12" s="185">
        <v>2.5000000000000001E-2</v>
      </c>
      <c r="F12" s="185">
        <v>0.01</v>
      </c>
      <c r="G12" s="107" t="s">
        <v>408</v>
      </c>
    </row>
    <row r="13" spans="1:7" ht="15.75">
      <c r="A13" s="176" t="s">
        <v>409</v>
      </c>
      <c r="B13" s="177" t="s">
        <v>377</v>
      </c>
      <c r="C13" s="178" t="s">
        <v>410</v>
      </c>
      <c r="D13" s="185">
        <v>3.1E-2</v>
      </c>
      <c r="E13" s="185">
        <v>2.4E-2</v>
      </c>
      <c r="F13" s="185">
        <v>2.1000000000000001E-2</v>
      </c>
      <c r="G13" s="107" t="s">
        <v>408</v>
      </c>
    </row>
    <row r="14" spans="1:7" ht="15.75">
      <c r="A14" s="176" t="s">
        <v>411</v>
      </c>
      <c r="B14" s="177" t="s">
        <v>377</v>
      </c>
      <c r="C14" s="178" t="s">
        <v>412</v>
      </c>
      <c r="D14" s="185">
        <v>0.03</v>
      </c>
      <c r="E14" s="185">
        <v>3.2000000000000001E-2</v>
      </c>
      <c r="F14" s="185">
        <v>0.03</v>
      </c>
      <c r="G14" s="107" t="s">
        <v>408</v>
      </c>
    </row>
    <row r="15" spans="1:7" ht="15.75">
      <c r="A15" s="176" t="s">
        <v>413</v>
      </c>
      <c r="B15" s="177" t="s">
        <v>414</v>
      </c>
      <c r="C15" s="178" t="s">
        <v>415</v>
      </c>
      <c r="D15" s="180">
        <v>1.2051000000000001</v>
      </c>
      <c r="E15" s="180">
        <v>1.2266528212575316</v>
      </c>
      <c r="F15" s="180">
        <v>1.2330000000000001</v>
      </c>
      <c r="G15" s="107" t="s">
        <v>416</v>
      </c>
    </row>
    <row r="16" spans="1:7" s="417" customFormat="1">
      <c r="A16" s="421" t="s">
        <v>417</v>
      </c>
      <c r="B16" s="414" t="s">
        <v>418</v>
      </c>
      <c r="C16" s="414" t="s">
        <v>419</v>
      </c>
      <c r="D16" s="415">
        <v>1732.6948432352185</v>
      </c>
      <c r="E16" s="415">
        <v>1675.4788464888604</v>
      </c>
      <c r="F16" s="415">
        <v>1684.3588461063721</v>
      </c>
      <c r="G16" s="416"/>
    </row>
    <row r="17" spans="1:7" ht="15.75">
      <c r="A17" s="188" t="s">
        <v>420</v>
      </c>
      <c r="B17" s="177" t="s">
        <v>421</v>
      </c>
      <c r="C17" s="177" t="s">
        <v>422</v>
      </c>
      <c r="D17" s="189" t="s">
        <v>377</v>
      </c>
      <c r="E17" s="184">
        <v>1.2353308097829103</v>
      </c>
      <c r="F17" s="184">
        <v>1.5001179260431783</v>
      </c>
      <c r="G17" s="107" t="s">
        <v>405</v>
      </c>
    </row>
    <row r="18" spans="1:7" ht="15.75">
      <c r="A18" s="188" t="s">
        <v>423</v>
      </c>
      <c r="B18" s="177" t="s">
        <v>424</v>
      </c>
      <c r="C18" s="177" t="s">
        <v>425</v>
      </c>
      <c r="D18" s="184">
        <v>0.14395339862662926</v>
      </c>
      <c r="E18" s="184">
        <v>1.2337689401095423E-2</v>
      </c>
      <c r="F18" s="184">
        <v>9.0478361183892381E-2</v>
      </c>
      <c r="G18" s="107" t="s">
        <v>405</v>
      </c>
    </row>
    <row r="19" spans="1:7" ht="15.75">
      <c r="A19" s="188" t="s">
        <v>426</v>
      </c>
      <c r="B19" s="177" t="s">
        <v>427</v>
      </c>
      <c r="C19" s="177" t="s">
        <v>428</v>
      </c>
      <c r="D19" s="189" t="s">
        <v>377</v>
      </c>
      <c r="E19" s="184">
        <v>2.0207027597467815</v>
      </c>
      <c r="F19" s="184">
        <v>2.6933961403912292</v>
      </c>
      <c r="G19" s="107" t="s">
        <v>405</v>
      </c>
    </row>
    <row r="20" spans="1:7" ht="15.75">
      <c r="A20" s="190" t="s">
        <v>429</v>
      </c>
      <c r="B20" s="177" t="s">
        <v>430</v>
      </c>
      <c r="C20" s="177" t="s">
        <v>431</v>
      </c>
      <c r="D20" s="189" t="s">
        <v>377</v>
      </c>
      <c r="E20" s="184">
        <v>3.8222435083326589</v>
      </c>
      <c r="F20" s="184">
        <v>2.6745437559665044</v>
      </c>
      <c r="G20" s="107" t="s">
        <v>405</v>
      </c>
    </row>
    <row r="21" spans="1:7" ht="15.75">
      <c r="A21" s="190" t="s">
        <v>432</v>
      </c>
      <c r="B21" s="177" t="s">
        <v>433</v>
      </c>
      <c r="C21" s="177" t="s">
        <v>434</v>
      </c>
      <c r="D21" s="184">
        <v>0</v>
      </c>
      <c r="E21" s="184">
        <v>0</v>
      </c>
      <c r="F21" s="184">
        <v>0</v>
      </c>
      <c r="G21" s="107" t="s">
        <v>435</v>
      </c>
    </row>
    <row r="22" spans="1:7" ht="15.75">
      <c r="A22" s="191" t="s">
        <v>436</v>
      </c>
      <c r="B22" s="192" t="s">
        <v>437</v>
      </c>
      <c r="C22" s="192" t="s">
        <v>438</v>
      </c>
      <c r="D22" s="189">
        <v>312.179148</v>
      </c>
      <c r="E22" s="189">
        <v>295.664557</v>
      </c>
      <c r="F22" s="189">
        <v>294.62400000000002</v>
      </c>
      <c r="G22" s="187" t="s">
        <v>439</v>
      </c>
    </row>
    <row r="23" spans="1:7" ht="15.75">
      <c r="A23" s="191" t="s">
        <v>440</v>
      </c>
      <c r="B23" s="192" t="s">
        <v>441</v>
      </c>
      <c r="C23" s="192" t="s">
        <v>442</v>
      </c>
      <c r="D23" s="189">
        <v>213.95951766583201</v>
      </c>
      <c r="E23" s="189">
        <v>338.20730217321301</v>
      </c>
      <c r="F23" s="189">
        <v>322.83699999999999</v>
      </c>
      <c r="G23" s="187" t="s">
        <v>443</v>
      </c>
    </row>
    <row r="24" spans="1:7" ht="15.75">
      <c r="A24" s="191" t="s">
        <v>444</v>
      </c>
      <c r="B24" s="192" t="s">
        <v>445</v>
      </c>
      <c r="C24" s="192" t="s">
        <v>446</v>
      </c>
      <c r="D24" s="189">
        <v>218.38037349491276</v>
      </c>
      <c r="E24" s="189">
        <v>248.35699921993759</v>
      </c>
      <c r="F24" s="189">
        <v>260.78931257200446</v>
      </c>
      <c r="G24" s="187" t="s">
        <v>447</v>
      </c>
    </row>
    <row r="25" spans="1:7" ht="15.75">
      <c r="A25" s="190" t="s">
        <v>448</v>
      </c>
      <c r="B25" s="177" t="s">
        <v>449</v>
      </c>
      <c r="C25" s="177" t="s">
        <v>450</v>
      </c>
      <c r="D25" s="184">
        <v>0.43733608355648018</v>
      </c>
      <c r="E25" s="184">
        <v>0.64941914461921546</v>
      </c>
      <c r="F25" s="184">
        <v>0.6544976173613446</v>
      </c>
      <c r="G25" s="107" t="s">
        <v>405</v>
      </c>
    </row>
    <row r="26" spans="1:7" s="417" customFormat="1">
      <c r="A26" s="413" t="s">
        <v>451</v>
      </c>
      <c r="B26" s="414" t="s">
        <v>452</v>
      </c>
      <c r="C26" s="414" t="s">
        <v>453</v>
      </c>
      <c r="D26" s="415">
        <v>745.10032864292793</v>
      </c>
      <c r="E26" s="415">
        <v>889.96889230503325</v>
      </c>
      <c r="F26" s="415">
        <v>885.86334637295067</v>
      </c>
      <c r="G26" s="416" t="s">
        <v>377</v>
      </c>
    </row>
    <row r="27" spans="1:7" ht="15.75">
      <c r="A27" s="188" t="s">
        <v>454</v>
      </c>
      <c r="B27" s="177" t="s">
        <v>455</v>
      </c>
      <c r="C27" s="177" t="s">
        <v>456</v>
      </c>
      <c r="D27" s="189" t="s">
        <v>377</v>
      </c>
      <c r="E27" s="184">
        <v>2.3615637797660018</v>
      </c>
      <c r="F27" s="184">
        <v>3.920644330261553</v>
      </c>
      <c r="G27" s="107" t="s">
        <v>457</v>
      </c>
    </row>
    <row r="28" spans="1:7" ht="15.75">
      <c r="A28" s="188" t="s">
        <v>458</v>
      </c>
      <c r="B28" s="177" t="s">
        <v>459</v>
      </c>
      <c r="C28" s="177" t="s">
        <v>460</v>
      </c>
      <c r="D28" s="189" t="s">
        <v>377</v>
      </c>
      <c r="E28" s="184">
        <v>8.6930597323224994</v>
      </c>
      <c r="F28" s="184">
        <v>10.123488255861568</v>
      </c>
      <c r="G28" s="107" t="s">
        <v>457</v>
      </c>
    </row>
    <row r="29" spans="1:7" ht="15.75">
      <c r="A29" s="188" t="s">
        <v>461</v>
      </c>
      <c r="B29" s="177" t="s">
        <v>462</v>
      </c>
      <c r="C29" s="177" t="s">
        <v>463</v>
      </c>
      <c r="D29" s="189" t="s">
        <v>377</v>
      </c>
      <c r="E29" s="184">
        <v>2.8092019735619482</v>
      </c>
      <c r="F29" s="184">
        <v>2.6616746854357087</v>
      </c>
      <c r="G29" s="107" t="s">
        <v>457</v>
      </c>
    </row>
    <row r="30" spans="1:7" ht="15.75">
      <c r="A30" s="188" t="s">
        <v>464</v>
      </c>
      <c r="B30" s="177" t="s">
        <v>465</v>
      </c>
      <c r="C30" s="177" t="s">
        <v>466</v>
      </c>
      <c r="D30" s="189" t="s">
        <v>377</v>
      </c>
      <c r="E30" s="184">
        <v>0</v>
      </c>
      <c r="F30" s="184">
        <v>2.0215574999999997</v>
      </c>
      <c r="G30" s="107" t="s">
        <v>467</v>
      </c>
    </row>
    <row r="31" spans="1:7" s="417" customFormat="1">
      <c r="A31" s="413" t="s">
        <v>468</v>
      </c>
      <c r="B31" s="414" t="s">
        <v>469</v>
      </c>
      <c r="C31" s="414" t="s">
        <v>470</v>
      </c>
      <c r="D31" s="415">
        <v>0</v>
      </c>
      <c r="E31" s="415">
        <v>13.863825485650448</v>
      </c>
      <c r="F31" s="415">
        <v>18.727364771558829</v>
      </c>
      <c r="G31" s="416" t="s">
        <v>377</v>
      </c>
    </row>
    <row r="32" spans="1:7" ht="15.75">
      <c r="A32" s="193" t="s">
        <v>471</v>
      </c>
      <c r="B32" s="179" t="s">
        <v>77</v>
      </c>
      <c r="C32" s="179" t="s">
        <v>472</v>
      </c>
      <c r="D32" s="194">
        <v>10.915977512381877</v>
      </c>
      <c r="E32" s="194">
        <v>10.555516732879822</v>
      </c>
      <c r="F32" s="194">
        <v>10.611460730470144</v>
      </c>
      <c r="G32" s="107" t="s">
        <v>457</v>
      </c>
    </row>
    <row r="33" spans="1:7" ht="15.75">
      <c r="A33" s="193" t="s">
        <v>374</v>
      </c>
      <c r="B33" s="179" t="s">
        <v>473</v>
      </c>
      <c r="C33" s="179" t="s">
        <v>474</v>
      </c>
      <c r="D33" s="194">
        <v>17.849214</v>
      </c>
      <c r="E33" s="194">
        <v>18.760655919999998</v>
      </c>
      <c r="F33" s="194">
        <v>44.854879889999999</v>
      </c>
      <c r="G33" s="195" t="s">
        <v>475</v>
      </c>
    </row>
    <row r="34" spans="1:7" ht="15.75">
      <c r="A34" s="196" t="s">
        <v>476</v>
      </c>
      <c r="B34" s="179" t="s">
        <v>477</v>
      </c>
      <c r="C34" s="179" t="s">
        <v>466</v>
      </c>
      <c r="D34" s="189" t="s">
        <v>377</v>
      </c>
      <c r="E34" s="189" t="s">
        <v>377</v>
      </c>
      <c r="F34" s="189">
        <v>0</v>
      </c>
      <c r="G34" s="195" t="s">
        <v>478</v>
      </c>
    </row>
    <row r="35" spans="1:7" ht="15.75">
      <c r="A35" s="193" t="s">
        <v>479</v>
      </c>
      <c r="B35" s="179" t="s">
        <v>76</v>
      </c>
      <c r="C35" s="179" t="s">
        <v>480</v>
      </c>
      <c r="D35" s="194">
        <v>15.997326508799999</v>
      </c>
      <c r="E35" s="194">
        <v>15.699016829576131</v>
      </c>
      <c r="F35" s="194">
        <v>0</v>
      </c>
      <c r="G35" s="107" t="s">
        <v>405</v>
      </c>
    </row>
    <row r="36" spans="1:7" ht="15.75">
      <c r="A36" s="193" t="s">
        <v>481</v>
      </c>
      <c r="B36" s="179" t="s">
        <v>482</v>
      </c>
      <c r="C36" s="179" t="s">
        <v>483</v>
      </c>
      <c r="D36" s="194">
        <v>1.9849141507976036</v>
      </c>
      <c r="E36" s="194">
        <v>0.79100000000000004</v>
      </c>
      <c r="F36" s="194">
        <v>2.8649227140000022</v>
      </c>
      <c r="G36" s="195" t="s">
        <v>405</v>
      </c>
    </row>
    <row r="37" spans="1:7" ht="15.75">
      <c r="A37" s="193" t="s">
        <v>484</v>
      </c>
      <c r="B37" s="179" t="s">
        <v>485</v>
      </c>
      <c r="C37" s="179" t="s">
        <v>486</v>
      </c>
      <c r="D37" s="194">
        <v>-0.28187454000000001</v>
      </c>
      <c r="E37" s="194">
        <v>0.10154699999999994</v>
      </c>
      <c r="F37" s="194">
        <v>7.2928609999999949E-2</v>
      </c>
      <c r="G37" s="195" t="s">
        <v>405</v>
      </c>
    </row>
    <row r="38" spans="1:7" ht="15.75">
      <c r="A38" s="22" t="s">
        <v>487</v>
      </c>
      <c r="B38" s="179" t="s">
        <v>488</v>
      </c>
      <c r="C38" s="179" t="s">
        <v>489</v>
      </c>
      <c r="D38" s="189" t="s">
        <v>377</v>
      </c>
      <c r="E38" s="194">
        <v>56.423778228050232</v>
      </c>
      <c r="F38" s="194">
        <v>103.97796600318905</v>
      </c>
      <c r="G38" s="195" t="s">
        <v>490</v>
      </c>
    </row>
    <row r="39" spans="1:7" s="417" customFormat="1">
      <c r="A39" s="418" t="s">
        <v>491</v>
      </c>
      <c r="B39" s="419" t="s">
        <v>492</v>
      </c>
      <c r="C39" s="414" t="s">
        <v>493</v>
      </c>
      <c r="D39" s="415">
        <v>2524.2607295101257</v>
      </c>
      <c r="E39" s="415">
        <v>2681.6430789900505</v>
      </c>
      <c r="F39" s="415">
        <v>2751.3317151985411</v>
      </c>
      <c r="G39" s="416" t="s">
        <v>377</v>
      </c>
    </row>
    <row r="40" spans="1:7" ht="15.75">
      <c r="A40" s="197" t="s">
        <v>494</v>
      </c>
      <c r="B40" s="192" t="s">
        <v>433</v>
      </c>
      <c r="C40" s="186" t="s">
        <v>377</v>
      </c>
      <c r="D40" s="189">
        <v>0</v>
      </c>
      <c r="E40" s="189">
        <v>0</v>
      </c>
      <c r="F40" s="189">
        <v>0</v>
      </c>
      <c r="G40" s="187" t="s">
        <v>377</v>
      </c>
    </row>
    <row r="41" spans="1:7" ht="15.75">
      <c r="A41" s="198" t="s">
        <v>495</v>
      </c>
      <c r="B41" s="199" t="s">
        <v>496</v>
      </c>
      <c r="C41" s="200" t="s">
        <v>377</v>
      </c>
      <c r="D41" s="184">
        <v>46.954162359999998</v>
      </c>
      <c r="E41" s="184">
        <v>44.955204119999998</v>
      </c>
      <c r="F41" s="184">
        <v>42.677043259999913</v>
      </c>
      <c r="G41" s="107" t="s">
        <v>405</v>
      </c>
    </row>
    <row r="42" spans="1:7" s="417" customFormat="1">
      <c r="A42" s="420" t="s">
        <v>497</v>
      </c>
      <c r="B42" s="414" t="s">
        <v>498</v>
      </c>
      <c r="C42" s="421" t="s">
        <v>377</v>
      </c>
      <c r="D42" s="415">
        <v>2477.3065671501258</v>
      </c>
      <c r="E42" s="415">
        <v>2636.6878748700506</v>
      </c>
      <c r="F42" s="415">
        <v>2708.654671938541</v>
      </c>
      <c r="G42" s="416" t="s">
        <v>377</v>
      </c>
    </row>
    <row r="43" spans="1:7" ht="15.75">
      <c r="A43" s="196" t="s">
        <v>499</v>
      </c>
      <c r="B43" s="179" t="s">
        <v>500</v>
      </c>
      <c r="C43" s="179" t="s">
        <v>501</v>
      </c>
      <c r="D43" s="194">
        <v>2375.85249526493</v>
      </c>
      <c r="E43" s="194" t="s">
        <v>377</v>
      </c>
      <c r="F43" s="194" t="s">
        <v>377</v>
      </c>
      <c r="G43" s="201" t="s">
        <v>405</v>
      </c>
    </row>
    <row r="44" spans="1:7" s="417" customFormat="1">
      <c r="A44" s="421" t="s">
        <v>502</v>
      </c>
      <c r="B44" s="414" t="s">
        <v>377</v>
      </c>
      <c r="C44" s="414" t="s">
        <v>377</v>
      </c>
      <c r="D44" s="422">
        <v>0</v>
      </c>
      <c r="E44" s="422">
        <v>6.2347897600287805E-2</v>
      </c>
      <c r="F44" s="422">
        <v>2.5987289939694902E-2</v>
      </c>
      <c r="G44" s="416" t="s">
        <v>377</v>
      </c>
    </row>
    <row r="45" spans="1:7" s="417" customFormat="1">
      <c r="A45" s="421" t="s">
        <v>503</v>
      </c>
      <c r="B45" s="414" t="s">
        <v>377</v>
      </c>
      <c r="C45" s="414" t="s">
        <v>377</v>
      </c>
      <c r="D45" s="422">
        <v>0</v>
      </c>
      <c r="E45" s="422">
        <v>6.4336529775269602E-2</v>
      </c>
      <c r="F45" s="422">
        <v>2.7294393756044144E-2</v>
      </c>
      <c r="G45" s="416" t="s">
        <v>377</v>
      </c>
    </row>
    <row r="47" spans="1:7">
      <c r="A47" s="1" t="s">
        <v>504</v>
      </c>
    </row>
    <row r="48" spans="1:7">
      <c r="A48" t="s">
        <v>505</v>
      </c>
    </row>
    <row r="49" spans="1:5">
      <c r="A49" t="s">
        <v>506</v>
      </c>
    </row>
    <row r="50" spans="1:5">
      <c r="A50" t="s">
        <v>507</v>
      </c>
      <c r="D50" s="3"/>
      <c r="E50" s="3"/>
    </row>
    <row r="51" spans="1:5">
      <c r="A51" t="s">
        <v>508</v>
      </c>
    </row>
    <row r="52" spans="1:5">
      <c r="A52" t="s">
        <v>509</v>
      </c>
    </row>
  </sheetData>
  <mergeCells count="3">
    <mergeCell ref="A3:C3"/>
    <mergeCell ref="D3:F3"/>
    <mergeCell ref="G4:G5"/>
  </mergeCells>
  <conditionalFormatting sqref="A6:A15 C6:C15 D7:F7 D10:F45">
    <cfRule type="cellIs" dxfId="15" priority="2"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
  <sheetViews>
    <sheetView workbookViewId="0"/>
  </sheetViews>
  <sheetFormatPr defaultRowHeight="15"/>
  <cols>
    <col min="1" max="1" width="34.85546875" bestFit="1" customWidth="1"/>
    <col min="2" max="2" width="11.140625" bestFit="1" customWidth="1"/>
    <col min="3" max="3" width="12.140625" bestFit="1" customWidth="1"/>
    <col min="4" max="4" width="7.5703125" bestFit="1" customWidth="1"/>
  </cols>
  <sheetData>
    <row r="1" spans="1:6" ht="45">
      <c r="A1" s="50" t="s">
        <v>85</v>
      </c>
      <c r="B1" s="51" t="s">
        <v>308</v>
      </c>
      <c r="C1" s="51" t="s">
        <v>309</v>
      </c>
      <c r="D1" s="51" t="s">
        <v>128</v>
      </c>
    </row>
    <row r="2" spans="1:6">
      <c r="A2" s="48" t="s">
        <v>244</v>
      </c>
      <c r="B2" s="91">
        <v>4.8074967986031263</v>
      </c>
      <c r="C2" s="91">
        <v>0.50577712160112831</v>
      </c>
      <c r="D2" s="91">
        <f>C2-B2</f>
        <v>-4.3017196770019979</v>
      </c>
      <c r="E2" s="62"/>
    </row>
    <row r="3" spans="1:6">
      <c r="A3" s="48" t="s">
        <v>245</v>
      </c>
      <c r="B3" s="91">
        <v>35.634955479723267</v>
      </c>
      <c r="C3" s="91">
        <v>45.333825773085003</v>
      </c>
      <c r="D3" s="91">
        <f>C3-B3</f>
        <v>9.6988702933617361</v>
      </c>
      <c r="E3" s="62"/>
      <c r="F3" s="3"/>
    </row>
    <row r="5" spans="1:6" ht="45">
      <c r="A5" s="50" t="s">
        <v>86</v>
      </c>
      <c r="B5" s="51" t="s">
        <v>308</v>
      </c>
      <c r="C5" s="51" t="s">
        <v>309</v>
      </c>
      <c r="D5" s="51" t="s">
        <v>128</v>
      </c>
    </row>
    <row r="6" spans="1:6">
      <c r="A6" s="48" t="s">
        <v>242</v>
      </c>
      <c r="B6" s="49">
        <v>8.5597034227373321</v>
      </c>
      <c r="C6" s="49">
        <v>7.2134080919539461</v>
      </c>
      <c r="D6" s="49">
        <f>C6-B6</f>
        <v>-1.346295330783386</v>
      </c>
      <c r="E6" s="62"/>
      <c r="F6" t="s">
        <v>246</v>
      </c>
    </row>
    <row r="7" spans="1:6">
      <c r="A7" s="48" t="s">
        <v>241</v>
      </c>
      <c r="B7" s="49">
        <v>39.642892905168701</v>
      </c>
      <c r="C7" s="49">
        <v>45.980196849802191</v>
      </c>
      <c r="D7" s="49">
        <f t="shared" ref="D7:D8" si="0">C7-B7</f>
        <v>6.33730394463349</v>
      </c>
      <c r="E7" s="62"/>
    </row>
    <row r="8" spans="1:6">
      <c r="A8" s="48" t="s">
        <v>243</v>
      </c>
      <c r="B8" s="49">
        <v>5.2910942965420711</v>
      </c>
      <c r="C8" s="49">
        <v>6.3214679917061058</v>
      </c>
      <c r="D8" s="49">
        <f t="shared" si="0"/>
        <v>1.0303736951640348</v>
      </c>
      <c r="E8" s="62"/>
    </row>
    <row r="11" spans="1:6">
      <c r="D11" s="164"/>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56"/>
  <sheetViews>
    <sheetView zoomScale="70" zoomScaleNormal="70" workbookViewId="0">
      <pane ySplit="2" topLeftCell="A5" activePane="bottomLeft" state="frozen"/>
      <selection activeCell="K18" sqref="K18"/>
      <selection pane="bottomLeft"/>
    </sheetView>
  </sheetViews>
  <sheetFormatPr defaultRowHeight="15"/>
  <cols>
    <col min="1" max="1" width="69.28515625" customWidth="1"/>
    <col min="2" max="2" width="3.85546875" bestFit="1" customWidth="1"/>
    <col min="3" max="3" width="14" bestFit="1" customWidth="1"/>
    <col min="4" max="4" width="12.140625" bestFit="1" customWidth="1"/>
    <col min="5" max="6" width="9.7109375" bestFit="1" customWidth="1"/>
    <col min="7" max="7" width="37.42578125" customWidth="1"/>
  </cols>
  <sheetData>
    <row r="1" spans="1:7">
      <c r="A1" s="90" t="s">
        <v>326</v>
      </c>
      <c r="B1" s="21"/>
      <c r="C1" s="21"/>
      <c r="D1" s="21"/>
      <c r="E1" s="21"/>
      <c r="F1" s="21"/>
    </row>
    <row r="2" spans="1:7">
      <c r="A2" s="21"/>
      <c r="B2" s="21"/>
      <c r="C2" s="21"/>
      <c r="D2" s="21"/>
      <c r="E2" s="21"/>
      <c r="F2" s="21"/>
    </row>
    <row r="3" spans="1:7" ht="23.25">
      <c r="A3" s="475" t="s">
        <v>510</v>
      </c>
      <c r="B3" s="475"/>
      <c r="C3" s="475"/>
      <c r="D3" s="296" t="s">
        <v>511</v>
      </c>
      <c r="E3" s="480">
        <v>42394</v>
      </c>
      <c r="F3" s="481"/>
      <c r="G3" s="202" t="s">
        <v>377</v>
      </c>
    </row>
    <row r="4" spans="1:7" ht="15.75">
      <c r="A4" s="476" t="s">
        <v>378</v>
      </c>
      <c r="B4" s="478" t="s">
        <v>377</v>
      </c>
      <c r="C4" s="478" t="s">
        <v>512</v>
      </c>
      <c r="D4" s="402" t="s">
        <v>380</v>
      </c>
      <c r="E4" s="402" t="s">
        <v>381</v>
      </c>
      <c r="F4" s="402" t="s">
        <v>382</v>
      </c>
      <c r="G4" s="471" t="s">
        <v>383</v>
      </c>
    </row>
    <row r="5" spans="1:7" ht="15.75">
      <c r="A5" s="477"/>
      <c r="B5" s="479"/>
      <c r="C5" s="479"/>
      <c r="D5" s="203" t="s">
        <v>385</v>
      </c>
      <c r="E5" s="203" t="s">
        <v>42</v>
      </c>
      <c r="F5" s="203" t="s">
        <v>92</v>
      </c>
      <c r="G5" s="472"/>
    </row>
    <row r="6" spans="1:7" ht="15.75">
      <c r="A6" s="204" t="s">
        <v>386</v>
      </c>
      <c r="B6" s="186" t="s">
        <v>377</v>
      </c>
      <c r="C6" s="205" t="s">
        <v>377</v>
      </c>
      <c r="D6" s="206">
        <v>256.66699999999997</v>
      </c>
      <c r="E6" s="206" t="s">
        <v>377</v>
      </c>
      <c r="F6" s="206" t="s">
        <v>377</v>
      </c>
      <c r="G6" s="207" t="s">
        <v>387</v>
      </c>
    </row>
    <row r="7" spans="1:7" ht="15.75">
      <c r="A7" s="208" t="s">
        <v>388</v>
      </c>
      <c r="B7" s="192" t="s">
        <v>377</v>
      </c>
      <c r="C7" s="209" t="s">
        <v>389</v>
      </c>
      <c r="D7" s="210">
        <v>1.19</v>
      </c>
      <c r="E7" s="210" t="s">
        <v>377</v>
      </c>
      <c r="F7" s="210" t="s">
        <v>377</v>
      </c>
      <c r="G7" s="207" t="s">
        <v>390</v>
      </c>
    </row>
    <row r="8" spans="1:7" ht="15.75">
      <c r="A8" s="204" t="s">
        <v>391</v>
      </c>
      <c r="B8" s="186" t="s">
        <v>377</v>
      </c>
      <c r="C8" s="211" t="s">
        <v>392</v>
      </c>
      <c r="D8" s="212">
        <v>5.0000000000000001E-3</v>
      </c>
      <c r="E8" s="212">
        <v>6.2500000000000003E-3</v>
      </c>
      <c r="F8" s="212">
        <v>1.125E-2</v>
      </c>
      <c r="G8" s="207" t="s">
        <v>513</v>
      </c>
    </row>
    <row r="9" spans="1:7" ht="15.75">
      <c r="A9" s="176" t="s">
        <v>394</v>
      </c>
      <c r="B9" s="179" t="s">
        <v>395</v>
      </c>
      <c r="C9" s="178" t="s">
        <v>396</v>
      </c>
      <c r="D9" s="213">
        <v>236.95</v>
      </c>
      <c r="E9" s="213">
        <v>258.60000000000002</v>
      </c>
      <c r="F9" s="482"/>
      <c r="G9" s="107"/>
    </row>
    <row r="10" spans="1:7" ht="15.75">
      <c r="A10" s="176" t="s">
        <v>398</v>
      </c>
      <c r="B10" s="179" t="s">
        <v>399</v>
      </c>
      <c r="C10" s="178" t="s">
        <v>400</v>
      </c>
      <c r="D10" s="184">
        <v>6.2</v>
      </c>
      <c r="E10" s="184">
        <v>-20.3</v>
      </c>
      <c r="F10" s="483"/>
      <c r="G10" s="107"/>
    </row>
    <row r="11" spans="1:7" ht="15.75">
      <c r="A11" s="176" t="s">
        <v>402</v>
      </c>
      <c r="B11" s="179" t="s">
        <v>403</v>
      </c>
      <c r="C11" s="178" t="s">
        <v>404</v>
      </c>
      <c r="D11" s="184">
        <v>-0.1</v>
      </c>
      <c r="E11" s="184">
        <v>0.85</v>
      </c>
      <c r="F11" s="483"/>
      <c r="G11" s="214"/>
    </row>
    <row r="12" spans="1:7" ht="15.75">
      <c r="A12" s="208" t="s">
        <v>413</v>
      </c>
      <c r="B12" s="192" t="s">
        <v>414</v>
      </c>
      <c r="C12" s="209" t="s">
        <v>415</v>
      </c>
      <c r="D12" s="215">
        <v>1.2051000000000001</v>
      </c>
      <c r="E12" s="215">
        <v>1.2266999999999999</v>
      </c>
      <c r="F12" s="483"/>
      <c r="G12" s="207" t="s">
        <v>513</v>
      </c>
    </row>
    <row r="13" spans="1:7" ht="15.75">
      <c r="A13" s="216" t="s">
        <v>417</v>
      </c>
      <c r="B13" s="217" t="s">
        <v>418</v>
      </c>
      <c r="C13" s="217" t="s">
        <v>419</v>
      </c>
      <c r="D13" s="218">
        <v>292.89955500000002</v>
      </c>
      <c r="E13" s="218">
        <v>293.36530499999998</v>
      </c>
      <c r="F13" s="483"/>
      <c r="G13" s="219" t="s">
        <v>377</v>
      </c>
    </row>
    <row r="14" spans="1:7" ht="15.75">
      <c r="A14" s="188" t="s">
        <v>420</v>
      </c>
      <c r="B14" s="177" t="s">
        <v>421</v>
      </c>
      <c r="C14" s="177" t="s">
        <v>422</v>
      </c>
      <c r="D14" s="189">
        <v>0</v>
      </c>
      <c r="E14" s="194">
        <v>-20.239999999999998</v>
      </c>
      <c r="F14" s="483"/>
      <c r="G14" s="107"/>
    </row>
    <row r="15" spans="1:7" ht="15.75">
      <c r="A15" s="188" t="s">
        <v>423</v>
      </c>
      <c r="B15" s="177" t="s">
        <v>424</v>
      </c>
      <c r="C15" s="177" t="s">
        <v>425</v>
      </c>
      <c r="D15" s="184">
        <v>0</v>
      </c>
      <c r="E15" s="184">
        <v>0</v>
      </c>
      <c r="F15" s="483"/>
      <c r="G15" s="107"/>
    </row>
    <row r="16" spans="1:7" ht="15.75">
      <c r="A16" s="220" t="s">
        <v>514</v>
      </c>
      <c r="B16" s="217" t="s">
        <v>452</v>
      </c>
      <c r="C16" s="217" t="s">
        <v>453</v>
      </c>
      <c r="D16" s="218">
        <v>0</v>
      </c>
      <c r="E16" s="218">
        <v>-20.239999999999998</v>
      </c>
      <c r="F16" s="483"/>
      <c r="G16" s="219" t="s">
        <v>377</v>
      </c>
    </row>
    <row r="17" spans="1:7" ht="15.75">
      <c r="A17" s="188" t="s">
        <v>454</v>
      </c>
      <c r="B17" s="177" t="s">
        <v>455</v>
      </c>
      <c r="C17" s="177" t="s">
        <v>456</v>
      </c>
      <c r="D17" s="189">
        <v>0</v>
      </c>
      <c r="E17" s="184">
        <v>2.6</v>
      </c>
      <c r="F17" s="483"/>
      <c r="G17" s="221"/>
    </row>
    <row r="18" spans="1:7" ht="15.75">
      <c r="A18" s="188" t="s">
        <v>458</v>
      </c>
      <c r="B18" s="177" t="s">
        <v>459</v>
      </c>
      <c r="C18" s="177" t="s">
        <v>460</v>
      </c>
      <c r="D18" s="189">
        <v>0</v>
      </c>
      <c r="E18" s="184">
        <v>1.7</v>
      </c>
      <c r="F18" s="483"/>
      <c r="G18" s="221"/>
    </row>
    <row r="19" spans="1:7" ht="15.75">
      <c r="A19" s="188" t="s">
        <v>461</v>
      </c>
      <c r="B19" s="177" t="s">
        <v>462</v>
      </c>
      <c r="C19" s="177" t="s">
        <v>463</v>
      </c>
      <c r="D19" s="189">
        <v>0</v>
      </c>
      <c r="E19" s="184">
        <v>-0.2</v>
      </c>
      <c r="F19" s="483"/>
      <c r="G19" s="221"/>
    </row>
    <row r="20" spans="1:7" ht="15.75">
      <c r="A20" s="188" t="s">
        <v>464</v>
      </c>
      <c r="B20" s="177" t="s">
        <v>465</v>
      </c>
      <c r="C20" s="177" t="s">
        <v>466</v>
      </c>
      <c r="D20" s="189">
        <v>0</v>
      </c>
      <c r="E20" s="184">
        <v>0</v>
      </c>
      <c r="F20" s="483"/>
      <c r="G20" s="221"/>
    </row>
    <row r="21" spans="1:7" ht="15.75">
      <c r="A21" s="188" t="s">
        <v>515</v>
      </c>
      <c r="B21" s="177" t="s">
        <v>516</v>
      </c>
      <c r="C21" s="222" t="s">
        <v>517</v>
      </c>
      <c r="D21" s="189">
        <v>0</v>
      </c>
      <c r="E21" s="184">
        <v>0</v>
      </c>
      <c r="F21" s="483"/>
      <c r="G21" s="221"/>
    </row>
    <row r="22" spans="1:7" ht="15.75">
      <c r="A22" s="220" t="s">
        <v>518</v>
      </c>
      <c r="B22" s="217" t="s">
        <v>469</v>
      </c>
      <c r="C22" s="217" t="s">
        <v>470</v>
      </c>
      <c r="D22" s="218">
        <v>0</v>
      </c>
      <c r="E22" s="218">
        <v>4.0999999999999996</v>
      </c>
      <c r="F22" s="483"/>
      <c r="G22" s="219" t="s">
        <v>377</v>
      </c>
    </row>
    <row r="23" spans="1:7" ht="15.75">
      <c r="A23" s="193" t="s">
        <v>471</v>
      </c>
      <c r="B23" s="179" t="s">
        <v>77</v>
      </c>
      <c r="C23" s="179" t="s">
        <v>472</v>
      </c>
      <c r="D23" s="194">
        <v>0.7</v>
      </c>
      <c r="E23" s="194">
        <v>1.3</v>
      </c>
      <c r="F23" s="483"/>
      <c r="G23" s="221"/>
    </row>
    <row r="24" spans="1:7" ht="15.75">
      <c r="A24" s="193" t="s">
        <v>479</v>
      </c>
      <c r="B24" s="179" t="s">
        <v>76</v>
      </c>
      <c r="C24" s="179" t="s">
        <v>480</v>
      </c>
      <c r="D24" s="194">
        <v>29.3</v>
      </c>
      <c r="E24" s="194">
        <v>29.6</v>
      </c>
      <c r="F24" s="483"/>
      <c r="G24" s="221"/>
    </row>
    <row r="25" spans="1:7" ht="15.75">
      <c r="A25" s="22" t="s">
        <v>487</v>
      </c>
      <c r="B25" s="179" t="s">
        <v>488</v>
      </c>
      <c r="C25" s="179" t="s">
        <v>489</v>
      </c>
      <c r="D25" s="189">
        <v>0</v>
      </c>
      <c r="E25" s="194">
        <v>8.6999999999999993</v>
      </c>
      <c r="F25" s="484"/>
      <c r="G25" s="221"/>
    </row>
    <row r="26" spans="1:7" ht="15.75">
      <c r="A26" s="223" t="s">
        <v>519</v>
      </c>
      <c r="B26" s="217" t="s">
        <v>492</v>
      </c>
      <c r="C26" s="217" t="s">
        <v>493</v>
      </c>
      <c r="D26" s="218">
        <v>322.89955500000002</v>
      </c>
      <c r="E26" s="218">
        <v>316.82530500000001</v>
      </c>
      <c r="F26" s="218">
        <v>306.44</v>
      </c>
      <c r="G26" s="219" t="s">
        <v>377</v>
      </c>
    </row>
    <row r="27" spans="1:7" ht="15.75">
      <c r="A27" s="224" t="s">
        <v>520</v>
      </c>
      <c r="B27" s="179" t="s">
        <v>496</v>
      </c>
      <c r="C27" s="179" t="s">
        <v>521</v>
      </c>
      <c r="D27" s="194">
        <v>7.6999999999999993</v>
      </c>
      <c r="E27" s="194">
        <v>8</v>
      </c>
      <c r="F27" s="194">
        <v>9.3840000000000003</v>
      </c>
      <c r="G27" s="221" t="s">
        <v>522</v>
      </c>
    </row>
    <row r="28" spans="1:7" ht="15.75">
      <c r="A28" s="198" t="s">
        <v>523</v>
      </c>
      <c r="B28" s="199" t="s">
        <v>524</v>
      </c>
      <c r="C28" s="199" t="s">
        <v>525</v>
      </c>
      <c r="D28" s="194">
        <v>18.5</v>
      </c>
      <c r="E28" s="194">
        <v>18.8</v>
      </c>
      <c r="F28" s="194">
        <v>21.2</v>
      </c>
      <c r="G28" s="221" t="s">
        <v>526</v>
      </c>
    </row>
    <row r="29" spans="1:7" ht="15.75">
      <c r="A29" s="225" t="s">
        <v>527</v>
      </c>
      <c r="B29" s="217" t="s">
        <v>498</v>
      </c>
      <c r="C29" s="217" t="s">
        <v>438</v>
      </c>
      <c r="D29" s="218">
        <v>312.09955500000001</v>
      </c>
      <c r="E29" s="218">
        <v>306.025305</v>
      </c>
      <c r="F29" s="218">
        <v>294.62400000000002</v>
      </c>
      <c r="G29" s="219" t="s">
        <v>528</v>
      </c>
    </row>
    <row r="30" spans="1:7" ht="15.75">
      <c r="A30" s="196" t="s">
        <v>499</v>
      </c>
      <c r="B30" s="179" t="s">
        <v>500</v>
      </c>
      <c r="C30" s="179" t="s">
        <v>501</v>
      </c>
      <c r="D30" s="194">
        <v>312.2</v>
      </c>
      <c r="E30" s="426">
        <v>0</v>
      </c>
      <c r="F30" s="426">
        <v>0</v>
      </c>
      <c r="G30" s="226"/>
    </row>
    <row r="31" spans="1:7" ht="15.75">
      <c r="A31" s="216" t="s">
        <v>503</v>
      </c>
      <c r="B31" s="217" t="s">
        <v>377</v>
      </c>
      <c r="C31" s="217" t="s">
        <v>377</v>
      </c>
      <c r="D31" s="227">
        <v>0</v>
      </c>
      <c r="E31" s="227">
        <v>-1.9462539765556564E-2</v>
      </c>
      <c r="F31" s="227">
        <v>-3.7256085734478694E-2</v>
      </c>
      <c r="G31" s="219" t="s">
        <v>377</v>
      </c>
    </row>
    <row r="32" spans="1:7">
      <c r="G32" s="108"/>
    </row>
    <row r="33" spans="1:7">
      <c r="A33" s="1" t="s">
        <v>504</v>
      </c>
      <c r="G33" s="108"/>
    </row>
    <row r="34" spans="1:7">
      <c r="A34" t="s">
        <v>505</v>
      </c>
      <c r="G34" s="108"/>
    </row>
    <row r="35" spans="1:7">
      <c r="A35" t="s">
        <v>506</v>
      </c>
      <c r="G35" s="108"/>
    </row>
    <row r="36" spans="1:7">
      <c r="A36" t="s">
        <v>507</v>
      </c>
      <c r="D36" s="3"/>
      <c r="E36" s="3"/>
      <c r="F36" s="228"/>
      <c r="G36" s="108"/>
    </row>
    <row r="37" spans="1:7">
      <c r="A37" t="s">
        <v>529</v>
      </c>
      <c r="G37" s="108"/>
    </row>
    <row r="38" spans="1:7">
      <c r="G38" s="108"/>
    </row>
    <row r="39" spans="1:7">
      <c r="A39" s="4" t="s">
        <v>530</v>
      </c>
      <c r="G39" s="108"/>
    </row>
    <row r="40" spans="1:7" ht="76.5">
      <c r="A40" s="229" t="s">
        <v>531</v>
      </c>
      <c r="B40" s="229"/>
      <c r="C40" s="229"/>
      <c r="D40" s="229"/>
      <c r="E40" s="229"/>
      <c r="G40" s="108"/>
    </row>
    <row r="41" spans="1:7">
      <c r="G41" s="108"/>
    </row>
    <row r="42" spans="1:7" ht="38.25">
      <c r="A42" s="229" t="s">
        <v>532</v>
      </c>
      <c r="B42" s="230"/>
      <c r="C42" s="230"/>
      <c r="D42" s="230"/>
      <c r="E42" s="230"/>
      <c r="G42" s="108"/>
    </row>
    <row r="43" spans="1:7">
      <c r="A43" s="6" t="s">
        <v>533</v>
      </c>
      <c r="B43" s="165"/>
      <c r="C43" s="165"/>
      <c r="D43" s="165"/>
      <c r="E43" s="165"/>
      <c r="G43" s="108"/>
    </row>
    <row r="44" spans="1:7">
      <c r="A44" s="165"/>
      <c r="B44" s="165"/>
      <c r="C44" s="165"/>
      <c r="D44" s="165"/>
      <c r="E44" s="165"/>
      <c r="G44" s="108"/>
    </row>
    <row r="45" spans="1:7" ht="15" customHeight="1">
      <c r="A45" s="473" t="s">
        <v>534</v>
      </c>
      <c r="B45" s="473"/>
      <c r="C45" s="473"/>
      <c r="D45" s="473"/>
      <c r="E45" s="473"/>
      <c r="G45" s="108"/>
    </row>
    <row r="46" spans="1:7">
      <c r="A46" s="6" t="s">
        <v>535</v>
      </c>
      <c r="B46" s="165"/>
      <c r="C46" s="165"/>
      <c r="D46" s="165"/>
      <c r="E46" s="165"/>
      <c r="G46" s="108"/>
    </row>
    <row r="47" spans="1:7">
      <c r="A47" s="165"/>
      <c r="B47" s="165"/>
      <c r="C47" s="165"/>
      <c r="D47" s="165"/>
      <c r="E47" s="165"/>
      <c r="G47" s="108"/>
    </row>
    <row r="48" spans="1:7">
      <c r="A48" s="474" t="s">
        <v>536</v>
      </c>
      <c r="B48" s="473"/>
      <c r="C48" s="473"/>
      <c r="D48" s="473"/>
      <c r="E48" s="473"/>
      <c r="G48" s="108"/>
    </row>
    <row r="49" spans="1:7">
      <c r="G49" s="108"/>
    </row>
    <row r="50" spans="1:7">
      <c r="A50" s="474" t="s">
        <v>537</v>
      </c>
      <c r="B50" s="474"/>
      <c r="C50" s="474"/>
      <c r="D50" s="474"/>
      <c r="E50" s="474"/>
      <c r="G50" s="108"/>
    </row>
    <row r="51" spans="1:7">
      <c r="G51" s="108"/>
    </row>
    <row r="52" spans="1:7">
      <c r="A52" s="5" t="s">
        <v>538</v>
      </c>
      <c r="G52" s="108"/>
    </row>
    <row r="53" spans="1:7">
      <c r="G53" s="108"/>
    </row>
    <row r="54" spans="1:7">
      <c r="A54" s="4" t="s">
        <v>539</v>
      </c>
      <c r="G54" s="108"/>
    </row>
    <row r="55" spans="1:7">
      <c r="A55" t="s">
        <v>540</v>
      </c>
      <c r="G55" s="108"/>
    </row>
    <row r="56" spans="1:7">
      <c r="A56" s="239"/>
    </row>
  </sheetData>
  <mergeCells count="10">
    <mergeCell ref="G4:G5"/>
    <mergeCell ref="A45:E45"/>
    <mergeCell ref="A48:E48"/>
    <mergeCell ref="A50:E50"/>
    <mergeCell ref="A3:C3"/>
    <mergeCell ref="A4:A5"/>
    <mergeCell ref="B4:B5"/>
    <mergeCell ref="C4:C5"/>
    <mergeCell ref="E3:F3"/>
    <mergeCell ref="F9:F25"/>
  </mergeCells>
  <conditionalFormatting sqref="E11 G11">
    <cfRule type="cellIs" dxfId="14" priority="3" operator="lessThan">
      <formula>0</formula>
    </cfRule>
  </conditionalFormatting>
  <conditionalFormatting sqref="A8 C8:C12 A10:A12 D10:D23 E14:E15 E12 E31:F31 E10 D24:E28 E23 D29:D32 F32 F26:F29 D7:F7">
    <cfRule type="cellIs" dxfId="13" priority="8" operator="lessThan">
      <formula>0</formula>
    </cfRule>
  </conditionalFormatting>
  <conditionalFormatting sqref="A6:A7 C6:C7">
    <cfRule type="cellIs" dxfId="12" priority="7" operator="lessThan">
      <formula>0</formula>
    </cfRule>
  </conditionalFormatting>
  <conditionalFormatting sqref="A9">
    <cfRule type="cellIs" dxfId="11" priority="6" operator="lessThan">
      <formula>0</formula>
    </cfRule>
  </conditionalFormatting>
  <conditionalFormatting sqref="E29">
    <cfRule type="cellIs" dxfId="10" priority="5" operator="lessThan">
      <formula>0</formula>
    </cfRule>
  </conditionalFormatting>
  <conditionalFormatting sqref="E13 E16:E22">
    <cfRule type="cellIs" dxfId="9" priority="4" operator="lessThan">
      <formula>0</formula>
    </cfRule>
  </conditionalFormatting>
  <conditionalFormatting sqref="E30:F30">
    <cfRule type="cellIs" dxfId="8" priority="1" operator="lessThan">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57"/>
  <sheetViews>
    <sheetView zoomScale="70" zoomScaleNormal="70" workbookViewId="0">
      <pane ySplit="2" topLeftCell="A5" activePane="bottomLeft" state="frozen"/>
      <selection activeCell="K18" sqref="K18"/>
      <selection pane="bottomLeft"/>
    </sheetView>
  </sheetViews>
  <sheetFormatPr defaultRowHeight="15"/>
  <cols>
    <col min="1" max="1" width="68.28515625" bestFit="1" customWidth="1"/>
    <col min="2" max="2" width="3.85546875" bestFit="1" customWidth="1"/>
    <col min="3" max="3" width="14" bestFit="1" customWidth="1"/>
    <col min="4" max="4" width="12.140625" bestFit="1" customWidth="1"/>
    <col min="5" max="6" width="9.7109375" bestFit="1" customWidth="1"/>
    <col min="7" max="7" width="51.140625" customWidth="1"/>
  </cols>
  <sheetData>
    <row r="1" spans="1:7">
      <c r="A1" s="90" t="s">
        <v>327</v>
      </c>
      <c r="B1" s="21"/>
      <c r="C1" s="21"/>
      <c r="D1" s="21"/>
      <c r="E1" s="21"/>
      <c r="F1" s="21"/>
    </row>
    <row r="2" spans="1:7">
      <c r="A2" s="21"/>
      <c r="B2" s="21"/>
      <c r="C2" s="21"/>
      <c r="D2" s="21"/>
      <c r="E2" s="21"/>
      <c r="F2" s="21"/>
    </row>
    <row r="3" spans="1:7" ht="23.25">
      <c r="A3" s="475" t="s">
        <v>541</v>
      </c>
      <c r="B3" s="475"/>
      <c r="C3" s="475"/>
      <c r="D3" s="296" t="s">
        <v>511</v>
      </c>
      <c r="E3" s="485">
        <v>42394</v>
      </c>
      <c r="F3" s="481"/>
      <c r="G3" s="231" t="s">
        <v>377</v>
      </c>
    </row>
    <row r="4" spans="1:7" ht="15.75" customHeight="1">
      <c r="A4" s="476" t="s">
        <v>378</v>
      </c>
      <c r="B4" s="478" t="s">
        <v>377</v>
      </c>
      <c r="C4" s="478" t="s">
        <v>512</v>
      </c>
      <c r="D4" s="295" t="s">
        <v>380</v>
      </c>
      <c r="E4" s="295" t="s">
        <v>381</v>
      </c>
      <c r="F4" s="295" t="s">
        <v>382</v>
      </c>
      <c r="G4" s="486" t="s">
        <v>383</v>
      </c>
    </row>
    <row r="5" spans="1:7" ht="15.75">
      <c r="A5" s="477"/>
      <c r="B5" s="479"/>
      <c r="C5" s="479"/>
      <c r="D5" s="203" t="s">
        <v>385</v>
      </c>
      <c r="E5" s="203" t="s">
        <v>42</v>
      </c>
      <c r="F5" s="203" t="s">
        <v>92</v>
      </c>
      <c r="G5" s="486"/>
    </row>
    <row r="6" spans="1:7" ht="15.75">
      <c r="A6" s="204" t="s">
        <v>386</v>
      </c>
      <c r="B6" s="186" t="s">
        <v>377</v>
      </c>
      <c r="C6" s="205" t="s">
        <v>377</v>
      </c>
      <c r="D6" s="206">
        <v>256.66666666666669</v>
      </c>
      <c r="E6" s="206" t="s">
        <v>377</v>
      </c>
      <c r="F6" s="206" t="s">
        <v>377</v>
      </c>
      <c r="G6" s="187" t="s">
        <v>387</v>
      </c>
    </row>
    <row r="7" spans="1:7" ht="15.75">
      <c r="A7" s="208" t="s">
        <v>388</v>
      </c>
      <c r="B7" s="192" t="s">
        <v>377</v>
      </c>
      <c r="C7" s="209" t="s">
        <v>389</v>
      </c>
      <c r="D7" s="210">
        <v>1.19</v>
      </c>
      <c r="E7" s="210" t="s">
        <v>377</v>
      </c>
      <c r="F7" s="210" t="s">
        <v>377</v>
      </c>
      <c r="G7" s="187" t="s">
        <v>390</v>
      </c>
    </row>
    <row r="8" spans="1:7" ht="15.75">
      <c r="A8" s="204" t="s">
        <v>391</v>
      </c>
      <c r="B8" s="186" t="s">
        <v>377</v>
      </c>
      <c r="C8" s="211" t="s">
        <v>392</v>
      </c>
      <c r="D8" s="212">
        <v>5.0000000000000001E-3</v>
      </c>
      <c r="E8" s="212">
        <v>6.2500000000000003E-3</v>
      </c>
      <c r="F8" s="212">
        <v>1.125E-2</v>
      </c>
      <c r="G8" s="207" t="s">
        <v>513</v>
      </c>
    </row>
    <row r="9" spans="1:7" ht="15.75">
      <c r="A9" s="176" t="s">
        <v>394</v>
      </c>
      <c r="B9" s="179" t="s">
        <v>395</v>
      </c>
      <c r="C9" s="178" t="s">
        <v>396</v>
      </c>
      <c r="D9" s="232">
        <v>111.51535378505646</v>
      </c>
      <c r="E9" s="232">
        <v>124.139</v>
      </c>
      <c r="F9" s="487"/>
      <c r="G9" s="107" t="s">
        <v>397</v>
      </c>
    </row>
    <row r="10" spans="1:7" ht="15.75">
      <c r="A10" s="176" t="s">
        <v>398</v>
      </c>
      <c r="B10" s="179" t="s">
        <v>399</v>
      </c>
      <c r="C10" s="178" t="s">
        <v>400</v>
      </c>
      <c r="D10" s="232">
        <v>8.6999999999999993</v>
      </c>
      <c r="E10" s="232">
        <v>85.16</v>
      </c>
      <c r="F10" s="488"/>
      <c r="G10" s="107"/>
    </row>
    <row r="11" spans="1:7" ht="15.75">
      <c r="A11" s="176" t="s">
        <v>402</v>
      </c>
      <c r="B11" s="179" t="s">
        <v>403</v>
      </c>
      <c r="C11" s="178" t="s">
        <v>404</v>
      </c>
      <c r="D11" s="232">
        <v>-2E-3</v>
      </c>
      <c r="E11" s="232">
        <v>0.52300000000000002</v>
      </c>
      <c r="F11" s="488"/>
      <c r="G11" s="107"/>
    </row>
    <row r="12" spans="1:7" ht="15.75">
      <c r="A12" s="208" t="s">
        <v>413</v>
      </c>
      <c r="B12" s="192" t="s">
        <v>414</v>
      </c>
      <c r="C12" s="209" t="s">
        <v>415</v>
      </c>
      <c r="D12" s="233">
        <v>1.2051000000000001</v>
      </c>
      <c r="E12" s="233">
        <v>1.2266528212575316</v>
      </c>
      <c r="F12" s="488"/>
      <c r="G12" s="187" t="s">
        <v>513</v>
      </c>
    </row>
    <row r="13" spans="1:7" ht="15.75">
      <c r="A13" s="216" t="s">
        <v>417</v>
      </c>
      <c r="B13" s="217" t="s">
        <v>418</v>
      </c>
      <c r="C13" s="217" t="s">
        <v>419</v>
      </c>
      <c r="D13" s="234">
        <v>144.86911264637155</v>
      </c>
      <c r="E13" s="234">
        <v>257.37874826189778</v>
      </c>
      <c r="F13" s="488"/>
      <c r="G13" s="231" t="s">
        <v>377</v>
      </c>
    </row>
    <row r="14" spans="1:7" ht="15.75">
      <c r="A14" s="188" t="s">
        <v>420</v>
      </c>
      <c r="B14" s="177" t="s">
        <v>421</v>
      </c>
      <c r="C14" s="177" t="s">
        <v>422</v>
      </c>
      <c r="D14" s="235">
        <v>0</v>
      </c>
      <c r="E14" s="236">
        <v>-0.69699999999999995</v>
      </c>
      <c r="F14" s="488"/>
      <c r="G14" s="107"/>
    </row>
    <row r="15" spans="1:7" ht="15.75">
      <c r="A15" s="188" t="s">
        <v>423</v>
      </c>
      <c r="B15" s="177" t="s">
        <v>424</v>
      </c>
      <c r="C15" s="177" t="s">
        <v>425</v>
      </c>
      <c r="D15" s="236">
        <v>0</v>
      </c>
      <c r="E15" s="236">
        <v>0.55500000000000005</v>
      </c>
      <c r="F15" s="488"/>
      <c r="G15" s="107"/>
    </row>
    <row r="16" spans="1:7" ht="15.75">
      <c r="A16" s="220" t="s">
        <v>514</v>
      </c>
      <c r="B16" s="217" t="s">
        <v>452</v>
      </c>
      <c r="C16" s="217" t="s">
        <v>453</v>
      </c>
      <c r="D16" s="234">
        <v>0</v>
      </c>
      <c r="E16" s="234">
        <v>-0.1419999999999999</v>
      </c>
      <c r="F16" s="488"/>
      <c r="G16" s="231" t="s">
        <v>377</v>
      </c>
    </row>
    <row r="17" spans="1:7" ht="15.75">
      <c r="A17" s="188" t="s">
        <v>454</v>
      </c>
      <c r="B17" s="177" t="s">
        <v>455</v>
      </c>
      <c r="C17" s="177" t="s">
        <v>456</v>
      </c>
      <c r="D17" s="235" t="s">
        <v>377</v>
      </c>
      <c r="E17" s="236">
        <v>1.179</v>
      </c>
      <c r="F17" s="488"/>
      <c r="G17" s="107"/>
    </row>
    <row r="18" spans="1:7" ht="15.75">
      <c r="A18" s="188" t="s">
        <v>458</v>
      </c>
      <c r="B18" s="177" t="s">
        <v>459</v>
      </c>
      <c r="C18" s="177" t="s">
        <v>460</v>
      </c>
      <c r="D18" s="235" t="s">
        <v>377</v>
      </c>
      <c r="E18" s="236">
        <v>1.605</v>
      </c>
      <c r="F18" s="488"/>
      <c r="G18" s="107"/>
    </row>
    <row r="19" spans="1:7" ht="15.75">
      <c r="A19" s="188" t="s">
        <v>461</v>
      </c>
      <c r="B19" s="177" t="s">
        <v>462</v>
      </c>
      <c r="C19" s="177" t="s">
        <v>463</v>
      </c>
      <c r="D19" s="235" t="s">
        <v>377</v>
      </c>
      <c r="E19" s="236">
        <v>-0.114</v>
      </c>
      <c r="F19" s="488"/>
      <c r="G19" s="107"/>
    </row>
    <row r="20" spans="1:7" ht="15.75">
      <c r="A20" s="188" t="s">
        <v>464</v>
      </c>
      <c r="B20" s="177" t="s">
        <v>465</v>
      </c>
      <c r="C20" s="177" t="s">
        <v>466</v>
      </c>
      <c r="D20" s="235" t="s">
        <v>377</v>
      </c>
      <c r="E20" s="236">
        <v>0</v>
      </c>
      <c r="F20" s="488"/>
      <c r="G20" s="107"/>
    </row>
    <row r="21" spans="1:7" ht="15.75">
      <c r="A21" s="188" t="s">
        <v>515</v>
      </c>
      <c r="B21" s="177" t="s">
        <v>516</v>
      </c>
      <c r="C21" s="222" t="s">
        <v>517</v>
      </c>
      <c r="D21" s="235" t="s">
        <v>377</v>
      </c>
      <c r="E21" s="236">
        <v>0</v>
      </c>
      <c r="F21" s="488"/>
      <c r="G21" s="107"/>
    </row>
    <row r="22" spans="1:7" ht="15.75">
      <c r="A22" s="220" t="s">
        <v>518</v>
      </c>
      <c r="B22" s="217" t="s">
        <v>469</v>
      </c>
      <c r="C22" s="217" t="s">
        <v>470</v>
      </c>
      <c r="D22" s="234">
        <v>0</v>
      </c>
      <c r="E22" s="234">
        <v>2.67</v>
      </c>
      <c r="F22" s="488"/>
      <c r="G22" s="231" t="s">
        <v>377</v>
      </c>
    </row>
    <row r="23" spans="1:7" ht="15.75">
      <c r="A23" s="193" t="s">
        <v>471</v>
      </c>
      <c r="B23" s="179" t="s">
        <v>77</v>
      </c>
      <c r="C23" s="179" t="s">
        <v>472</v>
      </c>
      <c r="D23" s="236">
        <v>1.2569999999999999</v>
      </c>
      <c r="E23" s="236">
        <v>1.2794810358648387</v>
      </c>
      <c r="F23" s="488"/>
      <c r="G23" s="107"/>
    </row>
    <row r="24" spans="1:7" ht="15.75">
      <c r="A24" s="193" t="s">
        <v>479</v>
      </c>
      <c r="B24" s="179" t="s">
        <v>76</v>
      </c>
      <c r="C24" s="179" t="s">
        <v>480</v>
      </c>
      <c r="D24" s="236">
        <v>72.159000000000006</v>
      </c>
      <c r="E24" s="236">
        <v>81.221000000000004</v>
      </c>
      <c r="F24" s="488"/>
      <c r="G24" s="107"/>
    </row>
    <row r="25" spans="1:7" ht="15.75">
      <c r="A25" s="193" t="s">
        <v>542</v>
      </c>
      <c r="B25" s="179" t="s">
        <v>543</v>
      </c>
      <c r="C25" s="179" t="s">
        <v>544</v>
      </c>
      <c r="D25" s="236">
        <v>0</v>
      </c>
      <c r="E25" s="236">
        <v>0.39900000000000002</v>
      </c>
      <c r="F25" s="488"/>
      <c r="G25" s="107"/>
    </row>
    <row r="26" spans="1:7" ht="15.75">
      <c r="A26" s="22" t="s">
        <v>487</v>
      </c>
      <c r="B26" s="179" t="s">
        <v>488</v>
      </c>
      <c r="C26" s="179" t="s">
        <v>489</v>
      </c>
      <c r="D26" s="235" t="s">
        <v>377</v>
      </c>
      <c r="E26" s="236">
        <v>-1.7</v>
      </c>
      <c r="F26" s="489"/>
      <c r="G26" s="107"/>
    </row>
    <row r="27" spans="1:7" ht="15.75">
      <c r="A27" s="223" t="s">
        <v>519</v>
      </c>
      <c r="B27" s="237" t="s">
        <v>492</v>
      </c>
      <c r="C27" s="217" t="s">
        <v>493</v>
      </c>
      <c r="D27" s="234">
        <v>218.28511264637154</v>
      </c>
      <c r="E27" s="234">
        <v>341.10622929776264</v>
      </c>
      <c r="F27" s="234">
        <v>326.21699999999998</v>
      </c>
      <c r="G27" s="231" t="s">
        <v>377</v>
      </c>
    </row>
    <row r="28" spans="1:7" ht="15.75">
      <c r="A28" s="224" t="s">
        <v>520</v>
      </c>
      <c r="B28" s="179" t="s">
        <v>496</v>
      </c>
      <c r="C28" s="179" t="s">
        <v>521</v>
      </c>
      <c r="D28" s="236">
        <v>0</v>
      </c>
      <c r="E28" s="236">
        <v>0</v>
      </c>
      <c r="F28" s="236">
        <v>0</v>
      </c>
      <c r="G28" s="107" t="s">
        <v>522</v>
      </c>
    </row>
    <row r="29" spans="1:7" ht="15.75">
      <c r="A29" s="198" t="s">
        <v>523</v>
      </c>
      <c r="B29" s="199" t="s">
        <v>524</v>
      </c>
      <c r="C29" s="199" t="s">
        <v>525</v>
      </c>
      <c r="D29" s="236">
        <v>3.4649999999999999</v>
      </c>
      <c r="E29" s="236">
        <v>3.472</v>
      </c>
      <c r="F29" s="236">
        <v>3.38</v>
      </c>
      <c r="G29" s="107" t="s">
        <v>545</v>
      </c>
    </row>
    <row r="30" spans="1:7" ht="15.75">
      <c r="A30" s="225" t="s">
        <v>527</v>
      </c>
      <c r="B30" s="217" t="s">
        <v>498</v>
      </c>
      <c r="C30" s="217" t="s">
        <v>442</v>
      </c>
      <c r="D30" s="234">
        <v>214.82011264637154</v>
      </c>
      <c r="E30" s="234">
        <v>337.63422929776266</v>
      </c>
      <c r="F30" s="234">
        <v>322.83699999999999</v>
      </c>
      <c r="G30" s="231" t="s">
        <v>528</v>
      </c>
    </row>
    <row r="31" spans="1:7" ht="15.75">
      <c r="A31" s="196" t="s">
        <v>499</v>
      </c>
      <c r="B31" s="179" t="s">
        <v>500</v>
      </c>
      <c r="C31" s="179" t="s">
        <v>501</v>
      </c>
      <c r="D31" s="236" t="s">
        <v>377</v>
      </c>
      <c r="E31" s="236" t="s">
        <v>377</v>
      </c>
      <c r="F31" s="236" t="s">
        <v>377</v>
      </c>
      <c r="G31" s="201"/>
    </row>
    <row r="32" spans="1:7" ht="15.75">
      <c r="A32" s="216" t="s">
        <v>503</v>
      </c>
      <c r="B32" s="217" t="s">
        <v>377</v>
      </c>
      <c r="C32" s="217" t="s">
        <v>377</v>
      </c>
      <c r="D32" s="227">
        <v>0</v>
      </c>
      <c r="E32" s="227">
        <v>0.57170678824455745</v>
      </c>
      <c r="F32" s="227">
        <v>-9.5027146173848442E-2</v>
      </c>
      <c r="G32" s="231" t="s">
        <v>377</v>
      </c>
    </row>
    <row r="34" spans="1:6">
      <c r="A34" s="1" t="s">
        <v>504</v>
      </c>
      <c r="D34" s="238"/>
      <c r="E34" s="238"/>
      <c r="F34" s="238"/>
    </row>
    <row r="35" spans="1:6">
      <c r="A35" t="s">
        <v>505</v>
      </c>
      <c r="E35" s="9"/>
      <c r="F35" s="8"/>
    </row>
    <row r="36" spans="1:6">
      <c r="A36" t="s">
        <v>506</v>
      </c>
      <c r="F36" s="7"/>
    </row>
    <row r="37" spans="1:6">
      <c r="A37" t="s">
        <v>507</v>
      </c>
      <c r="D37" s="3"/>
      <c r="E37" s="3"/>
      <c r="F37" s="3"/>
    </row>
    <row r="38" spans="1:6">
      <c r="A38" t="s">
        <v>546</v>
      </c>
    </row>
    <row r="40" spans="1:6">
      <c r="A40" s="4" t="s">
        <v>530</v>
      </c>
    </row>
    <row r="41" spans="1:6" ht="76.5">
      <c r="A41" s="229" t="s">
        <v>547</v>
      </c>
      <c r="B41" s="229"/>
      <c r="C41" s="229"/>
      <c r="D41" s="229"/>
      <c r="E41" s="229"/>
      <c r="F41" s="229"/>
    </row>
    <row r="43" spans="1:6">
      <c r="A43" s="474" t="s">
        <v>548</v>
      </c>
      <c r="B43" s="473"/>
      <c r="C43" s="473"/>
      <c r="D43" s="473"/>
      <c r="E43" s="473"/>
      <c r="F43" s="473"/>
    </row>
    <row r="44" spans="1:6">
      <c r="A44" s="6" t="s">
        <v>533</v>
      </c>
      <c r="B44" s="165"/>
      <c r="C44" s="165"/>
      <c r="D44" s="165"/>
      <c r="E44" s="165"/>
      <c r="F44" s="165"/>
    </row>
    <row r="45" spans="1:6">
      <c r="A45" s="165"/>
      <c r="B45" s="165"/>
      <c r="C45" s="165"/>
      <c r="D45" s="165"/>
      <c r="E45" s="165"/>
      <c r="F45" s="165"/>
    </row>
    <row r="46" spans="1:6">
      <c r="A46" s="473" t="s">
        <v>549</v>
      </c>
      <c r="B46" s="473"/>
      <c r="C46" s="473"/>
      <c r="D46" s="473"/>
      <c r="E46" s="473"/>
      <c r="F46" s="473"/>
    </row>
    <row r="47" spans="1:6">
      <c r="A47" s="6" t="s">
        <v>535</v>
      </c>
      <c r="B47" s="165"/>
      <c r="C47" s="165"/>
      <c r="D47" s="165"/>
      <c r="E47" s="165"/>
      <c r="F47" s="165"/>
    </row>
    <row r="48" spans="1:6">
      <c r="A48" s="165"/>
      <c r="B48" s="165"/>
      <c r="C48" s="165"/>
      <c r="D48" s="165"/>
      <c r="E48" s="165"/>
      <c r="F48" s="165"/>
    </row>
    <row r="49" spans="1:6">
      <c r="A49" s="474" t="s">
        <v>536</v>
      </c>
      <c r="B49" s="473"/>
      <c r="C49" s="473"/>
      <c r="D49" s="473"/>
      <c r="E49" s="473"/>
      <c r="F49" s="473"/>
    </row>
    <row r="51" spans="1:6">
      <c r="A51" s="474" t="s">
        <v>537</v>
      </c>
      <c r="B51" s="474"/>
      <c r="C51" s="474"/>
      <c r="D51" s="474"/>
      <c r="E51" s="474"/>
      <c r="F51" s="474"/>
    </row>
    <row r="53" spans="1:6">
      <c r="A53" s="5" t="s">
        <v>538</v>
      </c>
    </row>
    <row r="55" spans="1:6">
      <c r="A55" s="4" t="s">
        <v>539</v>
      </c>
    </row>
    <row r="56" spans="1:6">
      <c r="A56" t="s">
        <v>540</v>
      </c>
    </row>
    <row r="57" spans="1:6">
      <c r="A57" s="239"/>
      <c r="B57" s="239"/>
      <c r="C57" s="239"/>
      <c r="D57" s="239"/>
      <c r="E57" s="239"/>
      <c r="F57" s="239"/>
    </row>
  </sheetData>
  <mergeCells count="11">
    <mergeCell ref="G4:G5"/>
    <mergeCell ref="A43:F43"/>
    <mergeCell ref="A46:F46"/>
    <mergeCell ref="A49:F49"/>
    <mergeCell ref="A51:F51"/>
    <mergeCell ref="F9:F26"/>
    <mergeCell ref="A3:C3"/>
    <mergeCell ref="A4:A5"/>
    <mergeCell ref="B4:B5"/>
    <mergeCell ref="C4:C5"/>
    <mergeCell ref="E3:F3"/>
  </mergeCells>
  <conditionalFormatting sqref="A6:A7 C6:C7">
    <cfRule type="cellIs" dxfId="7" priority="15" operator="lessThan">
      <formula>0</formula>
    </cfRule>
  </conditionalFormatting>
  <conditionalFormatting sqref="A8 C8:C12 A10:A12 E12 D12:D27 D30:E30 D28:F29 D7:F7 D31:F31 E27:F27 E23:E26">
    <cfRule type="cellIs" dxfId="6" priority="16" operator="lessThan">
      <formula>0</formula>
    </cfRule>
  </conditionalFormatting>
  <conditionalFormatting sqref="A9">
    <cfRule type="cellIs" dxfId="5" priority="14" operator="lessThan">
      <formula>0</formula>
    </cfRule>
  </conditionalFormatting>
  <conditionalFormatting sqref="D32:F32">
    <cfRule type="cellIs" dxfId="4" priority="13" operator="lessThan">
      <formula>0</formula>
    </cfRule>
  </conditionalFormatting>
  <conditionalFormatting sqref="E13 E16:E22">
    <cfRule type="cellIs" dxfId="3" priority="12" operator="lessThan">
      <formula>0</formula>
    </cfRule>
  </conditionalFormatting>
  <conditionalFormatting sqref="E14:E15">
    <cfRule type="cellIs" dxfId="2" priority="11" operator="lessThan">
      <formula>0</formula>
    </cfRule>
  </conditionalFormatting>
  <conditionalFormatting sqref="F30">
    <cfRule type="cellIs" dxfId="1" priority="10" operator="lessThan">
      <formula>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7"/>
  <sheetViews>
    <sheetView zoomScale="70" zoomScaleNormal="70" workbookViewId="0">
      <pane ySplit="2" topLeftCell="A3" activePane="bottomLeft" state="frozen"/>
      <selection activeCell="K18" sqref="K18"/>
      <selection pane="bottomLeft"/>
    </sheetView>
  </sheetViews>
  <sheetFormatPr defaultRowHeight="15"/>
  <cols>
    <col min="1" max="1" width="68" customWidth="1"/>
    <col min="2" max="4" width="9.7109375" bestFit="1" customWidth="1"/>
    <col min="5" max="5" width="32.85546875" bestFit="1" customWidth="1"/>
  </cols>
  <sheetData>
    <row r="1" spans="1:5">
      <c r="A1" s="1" t="s">
        <v>328</v>
      </c>
    </row>
    <row r="2" spans="1:5">
      <c r="A2" s="21"/>
      <c r="B2" s="21"/>
      <c r="C2" s="21"/>
      <c r="D2" s="21"/>
    </row>
    <row r="3" spans="1:5" ht="26.25">
      <c r="A3" s="294" t="s">
        <v>550</v>
      </c>
      <c r="B3" s="485">
        <v>42394</v>
      </c>
      <c r="C3" s="481"/>
      <c r="D3" s="490"/>
      <c r="E3" s="231" t="s">
        <v>377</v>
      </c>
    </row>
    <row r="4" spans="1:5" ht="15.75">
      <c r="A4" s="240" t="s">
        <v>378</v>
      </c>
      <c r="B4" s="295" t="s">
        <v>380</v>
      </c>
      <c r="C4" s="295" t="s">
        <v>381</v>
      </c>
      <c r="D4" s="295" t="s">
        <v>382</v>
      </c>
      <c r="E4" s="486" t="s">
        <v>383</v>
      </c>
    </row>
    <row r="5" spans="1:5" ht="15.75">
      <c r="A5" s="240" t="s">
        <v>384</v>
      </c>
      <c r="B5" s="203" t="s">
        <v>385</v>
      </c>
      <c r="C5" s="203" t="s">
        <v>42</v>
      </c>
      <c r="D5" s="203" t="s">
        <v>92</v>
      </c>
      <c r="E5" s="486"/>
    </row>
    <row r="6" spans="1:5" ht="15.75">
      <c r="A6" s="23" t="s">
        <v>65</v>
      </c>
      <c r="B6" s="241">
        <v>5.4759483870350794</v>
      </c>
      <c r="C6" s="241">
        <v>5.6051191659779338</v>
      </c>
      <c r="D6" s="241">
        <v>5.6562830188883408</v>
      </c>
      <c r="E6" s="107"/>
    </row>
    <row r="7" spans="1:5" ht="15.75">
      <c r="A7" s="23" t="s">
        <v>93</v>
      </c>
      <c r="B7" s="241">
        <v>6.8531524225899307</v>
      </c>
      <c r="C7" s="241">
        <v>7.0144590179136701</v>
      </c>
      <c r="D7" s="241">
        <v>7.0805945993165489</v>
      </c>
      <c r="E7" s="107"/>
    </row>
    <row r="8" spans="1:5" ht="15.75">
      <c r="A8" s="23" t="s">
        <v>67</v>
      </c>
      <c r="B8" s="241">
        <v>12.491059506303356</v>
      </c>
      <c r="C8" s="241">
        <v>12.786364558839976</v>
      </c>
      <c r="D8" s="241">
        <v>12.901841570954671</v>
      </c>
      <c r="E8" s="107"/>
    </row>
    <row r="9" spans="1:5" ht="15.75">
      <c r="A9" s="23" t="s">
        <v>551</v>
      </c>
      <c r="B9" s="241">
        <v>7.7094720644957526</v>
      </c>
      <c r="C9" s="241">
        <v>7.8914406617198356</v>
      </c>
      <c r="D9" s="241">
        <v>7.9933083655200443</v>
      </c>
      <c r="E9" s="107"/>
    </row>
    <row r="10" spans="1:5" ht="15.75">
      <c r="A10" s="23" t="s">
        <v>68</v>
      </c>
      <c r="B10" s="241">
        <v>12.926960730569261</v>
      </c>
      <c r="C10" s="241">
        <v>13.232210748352349</v>
      </c>
      <c r="D10" s="241">
        <v>12.515897408645721</v>
      </c>
      <c r="E10" s="107"/>
    </row>
    <row r="11" spans="1:5" ht="15.75">
      <c r="A11" s="23" t="s">
        <v>69</v>
      </c>
      <c r="B11" s="241">
        <v>18.92412411049645</v>
      </c>
      <c r="C11" s="241">
        <v>19.498933866515603</v>
      </c>
      <c r="D11" s="241">
        <v>19.727664616616543</v>
      </c>
      <c r="E11" s="107"/>
    </row>
    <row r="12" spans="1:5" ht="15.75">
      <c r="A12" s="23" t="s">
        <v>66</v>
      </c>
      <c r="B12" s="241">
        <v>11.570501887309904</v>
      </c>
      <c r="C12" s="241">
        <v>11.843091171267096</v>
      </c>
      <c r="D12" s="241">
        <v>11.952150078673732</v>
      </c>
      <c r="E12" s="107"/>
    </row>
    <row r="13" spans="1:5" ht="15.75">
      <c r="A13" s="23" t="s">
        <v>70</v>
      </c>
      <c r="B13" s="241">
        <v>25.999519895629486</v>
      </c>
      <c r="C13" s="241">
        <v>26.619250228001508</v>
      </c>
      <c r="D13" s="241">
        <v>26.871432565306392</v>
      </c>
      <c r="E13" s="107"/>
    </row>
    <row r="14" spans="1:5" ht="15.75">
      <c r="A14" s="23" t="s">
        <v>71</v>
      </c>
      <c r="B14" s="241">
        <v>37.572952823693697</v>
      </c>
      <c r="C14" s="241">
        <v>39.21209850266176</v>
      </c>
      <c r="D14" s="241">
        <v>39.498702717387403</v>
      </c>
      <c r="E14" s="107"/>
    </row>
    <row r="15" spans="1:5" ht="15.75">
      <c r="A15" s="23" t="s">
        <v>90</v>
      </c>
      <c r="B15" s="493">
        <v>78.856681666789868</v>
      </c>
      <c r="C15" s="241">
        <v>17.517052725652213</v>
      </c>
      <c r="D15" s="241">
        <v>15.699844477620001</v>
      </c>
      <c r="E15" s="107"/>
    </row>
    <row r="16" spans="1:5" ht="15.75">
      <c r="A16" s="23" t="s">
        <v>87</v>
      </c>
      <c r="B16" s="495"/>
      <c r="C16" s="241">
        <v>25.563393838820964</v>
      </c>
      <c r="D16" s="241">
        <v>26.687042138144108</v>
      </c>
      <c r="E16" s="107"/>
    </row>
    <row r="17" spans="1:5" ht="15.75">
      <c r="A17" s="23" t="s">
        <v>552</v>
      </c>
      <c r="B17" s="495"/>
      <c r="C17" s="241">
        <v>26.283585134974199</v>
      </c>
      <c r="D17" s="241">
        <v>23.646116595083996</v>
      </c>
      <c r="E17" s="107"/>
    </row>
    <row r="18" spans="1:5" ht="15.75">
      <c r="A18" s="23" t="s">
        <v>94</v>
      </c>
      <c r="B18" s="494"/>
      <c r="C18" s="493">
        <v>35.289999599240495</v>
      </c>
      <c r="D18" s="241">
        <v>21.27389291267081</v>
      </c>
      <c r="E18" s="107"/>
    </row>
    <row r="19" spans="1:5" ht="15.75">
      <c r="A19" s="23" t="s">
        <v>553</v>
      </c>
      <c r="B19" s="424">
        <v>0</v>
      </c>
      <c r="C19" s="495"/>
      <c r="D19" s="493">
        <v>29.284541507176115</v>
      </c>
      <c r="E19" s="491" t="s">
        <v>554</v>
      </c>
    </row>
    <row r="20" spans="1:5" ht="15.75">
      <c r="A20" s="23" t="s">
        <v>555</v>
      </c>
      <c r="B20" s="424">
        <v>0</v>
      </c>
      <c r="C20" s="494"/>
      <c r="D20" s="494"/>
      <c r="E20" s="492"/>
    </row>
    <row r="21" spans="1:5" ht="15.75">
      <c r="A21" s="217" t="s">
        <v>556</v>
      </c>
      <c r="B21" s="242">
        <v>218.38037349491282</v>
      </c>
      <c r="C21" s="242">
        <v>248.35699921993759</v>
      </c>
      <c r="D21" s="242">
        <v>260.78931257200446</v>
      </c>
      <c r="E21" s="243" t="s">
        <v>377</v>
      </c>
    </row>
    <row r="22" spans="1:5">
      <c r="B22" s="47"/>
      <c r="C22" s="47"/>
    </row>
    <row r="23" spans="1:5">
      <c r="A23" s="1" t="s">
        <v>504</v>
      </c>
    </row>
    <row r="24" spans="1:5">
      <c r="A24" t="s">
        <v>505</v>
      </c>
    </row>
    <row r="25" spans="1:5">
      <c r="A25" t="s">
        <v>506</v>
      </c>
    </row>
    <row r="26" spans="1:5">
      <c r="A26" t="s">
        <v>507</v>
      </c>
    </row>
    <row r="27" spans="1:5">
      <c r="A27" t="s">
        <v>557</v>
      </c>
    </row>
  </sheetData>
  <mergeCells count="6">
    <mergeCell ref="B3:D3"/>
    <mergeCell ref="E4:E5"/>
    <mergeCell ref="E19:E20"/>
    <mergeCell ref="D19:D20"/>
    <mergeCell ref="C18:C20"/>
    <mergeCell ref="B15:B18"/>
  </mergeCells>
  <conditionalFormatting sqref="B21:D21">
    <cfRule type="cellIs" dxfId="0" priority="2" operator="lessThan">
      <formula>0</formula>
    </cfRule>
  </conditionalFormatting>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0"/>
  <sheetViews>
    <sheetView zoomScale="85" zoomScaleNormal="85" workbookViewId="0"/>
  </sheetViews>
  <sheetFormatPr defaultRowHeight="15"/>
  <cols>
    <col min="1" max="1" width="7.42578125" bestFit="1" customWidth="1"/>
    <col min="2" max="2" width="19.28515625" bestFit="1" customWidth="1"/>
    <col min="3" max="10" width="14.7109375" customWidth="1"/>
  </cols>
  <sheetData>
    <row r="1" spans="1:14">
      <c r="A1" s="42" t="s">
        <v>329</v>
      </c>
      <c r="B1" s="42"/>
      <c r="E1" s="1"/>
      <c r="I1" s="1"/>
    </row>
    <row r="3" spans="1:14">
      <c r="A3" s="163"/>
      <c r="B3" s="163"/>
      <c r="C3" s="498" t="s">
        <v>308</v>
      </c>
      <c r="D3" s="498"/>
      <c r="E3" s="498"/>
      <c r="F3" s="498"/>
      <c r="G3" s="499" t="s">
        <v>309</v>
      </c>
      <c r="H3" s="500"/>
      <c r="I3" s="500"/>
      <c r="J3" s="501"/>
    </row>
    <row r="4" spans="1:14" ht="60">
      <c r="A4" s="292" t="s">
        <v>0</v>
      </c>
      <c r="B4" s="292" t="s">
        <v>1</v>
      </c>
      <c r="C4" s="293" t="s">
        <v>247</v>
      </c>
      <c r="D4" s="293" t="s">
        <v>240</v>
      </c>
      <c r="E4" s="293" t="s">
        <v>239</v>
      </c>
      <c r="F4" s="293" t="s">
        <v>238</v>
      </c>
      <c r="G4" s="291" t="s">
        <v>247</v>
      </c>
      <c r="H4" s="291" t="s">
        <v>240</v>
      </c>
      <c r="I4" s="291" t="s">
        <v>239</v>
      </c>
      <c r="J4" s="291" t="s">
        <v>238</v>
      </c>
    </row>
    <row r="5" spans="1:14">
      <c r="A5" s="161">
        <v>1</v>
      </c>
      <c r="B5" s="162" t="s">
        <v>29</v>
      </c>
      <c r="C5" s="389">
        <v>865.43006805316509</v>
      </c>
      <c r="D5" s="390">
        <v>1125.3196217641214</v>
      </c>
      <c r="E5" s="390">
        <v>-79.201698147694245</v>
      </c>
      <c r="F5" s="391">
        <v>0.83357683957178141</v>
      </c>
      <c r="G5" s="389">
        <v>623.16764343353248</v>
      </c>
      <c r="H5" s="389">
        <v>573.59587192305207</v>
      </c>
      <c r="I5" s="389">
        <v>-460.72079753029237</v>
      </c>
      <c r="J5" s="393">
        <v>0.73459992417317943</v>
      </c>
      <c r="L5" s="329"/>
      <c r="M5" s="329"/>
      <c r="N5" s="329"/>
    </row>
    <row r="6" spans="1:14">
      <c r="A6" s="161">
        <v>2</v>
      </c>
      <c r="B6" s="162" t="s">
        <v>30</v>
      </c>
      <c r="C6" s="389">
        <v>3865.9704063949293</v>
      </c>
      <c r="D6" s="390">
        <v>3683.4065277981886</v>
      </c>
      <c r="E6" s="390">
        <v>1188.2783448341154</v>
      </c>
      <c r="F6" s="391">
        <v>1.8784401671244437</v>
      </c>
      <c r="G6" s="389">
        <v>3226.1426325579901</v>
      </c>
      <c r="H6" s="389">
        <v>3186.7558033218784</v>
      </c>
      <c r="I6" s="389">
        <v>474.12259134091761</v>
      </c>
      <c r="J6" s="393">
        <v>1.7566963315677748</v>
      </c>
      <c r="L6" s="329"/>
      <c r="M6" s="329"/>
      <c r="N6" s="329"/>
    </row>
    <row r="7" spans="1:14">
      <c r="A7" s="161">
        <v>3</v>
      </c>
      <c r="B7" s="162" t="s">
        <v>31</v>
      </c>
      <c r="C7" s="389">
        <v>2920.6559317571055</v>
      </c>
      <c r="D7" s="390">
        <v>2355.1920966629627</v>
      </c>
      <c r="E7" s="390">
        <v>517.66859380790606</v>
      </c>
      <c r="F7" s="391">
        <v>1.3997886409618103</v>
      </c>
      <c r="G7" s="389">
        <v>2608.5442430309809</v>
      </c>
      <c r="H7" s="389">
        <v>2216.1669375874335</v>
      </c>
      <c r="I7" s="389">
        <v>136.54298925465378</v>
      </c>
      <c r="J7" s="393">
        <v>1.3176661757404653</v>
      </c>
      <c r="L7" s="329"/>
      <c r="M7" s="329"/>
      <c r="N7" s="329"/>
    </row>
    <row r="8" spans="1:14">
      <c r="A8" s="161">
        <v>4</v>
      </c>
      <c r="B8" s="162" t="s">
        <v>32</v>
      </c>
      <c r="C8" s="389">
        <v>4091.2124978982279</v>
      </c>
      <c r="D8" s="390">
        <v>4221.5178680569679</v>
      </c>
      <c r="E8" s="390">
        <v>1245.5936973199161</v>
      </c>
      <c r="F8" s="391">
        <v>2.178360197229372</v>
      </c>
      <c r="G8" s="389">
        <v>4005.4408183102005</v>
      </c>
      <c r="H8" s="389">
        <v>3682.0183651843704</v>
      </c>
      <c r="I8" s="389">
        <v>909.23850659094353</v>
      </c>
      <c r="J8" s="393">
        <v>2.0892547704712627</v>
      </c>
      <c r="L8" s="329"/>
      <c r="M8" s="329"/>
      <c r="N8" s="329"/>
    </row>
    <row r="9" spans="1:14">
      <c r="A9" s="161">
        <v>5</v>
      </c>
      <c r="B9" s="162" t="s">
        <v>33</v>
      </c>
      <c r="C9" s="389">
        <v>4864.0201546496692</v>
      </c>
      <c r="D9" s="390">
        <v>4061.3961697740092</v>
      </c>
      <c r="E9" s="390">
        <v>1203.1938275199034</v>
      </c>
      <c r="F9" s="391">
        <v>1.9992936925382767</v>
      </c>
      <c r="G9" s="389">
        <v>4558.6520509618404</v>
      </c>
      <c r="H9" s="389">
        <v>3897.3405606316596</v>
      </c>
      <c r="I9" s="389">
        <v>972.18040929058895</v>
      </c>
      <c r="J9" s="393">
        <v>1.8976122120653209</v>
      </c>
      <c r="L9" s="329"/>
      <c r="M9" s="329"/>
      <c r="N9" s="329"/>
    </row>
    <row r="10" spans="1:14">
      <c r="A10" s="161">
        <v>6</v>
      </c>
      <c r="B10" s="162" t="s">
        <v>34</v>
      </c>
      <c r="C10" s="389">
        <v>2688.185099118401</v>
      </c>
      <c r="D10" s="390">
        <v>2854.8322125080244</v>
      </c>
      <c r="E10" s="390">
        <v>614.91302987011397</v>
      </c>
      <c r="F10" s="391">
        <v>1.4028698081491435</v>
      </c>
      <c r="G10" s="389">
        <v>2092.0541941704141</v>
      </c>
      <c r="H10" s="389">
        <v>2980.873139772661</v>
      </c>
      <c r="I10" s="389">
        <v>990.0980778810449</v>
      </c>
      <c r="J10" s="393">
        <v>1.310039741454331</v>
      </c>
      <c r="L10" s="329"/>
      <c r="M10" s="329"/>
      <c r="N10" s="329"/>
    </row>
    <row r="11" spans="1:14">
      <c r="A11" s="161">
        <v>7</v>
      </c>
      <c r="B11" s="162" t="s">
        <v>35</v>
      </c>
      <c r="C11" s="389">
        <v>5269</v>
      </c>
      <c r="D11" s="390">
        <v>4840.3262381103768</v>
      </c>
      <c r="E11" s="390">
        <v>1619.2955121005393</v>
      </c>
      <c r="F11" s="391">
        <v>2.4041364238048604</v>
      </c>
      <c r="G11" s="389">
        <v>4966.6500000000005</v>
      </c>
      <c r="H11" s="389">
        <v>4796.9902164133482</v>
      </c>
      <c r="I11" s="389">
        <v>1536.7666838439102</v>
      </c>
      <c r="J11" s="393">
        <v>2.2867138139011729</v>
      </c>
      <c r="L11" s="329"/>
      <c r="M11" s="329"/>
      <c r="N11" s="329"/>
    </row>
    <row r="12" spans="1:14">
      <c r="A12" s="161">
        <v>8</v>
      </c>
      <c r="B12" s="162" t="s">
        <v>36</v>
      </c>
      <c r="C12" s="389">
        <v>4511.84</v>
      </c>
      <c r="D12" s="390">
        <v>4424.1051552579374</v>
      </c>
      <c r="E12" s="390">
        <v>1278.174814341457</v>
      </c>
      <c r="F12" s="391">
        <v>2.2717268623243436</v>
      </c>
      <c r="G12" s="389">
        <v>4414.4199999999992</v>
      </c>
      <c r="H12" s="389">
        <v>4224.5403129037295</v>
      </c>
      <c r="I12" s="389">
        <v>1225.8433178958792</v>
      </c>
      <c r="J12" s="393">
        <v>2.1587515321867707</v>
      </c>
      <c r="L12" s="329"/>
      <c r="M12" s="329"/>
      <c r="N12" s="329"/>
    </row>
    <row r="13" spans="1:14">
      <c r="A13" s="161">
        <v>9</v>
      </c>
      <c r="B13" s="162" t="s">
        <v>37</v>
      </c>
      <c r="C13" s="389">
        <v>6205.4061751288855</v>
      </c>
      <c r="D13" s="390">
        <v>6265.1819274811596</v>
      </c>
      <c r="E13" s="390">
        <v>1581.4605274353339</v>
      </c>
      <c r="F13" s="391">
        <v>3.4817917245090673</v>
      </c>
      <c r="G13" s="389">
        <v>5580.5285552636788</v>
      </c>
      <c r="H13" s="389">
        <v>6045.6900026819258</v>
      </c>
      <c r="I13" s="389">
        <v>1455.1383242545994</v>
      </c>
      <c r="J13" s="393">
        <v>3.364333358179282</v>
      </c>
      <c r="L13" s="329"/>
      <c r="M13" s="329"/>
      <c r="N13" s="329"/>
    </row>
    <row r="14" spans="1:14">
      <c r="A14" s="161">
        <v>10</v>
      </c>
      <c r="B14" s="162" t="s">
        <v>22</v>
      </c>
      <c r="C14" s="389">
        <v>1993.3438033230814</v>
      </c>
      <c r="D14" s="390">
        <v>1870.9536808929622</v>
      </c>
      <c r="E14" s="390">
        <v>571.02458958979037</v>
      </c>
      <c r="F14" s="391">
        <v>0.93182464472049942</v>
      </c>
      <c r="G14" s="389">
        <v>1920.477178295806</v>
      </c>
      <c r="H14" s="389">
        <v>2251.7635740419842</v>
      </c>
      <c r="I14" s="389">
        <v>925.28128633184497</v>
      </c>
      <c r="J14" s="393">
        <v>0.87563630229890999</v>
      </c>
      <c r="L14" s="329"/>
      <c r="M14" s="329"/>
      <c r="N14" s="329"/>
    </row>
    <row r="15" spans="1:14">
      <c r="A15" s="161">
        <v>11</v>
      </c>
      <c r="B15" s="162" t="s">
        <v>38</v>
      </c>
      <c r="C15" s="389">
        <v>3850.9097931933916</v>
      </c>
      <c r="D15" s="390">
        <v>3749.7540992682789</v>
      </c>
      <c r="E15" s="390">
        <v>880.57922409128821</v>
      </c>
      <c r="F15" s="391">
        <v>2.1611636260696772</v>
      </c>
      <c r="G15" s="389">
        <v>3609.4278042195037</v>
      </c>
      <c r="H15" s="389">
        <v>3631.4996989616702</v>
      </c>
      <c r="I15" s="389">
        <v>818.62056819595614</v>
      </c>
      <c r="J15" s="393">
        <v>2.081317091972307</v>
      </c>
      <c r="L15" s="329"/>
      <c r="M15" s="329"/>
      <c r="N15" s="329"/>
    </row>
    <row r="16" spans="1:14">
      <c r="A16" s="161">
        <v>12</v>
      </c>
      <c r="B16" s="162" t="s">
        <v>39</v>
      </c>
      <c r="C16" s="389">
        <v>5488.737180499329</v>
      </c>
      <c r="D16" s="390">
        <v>4871.5551926473163</v>
      </c>
      <c r="E16" s="390">
        <v>2160.5628653629883</v>
      </c>
      <c r="F16" s="391">
        <v>2.0861144254795718</v>
      </c>
      <c r="G16" s="389">
        <v>4729.7528912584812</v>
      </c>
      <c r="H16" s="389">
        <v>4435.539797290573</v>
      </c>
      <c r="I16" s="389">
        <v>1762.69065054213</v>
      </c>
      <c r="J16" s="393">
        <v>2.1329286189894829</v>
      </c>
      <c r="L16" s="329"/>
      <c r="M16" s="329"/>
      <c r="N16" s="329"/>
    </row>
    <row r="17" spans="1:14">
      <c r="A17" s="161">
        <v>13</v>
      </c>
      <c r="B17" s="162" t="s">
        <v>40</v>
      </c>
      <c r="C17" s="389">
        <v>6195.3592098789322</v>
      </c>
      <c r="D17" s="390">
        <v>5609.6778832368909</v>
      </c>
      <c r="E17" s="390">
        <v>1658.3028187914008</v>
      </c>
      <c r="F17" s="391">
        <v>2.9068362411422211</v>
      </c>
      <c r="G17" s="389">
        <v>5813.9185574177536</v>
      </c>
      <c r="H17" s="389">
        <v>5594.9631129569871</v>
      </c>
      <c r="I17" s="389">
        <v>1976.9419380243937</v>
      </c>
      <c r="J17" s="393">
        <v>2.7961973610757762</v>
      </c>
      <c r="L17" s="329"/>
      <c r="M17" s="329"/>
      <c r="N17" s="329"/>
    </row>
    <row r="18" spans="1:14">
      <c r="A18" s="161">
        <v>14</v>
      </c>
      <c r="B18" s="162" t="s">
        <v>41</v>
      </c>
      <c r="C18" s="389">
        <v>2921.8702404292476</v>
      </c>
      <c r="D18" s="390">
        <v>2466.7813265408067</v>
      </c>
      <c r="E18" s="390">
        <v>547.2593852442169</v>
      </c>
      <c r="F18" s="391">
        <v>1.4540767063749354</v>
      </c>
      <c r="G18" s="389">
        <v>2698.9405790823303</v>
      </c>
      <c r="H18" s="389">
        <v>2282.2626063287225</v>
      </c>
      <c r="I18" s="389">
        <v>377.75545408342964</v>
      </c>
      <c r="J18" s="393">
        <v>1.3450777659239657</v>
      </c>
      <c r="L18" s="329"/>
      <c r="M18" s="329"/>
      <c r="N18" s="329"/>
    </row>
    <row r="19" spans="1:14">
      <c r="A19" s="496" t="s">
        <v>95</v>
      </c>
      <c r="B19" s="497"/>
      <c r="C19" s="389">
        <f t="shared" ref="C19" si="0">SUM(C5:C18)</f>
        <v>55731.940560324365</v>
      </c>
      <c r="D19" s="390">
        <f t="shared" ref="D19:J19" si="1">SUM(D5:D18)</f>
        <v>52400</v>
      </c>
      <c r="E19" s="390">
        <f t="shared" si="1"/>
        <v>14987.105532161275</v>
      </c>
      <c r="F19" s="392">
        <f t="shared" si="1"/>
        <v>27.39</v>
      </c>
      <c r="G19" s="389">
        <f t="shared" si="1"/>
        <v>50848.117148002515</v>
      </c>
      <c r="H19" s="389">
        <f t="shared" si="1"/>
        <v>49800</v>
      </c>
      <c r="I19" s="389">
        <f t="shared" si="1"/>
        <v>13100.500000000002</v>
      </c>
      <c r="J19" s="394">
        <f t="shared" si="1"/>
        <v>26.146824999999996</v>
      </c>
      <c r="L19" s="329"/>
      <c r="M19" s="329"/>
      <c r="N19" s="329"/>
    </row>
    <row r="20" spans="1:14">
      <c r="H20" s="329"/>
      <c r="I20" s="329"/>
      <c r="J20" s="329"/>
    </row>
  </sheetData>
  <mergeCells count="3">
    <mergeCell ref="A19:B19"/>
    <mergeCell ref="C3:F3"/>
    <mergeCell ref="G3:J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heetViews>
  <sheetFormatPr defaultRowHeight="15"/>
  <cols>
    <col min="2" max="2" width="35.85546875" bestFit="1" customWidth="1"/>
    <col min="3" max="3" width="9.28515625" bestFit="1" customWidth="1"/>
    <col min="4" max="4" width="11.5703125" customWidth="1"/>
    <col min="5" max="5" width="11.85546875" bestFit="1" customWidth="1"/>
    <col min="6" max="6" width="10.28515625" bestFit="1" customWidth="1"/>
    <col min="7" max="7" width="13.42578125" bestFit="1" customWidth="1"/>
    <col min="8" max="8" width="11.7109375" bestFit="1" customWidth="1"/>
  </cols>
  <sheetData>
    <row r="1" spans="1:8">
      <c r="A1" s="1" t="s">
        <v>82</v>
      </c>
      <c r="B1" s="2"/>
    </row>
    <row r="3" spans="1:8" ht="25.5">
      <c r="A3" s="125"/>
      <c r="B3" s="126"/>
      <c r="C3" s="124" t="s">
        <v>116</v>
      </c>
      <c r="D3" s="124" t="s">
        <v>117</v>
      </c>
      <c r="E3" s="124" t="s">
        <v>118</v>
      </c>
      <c r="F3" s="124" t="s">
        <v>85</v>
      </c>
      <c r="G3" s="124" t="s">
        <v>124</v>
      </c>
      <c r="H3" s="124" t="s">
        <v>125</v>
      </c>
    </row>
    <row r="4" spans="1:8" ht="25.5">
      <c r="A4" s="127" t="s">
        <v>0</v>
      </c>
      <c r="B4" s="127" t="s">
        <v>1</v>
      </c>
      <c r="C4" s="124" t="s">
        <v>126</v>
      </c>
      <c r="D4" s="124" t="s">
        <v>126</v>
      </c>
      <c r="E4" s="124" t="s">
        <v>126</v>
      </c>
      <c r="F4" s="124" t="s">
        <v>126</v>
      </c>
      <c r="G4" s="124" t="s">
        <v>126</v>
      </c>
      <c r="H4" s="124" t="s">
        <v>126</v>
      </c>
    </row>
    <row r="5" spans="1:8">
      <c r="A5" s="128">
        <v>1</v>
      </c>
      <c r="B5" s="129" t="s">
        <v>2</v>
      </c>
      <c r="C5" s="340">
        <v>-1.98638424478522</v>
      </c>
      <c r="D5" s="340">
        <v>10.510176314691707</v>
      </c>
      <c r="E5" s="340">
        <v>7.768441997100366</v>
      </c>
      <c r="F5" s="340">
        <v>0.50577712160112831</v>
      </c>
      <c r="G5" s="340">
        <v>13.644958294200467</v>
      </c>
      <c r="H5" s="340">
        <v>11.427272013109006</v>
      </c>
    </row>
    <row r="6" spans="1:8">
      <c r="A6" s="128">
        <v>2</v>
      </c>
      <c r="B6" s="129" t="s">
        <v>3</v>
      </c>
      <c r="C6" s="340">
        <v>-0.95227206707225343</v>
      </c>
      <c r="D6" s="340">
        <v>4.1619352578906623</v>
      </c>
      <c r="E6" s="340">
        <v>7.768441997100366</v>
      </c>
      <c r="F6" s="340">
        <v>0.50577712160112831</v>
      </c>
      <c r="G6" s="340">
        <v>10.235301732152703</v>
      </c>
      <c r="H6" s="340">
        <v>9.5227996960686916</v>
      </c>
    </row>
    <row r="7" spans="1:8">
      <c r="A7" s="128">
        <v>3</v>
      </c>
      <c r="B7" s="129" t="s">
        <v>4</v>
      </c>
      <c r="C7" s="340">
        <v>-2.0668200119947264</v>
      </c>
      <c r="D7" s="340">
        <v>8.3041641944397249</v>
      </c>
      <c r="E7" s="340">
        <v>7.4903111404248808</v>
      </c>
      <c r="F7" s="340">
        <v>0.50577712160112831</v>
      </c>
      <c r="G7" s="340">
        <v>11.742183186139089</v>
      </c>
      <c r="H7" s="340">
        <v>10.487337520357926</v>
      </c>
    </row>
    <row r="8" spans="1:8">
      <c r="A8" s="128">
        <v>4</v>
      </c>
      <c r="B8" s="129" t="s">
        <v>5</v>
      </c>
      <c r="C8" s="340">
        <v>-6.0744625677423842</v>
      </c>
      <c r="D8" s="340">
        <v>8.3041641944397249</v>
      </c>
      <c r="E8" s="340">
        <v>8.9604672459189629</v>
      </c>
      <c r="F8" s="340">
        <v>0.50577712160112831</v>
      </c>
      <c r="G8" s="340">
        <v>9.2046967358855127</v>
      </c>
      <c r="H8" s="340">
        <v>11.957493625852008</v>
      </c>
    </row>
    <row r="9" spans="1:8">
      <c r="A9" s="128">
        <v>5</v>
      </c>
      <c r="B9" s="129" t="s">
        <v>6</v>
      </c>
      <c r="C9" s="340">
        <v>-2.1135335743993808</v>
      </c>
      <c r="D9" s="340">
        <v>7.4742775210172026</v>
      </c>
      <c r="E9" s="340">
        <v>7.2023345369853118</v>
      </c>
      <c r="F9" s="340">
        <v>0.50577712160112831</v>
      </c>
      <c r="G9" s="340">
        <v>10.8265723488991</v>
      </c>
      <c r="H9" s="340">
        <v>9.9503949148916</v>
      </c>
    </row>
    <row r="10" spans="1:8">
      <c r="A10" s="128">
        <v>6</v>
      </c>
      <c r="B10" s="129" t="s">
        <v>7</v>
      </c>
      <c r="C10" s="340">
        <v>0.62614473926385161</v>
      </c>
      <c r="D10" s="340">
        <v>7.7317645695660335</v>
      </c>
      <c r="E10" s="340">
        <v>7.3514213772882897</v>
      </c>
      <c r="F10" s="340">
        <v>0.50577712160112831</v>
      </c>
      <c r="G10" s="340">
        <v>13.895578436849492</v>
      </c>
      <c r="H10" s="340">
        <v>10.176727869759228</v>
      </c>
    </row>
    <row r="11" spans="1:8">
      <c r="A11" s="128">
        <v>7</v>
      </c>
      <c r="B11" s="129" t="s">
        <v>8</v>
      </c>
      <c r="C11" s="340">
        <v>-0.46645684247533042</v>
      </c>
      <c r="D11" s="340">
        <v>5.3360835718389792</v>
      </c>
      <c r="E11" s="340">
        <v>15.889738653574593</v>
      </c>
      <c r="F11" s="340">
        <v>0.50577712160112831</v>
      </c>
      <c r="G11" s="340">
        <v>19.664317432987676</v>
      </c>
      <c r="H11" s="340">
        <v>17.996340846727414</v>
      </c>
    </row>
    <row r="12" spans="1:8">
      <c r="A12" s="128">
        <v>8</v>
      </c>
      <c r="B12" s="129" t="s">
        <v>9</v>
      </c>
      <c r="C12" s="340">
        <v>0.10701431622133352</v>
      </c>
      <c r="D12" s="340">
        <v>5.3360835718389792</v>
      </c>
      <c r="E12" s="340">
        <v>5.8556437223431503</v>
      </c>
      <c r="F12" s="340">
        <v>0.50577712160112831</v>
      </c>
      <c r="G12" s="340">
        <v>10.203693660452897</v>
      </c>
      <c r="H12" s="340">
        <v>7.9622459154959726</v>
      </c>
    </row>
    <row r="13" spans="1:8">
      <c r="A13" s="128">
        <v>9</v>
      </c>
      <c r="B13" s="129" t="s">
        <v>10</v>
      </c>
      <c r="C13" s="340">
        <v>-2.1250119118737927</v>
      </c>
      <c r="D13" s="340">
        <v>2.7723363578047473</v>
      </c>
      <c r="E13" s="340">
        <v>5.0831349620301429</v>
      </c>
      <c r="F13" s="340">
        <v>0.50577712160112831</v>
      </c>
      <c r="G13" s="340">
        <v>5.4045356222208012</v>
      </c>
      <c r="H13" s="340">
        <v>6.4206129909726952</v>
      </c>
    </row>
    <row r="14" spans="1:8">
      <c r="A14" s="128">
        <v>10</v>
      </c>
      <c r="B14" s="129" t="s">
        <v>119</v>
      </c>
      <c r="C14" s="340">
        <v>-0.297439329243886</v>
      </c>
      <c r="D14" s="340">
        <v>4.218982021737876</v>
      </c>
      <c r="E14" s="340">
        <v>5.4086359770724943</v>
      </c>
      <c r="F14" s="340">
        <v>0.50577712160112831</v>
      </c>
      <c r="G14" s="340">
        <v>8.5702611846462489</v>
      </c>
      <c r="H14" s="340">
        <v>7.1801077051949855</v>
      </c>
    </row>
    <row r="15" spans="1:8">
      <c r="A15" s="128">
        <v>11</v>
      </c>
      <c r="B15" s="129" t="s">
        <v>12</v>
      </c>
      <c r="C15" s="340">
        <v>0.68784537165881554</v>
      </c>
      <c r="D15" s="340">
        <v>4.218982021737876</v>
      </c>
      <c r="E15" s="340">
        <v>3.2351622743365502</v>
      </c>
      <c r="F15" s="340">
        <v>0.50577712160112831</v>
      </c>
      <c r="G15" s="340">
        <v>7.3820721828130074</v>
      </c>
      <c r="H15" s="340">
        <v>5.0066340024590419</v>
      </c>
    </row>
    <row r="16" spans="1:8">
      <c r="A16" s="128">
        <v>12</v>
      </c>
      <c r="B16" s="129" t="s">
        <v>13</v>
      </c>
      <c r="C16" s="340">
        <v>-0.73582858919620364</v>
      </c>
      <c r="D16" s="340">
        <v>2.7415243298058862</v>
      </c>
      <c r="E16" s="340">
        <v>2.9711823348033675</v>
      </c>
      <c r="F16" s="340">
        <v>0.50577712160112831</v>
      </c>
      <c r="G16" s="340">
        <v>4.6601978980724121</v>
      </c>
      <c r="H16" s="340">
        <v>4.2994167553462619</v>
      </c>
    </row>
    <row r="17" spans="1:9">
      <c r="A17" s="128">
        <v>13</v>
      </c>
      <c r="B17" s="129" t="s">
        <v>14</v>
      </c>
      <c r="C17" s="340">
        <v>0.90608029693970171</v>
      </c>
      <c r="D17" s="340">
        <v>2.1017747108968612</v>
      </c>
      <c r="E17" s="340">
        <v>-0.11238246416368677</v>
      </c>
      <c r="F17" s="340">
        <v>0.50577712160112831</v>
      </c>
      <c r="G17" s="340">
        <v>2.7707172520049461</v>
      </c>
      <c r="H17" s="340">
        <v>1.0239270707064998</v>
      </c>
    </row>
    <row r="18" spans="1:9">
      <c r="A18" s="128">
        <v>14</v>
      </c>
      <c r="B18" s="129" t="s">
        <v>120</v>
      </c>
      <c r="C18" s="340">
        <v>1.0999942678795576</v>
      </c>
      <c r="D18" s="340">
        <v>2.1017747108968612</v>
      </c>
      <c r="E18" s="340">
        <v>1.8486254038182595</v>
      </c>
      <c r="F18" s="340">
        <v>0.50577712160112831</v>
      </c>
      <c r="G18" s="340">
        <v>4.9256390909267482</v>
      </c>
      <c r="H18" s="340">
        <v>2.9849349386884461</v>
      </c>
    </row>
    <row r="19" spans="1:9">
      <c r="A19" s="128">
        <v>15</v>
      </c>
      <c r="B19" s="129" t="s">
        <v>121</v>
      </c>
      <c r="C19" s="340">
        <v>4.009302406046146</v>
      </c>
      <c r="D19" s="340">
        <v>1.4390132883719544</v>
      </c>
      <c r="E19" s="340">
        <v>9.6468243381573837E-2</v>
      </c>
      <c r="F19" s="340">
        <v>0.50577712160112831</v>
      </c>
      <c r="G19" s="340">
        <v>5.6188570728892167</v>
      </c>
      <c r="H19" s="340">
        <v>1.0339493514942886</v>
      </c>
    </row>
    <row r="20" spans="1:9">
      <c r="A20" s="128">
        <v>16</v>
      </c>
      <c r="B20" s="129" t="s">
        <v>17</v>
      </c>
      <c r="C20" s="340">
        <v>3.8767231808522826</v>
      </c>
      <c r="D20" s="340">
        <v>0.46419545965385517</v>
      </c>
      <c r="E20" s="340">
        <v>0</v>
      </c>
      <c r="F20" s="340">
        <v>0.50577712160112831</v>
      </c>
      <c r="G20" s="340">
        <v>4.7074371242111095</v>
      </c>
      <c r="H20" s="340">
        <v>0.64503575949728487</v>
      </c>
    </row>
    <row r="21" spans="1:9">
      <c r="A21" s="128">
        <v>17</v>
      </c>
      <c r="B21" s="129" t="s">
        <v>122</v>
      </c>
      <c r="C21" s="340">
        <v>2.2426990559580839</v>
      </c>
      <c r="D21" s="340">
        <v>0.5989398966559405</v>
      </c>
      <c r="E21" s="340">
        <v>0</v>
      </c>
      <c r="F21" s="340">
        <v>0.50577712160112831</v>
      </c>
      <c r="G21" s="340">
        <v>3.1677341052183707</v>
      </c>
      <c r="H21" s="340">
        <v>0.68545909059791044</v>
      </c>
    </row>
    <row r="22" spans="1:9">
      <c r="A22" s="128">
        <v>18</v>
      </c>
      <c r="B22" s="129" t="s">
        <v>19</v>
      </c>
      <c r="C22" s="340">
        <v>1.6088984429623334</v>
      </c>
      <c r="D22" s="340">
        <v>0.33003891335459445</v>
      </c>
      <c r="E22" s="340">
        <v>0</v>
      </c>
      <c r="F22" s="340">
        <v>0.50577712160112831</v>
      </c>
      <c r="G22" s="340">
        <v>2.3457028039116778</v>
      </c>
      <c r="H22" s="340">
        <v>0.60478879560750665</v>
      </c>
    </row>
    <row r="23" spans="1:9">
      <c r="A23" s="128">
        <v>19</v>
      </c>
      <c r="B23" s="129" t="s">
        <v>20</v>
      </c>
      <c r="C23" s="340">
        <v>4.9642999644449732</v>
      </c>
      <c r="D23" s="340">
        <v>1.0256517872500515</v>
      </c>
      <c r="E23" s="340">
        <v>0</v>
      </c>
      <c r="F23" s="340">
        <v>0.50577712160112831</v>
      </c>
      <c r="G23" s="340">
        <v>6.188033337121138</v>
      </c>
      <c r="H23" s="340">
        <v>0.81347265777614375</v>
      </c>
    </row>
    <row r="24" spans="1:9">
      <c r="A24" s="128">
        <v>20</v>
      </c>
      <c r="B24" s="129" t="s">
        <v>21</v>
      </c>
      <c r="C24" s="340">
        <v>9.114936637138765</v>
      </c>
      <c r="D24" s="340">
        <v>-2.6782505624808626</v>
      </c>
      <c r="E24" s="340">
        <v>0</v>
      </c>
      <c r="F24" s="340">
        <v>0.50577712160112831</v>
      </c>
      <c r="G24" s="340">
        <v>7.7459383650032896</v>
      </c>
      <c r="H24" s="340">
        <v>-0.29769804714313042</v>
      </c>
    </row>
    <row r="25" spans="1:9">
      <c r="A25" s="128">
        <v>21</v>
      </c>
      <c r="B25" s="129" t="s">
        <v>123</v>
      </c>
      <c r="C25" s="340">
        <v>6.2454240764436371</v>
      </c>
      <c r="D25" s="340">
        <v>-2.6485107571255893</v>
      </c>
      <c r="E25" s="340">
        <v>0</v>
      </c>
      <c r="F25" s="340">
        <v>0.50577712160112831</v>
      </c>
      <c r="G25" s="340">
        <v>4.897243668056853</v>
      </c>
      <c r="H25" s="340">
        <v>-0.28877610553654842</v>
      </c>
    </row>
    <row r="26" spans="1:9">
      <c r="A26" s="128">
        <v>22</v>
      </c>
      <c r="B26" s="129" t="s">
        <v>23</v>
      </c>
      <c r="C26" s="340">
        <v>3.1913853209092649</v>
      </c>
      <c r="D26" s="340">
        <v>3.1120608618122554</v>
      </c>
      <c r="E26" s="340">
        <v>-5.7452021570560001</v>
      </c>
      <c r="F26" s="340">
        <v>0.50577712160112831</v>
      </c>
      <c r="G26" s="340">
        <v>0.13040288872297168</v>
      </c>
      <c r="H26" s="340">
        <v>-4.3058067769111954</v>
      </c>
    </row>
    <row r="27" spans="1:9">
      <c r="A27" s="128">
        <v>23</v>
      </c>
      <c r="B27" s="129" t="s">
        <v>24</v>
      </c>
      <c r="C27" s="340">
        <v>-2.7621967236252729</v>
      </c>
      <c r="D27" s="340">
        <v>3.1120608618122554</v>
      </c>
      <c r="E27" s="340">
        <v>-6.3201281230703099</v>
      </c>
      <c r="F27" s="340">
        <v>0.50577712160112831</v>
      </c>
      <c r="G27" s="340">
        <v>-6.3981051218258758</v>
      </c>
      <c r="H27" s="340">
        <v>-4.8807327429255052</v>
      </c>
    </row>
    <row r="28" spans="1:9">
      <c r="A28" s="128">
        <v>24</v>
      </c>
      <c r="B28" s="129" t="s">
        <v>25</v>
      </c>
      <c r="C28" s="340">
        <v>-3.4975050670649774</v>
      </c>
      <c r="D28" s="340">
        <v>3.1120608618122554</v>
      </c>
      <c r="E28" s="340">
        <v>0</v>
      </c>
      <c r="F28" s="340">
        <v>0.50577712160112831</v>
      </c>
      <c r="G28" s="340">
        <v>-0.81328534219527049</v>
      </c>
      <c r="H28" s="340">
        <v>1.4393953801448047</v>
      </c>
    </row>
    <row r="29" spans="1:9">
      <c r="A29" s="128">
        <v>25</v>
      </c>
      <c r="B29" s="129" t="s">
        <v>26</v>
      </c>
      <c r="C29" s="340">
        <v>-0.98936448465383697</v>
      </c>
      <c r="D29" s="340">
        <v>-1.5166767998266002</v>
      </c>
      <c r="E29" s="340">
        <v>0</v>
      </c>
      <c r="F29" s="340">
        <v>0.50577712160112831</v>
      </c>
      <c r="G29" s="340">
        <v>-1.5452611229313287</v>
      </c>
      <c r="H29" s="340">
        <v>5.0774081653148284E-2</v>
      </c>
    </row>
    <row r="30" spans="1:9">
      <c r="A30" s="128">
        <v>26</v>
      </c>
      <c r="B30" s="129" t="s">
        <v>27</v>
      </c>
      <c r="C30" s="340">
        <v>-1.0100216777364577</v>
      </c>
      <c r="D30" s="340">
        <v>-2.647561858380532</v>
      </c>
      <c r="E30" s="340">
        <v>0</v>
      </c>
      <c r="F30" s="340">
        <v>0.50577712160112831</v>
      </c>
      <c r="G30" s="340">
        <v>-2.3575378570017014</v>
      </c>
      <c r="H30" s="340">
        <v>-0.28849143591303128</v>
      </c>
    </row>
    <row r="31" spans="1:9">
      <c r="A31" s="128">
        <v>27</v>
      </c>
      <c r="B31" s="129" t="s">
        <v>28</v>
      </c>
      <c r="C31" s="340">
        <v>0.25454485419859929</v>
      </c>
      <c r="D31" s="340">
        <v>-3.9485465345923676</v>
      </c>
      <c r="E31" s="340">
        <v>0</v>
      </c>
      <c r="F31" s="340">
        <v>0.50577712160112831</v>
      </c>
      <c r="G31" s="340">
        <v>-2.0036605984149292</v>
      </c>
      <c r="H31" s="340">
        <v>-0.67878683877658197</v>
      </c>
    </row>
    <row r="32" spans="1:9">
      <c r="A32" s="381"/>
      <c r="B32" s="377"/>
      <c r="C32" s="378"/>
      <c r="D32" s="378"/>
      <c r="E32" s="378"/>
      <c r="F32" s="378"/>
      <c r="G32" s="378"/>
      <c r="H32" s="380"/>
      <c r="I32" s="379"/>
    </row>
    <row r="33" spans="1:8">
      <c r="A33" s="379"/>
      <c r="B33" s="379"/>
      <c r="C33" s="443" t="s">
        <v>332</v>
      </c>
      <c r="D33" s="443"/>
      <c r="E33" s="443"/>
      <c r="F33" s="375">
        <v>-11.459901</v>
      </c>
      <c r="G33" s="442"/>
      <c r="H33" s="442"/>
    </row>
  </sheetData>
  <mergeCells count="2">
    <mergeCell ref="G33:H33"/>
    <mergeCell ref="C33:E33"/>
  </mergeCells>
  <conditionalFormatting sqref="C5:H32">
    <cfRule type="cellIs" dxfId="17" priority="2" operator="equal">
      <formula>0</formula>
    </cfRule>
  </conditionalFormatting>
  <conditionalFormatting sqref="F33">
    <cfRule type="cellIs" dxfId="16" priority="1"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sqref="A1:E1"/>
    </sheetView>
  </sheetViews>
  <sheetFormatPr defaultRowHeight="15"/>
  <cols>
    <col min="1" max="1" width="17.28515625" bestFit="1" customWidth="1"/>
    <col min="2" max="2" width="16.42578125" bestFit="1" customWidth="1"/>
  </cols>
  <sheetData>
    <row r="1" spans="1:5">
      <c r="A1" s="445" t="s">
        <v>79</v>
      </c>
      <c r="B1" s="445"/>
      <c r="C1" s="445"/>
      <c r="D1" s="445"/>
      <c r="E1" s="445"/>
    </row>
    <row r="3" spans="1:5">
      <c r="A3" s="444" t="s">
        <v>47</v>
      </c>
      <c r="B3" s="444" t="s">
        <v>48</v>
      </c>
      <c r="C3" s="444" t="s">
        <v>49</v>
      </c>
      <c r="D3" s="444"/>
      <c r="E3" s="444"/>
    </row>
    <row r="4" spans="1:5">
      <c r="A4" s="444"/>
      <c r="B4" s="444"/>
      <c r="C4" s="130" t="s">
        <v>50</v>
      </c>
      <c r="D4" s="130" t="s">
        <v>51</v>
      </c>
      <c r="E4" s="130" t="s">
        <v>52</v>
      </c>
    </row>
    <row r="5" spans="1:5">
      <c r="A5" s="131" t="s">
        <v>53</v>
      </c>
      <c r="B5" s="131" t="s">
        <v>54</v>
      </c>
      <c r="C5" s="341">
        <v>0.181419</v>
      </c>
      <c r="D5" s="341">
        <v>0.103783</v>
      </c>
      <c r="E5" s="341">
        <v>7.4777999999999997E-2</v>
      </c>
    </row>
    <row r="6" spans="1:5">
      <c r="A6" s="131" t="s">
        <v>53</v>
      </c>
      <c r="B6" s="131" t="s">
        <v>55</v>
      </c>
      <c r="C6" s="341">
        <v>0.39965200000000001</v>
      </c>
      <c r="D6" s="341">
        <v>0.24726699999999999</v>
      </c>
      <c r="E6" s="341">
        <v>0.17983299999999999</v>
      </c>
    </row>
    <row r="7" spans="1:5">
      <c r="A7" s="131" t="s">
        <v>56</v>
      </c>
      <c r="B7" s="131" t="s">
        <v>54</v>
      </c>
      <c r="C7" s="341"/>
      <c r="D7" s="341">
        <v>0.325407</v>
      </c>
      <c r="E7" s="341">
        <v>0.23533499999999999</v>
      </c>
    </row>
    <row r="8" spans="1:5">
      <c r="A8" s="131" t="s">
        <v>56</v>
      </c>
      <c r="B8" s="131" t="s">
        <v>55</v>
      </c>
      <c r="C8" s="341"/>
      <c r="D8" s="341">
        <v>0.53423500000000002</v>
      </c>
      <c r="E8" s="341">
        <v>0.38994699999999999</v>
      </c>
    </row>
    <row r="11" spans="1:5">
      <c r="C11" s="346"/>
      <c r="D11" s="346"/>
      <c r="E11" s="346"/>
    </row>
    <row r="12" spans="1:5">
      <c r="C12" s="346"/>
      <c r="D12" s="346"/>
      <c r="E12" s="346"/>
    </row>
    <row r="13" spans="1:5">
      <c r="C13" s="346"/>
      <c r="D13" s="346"/>
      <c r="E13" s="346"/>
    </row>
  </sheetData>
  <mergeCells count="4">
    <mergeCell ref="A3:A4"/>
    <mergeCell ref="B3:B4"/>
    <mergeCell ref="C3:E3"/>
    <mergeCell ref="A1:E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73" zoomScaleNormal="73" workbookViewId="0">
      <selection sqref="A1:F1"/>
    </sheetView>
  </sheetViews>
  <sheetFormatPr defaultRowHeight="15"/>
  <cols>
    <col min="1" max="1" width="21" bestFit="1" customWidth="1"/>
    <col min="2" max="2" width="10.7109375" customWidth="1"/>
    <col min="3" max="3" width="20.7109375" customWidth="1"/>
    <col min="4" max="4" width="11.7109375" customWidth="1"/>
    <col min="5" max="5" width="20" bestFit="1" customWidth="1"/>
    <col min="6" max="6" width="10.85546875" bestFit="1" customWidth="1"/>
    <col min="8" max="8" width="10.7109375" bestFit="1" customWidth="1"/>
    <col min="9" max="9" width="11.140625" bestFit="1" customWidth="1"/>
  </cols>
  <sheetData>
    <row r="1" spans="1:11">
      <c r="A1" s="445" t="s">
        <v>80</v>
      </c>
      <c r="B1" s="445"/>
      <c r="C1" s="445"/>
      <c r="D1" s="445"/>
      <c r="E1" s="445"/>
      <c r="F1" s="445"/>
    </row>
    <row r="2" spans="1:11" ht="15.75" thickBot="1"/>
    <row r="3" spans="1:11" ht="15.75" thickBot="1">
      <c r="A3" s="263" t="s">
        <v>57</v>
      </c>
      <c r="B3" s="264" t="s">
        <v>58</v>
      </c>
      <c r="C3" s="265" t="s">
        <v>57</v>
      </c>
      <c r="D3" s="264" t="s">
        <v>58</v>
      </c>
      <c r="E3" s="265" t="s">
        <v>57</v>
      </c>
      <c r="F3" s="264" t="s">
        <v>58</v>
      </c>
    </row>
    <row r="4" spans="1:11">
      <c r="A4" s="266" t="s">
        <v>181</v>
      </c>
      <c r="B4" s="342">
        <v>3.8779301986203816</v>
      </c>
      <c r="C4" s="268" t="s">
        <v>200</v>
      </c>
      <c r="D4" s="342">
        <v>2.1722703809485453</v>
      </c>
      <c r="E4" s="268" t="s">
        <v>224</v>
      </c>
      <c r="F4" s="342">
        <v>0.5179057742230786</v>
      </c>
      <c r="G4" s="372"/>
      <c r="H4" s="346"/>
      <c r="I4" s="373"/>
      <c r="J4" s="322"/>
      <c r="K4" s="322"/>
    </row>
    <row r="5" spans="1:11">
      <c r="A5" s="267" t="s">
        <v>182</v>
      </c>
      <c r="B5" s="342">
        <v>0.59097782695337142</v>
      </c>
      <c r="C5" s="268" t="s">
        <v>203</v>
      </c>
      <c r="D5" s="342">
        <v>1.6776147258806913</v>
      </c>
      <c r="E5" s="268" t="s">
        <v>226</v>
      </c>
      <c r="F5" s="342">
        <v>0.34567923275064222</v>
      </c>
      <c r="G5" s="372"/>
      <c r="H5" s="346"/>
      <c r="I5" s="373"/>
      <c r="J5" s="322"/>
      <c r="K5" s="322"/>
    </row>
    <row r="6" spans="1:11">
      <c r="A6" s="267" t="s">
        <v>183</v>
      </c>
      <c r="B6" s="342">
        <v>0.85476147215013332</v>
      </c>
      <c r="C6" s="268" t="s">
        <v>201</v>
      </c>
      <c r="D6" s="342">
        <v>5.366107631498485</v>
      </c>
      <c r="E6" s="268" t="s">
        <v>225</v>
      </c>
      <c r="F6" s="342">
        <v>0.7911610707202047</v>
      </c>
      <c r="G6" s="372"/>
      <c r="H6" s="346"/>
      <c r="I6" s="373"/>
      <c r="J6" s="322"/>
      <c r="K6" s="322"/>
    </row>
    <row r="7" spans="1:11">
      <c r="A7" s="267" t="s">
        <v>184</v>
      </c>
      <c r="B7" s="342">
        <v>1.8772313670050467</v>
      </c>
      <c r="C7" s="268" t="s">
        <v>204</v>
      </c>
      <c r="D7" s="342">
        <v>6.1852777736261295</v>
      </c>
      <c r="E7" s="268" t="s">
        <v>249</v>
      </c>
      <c r="F7" s="342">
        <v>1.6509295137229434</v>
      </c>
      <c r="G7" s="372"/>
      <c r="H7" s="346"/>
      <c r="I7" s="373"/>
      <c r="J7" s="322"/>
      <c r="K7" s="322"/>
    </row>
    <row r="8" spans="1:11">
      <c r="A8" s="267" t="s">
        <v>185</v>
      </c>
      <c r="B8" s="342">
        <v>0.62946795507562459</v>
      </c>
      <c r="C8" s="268" t="s">
        <v>205</v>
      </c>
      <c r="D8" s="342">
        <v>1.2417166995688005</v>
      </c>
      <c r="E8" s="268" t="s">
        <v>252</v>
      </c>
      <c r="F8" s="342">
        <v>0.17257693227837279</v>
      </c>
      <c r="G8" s="372"/>
      <c r="H8" s="346"/>
      <c r="I8" s="373"/>
      <c r="J8" s="322"/>
      <c r="K8" s="322"/>
    </row>
    <row r="9" spans="1:11">
      <c r="A9" s="267" t="s">
        <v>186</v>
      </c>
      <c r="B9" s="342">
        <v>1.3578219399989708</v>
      </c>
      <c r="C9" s="268" t="s">
        <v>207</v>
      </c>
      <c r="D9" s="342">
        <v>0.89547345660958122</v>
      </c>
      <c r="E9" s="268" t="s">
        <v>227</v>
      </c>
      <c r="F9" s="342">
        <v>2.6014223898038757</v>
      </c>
      <c r="G9" s="372"/>
      <c r="H9" s="346"/>
      <c r="I9" s="373"/>
      <c r="J9" s="322"/>
      <c r="K9" s="322"/>
    </row>
    <row r="10" spans="1:11">
      <c r="A10" s="267" t="s">
        <v>306</v>
      </c>
      <c r="B10" s="342">
        <v>-0.58340975090851555</v>
      </c>
      <c r="C10" s="268" t="s">
        <v>206</v>
      </c>
      <c r="D10" s="342">
        <v>2.0360362764638973</v>
      </c>
      <c r="E10" s="268" t="s">
        <v>228</v>
      </c>
      <c r="F10" s="342">
        <v>-1.109785001475843</v>
      </c>
      <c r="G10" s="372"/>
      <c r="H10" s="346"/>
      <c r="I10" s="373"/>
      <c r="J10" s="322"/>
      <c r="K10" s="322"/>
    </row>
    <row r="11" spans="1:11">
      <c r="A11" s="267" t="s">
        <v>187</v>
      </c>
      <c r="B11" s="342">
        <v>1.5789256483353287</v>
      </c>
      <c r="C11" s="268" t="s">
        <v>209</v>
      </c>
      <c r="D11" s="342">
        <v>0.22899029035137033</v>
      </c>
      <c r="E11" s="268" t="s">
        <v>253</v>
      </c>
      <c r="F11" s="342">
        <v>-0.33632199440624871</v>
      </c>
      <c r="G11" s="372"/>
      <c r="H11" s="346"/>
      <c r="I11" s="373"/>
      <c r="J11" s="322"/>
      <c r="K11" s="322"/>
    </row>
    <row r="12" spans="1:11">
      <c r="A12" s="267" t="s">
        <v>250</v>
      </c>
      <c r="B12" s="342">
        <v>3.3483162148940679</v>
      </c>
      <c r="C12" s="268" t="s">
        <v>210</v>
      </c>
      <c r="D12" s="342">
        <v>0.28933192508762584</v>
      </c>
      <c r="E12" s="268" t="s">
        <v>229</v>
      </c>
      <c r="F12" s="342">
        <v>6.5753949799350356E-2</v>
      </c>
      <c r="G12" s="372"/>
      <c r="H12" s="346"/>
      <c r="I12" s="373"/>
      <c r="J12" s="322"/>
      <c r="K12" s="322"/>
    </row>
    <row r="13" spans="1:11">
      <c r="A13" s="267" t="s">
        <v>188</v>
      </c>
      <c r="B13" s="342">
        <v>0.10041083293732868</v>
      </c>
      <c r="C13" s="268" t="s">
        <v>211</v>
      </c>
      <c r="D13" s="342">
        <v>0.68039852081937446</v>
      </c>
      <c r="E13" s="268" t="s">
        <v>230</v>
      </c>
      <c r="F13" s="342">
        <v>1.5953260116296223E-2</v>
      </c>
      <c r="G13" s="372"/>
      <c r="H13" s="346"/>
      <c r="I13" s="373"/>
      <c r="J13" s="322"/>
      <c r="K13" s="322"/>
    </row>
    <row r="14" spans="1:11">
      <c r="A14" s="267" t="s">
        <v>202</v>
      </c>
      <c r="B14" s="342">
        <v>1.9370780513273171</v>
      </c>
      <c r="C14" s="268" t="s">
        <v>251</v>
      </c>
      <c r="D14" s="342">
        <v>0.76473980862332436</v>
      </c>
      <c r="E14" s="268" t="s">
        <v>231</v>
      </c>
      <c r="F14" s="342">
        <v>0.30766925039339937</v>
      </c>
      <c r="G14" s="372"/>
      <c r="H14" s="346"/>
      <c r="I14" s="373"/>
      <c r="J14" s="322"/>
      <c r="K14" s="322"/>
    </row>
    <row r="15" spans="1:11">
      <c r="A15" s="267" t="s">
        <v>208</v>
      </c>
      <c r="B15" s="342">
        <v>3.9745476171377416</v>
      </c>
      <c r="C15" s="268" t="s">
        <v>212</v>
      </c>
      <c r="D15" s="342">
        <v>1.6620962581057948</v>
      </c>
      <c r="E15" s="327" t="s">
        <v>232</v>
      </c>
      <c r="F15" s="342">
        <v>0.86030182231264207</v>
      </c>
      <c r="G15" s="372"/>
      <c r="H15" s="346"/>
      <c r="I15" s="373"/>
      <c r="J15" s="322"/>
      <c r="K15" s="322"/>
    </row>
    <row r="16" spans="1:11">
      <c r="A16" s="267" t="s">
        <v>189</v>
      </c>
      <c r="B16" s="342">
        <v>-3.9344910403430682E-2</v>
      </c>
      <c r="C16" s="268" t="s">
        <v>213</v>
      </c>
      <c r="D16" s="342">
        <v>1.1729306850686327</v>
      </c>
      <c r="E16" s="327" t="s">
        <v>233</v>
      </c>
      <c r="F16" s="342">
        <v>0.24766689400731068</v>
      </c>
      <c r="G16" s="372"/>
      <c r="H16" s="346"/>
      <c r="I16" s="373"/>
      <c r="J16" s="322"/>
      <c r="K16" s="322"/>
    </row>
    <row r="17" spans="1:11">
      <c r="A17" s="267" t="s">
        <v>190</v>
      </c>
      <c r="B17" s="342">
        <v>9.9094921989196921E-2</v>
      </c>
      <c r="C17" s="268" t="s">
        <v>214</v>
      </c>
      <c r="D17" s="342">
        <v>-0.85230784193898479</v>
      </c>
      <c r="E17" s="327" t="s">
        <v>235</v>
      </c>
      <c r="F17" s="342">
        <v>2.4410308054994498</v>
      </c>
      <c r="G17" s="372"/>
      <c r="H17" s="346"/>
      <c r="I17" s="373"/>
      <c r="J17" s="322"/>
      <c r="K17" s="322"/>
    </row>
    <row r="18" spans="1:11">
      <c r="A18" s="267" t="s">
        <v>191</v>
      </c>
      <c r="B18" s="342">
        <v>0.11459848236492617</v>
      </c>
      <c r="C18" s="268" t="s">
        <v>215</v>
      </c>
      <c r="D18" s="342">
        <v>2.5010664841183168</v>
      </c>
      <c r="E18" s="327" t="s">
        <v>254</v>
      </c>
      <c r="F18" s="342">
        <v>0.63951126991872587</v>
      </c>
      <c r="G18" s="372"/>
      <c r="H18" s="346"/>
      <c r="I18" s="373"/>
      <c r="J18" s="322"/>
      <c r="K18" s="322"/>
    </row>
    <row r="19" spans="1:11">
      <c r="A19" s="267" t="s">
        <v>192</v>
      </c>
      <c r="B19" s="342">
        <v>3.405675880281847</v>
      </c>
      <c r="C19" s="268" t="s">
        <v>216</v>
      </c>
      <c r="D19" s="342">
        <v>2.2846999854180412</v>
      </c>
      <c r="E19" s="327" t="s">
        <v>236</v>
      </c>
      <c r="F19" s="342">
        <v>9.5898311602448966E-2</v>
      </c>
      <c r="G19" s="372"/>
      <c r="H19" s="346"/>
      <c r="I19" s="373"/>
      <c r="J19" s="322"/>
      <c r="K19" s="322"/>
    </row>
    <row r="20" spans="1:11">
      <c r="A20" s="267" t="s">
        <v>193</v>
      </c>
      <c r="B20" s="342">
        <v>1.5030507543957405</v>
      </c>
      <c r="C20" s="268" t="s">
        <v>217</v>
      </c>
      <c r="D20" s="342">
        <v>0.54087490128726001</v>
      </c>
      <c r="E20" s="327" t="s">
        <v>237</v>
      </c>
      <c r="F20" s="342">
        <v>0.26659730625480821</v>
      </c>
      <c r="G20" s="372"/>
      <c r="H20" s="346"/>
      <c r="I20" s="373"/>
      <c r="J20" s="322"/>
      <c r="K20" s="323"/>
    </row>
    <row r="21" spans="1:11">
      <c r="A21" s="267" t="s">
        <v>194</v>
      </c>
      <c r="B21" s="342">
        <v>0.31214084205857373</v>
      </c>
      <c r="C21" s="268" t="s">
        <v>218</v>
      </c>
      <c r="D21" s="342">
        <v>0.16361174756521474</v>
      </c>
      <c r="E21" s="327"/>
      <c r="F21" s="342"/>
      <c r="G21" s="372"/>
      <c r="H21" s="346"/>
      <c r="I21" s="373"/>
      <c r="J21" s="322"/>
      <c r="K21" s="323"/>
    </row>
    <row r="22" spans="1:11">
      <c r="A22" s="267" t="s">
        <v>195</v>
      </c>
      <c r="B22" s="342">
        <v>1.652623287250516</v>
      </c>
      <c r="C22" s="268" t="s">
        <v>219</v>
      </c>
      <c r="D22" s="342">
        <v>1.2820016355492956</v>
      </c>
      <c r="E22" s="327"/>
      <c r="F22" s="342"/>
      <c r="G22" s="372"/>
      <c r="H22" s="346"/>
      <c r="I22" s="373"/>
      <c r="J22" s="322"/>
      <c r="K22" s="322"/>
    </row>
    <row r="23" spans="1:11">
      <c r="A23" s="267" t="s">
        <v>196</v>
      </c>
      <c r="B23" s="342">
        <v>0.33203856335883247</v>
      </c>
      <c r="C23" s="268" t="s">
        <v>234</v>
      </c>
      <c r="D23" s="342">
        <v>1.0448855828076276</v>
      </c>
      <c r="E23" s="327"/>
      <c r="F23" s="342"/>
      <c r="G23" s="372"/>
      <c r="H23" s="346"/>
      <c r="I23" s="373"/>
      <c r="J23" s="322"/>
      <c r="K23" s="323"/>
    </row>
    <row r="24" spans="1:11">
      <c r="A24" s="267" t="s">
        <v>197</v>
      </c>
      <c r="B24" s="342">
        <v>1.5661051039227045</v>
      </c>
      <c r="C24" s="268" t="s">
        <v>220</v>
      </c>
      <c r="D24" s="342">
        <v>0.95099159005761946</v>
      </c>
      <c r="E24" s="327"/>
      <c r="F24" s="342"/>
      <c r="G24" s="372"/>
      <c r="H24" s="346"/>
      <c r="I24" s="373"/>
      <c r="J24" s="322"/>
      <c r="K24" s="323"/>
    </row>
    <row r="25" spans="1:11">
      <c r="A25" s="267" t="s">
        <v>198</v>
      </c>
      <c r="B25" s="342">
        <v>2.5728869564444428</v>
      </c>
      <c r="C25" s="268" t="s">
        <v>221</v>
      </c>
      <c r="D25" s="342">
        <v>0.17845432391173938</v>
      </c>
      <c r="E25" s="327"/>
      <c r="F25" s="342"/>
      <c r="G25" s="372"/>
      <c r="H25" s="346"/>
      <c r="I25" s="373"/>
      <c r="J25" s="323"/>
      <c r="K25" s="323"/>
    </row>
    <row r="26" spans="1:11">
      <c r="A26" s="331" t="s">
        <v>199</v>
      </c>
      <c r="B26" s="342">
        <v>2.1765989948668927</v>
      </c>
      <c r="C26" s="425" t="s">
        <v>222</v>
      </c>
      <c r="D26" s="342">
        <v>0.59412650572124226</v>
      </c>
      <c r="E26" s="148"/>
      <c r="F26" s="344"/>
      <c r="G26" s="372"/>
      <c r="H26" s="346"/>
      <c r="I26" s="373"/>
      <c r="J26" s="322"/>
      <c r="K26" s="10"/>
    </row>
    <row r="27" spans="1:11" ht="15.75" thickBot="1">
      <c r="A27" s="332" t="s">
        <v>180</v>
      </c>
      <c r="B27" s="343">
        <v>0.46566090274411737</v>
      </c>
      <c r="C27" s="269" t="s">
        <v>223</v>
      </c>
      <c r="D27" s="343">
        <v>0.33066505724300077</v>
      </c>
      <c r="E27" s="149"/>
      <c r="F27" s="345"/>
      <c r="G27" s="372"/>
      <c r="H27" s="346"/>
      <c r="I27" s="373"/>
      <c r="J27" s="322"/>
      <c r="K27" s="10"/>
    </row>
  </sheetData>
  <sortState ref="I4:I73">
    <sortCondition ref="I4:I73"/>
  </sortState>
  <mergeCells count="1">
    <mergeCell ref="A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sqref="A1:D1"/>
    </sheetView>
  </sheetViews>
  <sheetFormatPr defaultRowHeight="15"/>
  <cols>
    <col min="1" max="1" width="20.42578125" bestFit="1" customWidth="1"/>
    <col min="2" max="2" width="11.28515625" style="346" customWidth="1"/>
    <col min="3" max="3" width="9.5703125" style="346" bestFit="1" customWidth="1"/>
    <col min="4" max="4" width="9" style="346" customWidth="1"/>
    <col min="6" max="6" width="16.85546875" customWidth="1"/>
    <col min="7" max="7" width="13" customWidth="1"/>
  </cols>
  <sheetData>
    <row r="1" spans="1:4">
      <c r="A1" s="445" t="s">
        <v>83</v>
      </c>
      <c r="B1" s="445"/>
      <c r="C1" s="445"/>
      <c r="D1" s="445"/>
    </row>
    <row r="2" spans="1:4" ht="15.75" thickBot="1"/>
    <row r="3" spans="1:4" ht="15.75" thickBot="1">
      <c r="A3" s="446" t="s">
        <v>59</v>
      </c>
      <c r="B3" s="448" t="s">
        <v>60</v>
      </c>
      <c r="C3" s="448"/>
      <c r="D3" s="449"/>
    </row>
    <row r="4" spans="1:4" ht="15.75" thickBot="1">
      <c r="A4" s="447"/>
      <c r="B4" s="347" t="s">
        <v>61</v>
      </c>
      <c r="C4" s="348" t="s">
        <v>62</v>
      </c>
      <c r="D4" s="349" t="s">
        <v>63</v>
      </c>
    </row>
    <row r="5" spans="1:4">
      <c r="A5" s="275" t="s">
        <v>65</v>
      </c>
      <c r="B5" s="350">
        <v>7.310632</v>
      </c>
      <c r="C5" s="351">
        <v>38.249220999999999</v>
      </c>
      <c r="D5" s="352">
        <v>0.94978099999999999</v>
      </c>
    </row>
    <row r="6" spans="1:4">
      <c r="A6" s="276" t="s">
        <v>70</v>
      </c>
      <c r="B6" s="353">
        <v>13.706576</v>
      </c>
      <c r="C6" s="354">
        <v>31.496362000000001</v>
      </c>
      <c r="D6" s="355">
        <v>0</v>
      </c>
    </row>
    <row r="7" spans="1:4">
      <c r="A7" s="276" t="s">
        <v>93</v>
      </c>
      <c r="B7" s="353">
        <v>15.821789000000001</v>
      </c>
      <c r="C7" s="354">
        <v>14.525641</v>
      </c>
      <c r="D7" s="355">
        <v>2.7149260000000002</v>
      </c>
    </row>
    <row r="8" spans="1:4">
      <c r="A8" s="276" t="s">
        <v>179</v>
      </c>
      <c r="B8" s="353">
        <v>16.692416000000001</v>
      </c>
      <c r="C8" s="354">
        <v>16.444092000000001</v>
      </c>
      <c r="D8" s="355">
        <v>0</v>
      </c>
    </row>
    <row r="9" spans="1:4">
      <c r="A9" s="276" t="s">
        <v>87</v>
      </c>
      <c r="B9" s="353">
        <v>13.66236</v>
      </c>
      <c r="C9" s="354">
        <v>53.491261999999999</v>
      </c>
      <c r="D9" s="355">
        <v>0</v>
      </c>
    </row>
    <row r="10" spans="1:4">
      <c r="A10" s="276" t="s">
        <v>71</v>
      </c>
      <c r="B10" s="353">
        <v>9.3003269999999993</v>
      </c>
      <c r="C10" s="354">
        <v>31.676396</v>
      </c>
      <c r="D10" s="355">
        <v>0</v>
      </c>
    </row>
    <row r="11" spans="1:4">
      <c r="A11" s="276" t="s">
        <v>66</v>
      </c>
      <c r="B11" s="353">
        <v>22.600549000000001</v>
      </c>
      <c r="C11" s="354">
        <v>42.102705</v>
      </c>
      <c r="D11" s="355">
        <v>0.33552300000000002</v>
      </c>
    </row>
    <row r="12" spans="1:4">
      <c r="A12" s="382" t="s">
        <v>315</v>
      </c>
      <c r="B12" s="353">
        <v>-0.41808000000000001</v>
      </c>
      <c r="C12" s="354">
        <v>27.694199999999999</v>
      </c>
      <c r="D12" s="355">
        <v>8.5837079999999997</v>
      </c>
    </row>
    <row r="13" spans="1:4">
      <c r="A13" s="276" t="s">
        <v>64</v>
      </c>
      <c r="B13" s="353">
        <v>-0.41808000000000001</v>
      </c>
      <c r="C13" s="354">
        <v>27.694199999999999</v>
      </c>
      <c r="D13" s="355">
        <v>8.5837079999999997</v>
      </c>
    </row>
    <row r="14" spans="1:4">
      <c r="A14" s="276" t="s">
        <v>69</v>
      </c>
      <c r="B14" s="353">
        <v>21.836047000000001</v>
      </c>
      <c r="C14" s="354">
        <v>25.608568000000002</v>
      </c>
      <c r="D14" s="355">
        <v>0.55665500000000001</v>
      </c>
    </row>
    <row r="15" spans="1:4">
      <c r="A15" s="276" t="s">
        <v>90</v>
      </c>
      <c r="B15" s="353">
        <v>16.628943276824888</v>
      </c>
      <c r="C15" s="354">
        <v>30.985665142401277</v>
      </c>
      <c r="D15" s="355">
        <v>0.74593438292780223</v>
      </c>
    </row>
    <row r="16" spans="1:4">
      <c r="A16" s="276" t="s">
        <v>67</v>
      </c>
      <c r="B16" s="353">
        <v>19.505344999999998</v>
      </c>
      <c r="C16" s="354">
        <v>38.844844000000002</v>
      </c>
      <c r="D16" s="355">
        <v>0</v>
      </c>
    </row>
    <row r="17" spans="1:4">
      <c r="A17" s="276" t="s">
        <v>68</v>
      </c>
      <c r="B17" s="353">
        <v>19.363488</v>
      </c>
      <c r="C17" s="354">
        <v>39.187069000000001</v>
      </c>
      <c r="D17" s="355">
        <v>0</v>
      </c>
    </row>
    <row r="18" spans="1:4" ht="15.75" thickBot="1">
      <c r="A18" s="277" t="s">
        <v>94</v>
      </c>
      <c r="B18" s="356">
        <v>7.52658</v>
      </c>
      <c r="C18" s="357">
        <v>37.139007999999997</v>
      </c>
      <c r="D18" s="358">
        <v>0</v>
      </c>
    </row>
  </sheetData>
  <mergeCells count="3">
    <mergeCell ref="A3:A4"/>
    <mergeCell ref="B3:D3"/>
    <mergeCell ref="A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17"/>
  <sheetViews>
    <sheetView zoomScaleNormal="100" workbookViewId="0"/>
  </sheetViews>
  <sheetFormatPr defaultRowHeight="15"/>
  <cols>
    <col min="1" max="1" width="7.28515625" bestFit="1" customWidth="1"/>
    <col min="2" max="2" width="20.7109375" customWidth="1"/>
    <col min="3" max="3" width="14.28515625" style="346" customWidth="1"/>
    <col min="4" max="4" width="15.5703125" style="346" customWidth="1"/>
  </cols>
  <sheetData>
    <row r="1" spans="1:9">
      <c r="A1" s="1" t="s">
        <v>81</v>
      </c>
      <c r="B1" s="1"/>
    </row>
    <row r="2" spans="1:9" ht="15.75" thickBot="1"/>
    <row r="3" spans="1:9" ht="27" thickBot="1">
      <c r="A3" s="40" t="s">
        <v>0</v>
      </c>
      <c r="B3" s="41" t="s">
        <v>1</v>
      </c>
      <c r="C3" s="359" t="s">
        <v>43</v>
      </c>
      <c r="D3" s="360" t="s">
        <v>44</v>
      </c>
    </row>
    <row r="4" spans="1:9">
      <c r="A4" s="39">
        <v>1</v>
      </c>
      <c r="B4" s="260" t="s">
        <v>29</v>
      </c>
      <c r="C4" s="361">
        <v>40.966038101107685</v>
      </c>
      <c r="D4" s="362">
        <v>5.7677842619251507</v>
      </c>
      <c r="H4" s="3"/>
      <c r="I4" s="3"/>
    </row>
    <row r="5" spans="1:9">
      <c r="A5" s="36">
        <v>2</v>
      </c>
      <c r="B5" s="154" t="s">
        <v>30</v>
      </c>
      <c r="C5" s="361">
        <v>40.24445251855218</v>
      </c>
      <c r="D5" s="362">
        <v>6.2069603580949329</v>
      </c>
      <c r="H5" s="3"/>
      <c r="I5" s="3"/>
    </row>
    <row r="6" spans="1:9">
      <c r="A6" s="36">
        <v>3</v>
      </c>
      <c r="B6" s="154" t="s">
        <v>31</v>
      </c>
      <c r="C6" s="361">
        <v>42.927953283004832</v>
      </c>
      <c r="D6" s="362">
        <v>6.7658951759314645</v>
      </c>
      <c r="H6" s="3"/>
      <c r="I6" s="3"/>
    </row>
    <row r="7" spans="1:9">
      <c r="A7" s="36">
        <v>4</v>
      </c>
      <c r="B7" s="154" t="s">
        <v>32</v>
      </c>
      <c r="C7" s="361">
        <v>42.828015341371653</v>
      </c>
      <c r="D7" s="362">
        <v>5.6880264006235679</v>
      </c>
      <c r="H7" s="3"/>
      <c r="I7" s="3"/>
    </row>
    <row r="8" spans="1:9">
      <c r="A8" s="36">
        <v>5</v>
      </c>
      <c r="B8" s="154" t="s">
        <v>33</v>
      </c>
      <c r="C8" s="361">
        <v>42.493827145544643</v>
      </c>
      <c r="D8" s="362">
        <v>6.5430880681181049</v>
      </c>
      <c r="H8" s="3"/>
      <c r="I8" s="3"/>
    </row>
    <row r="9" spans="1:9">
      <c r="A9" s="36">
        <v>6</v>
      </c>
      <c r="B9" s="154" t="s">
        <v>34</v>
      </c>
      <c r="C9" s="361">
        <v>42.678395210918758</v>
      </c>
      <c r="D9" s="362">
        <v>6.4793797229288623</v>
      </c>
      <c r="H9" s="3"/>
      <c r="I9" s="3"/>
    </row>
    <row r="10" spans="1:9">
      <c r="A10" s="36">
        <v>7</v>
      </c>
      <c r="B10" s="154" t="s">
        <v>35</v>
      </c>
      <c r="C10" s="361">
        <v>44.724593828280824</v>
      </c>
      <c r="D10" s="362">
        <v>6.3753202164273199</v>
      </c>
      <c r="H10" s="3"/>
      <c r="I10" s="3"/>
    </row>
    <row r="11" spans="1:9">
      <c r="A11" s="36">
        <v>8</v>
      </c>
      <c r="B11" s="154" t="s">
        <v>36</v>
      </c>
      <c r="C11" s="361">
        <v>45.73892506822795</v>
      </c>
      <c r="D11" s="362">
        <v>6.3543110170477188</v>
      </c>
      <c r="H11" s="3"/>
      <c r="I11" s="3"/>
    </row>
    <row r="12" spans="1:9">
      <c r="A12" s="36">
        <v>9</v>
      </c>
      <c r="B12" s="154" t="s">
        <v>37</v>
      </c>
      <c r="C12" s="361">
        <v>46.543112968320393</v>
      </c>
      <c r="D12" s="362">
        <v>6.3527704251824622</v>
      </c>
      <c r="H12" s="3"/>
      <c r="I12" s="3"/>
    </row>
    <row r="13" spans="1:9">
      <c r="A13" s="36">
        <v>10</v>
      </c>
      <c r="B13" s="154" t="s">
        <v>22</v>
      </c>
      <c r="C13" s="361">
        <v>42.306722390532158</v>
      </c>
      <c r="D13" s="362">
        <v>6.4030497111159272</v>
      </c>
      <c r="H13" s="3"/>
      <c r="I13" s="3"/>
    </row>
    <row r="14" spans="1:9">
      <c r="A14" s="36">
        <v>11</v>
      </c>
      <c r="B14" s="154" t="s">
        <v>38</v>
      </c>
      <c r="C14" s="361">
        <v>49.204313138924626</v>
      </c>
      <c r="D14" s="362">
        <v>6.6526772877661697</v>
      </c>
      <c r="H14" s="3"/>
      <c r="I14" s="3"/>
    </row>
    <row r="15" spans="1:9">
      <c r="A15" s="36">
        <v>12</v>
      </c>
      <c r="B15" s="154" t="s">
        <v>39</v>
      </c>
      <c r="C15" s="361">
        <v>51.870232957629703</v>
      </c>
      <c r="D15" s="362">
        <v>6.5080254803895521</v>
      </c>
      <c r="H15" s="3"/>
      <c r="I15" s="3"/>
    </row>
    <row r="16" spans="1:9">
      <c r="A16" s="36">
        <v>13</v>
      </c>
      <c r="B16" s="154" t="s">
        <v>40</v>
      </c>
      <c r="C16" s="361">
        <v>50.078027593215758</v>
      </c>
      <c r="D16" s="362">
        <v>6.4854526256068166</v>
      </c>
      <c r="H16" s="3"/>
      <c r="I16" s="3"/>
    </row>
    <row r="17" spans="1:9" ht="15.75" thickBot="1">
      <c r="A17" s="37">
        <v>14</v>
      </c>
      <c r="B17" s="38" t="s">
        <v>41</v>
      </c>
      <c r="C17" s="363">
        <v>48.580421253507375</v>
      </c>
      <c r="D17" s="364">
        <v>6.8778902520373268</v>
      </c>
      <c r="H17" s="3"/>
      <c r="I17" s="3"/>
    </row>
  </sheetData>
  <pageMargins left="0.7" right="0.7" top="0.75" bottom="0.75" header="0.3" footer="0.3"/>
  <pageSetup paperSize="9" scale="2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sqref="A1:F1"/>
    </sheetView>
  </sheetViews>
  <sheetFormatPr defaultRowHeight="15"/>
  <cols>
    <col min="1" max="1" width="14.28515625" bestFit="1" customWidth="1"/>
    <col min="8" max="8" width="10.5703125" customWidth="1"/>
  </cols>
  <sheetData>
    <row r="1" spans="1:8">
      <c r="A1" s="445" t="s">
        <v>84</v>
      </c>
      <c r="B1" s="445"/>
      <c r="C1" s="445"/>
      <c r="D1" s="445"/>
      <c r="E1" s="445"/>
      <c r="F1" s="445"/>
      <c r="G1" s="333"/>
    </row>
    <row r="3" spans="1:8" ht="38.25">
      <c r="A3" s="118" t="s">
        <v>78</v>
      </c>
      <c r="B3" s="118" t="s">
        <v>42</v>
      </c>
      <c r="C3" s="150" t="s">
        <v>138</v>
      </c>
      <c r="D3" s="150" t="s">
        <v>178</v>
      </c>
      <c r="E3" s="150" t="s">
        <v>170</v>
      </c>
      <c r="F3" s="150" t="s">
        <v>248</v>
      </c>
      <c r="G3" s="150" t="s">
        <v>314</v>
      </c>
      <c r="H3" s="150" t="s">
        <v>309</v>
      </c>
    </row>
    <row r="4" spans="1:8">
      <c r="A4" s="131" t="s">
        <v>72</v>
      </c>
      <c r="B4" s="151">
        <v>78.739710000000017</v>
      </c>
      <c r="C4" s="153">
        <v>88.513710000000003</v>
      </c>
      <c r="D4" s="153">
        <v>81.734210000000004</v>
      </c>
      <c r="E4" s="151">
        <v>79.656160000000014</v>
      </c>
      <c r="F4" s="151">
        <v>70.428960000000018</v>
      </c>
      <c r="G4" s="151">
        <v>69.864960000000025</v>
      </c>
      <c r="H4" s="151">
        <v>69.864960000000025</v>
      </c>
    </row>
    <row r="5" spans="1:8">
      <c r="A5" s="152" t="s">
        <v>73</v>
      </c>
      <c r="B5" s="151">
        <v>78.739710000000017</v>
      </c>
      <c r="C5" s="151">
        <v>82.911710000000028</v>
      </c>
      <c r="D5" s="151">
        <v>79.07041000000001</v>
      </c>
      <c r="E5" s="151">
        <v>71.767660000000006</v>
      </c>
      <c r="F5" s="151">
        <v>68.239360000000019</v>
      </c>
      <c r="G5" s="151">
        <v>69.864960000000025</v>
      </c>
      <c r="H5" s="151">
        <v>69.864960000000025</v>
      </c>
    </row>
    <row r="6" spans="1:8">
      <c r="F6" s="47"/>
      <c r="G6" s="47"/>
    </row>
  </sheetData>
  <mergeCells count="1">
    <mergeCell ref="A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heetViews>
  <sheetFormatPr defaultRowHeight="15"/>
  <cols>
    <col min="1" max="1" width="30.85546875" bestFit="1" customWidth="1"/>
  </cols>
  <sheetData>
    <row r="1" spans="1:8">
      <c r="A1" s="1" t="s">
        <v>133</v>
      </c>
    </row>
    <row r="2" spans="1:8">
      <c r="A2" s="21"/>
      <c r="B2" s="21"/>
      <c r="C2" s="21"/>
      <c r="D2" s="21"/>
      <c r="E2" s="21"/>
    </row>
    <row r="3" spans="1:8" ht="38.25">
      <c r="A3" s="450" t="s">
        <v>357</v>
      </c>
      <c r="B3" s="52" t="s">
        <v>358</v>
      </c>
      <c r="C3" s="452" t="s">
        <v>359</v>
      </c>
      <c r="D3" s="453"/>
      <c r="E3" s="453"/>
      <c r="F3" s="453"/>
      <c r="G3" s="453"/>
      <c r="H3" s="454"/>
    </row>
    <row r="4" spans="1:8" ht="39">
      <c r="A4" s="451"/>
      <c r="B4" s="102" t="s">
        <v>360</v>
      </c>
      <c r="C4" s="337" t="s">
        <v>361</v>
      </c>
      <c r="D4" s="297" t="s">
        <v>362</v>
      </c>
      <c r="E4" s="338" t="s">
        <v>363</v>
      </c>
      <c r="F4" s="337" t="s">
        <v>364</v>
      </c>
      <c r="G4" s="336" t="s">
        <v>365</v>
      </c>
      <c r="H4" s="339" t="s">
        <v>366</v>
      </c>
    </row>
    <row r="5" spans="1:8">
      <c r="A5" s="77" t="s">
        <v>367</v>
      </c>
      <c r="B5" s="78"/>
      <c r="C5" s="79"/>
      <c r="D5" s="298"/>
      <c r="E5" s="299"/>
      <c r="F5" s="79"/>
      <c r="G5" s="79"/>
      <c r="H5" s="166"/>
    </row>
    <row r="6" spans="1:8">
      <c r="A6" s="80" t="s">
        <v>368</v>
      </c>
      <c r="B6" s="81">
        <v>1780.6535646768998</v>
      </c>
      <c r="C6" s="82">
        <v>1953.7604258292843</v>
      </c>
      <c r="D6" s="82">
        <v>1936.9506342828049</v>
      </c>
      <c r="E6" s="300">
        <v>1938.8147384962429</v>
      </c>
      <c r="F6" s="301">
        <v>1848.9006946016129</v>
      </c>
      <c r="G6" s="308">
        <v>1827.5390296476667</v>
      </c>
      <c r="H6" s="302">
        <v>1828.226522736536</v>
      </c>
    </row>
    <row r="7" spans="1:8">
      <c r="A7" s="80" t="s">
        <v>369</v>
      </c>
      <c r="B7" s="81">
        <v>44.955204119999998</v>
      </c>
      <c r="C7" s="82">
        <v>48.288275289298603</v>
      </c>
      <c r="D7" s="82">
        <v>44.955204119999998</v>
      </c>
      <c r="E7" s="300">
        <v>44.955204119999998</v>
      </c>
      <c r="F7" s="301">
        <v>45.64805729896603</v>
      </c>
      <c r="G7" s="308">
        <v>45.64805729896603</v>
      </c>
      <c r="H7" s="302">
        <v>42.677043259999913</v>
      </c>
    </row>
    <row r="8" spans="1:8">
      <c r="A8" s="20" t="s">
        <v>370</v>
      </c>
      <c r="B8" s="103">
        <v>1735.6983605568998</v>
      </c>
      <c r="C8" s="104">
        <v>1905.4721505399857</v>
      </c>
      <c r="D8" s="104">
        <v>1891.995430162805</v>
      </c>
      <c r="E8" s="303">
        <v>1893.8595343762429</v>
      </c>
      <c r="F8" s="158">
        <v>1803.2526373026469</v>
      </c>
      <c r="G8" s="158">
        <v>1781.8909723487006</v>
      </c>
      <c r="H8" s="167">
        <v>1785.5494794765361</v>
      </c>
    </row>
    <row r="9" spans="1:8">
      <c r="A9" s="83"/>
      <c r="B9" s="84"/>
      <c r="C9" s="85"/>
      <c r="D9" s="85"/>
      <c r="E9" s="304"/>
      <c r="F9" s="159"/>
      <c r="G9" s="159"/>
      <c r="H9" s="168"/>
    </row>
    <row r="10" spans="1:8">
      <c r="A10" s="86" t="s">
        <v>371</v>
      </c>
      <c r="B10" s="84"/>
      <c r="C10" s="85"/>
      <c r="D10" s="85"/>
      <c r="E10" s="304"/>
      <c r="F10" s="159"/>
      <c r="G10" s="159"/>
      <c r="H10" s="168"/>
    </row>
    <row r="11" spans="1:8">
      <c r="A11" s="80" t="s">
        <v>368</v>
      </c>
      <c r="B11" s="81">
        <v>306.4100000000002</v>
      </c>
      <c r="C11" s="82">
        <v>320.9904821866225</v>
      </c>
      <c r="D11" s="82">
        <v>303.13415680510991</v>
      </c>
      <c r="E11" s="305">
        <v>302.34974175310651</v>
      </c>
      <c r="F11" s="306">
        <v>300.74199999999996</v>
      </c>
      <c r="G11" s="308">
        <v>302.5976684210525</v>
      </c>
      <c r="H11" s="302">
        <v>306.44</v>
      </c>
    </row>
    <row r="12" spans="1:8">
      <c r="A12" s="80" t="s">
        <v>369</v>
      </c>
      <c r="B12" s="81">
        <v>10.745443267875203</v>
      </c>
      <c r="C12" s="82">
        <v>10.486774629236379</v>
      </c>
      <c r="D12" s="82">
        <v>8.9236943495972767</v>
      </c>
      <c r="E12" s="307">
        <v>8.9006026589706657</v>
      </c>
      <c r="F12" s="308">
        <v>12.4</v>
      </c>
      <c r="G12" s="308">
        <v>12.379919028340082</v>
      </c>
      <c r="H12" s="302">
        <v>11.815999999999999</v>
      </c>
    </row>
    <row r="13" spans="1:8">
      <c r="A13" s="20" t="s">
        <v>370</v>
      </c>
      <c r="B13" s="103">
        <v>295.66455673212499</v>
      </c>
      <c r="C13" s="104">
        <v>310.50370755738612</v>
      </c>
      <c r="D13" s="104">
        <v>294.21046245551264</v>
      </c>
      <c r="E13" s="303">
        <v>293.44913909413583</v>
      </c>
      <c r="F13" s="158">
        <v>288.34199999999998</v>
      </c>
      <c r="G13" s="158">
        <v>290.21774939271245</v>
      </c>
      <c r="H13" s="167">
        <v>294.62400000000002</v>
      </c>
    </row>
    <row r="14" spans="1:8">
      <c r="A14" s="83"/>
      <c r="B14" s="84"/>
      <c r="C14" s="85"/>
      <c r="D14" s="85"/>
      <c r="E14" s="304"/>
      <c r="F14" s="159"/>
      <c r="G14" s="159"/>
      <c r="H14" s="168"/>
    </row>
    <row r="15" spans="1:8">
      <c r="A15" s="86" t="s">
        <v>372</v>
      </c>
      <c r="B15" s="84"/>
      <c r="C15" s="85"/>
      <c r="D15" s="85"/>
      <c r="E15" s="304"/>
      <c r="F15" s="159"/>
      <c r="G15" s="159"/>
      <c r="H15" s="168"/>
    </row>
    <row r="16" spans="1:8">
      <c r="A16" s="80" t="s">
        <v>368</v>
      </c>
      <c r="B16" s="81">
        <v>341.67982277211905</v>
      </c>
      <c r="C16" s="82">
        <v>343.0413076142334</v>
      </c>
      <c r="D16" s="82">
        <v>333.61289659801014</v>
      </c>
      <c r="E16" s="305">
        <v>328.97540990257153</v>
      </c>
      <c r="F16" s="306">
        <v>309.04543844871063</v>
      </c>
      <c r="G16" s="308">
        <v>325.93026000587867</v>
      </c>
      <c r="H16" s="302">
        <v>326.21699999999998</v>
      </c>
    </row>
    <row r="17" spans="1:9">
      <c r="A17" s="80" t="s">
        <v>369</v>
      </c>
      <c r="B17" s="81">
        <v>3.4725205989060441</v>
      </c>
      <c r="C17" s="82">
        <v>3.5649603299854107</v>
      </c>
      <c r="D17" s="82">
        <v>3.5132189673319116</v>
      </c>
      <c r="E17" s="307">
        <v>3.5041278709407813</v>
      </c>
      <c r="F17" s="308">
        <v>3.4956264117210765</v>
      </c>
      <c r="G17" s="308">
        <v>3.4899654782608001</v>
      </c>
      <c r="H17" s="302">
        <v>3.38</v>
      </c>
    </row>
    <row r="18" spans="1:9">
      <c r="A18" s="20" t="s">
        <v>370</v>
      </c>
      <c r="B18" s="103">
        <v>338.20730217321301</v>
      </c>
      <c r="C18" s="104">
        <v>339.47634728424799</v>
      </c>
      <c r="D18" s="104">
        <v>330.09967763067823</v>
      </c>
      <c r="E18" s="309">
        <v>325.47128203163072</v>
      </c>
      <c r="F18" s="104">
        <v>305.54981203698958</v>
      </c>
      <c r="G18" s="104">
        <v>322.44029452761788</v>
      </c>
      <c r="H18" s="169">
        <v>322.83699999999999</v>
      </c>
    </row>
    <row r="19" spans="1:9">
      <c r="A19" s="83"/>
      <c r="B19" s="84"/>
      <c r="C19" s="85"/>
      <c r="D19" s="85"/>
      <c r="E19" s="304"/>
      <c r="F19" s="159"/>
      <c r="G19" s="159"/>
      <c r="H19" s="168"/>
    </row>
    <row r="20" spans="1:9">
      <c r="A20" s="87" t="s">
        <v>373</v>
      </c>
      <c r="B20" s="88">
        <v>248.35699921993759</v>
      </c>
      <c r="C20" s="89">
        <v>269.08470435494382</v>
      </c>
      <c r="D20" s="89">
        <v>265.58435505723759</v>
      </c>
      <c r="E20" s="310">
        <v>259.33031199343702</v>
      </c>
      <c r="F20" s="311">
        <v>262.47327573905591</v>
      </c>
      <c r="G20" s="311">
        <v>261.76606721045084</v>
      </c>
      <c r="H20" s="312">
        <v>260.78931257200446</v>
      </c>
    </row>
    <row r="21" spans="1:9">
      <c r="A21" s="87" t="s">
        <v>374</v>
      </c>
      <c r="B21" s="88">
        <v>18.760655919999998</v>
      </c>
      <c r="C21" s="89">
        <v>48.443896982562954</v>
      </c>
      <c r="D21" s="89">
        <v>40.5</v>
      </c>
      <c r="E21" s="313">
        <v>40.5</v>
      </c>
      <c r="F21" s="89">
        <v>40.5</v>
      </c>
      <c r="G21" s="89">
        <v>44.900000000000006</v>
      </c>
      <c r="H21" s="170">
        <v>44.854879889999999</v>
      </c>
    </row>
    <row r="22" spans="1:9">
      <c r="A22" s="53" t="s">
        <v>375</v>
      </c>
      <c r="B22" s="105">
        <v>2636.6878746021753</v>
      </c>
      <c r="C22" s="106">
        <v>2872.9808067191261</v>
      </c>
      <c r="D22" s="106">
        <v>2822.3899253062336</v>
      </c>
      <c r="E22" s="314">
        <v>2812.6102674954468</v>
      </c>
      <c r="F22" s="160">
        <v>2700.1177250786923</v>
      </c>
      <c r="G22" s="160">
        <v>2701.215083479482</v>
      </c>
      <c r="H22" s="171">
        <v>2708.6546719385406</v>
      </c>
      <c r="I22" s="374"/>
    </row>
    <row r="23" spans="1:9">
      <c r="G23" s="328"/>
      <c r="H23" s="374"/>
    </row>
    <row r="24" spans="1:9">
      <c r="G24" s="164"/>
    </row>
  </sheetData>
  <mergeCells count="2">
    <mergeCell ref="A3:A4"/>
    <mergeCell ref="C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Index</vt:lpstr>
      <vt:lpstr>Residuals</vt:lpstr>
      <vt:lpstr>T1</vt:lpstr>
      <vt:lpstr>T2</vt:lpstr>
      <vt:lpstr>T3</vt:lpstr>
      <vt:lpstr>T4</vt:lpstr>
      <vt:lpstr>T5</vt:lpstr>
      <vt:lpstr>T6</vt:lpstr>
      <vt:lpstr>T7</vt:lpstr>
      <vt:lpstr>T8</vt:lpstr>
      <vt:lpstr>T9</vt:lpstr>
      <vt:lpstr>T10</vt:lpstr>
      <vt:lpstr>T11</vt:lpstr>
      <vt:lpstr>T12</vt:lpstr>
      <vt:lpstr>T13 &amp; Fig 1</vt:lpstr>
      <vt:lpstr>T14</vt:lpstr>
      <vt:lpstr>T15 &amp; Fig 2</vt:lpstr>
      <vt:lpstr>T16 &amp; Fig 3</vt:lpstr>
      <vt:lpstr>T17</vt:lpstr>
      <vt:lpstr>T18</vt:lpstr>
      <vt:lpstr>T19</vt:lpstr>
      <vt:lpstr>T20</vt:lpstr>
      <vt:lpstr>T21</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Stuart.Boyle@nationalgrid.com</dc:creator>
  <cp:lastModifiedBy>Stuart Boyle</cp:lastModifiedBy>
  <cp:lastPrinted>2016-01-14T15:02:48Z</cp:lastPrinted>
  <dcterms:created xsi:type="dcterms:W3CDTF">2014-06-30T09:21:39Z</dcterms:created>
  <dcterms:modified xsi:type="dcterms:W3CDTF">2016-01-29T13:36:55Z</dcterms:modified>
</cp:coreProperties>
</file>