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9360" windowHeight="10920" tabRatio="817" activeTab="1"/>
  </bookViews>
  <sheets>
    <sheet name="Residuals" sheetId="15" r:id="rId1"/>
    <sheet name="Tables 1 - 5" sheetId="3" r:id="rId2"/>
    <sheet name="Tables 6 - 12" sheetId="4" r:id="rId3"/>
    <sheet name="Tables 13 - 15" sheetId="6" r:id="rId4"/>
    <sheet name="Table 16 " sheetId="7" r:id="rId5"/>
    <sheet name="App B Summary" sheetId="17" r:id="rId6"/>
    <sheet name="App B NG" sheetId="11" r:id="rId7"/>
    <sheet name=" App B SPT" sheetId="12" r:id="rId8"/>
    <sheet name=" App B SHETL" sheetId="13" r:id="rId9"/>
    <sheet name="App B OFTO" sheetId="14" r:id="rId10"/>
  </sheets>
  <definedNames>
    <definedName name="_ftn1" localSheetId="2">'Tables 6 - 12'!#REF!</definedName>
    <definedName name="_ftnref1" localSheetId="2">'Table 16 '!#REF!</definedName>
  </definedNames>
  <calcPr calcId="145621"/>
</workbook>
</file>

<file path=xl/calcChain.xml><?xml version="1.0" encoding="utf-8"?>
<calcChain xmlns="http://schemas.openxmlformats.org/spreadsheetml/2006/main">
  <c r="F13" i="7" l="1"/>
  <c r="F12" i="7"/>
  <c r="D34" i="7"/>
  <c r="D33" i="7"/>
  <c r="D32" i="7"/>
  <c r="D31" i="7"/>
  <c r="D30" i="7"/>
  <c r="D29" i="7"/>
  <c r="D28" i="7"/>
  <c r="D27" i="7"/>
  <c r="D26" i="7"/>
  <c r="D25" i="7"/>
  <c r="D24" i="7"/>
  <c r="D23" i="7"/>
  <c r="D22" i="7"/>
  <c r="D21" i="7"/>
  <c r="D20" i="7"/>
  <c r="D19" i="7"/>
  <c r="D18" i="7"/>
  <c r="D17" i="7"/>
  <c r="D16" i="7"/>
  <c r="D15" i="7"/>
  <c r="D14" i="7"/>
  <c r="D11" i="7"/>
  <c r="D10" i="7"/>
  <c r="D9" i="7"/>
  <c r="D8" i="7"/>
  <c r="D7" i="7"/>
  <c r="D6" i="7"/>
  <c r="D5" i="7"/>
  <c r="AI57" i="4" l="1"/>
  <c r="AD42" i="4"/>
  <c r="B35" i="14"/>
  <c r="K23" i="13"/>
  <c r="J23" i="13"/>
  <c r="I23" i="13"/>
  <c r="F23" i="13"/>
  <c r="J17" i="13"/>
  <c r="K17" i="13"/>
  <c r="I17" i="13"/>
  <c r="G17" i="13"/>
  <c r="J14" i="13"/>
  <c r="J28" i="13" s="1"/>
  <c r="J31" i="13" s="1"/>
  <c r="F14" i="13"/>
  <c r="H23" i="13"/>
  <c r="G23" i="13"/>
  <c r="F17" i="13"/>
  <c r="G14" i="13"/>
  <c r="F23" i="12"/>
  <c r="G17" i="12"/>
  <c r="J17" i="12"/>
  <c r="G23" i="12"/>
  <c r="F17" i="12"/>
  <c r="L14" i="12"/>
  <c r="F28" i="13" l="1"/>
  <c r="D35" i="14"/>
  <c r="K14" i="12"/>
  <c r="F35" i="14"/>
  <c r="K14" i="13"/>
  <c r="K28" i="13" s="1"/>
  <c r="K31" i="13" s="1"/>
  <c r="J14" i="12"/>
  <c r="I17" i="12"/>
  <c r="H23" i="12"/>
  <c r="L23" i="12"/>
  <c r="J23" i="12"/>
  <c r="I14" i="13"/>
  <c r="I28" i="13" s="1"/>
  <c r="I31" i="13" s="1"/>
  <c r="J34" i="13" s="1"/>
  <c r="C35" i="14"/>
  <c r="G35" i="14"/>
  <c r="G28" i="13"/>
  <c r="G31" i="13" s="1"/>
  <c r="I23" i="12"/>
  <c r="F14" i="12"/>
  <c r="F27" i="12" s="1"/>
  <c r="F30" i="12" s="1"/>
  <c r="F32" i="12" s="1"/>
  <c r="H14" i="12"/>
  <c r="G14" i="12"/>
  <c r="G27" i="12" s="1"/>
  <c r="G30" i="12" s="1"/>
  <c r="I14" i="12"/>
  <c r="I27" i="12" s="1"/>
  <c r="I30" i="12" s="1"/>
  <c r="H17" i="12"/>
  <c r="H27" i="12" s="1"/>
  <c r="H30" i="12" s="1"/>
  <c r="L17" i="12"/>
  <c r="K17" i="12"/>
  <c r="K23" i="12"/>
  <c r="H35" i="14"/>
  <c r="H17" i="13"/>
  <c r="E35" i="14"/>
  <c r="H14" i="13"/>
  <c r="F33" i="13"/>
  <c r="F31" i="13"/>
  <c r="I33" i="12" l="1"/>
  <c r="J27" i="12"/>
  <c r="J30" i="12" s="1"/>
  <c r="K27" i="12"/>
  <c r="K30" i="12" s="1"/>
  <c r="K33" i="12" s="1"/>
  <c r="K34" i="13"/>
  <c r="L34" i="13"/>
  <c r="G33" i="12"/>
  <c r="G34" i="13"/>
  <c r="L27" i="12"/>
  <c r="L30" i="12" s="1"/>
  <c r="L33" i="12" s="1"/>
  <c r="J33" i="12"/>
  <c r="H28" i="13"/>
  <c r="H31" i="13" s="1"/>
  <c r="H33" i="12"/>
  <c r="I34" i="13" l="1"/>
  <c r="H34" i="13"/>
  <c r="F32" i="11"/>
  <c r="G41" i="11"/>
  <c r="F41" i="11"/>
  <c r="L41" i="11"/>
  <c r="K41" i="11"/>
  <c r="J41" i="11"/>
  <c r="I41" i="11"/>
  <c r="H41" i="11"/>
  <c r="G32" i="11"/>
  <c r="U31" i="4" l="1"/>
  <c r="V21" i="4"/>
  <c r="Z31" i="4"/>
  <c r="D8" i="17"/>
  <c r="H8" i="17"/>
  <c r="F13" i="17"/>
  <c r="C8" i="17"/>
  <c r="C13" i="17"/>
  <c r="F17" i="11"/>
  <c r="J17" i="11"/>
  <c r="W21" i="4"/>
  <c r="G8" i="17"/>
  <c r="F8" i="17"/>
  <c r="D13" i="17"/>
  <c r="H13" i="17"/>
  <c r="D18" i="17"/>
  <c r="F18" i="17"/>
  <c r="K17" i="11"/>
  <c r="I17" i="11"/>
  <c r="L32" i="11"/>
  <c r="J32" i="11"/>
  <c r="Y21" i="4"/>
  <c r="V26" i="4"/>
  <c r="Z26" i="4"/>
  <c r="W26" i="4"/>
  <c r="Y31" i="4"/>
  <c r="G18" i="17"/>
  <c r="E18" i="17"/>
  <c r="U21" i="4"/>
  <c r="H27" i="11"/>
  <c r="I32" i="11"/>
  <c r="T26" i="4"/>
  <c r="X26" i="4"/>
  <c r="V31" i="4"/>
  <c r="G17" i="11"/>
  <c r="G27" i="11"/>
  <c r="L27" i="11"/>
  <c r="H32" i="11"/>
  <c r="H17" i="11"/>
  <c r="L17" i="11"/>
  <c r="K32" i="11"/>
  <c r="I27" i="11"/>
  <c r="K27" i="11"/>
  <c r="J27" i="11"/>
  <c r="J40" i="11" s="1"/>
  <c r="F27" i="11"/>
  <c r="F40" i="11" s="1"/>
  <c r="E8" i="17"/>
  <c r="E13" i="17"/>
  <c r="G13" i="17"/>
  <c r="T21" i="4"/>
  <c r="X21" i="4"/>
  <c r="Y26" i="4"/>
  <c r="W31" i="4"/>
  <c r="X31" i="4"/>
  <c r="Z21" i="4"/>
  <c r="U26" i="4"/>
  <c r="F22" i="17" l="1"/>
  <c r="H22" i="17"/>
  <c r="I40" i="11"/>
  <c r="J46" i="11" s="1"/>
  <c r="G22" i="17"/>
  <c r="D22" i="17"/>
  <c r="Y35" i="4"/>
  <c r="W35" i="4"/>
  <c r="Z35" i="4"/>
  <c r="K40" i="11"/>
  <c r="K46" i="11" s="1"/>
  <c r="G40" i="11"/>
  <c r="G43" i="11" s="1"/>
  <c r="L40" i="11"/>
  <c r="L43" i="11" s="1"/>
  <c r="X35" i="4"/>
  <c r="H40" i="11"/>
  <c r="H43" i="11" s="1"/>
  <c r="F45" i="11"/>
  <c r="F43" i="11"/>
  <c r="E22" i="17"/>
  <c r="J43" i="11"/>
  <c r="I43" i="11" l="1"/>
  <c r="I47" i="11" s="1"/>
  <c r="G46" i="11"/>
  <c r="H46" i="11"/>
  <c r="I46" i="11"/>
  <c r="K43" i="11"/>
  <c r="L47" i="11" s="1"/>
  <c r="H47" i="11"/>
  <c r="AJ57" i="4"/>
  <c r="AE42" i="4"/>
  <c r="AE44" i="4" s="1"/>
  <c r="AE46" i="4" s="1"/>
  <c r="L46" i="11"/>
  <c r="G47" i="11"/>
  <c r="J47" i="11" l="1"/>
  <c r="K47" i="11"/>
  <c r="AI54" i="4" l="1"/>
  <c r="AI53" i="4"/>
  <c r="AD46" i="4" l="1"/>
  <c r="AD47" i="4"/>
  <c r="E7" i="6" l="1"/>
  <c r="E8" i="6"/>
  <c r="E9" i="6"/>
  <c r="E10" i="6"/>
  <c r="E11" i="6"/>
  <c r="E12" i="6"/>
  <c r="E13" i="6"/>
  <c r="E14" i="6"/>
  <c r="E15" i="6"/>
  <c r="E16" i="6"/>
  <c r="E17" i="6"/>
  <c r="E18" i="6"/>
  <c r="E19" i="6"/>
  <c r="E20" i="6"/>
  <c r="E21" i="6"/>
  <c r="E22" i="6"/>
  <c r="E23" i="6"/>
  <c r="E24" i="6"/>
  <c r="E25" i="6"/>
  <c r="E26" i="6"/>
  <c r="E27" i="6"/>
  <c r="E28" i="6"/>
  <c r="E29" i="6"/>
  <c r="E30" i="6"/>
  <c r="E31" i="6"/>
  <c r="E32" i="6"/>
  <c r="E6" i="6"/>
  <c r="F30" i="6" l="1"/>
  <c r="F18" i="6"/>
  <c r="F29" i="6"/>
  <c r="F17" i="6"/>
  <c r="F13" i="6"/>
  <c r="F9" i="6"/>
  <c r="F22" i="6"/>
  <c r="F10" i="6"/>
  <c r="F21" i="6"/>
  <c r="F32" i="6"/>
  <c r="F28" i="6"/>
  <c r="F24" i="6"/>
  <c r="F20" i="6"/>
  <c r="F16" i="6"/>
  <c r="F12" i="6"/>
  <c r="F8" i="6"/>
  <c r="F26" i="6"/>
  <c r="F14" i="6"/>
  <c r="F6" i="6"/>
  <c r="F25" i="6"/>
  <c r="F31" i="6"/>
  <c r="F27" i="6"/>
  <c r="F23" i="6"/>
  <c r="F19" i="6"/>
  <c r="F15" i="6"/>
  <c r="F11" i="6"/>
  <c r="F7" i="6"/>
  <c r="AJ55" i="4" l="1"/>
  <c r="AE45" i="4"/>
  <c r="AE47" i="4" l="1"/>
  <c r="AJ56" i="4"/>
  <c r="AJ54" i="4" l="1"/>
  <c r="AJ53" i="4" l="1"/>
  <c r="F4" i="15" l="1"/>
  <c r="G4" i="15"/>
  <c r="F3" i="15" l="1"/>
  <c r="G7" i="15"/>
  <c r="F7" i="15"/>
  <c r="P39" i="6"/>
  <c r="P49" i="6"/>
  <c r="P48" i="6"/>
  <c r="P47" i="6"/>
  <c r="P36" i="6"/>
  <c r="P40" i="6"/>
  <c r="P41" i="6"/>
  <c r="P38" i="6"/>
  <c r="P46" i="6"/>
  <c r="P42" i="6"/>
  <c r="P37" i="6"/>
  <c r="P45" i="6"/>
  <c r="P44" i="6"/>
  <c r="P43" i="6"/>
  <c r="G3" i="15" l="1"/>
  <c r="H32" i="6" s="1"/>
  <c r="H18" i="6"/>
  <c r="H9" i="6"/>
  <c r="H21" i="6" l="1"/>
  <c r="H12" i="6"/>
  <c r="H22" i="6"/>
  <c r="H13" i="6"/>
  <c r="H10" i="6"/>
  <c r="H26" i="6"/>
  <c r="H20" i="6"/>
  <c r="H27" i="6"/>
  <c r="H23" i="6"/>
  <c r="H16" i="6"/>
  <c r="H24" i="6"/>
  <c r="H19" i="6"/>
  <c r="H8" i="6"/>
  <c r="H14" i="6"/>
  <c r="H17" i="6"/>
  <c r="H25" i="6"/>
  <c r="H31" i="6"/>
  <c r="H11" i="6"/>
  <c r="H15" i="6"/>
  <c r="H28" i="6"/>
  <c r="H30" i="6"/>
  <c r="H7" i="6"/>
  <c r="H29" i="6"/>
  <c r="H6" i="6"/>
  <c r="F8" i="15" l="1"/>
  <c r="G9" i="15"/>
  <c r="F9" i="15"/>
  <c r="G8" i="15" l="1"/>
  <c r="U54" i="6"/>
  <c r="U62" i="6"/>
  <c r="M47" i="6"/>
  <c r="M37" i="6"/>
  <c r="M36" i="6"/>
  <c r="U57" i="6"/>
  <c r="U56" i="6"/>
  <c r="M42" i="6"/>
  <c r="U60" i="6"/>
  <c r="U55" i="6"/>
  <c r="M43" i="6"/>
  <c r="M38" i="6"/>
  <c r="U65" i="6"/>
  <c r="M44" i="6"/>
  <c r="U59" i="6"/>
  <c r="M46" i="6"/>
  <c r="M49" i="6"/>
  <c r="U58" i="6"/>
  <c r="M39" i="6"/>
  <c r="M40" i="6"/>
  <c r="U66" i="6"/>
  <c r="M45" i="6"/>
  <c r="U64" i="6"/>
  <c r="U63" i="6" l="1"/>
  <c r="U61" i="6"/>
  <c r="M48" i="6"/>
  <c r="N48" i="6" s="1"/>
  <c r="U53" i="6"/>
  <c r="V53" i="6" s="1"/>
  <c r="M41" i="6"/>
  <c r="N41" i="6" s="1"/>
  <c r="V57" i="6"/>
  <c r="N37" i="6"/>
  <c r="N39" i="6"/>
  <c r="N46" i="6"/>
  <c r="N47" i="6"/>
  <c r="N43" i="6"/>
  <c r="V56" i="6"/>
  <c r="N36" i="6"/>
  <c r="V54" i="6"/>
  <c r="V55" i="6"/>
  <c r="V59" i="6"/>
  <c r="V65" i="6"/>
  <c r="V60" i="6"/>
  <c r="V64" i="6"/>
  <c r="N45" i="6"/>
  <c r="V66" i="6"/>
  <c r="N40" i="6"/>
  <c r="V58" i="6"/>
  <c r="N49" i="6"/>
  <c r="V62" i="6"/>
  <c r="N44" i="6"/>
  <c r="N38" i="6"/>
  <c r="N42" i="6"/>
  <c r="V61" i="6" l="1"/>
  <c r="V63" i="6"/>
</calcChain>
</file>

<file path=xl/sharedStrings.xml><?xml version="1.0" encoding="utf-8"?>
<sst xmlns="http://schemas.openxmlformats.org/spreadsheetml/2006/main" count="1283" uniqueCount="526">
  <si>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</si>
  <si>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</si>
  <si>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</si>
  <si>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</si>
  <si>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</si>
  <si>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</si>
  <si>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</si>
  <si>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</si>
  <si>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</si>
  <si>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</si>
  <si>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</si>
  <si>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</si>
  <si>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</si>
  <si>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</si>
  <si>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</si>
  <si>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</si>
  <si>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</si>
  <si>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</si>
  <si>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</si>
  <si>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</si>
  <si>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</si>
  <si>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</si>
  <si>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</si>
  <si>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</si>
  <si>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</si>
  <si>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</si>
  <si>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</si>
  <si>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</si>
  <si>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</si>
  <si>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</si>
  <si>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</si>
  <si>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</si>
  <si>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</si>
  <si>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</si>
  <si>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</si>
  <si>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</si>
  <si>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</si>
  <si>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</si>
  <si>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</si>
  <si>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</si>
  <si>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</si>
  <si>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</si>
  <si>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2014/15</t>
  </si>
  <si>
    <t>2015/16</t>
  </si>
  <si>
    <t>R (£m)</t>
  </si>
  <si>
    <r>
      <t>R</t>
    </r>
    <r>
      <rPr>
        <b/>
        <vertAlign val="subscript"/>
        <sz val="10"/>
        <color rgb="FF000000"/>
        <rFont val="Arial"/>
        <family val="2"/>
      </rPr>
      <t>G</t>
    </r>
    <r>
      <rPr>
        <b/>
        <sz val="10"/>
        <color rgb="FF000000"/>
        <rFont val="Arial"/>
        <family val="2"/>
      </rPr>
      <t xml:space="preserve"> (£/kW)</t>
    </r>
  </si>
  <si>
    <r>
      <t>R</t>
    </r>
    <r>
      <rPr>
        <b/>
        <vertAlign val="subscript"/>
        <sz val="10"/>
        <color rgb="FF000000"/>
        <rFont val="Arial"/>
        <family val="2"/>
      </rPr>
      <t>D</t>
    </r>
    <r>
      <rPr>
        <b/>
        <sz val="10"/>
        <color rgb="FF000000"/>
        <rFont val="Arial"/>
        <family val="2"/>
      </rPr>
      <t xml:space="preserve"> (£/kW)</t>
    </r>
  </si>
  <si>
    <r>
      <t>Z</t>
    </r>
    <r>
      <rPr>
        <b/>
        <vertAlign val="subscript"/>
        <sz val="10"/>
        <color rgb="FF000000"/>
        <rFont val="Arial"/>
        <family val="2"/>
      </rPr>
      <t>G</t>
    </r>
    <r>
      <rPr>
        <b/>
        <sz val="10"/>
        <color rgb="FF000000"/>
        <rFont val="Arial"/>
        <family val="2"/>
      </rPr>
      <t xml:space="preserve"> (£m)</t>
    </r>
  </si>
  <si>
    <r>
      <t>Z</t>
    </r>
    <r>
      <rPr>
        <b/>
        <vertAlign val="subscript"/>
        <sz val="10"/>
        <color rgb="FF000000"/>
        <rFont val="Arial"/>
        <family val="2"/>
      </rPr>
      <t>D</t>
    </r>
    <r>
      <rPr>
        <b/>
        <sz val="10"/>
        <color rgb="FF000000"/>
        <rFont val="Arial"/>
        <family val="2"/>
      </rPr>
      <t xml:space="preserve"> (£m)</t>
    </r>
  </si>
  <si>
    <t>O (£m)</t>
  </si>
  <si>
    <r>
      <t>L</t>
    </r>
    <r>
      <rPr>
        <b/>
        <vertAlign val="subscript"/>
        <sz val="10"/>
        <color rgb="FF000000"/>
        <rFont val="Arial"/>
        <family val="2"/>
      </rPr>
      <t>G</t>
    </r>
    <r>
      <rPr>
        <b/>
        <sz val="10"/>
        <color rgb="FF000000"/>
        <rFont val="Arial"/>
        <family val="2"/>
      </rPr>
      <t xml:space="preserve"> (£m)</t>
    </r>
  </si>
  <si>
    <t>HH Demand Tariff (£/kW)</t>
  </si>
  <si>
    <t>NHH Demand Tariff (p/kWh)</t>
  </si>
  <si>
    <t>Wider Generation Tariffs (£/kW)</t>
  </si>
  <si>
    <r>
      <t>B</t>
    </r>
    <r>
      <rPr>
        <b/>
        <vertAlign val="subscript"/>
        <sz val="10"/>
        <color rgb="FF000000"/>
        <rFont val="Arial"/>
        <family val="2"/>
      </rPr>
      <t>G</t>
    </r>
    <r>
      <rPr>
        <b/>
        <sz val="10"/>
        <color rgb="FF000000"/>
        <rFont val="Arial"/>
        <family val="2"/>
      </rPr>
      <t xml:space="preserve"> (GW)</t>
    </r>
  </si>
  <si>
    <r>
      <t>B</t>
    </r>
    <r>
      <rPr>
        <b/>
        <vertAlign val="subscript"/>
        <sz val="10"/>
        <color rgb="FF000000"/>
        <rFont val="Arial"/>
        <family val="2"/>
      </rPr>
      <t>D</t>
    </r>
    <r>
      <rPr>
        <b/>
        <sz val="10"/>
        <color rgb="FF000000"/>
        <rFont val="Arial"/>
        <family val="2"/>
      </rPr>
      <t xml:space="preserve"> (GW)</t>
    </r>
  </si>
  <si>
    <t>Table 14</t>
  </si>
  <si>
    <t>Substation Rating</t>
  </si>
  <si>
    <t>Connection Type</t>
  </si>
  <si>
    <t>Local Substation Tariff (£/kW)</t>
  </si>
  <si>
    <t>132kV</t>
  </si>
  <si>
    <t>275kV</t>
  </si>
  <si>
    <t>400kV</t>
  </si>
  <si>
    <t>&lt;1320 MW</t>
  </si>
  <si>
    <t>No redundancy</t>
  </si>
  <si>
    <t>Redundancy</t>
  </si>
  <si>
    <t>&gt;=1320 MW</t>
  </si>
  <si>
    <t>-</t>
  </si>
  <si>
    <t>Substation Name</t>
  </si>
  <si>
    <t>(£/kW)</t>
  </si>
  <si>
    <t>Achruach</t>
  </si>
  <si>
    <t>Dersalloch</t>
  </si>
  <si>
    <t>Afton</t>
  </si>
  <si>
    <t>Didcot</t>
  </si>
  <si>
    <t>Killingholme</t>
  </si>
  <si>
    <t>Aigas</t>
  </si>
  <si>
    <t>Dinorwig</t>
  </si>
  <si>
    <t>Kilmorack</t>
  </si>
  <si>
    <t>An Suidhe</t>
  </si>
  <si>
    <t>Dumnaglass</t>
  </si>
  <si>
    <t>Langage</t>
  </si>
  <si>
    <t>Arecleoch</t>
  </si>
  <si>
    <t>Dunlaw Extension</t>
  </si>
  <si>
    <t>Lochay</t>
  </si>
  <si>
    <t>Baglan Bay</t>
  </si>
  <si>
    <t>Edinbane</t>
  </si>
  <si>
    <t>Luichart</t>
  </si>
  <si>
    <t>Black Law</t>
  </si>
  <si>
    <t>Fallago</t>
  </si>
  <si>
    <t>Marchwood</t>
  </si>
  <si>
    <t>Blacklaw Extension</t>
  </si>
  <si>
    <t>Farr Windfarm</t>
  </si>
  <si>
    <t>Mark Hill</t>
  </si>
  <si>
    <t>Bodelwyddan</t>
  </si>
  <si>
    <t>Ffestiniogg</t>
  </si>
  <si>
    <t xml:space="preserve">Millennium Wind </t>
  </si>
  <si>
    <t>Brochloch</t>
  </si>
  <si>
    <t>Finlarig</t>
  </si>
  <si>
    <t>Mossford</t>
  </si>
  <si>
    <t>Carraig Gheal</t>
  </si>
  <si>
    <t>Foyers</t>
  </si>
  <si>
    <t>Nant</t>
  </si>
  <si>
    <t>Clyde (North)</t>
  </si>
  <si>
    <t>Glendoe</t>
  </si>
  <si>
    <t>Neilston</t>
  </si>
  <si>
    <t>Clyde (South)</t>
  </si>
  <si>
    <t>Glenmoriston</t>
  </si>
  <si>
    <t>Rocksavage</t>
  </si>
  <si>
    <t>Corriegarth</t>
  </si>
  <si>
    <t>Gordonbush</t>
  </si>
  <si>
    <t>Saltend</t>
  </si>
  <si>
    <t>Corriemoillie</t>
  </si>
  <si>
    <t>Griffin Wind</t>
  </si>
  <si>
    <t>South Humber Bank</t>
  </si>
  <si>
    <t>Coryton</t>
  </si>
  <si>
    <t>Hadyard Hill</t>
  </si>
  <si>
    <t>Spalding</t>
  </si>
  <si>
    <t>Harestanes</t>
  </si>
  <si>
    <t>Strathy Wind</t>
  </si>
  <si>
    <t>Cruachan</t>
  </si>
  <si>
    <t>Hartlepool</t>
  </si>
  <si>
    <t>Whitelee</t>
  </si>
  <si>
    <t>Crystal Rig</t>
  </si>
  <si>
    <t>Hedon</t>
  </si>
  <si>
    <t>Whitelee Extension</t>
  </si>
  <si>
    <t>Culligran</t>
  </si>
  <si>
    <t>Invergarry</t>
  </si>
  <si>
    <t>Deanie</t>
  </si>
  <si>
    <t>Kilbraur</t>
  </si>
  <si>
    <t>Offshore Generator</t>
  </si>
  <si>
    <t>Tariff Component (£/kW)</t>
  </si>
  <si>
    <t>Substation</t>
  </si>
  <si>
    <t>Circuit</t>
  </si>
  <si>
    <t>ETUoS</t>
  </si>
  <si>
    <t>Robin Rigg West</t>
  </si>
  <si>
    <t>Barrow</t>
  </si>
  <si>
    <t>Ormonde</t>
  </si>
  <si>
    <t>Walney 1</t>
  </si>
  <si>
    <t>Walney 2</t>
  </si>
  <si>
    <t>Sheringham Shoal</t>
  </si>
  <si>
    <t>Greater Gabbard</t>
  </si>
  <si>
    <t>London Array</t>
  </si>
  <si>
    <t>May forecast</t>
  </si>
  <si>
    <t>July forecast</t>
  </si>
  <si>
    <t>Contracted TEC</t>
  </si>
  <si>
    <t>Modelled TEC</t>
  </si>
  <si>
    <t>Interconnector</t>
  </si>
  <si>
    <t>Transport Model</t>
  </si>
  <si>
    <t>(Generation MW)</t>
  </si>
  <si>
    <t>Charging Base</t>
  </si>
  <si>
    <t>G</t>
  </si>
  <si>
    <t>D</t>
  </si>
  <si>
    <t>E (TWh)</t>
  </si>
  <si>
    <t>L (€/MWh)</t>
  </si>
  <si>
    <t>X (€/£)</t>
  </si>
  <si>
    <t>Tariffs 15/16 (p/kWh)</t>
  </si>
  <si>
    <t>October forecast</t>
  </si>
  <si>
    <t>Draft Tariffs</t>
  </si>
  <si>
    <t>Final Tariffs</t>
  </si>
  <si>
    <t>Dem</t>
  </si>
  <si>
    <t>Gen</t>
  </si>
  <si>
    <t xml:space="preserve">Revenue recovered from offshore local tariffs </t>
  </si>
  <si>
    <t>Revenue recovered from the locational element of generator tariffs</t>
  </si>
  <si>
    <t>Total TNUoS revenue</t>
  </si>
  <si>
    <t>Proportion of revenue recovered from demand</t>
  </si>
  <si>
    <t xml:space="preserve">Proportion of revenue recovered from generation </t>
  </si>
  <si>
    <t>Generator residual tariff</t>
  </si>
  <si>
    <t>Demand residual tariff</t>
  </si>
  <si>
    <t>Generator charging base</t>
  </si>
  <si>
    <t>Revenue recovered from the locational element of demand tariffs</t>
  </si>
  <si>
    <t>Transport Model Demand</t>
  </si>
  <si>
    <t>Small generators discount</t>
  </si>
  <si>
    <t>(GW)</t>
  </si>
  <si>
    <t>Change in Residual</t>
  </si>
  <si>
    <t>G (%)</t>
  </si>
  <si>
    <t>D (%)</t>
  </si>
  <si>
    <t>Table 2 - Local Substation Tariffs</t>
  </si>
  <si>
    <t>Table 3 - Local Circuit Tariffs</t>
  </si>
  <si>
    <t>Table 5 - Demand Tariffs</t>
  </si>
  <si>
    <t>£/kW</t>
  </si>
  <si>
    <t>2015/16 Wider Generation Tariffs</t>
  </si>
  <si>
    <t>Change in residual (£/kW)</t>
  </si>
  <si>
    <t>Table 1 - Generation Wider Tariffs</t>
  </si>
  <si>
    <t>Table 4 - Offshore Local Tariffs</t>
  </si>
  <si>
    <t>Table 6 - Contracted and Modelled TEC</t>
  </si>
  <si>
    <t>Table 7 - Transport Model Demand</t>
  </si>
  <si>
    <t>Table 8 - Allowed Revenues</t>
  </si>
  <si>
    <t>Table 9 - G/D split Calculation</t>
  </si>
  <si>
    <t>Table 10 - Residual Calculation</t>
  </si>
  <si>
    <t>French - Sellindge 400kV</t>
  </si>
  <si>
    <t>Britned - Grain 400kV</t>
  </si>
  <si>
    <t>East West - Deesside 400kV</t>
  </si>
  <si>
    <t>Moyle - Auchencrosh 275kV</t>
  </si>
  <si>
    <t>Change from 2014/15 tariff</t>
  </si>
  <si>
    <t>Figure 1 - Generation Changes</t>
  </si>
  <si>
    <t>Change from 2014/15 (£/kW)</t>
  </si>
  <si>
    <t>Figure 2 - HH Demand Tariff Changes</t>
  </si>
  <si>
    <t>Figure 3 - Change in NHH Tariff</t>
  </si>
  <si>
    <t>Gen (£/kW)</t>
  </si>
  <si>
    <t>Dem (£/kW)</t>
  </si>
  <si>
    <t>Dem (p/kWh)</t>
  </si>
  <si>
    <t>Residual</t>
  </si>
  <si>
    <t>Average Tariff</t>
  </si>
  <si>
    <t>Robin Rigg East</t>
  </si>
  <si>
    <t>Gunfleet Sands 1 &amp; 2</t>
  </si>
  <si>
    <t>£m Nominal</t>
  </si>
  <si>
    <t>2014/15 TNUoS Revenue</t>
  </si>
  <si>
    <t>2015/16 TNUoS Revenue</t>
  </si>
  <si>
    <t>Jan 2014 Initial View</t>
  </si>
  <si>
    <t>April
2014
Update</t>
  </si>
  <si>
    <t>July
2014
Update</t>
  </si>
  <si>
    <t>Oct
2014
Update</t>
  </si>
  <si>
    <t>Dec
2014
Draft</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</si>
  <si>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</si>
  <si>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</si>
  <si>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</si>
  <si>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</si>
  <si>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</si>
  <si>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</si>
  <si>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</si>
  <si>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</si>
  <si>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</si>
  <si>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Revenue recovered from onshore local circuit tariffs</t>
  </si>
  <si>
    <r>
      <t>S</t>
    </r>
    <r>
      <rPr>
        <b/>
        <vertAlign val="subscript"/>
        <sz val="10"/>
        <color rgb="FF000000"/>
        <rFont val="Arial"/>
        <family val="2"/>
      </rPr>
      <t>G</t>
    </r>
    <r>
      <rPr>
        <b/>
        <sz val="10"/>
        <color rgb="FF000000"/>
        <rFont val="Arial"/>
        <family val="2"/>
      </rPr>
      <t xml:space="preserve"> (£m)</t>
    </r>
  </si>
  <si>
    <t>Revenue recovered from onshore local substation tariffs</t>
  </si>
  <si>
    <t>Demand charging base</t>
  </si>
  <si>
    <t>Carrington</t>
  </si>
  <si>
    <t>Lincs</t>
  </si>
  <si>
    <t>Change from Dec forecast</t>
  </si>
  <si>
    <t>Thanet</t>
  </si>
  <si>
    <t>Generation (MW)</t>
  </si>
  <si>
    <t>2013/14</t>
  </si>
  <si>
    <t>Charging Year</t>
  </si>
  <si>
    <t>NHH Demand (4pm-7pm TWh)</t>
  </si>
  <si>
    <t>HH Demand Average Triad (MW)</t>
  </si>
  <si>
    <t>Total Average Triad (MW)</t>
  </si>
  <si>
    <t>2014/15
(£/kW)</t>
  </si>
  <si>
    <t>Tariffs 14/15 (p/kWh)</t>
  </si>
  <si>
    <t>Change from 2014/15 (p/kWh)</t>
  </si>
  <si>
    <t>Change from Dec forecast (p/kWh)</t>
  </si>
  <si>
    <t>Exchange Rate</t>
  </si>
  <si>
    <t>Total Revenue</t>
  </si>
  <si>
    <t>% revenue generation</t>
  </si>
  <si>
    <t>% demand generation</t>
  </si>
  <si>
    <t>Revenue recovered from generation</t>
  </si>
  <si>
    <t>Revenue recovered from demand</t>
  </si>
  <si>
    <t>Annual generation</t>
  </si>
  <si>
    <t>Limit on generation tariff</t>
  </si>
  <si>
    <t>Table 11 - Charging Bases</t>
  </si>
  <si>
    <t>Jan
2014
Final</t>
  </si>
  <si>
    <t>Jan
2015
Final</t>
  </si>
  <si>
    <t>2016/17</t>
  </si>
  <si>
    <t>2017/18</t>
  </si>
  <si>
    <t>2018/19</t>
  </si>
  <si>
    <t>2019/20</t>
  </si>
  <si>
    <t>* No data provided</t>
  </si>
  <si>
    <t>Table 17 - Summary of Revenue Requirements</t>
  </si>
  <si>
    <t>National Grid Revenue Forecast</t>
  </si>
  <si>
    <t>Updated:</t>
  </si>
  <si>
    <t xml:space="preserve"> </t>
  </si>
  <si>
    <t>Description</t>
  </si>
  <si>
    <t>Licence
Term</t>
  </si>
  <si>
    <t>Special
Condition</t>
  </si>
  <si>
    <t>Applicable
to</t>
  </si>
  <si>
    <t>Yr t-1</t>
  </si>
  <si>
    <t>Yr t</t>
  </si>
  <si>
    <t>Yr t+1</t>
  </si>
  <si>
    <t>Yr t+2</t>
  </si>
  <si>
    <t>Yr t+3</t>
  </si>
  <si>
    <t>Yr t+4</t>
  </si>
  <si>
    <t>Yr t+5</t>
  </si>
  <si>
    <t>Notes</t>
  </si>
  <si>
    <t>Regulatory Year</t>
  </si>
  <si>
    <t>Actual RPI</t>
  </si>
  <si>
    <t>RPI Actual</t>
  </si>
  <si>
    <t>RPIAt</t>
  </si>
  <si>
    <t>3A</t>
  </si>
  <si>
    <t>Assumed Interest Rate</t>
  </si>
  <si>
    <t>It</t>
  </si>
  <si>
    <t>Opening Base Revenue Allowance (2009/10 prices)</t>
  </si>
  <si>
    <t>A1</t>
  </si>
  <si>
    <t>PUt</t>
  </si>
  <si>
    <t>ALL</t>
  </si>
  <si>
    <t>Price Control Financial Model Iteration Adjustment</t>
  </si>
  <si>
    <t>A2</t>
  </si>
  <si>
    <t>MODt</t>
  </si>
  <si>
    <t>RPI True Up</t>
  </si>
  <si>
    <t>A3</t>
  </si>
  <si>
    <t>TRUt</t>
  </si>
  <si>
    <t>Prior Calendar Year RPI Forecast</t>
  </si>
  <si>
    <t>GRPIFc-1</t>
  </si>
  <si>
    <t>Current Calendar Year RPI Forecast</t>
  </si>
  <si>
    <t>GRPIFc</t>
  </si>
  <si>
    <t>Next Calendar Year RPI forecast</t>
  </si>
  <si>
    <t>GRPIFc+1</t>
  </si>
  <si>
    <t>RPI Forecast</t>
  </si>
  <si>
    <t>A4</t>
  </si>
  <si>
    <t>RPIFt</t>
  </si>
  <si>
    <t>Base Revenue [A=(A1+A2+A3)*A4]</t>
  </si>
  <si>
    <t>A</t>
  </si>
  <si>
    <t>BRt</t>
  </si>
  <si>
    <t>Pass-Through Business Rates</t>
  </si>
  <si>
    <t>B1</t>
  </si>
  <si>
    <t>RBt</t>
  </si>
  <si>
    <t>3B</t>
  </si>
  <si>
    <t>Temporary Physical Disconnection</t>
  </si>
  <si>
    <t>B2</t>
  </si>
  <si>
    <t>TPDt</t>
  </si>
  <si>
    <t>Licence Fee</t>
  </si>
  <si>
    <t>B3</t>
  </si>
  <si>
    <t>LFt</t>
  </si>
  <si>
    <t>NG</t>
  </si>
  <si>
    <t>Inter TSO Compensation</t>
  </si>
  <si>
    <t>B4</t>
  </si>
  <si>
    <t>ITCt</t>
  </si>
  <si>
    <t>Termination of Bilateral Connection Agreements</t>
  </si>
  <si>
    <t>B5</t>
  </si>
  <si>
    <t>TERMt</t>
  </si>
  <si>
    <t>SP Transmission Pass-Through</t>
  </si>
  <si>
    <t>B6</t>
  </si>
  <si>
    <t>TSPt</t>
  </si>
  <si>
    <t>SHE Transmission Pass-Through</t>
  </si>
  <si>
    <t>B7</t>
  </si>
  <si>
    <t>TSHt</t>
  </si>
  <si>
    <t>Offshore Transmission Pass-Through</t>
  </si>
  <si>
    <t>B8</t>
  </si>
  <si>
    <t>TOFTOt</t>
  </si>
  <si>
    <t>Embedded Offshore Pass-Through</t>
  </si>
  <si>
    <t>B9</t>
  </si>
  <si>
    <t>OFETt</t>
  </si>
  <si>
    <t>Pass-Through Items [B=B1+B2+B3+B4+B5+B6+B7+B8+B9]</t>
  </si>
  <si>
    <t>B</t>
  </si>
  <si>
    <t>PTt</t>
  </si>
  <si>
    <t>Reliability Incentive Adjustment</t>
  </si>
  <si>
    <t>C1</t>
  </si>
  <si>
    <t>RIt</t>
  </si>
  <si>
    <t>3C</t>
  </si>
  <si>
    <t>Stakeholder Satisfaction Adjustment</t>
  </si>
  <si>
    <t>C2</t>
  </si>
  <si>
    <t>SSOt</t>
  </si>
  <si>
    <t>3D</t>
  </si>
  <si>
    <t>Sulphur Hexafluoride (SF6) Gas Emissions Adjustment</t>
  </si>
  <si>
    <t>C3</t>
  </si>
  <si>
    <t>SFIt</t>
  </si>
  <si>
    <t>3E</t>
  </si>
  <si>
    <t>Awarded Environmental Discretionary Rewards</t>
  </si>
  <si>
    <t>C4</t>
  </si>
  <si>
    <t>EDRt</t>
  </si>
  <si>
    <t>3F</t>
  </si>
  <si>
    <t>Outputs Incentive Revenue [C=C1+C2+C3+C4]</t>
  </si>
  <si>
    <t>C</t>
  </si>
  <si>
    <t>OIPt</t>
  </si>
  <si>
    <t>Network Innovation Allowance</t>
  </si>
  <si>
    <t>NIAt</t>
  </si>
  <si>
    <t>3H</t>
  </si>
  <si>
    <t>E</t>
  </si>
  <si>
    <t>NICFt</t>
  </si>
  <si>
    <t>3I</t>
  </si>
  <si>
    <t>Future Environmental Discretionary Rewards</t>
  </si>
  <si>
    <t>F</t>
  </si>
  <si>
    <t>Transmission Investment for Renewable Generation</t>
  </si>
  <si>
    <t>TIRGt</t>
  </si>
  <si>
    <t>3J</t>
  </si>
  <si>
    <t>Scottish Site Specific Adjustment</t>
  </si>
  <si>
    <t>H</t>
  </si>
  <si>
    <t>DISt</t>
  </si>
  <si>
    <t>Scottish Terminations Adjustment</t>
  </si>
  <si>
    <t>I</t>
  </si>
  <si>
    <t>TSt</t>
  </si>
  <si>
    <t>Correction Factor</t>
  </si>
  <si>
    <t>K</t>
  </si>
  <si>
    <t>-Kt</t>
  </si>
  <si>
    <t>Maximum Revenue [M= A+B+C+D+E+F+G+H+I+K]</t>
  </si>
  <si>
    <t>M</t>
  </si>
  <si>
    <t>TOt</t>
  </si>
  <si>
    <t>Termination Charges</t>
  </si>
  <si>
    <t>Pre-vesting connection charges</t>
  </si>
  <si>
    <t>P</t>
  </si>
  <si>
    <t>TNUoS Collected Revenue [T=M-B5-P]</t>
  </si>
  <si>
    <t>T</t>
  </si>
  <si>
    <t>Final Collected Revenue</t>
  </si>
  <si>
    <t>U</t>
  </si>
  <si>
    <t>TNRt</t>
  </si>
  <si>
    <t>Over / (Under) Recovery [V=U-M]</t>
  </si>
  <si>
    <t>V</t>
  </si>
  <si>
    <t>Forecast percentage change to Maximum Revenue M</t>
  </si>
  <si>
    <t>Forecast percentage change to TNUoS Collected Revenue T</t>
  </si>
  <si>
    <t>Notes: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</si>
  <si>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</si>
  <si>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</si>
  <si>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</si>
  <si>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to all Transmission Owners are inlcuded in National Grid Maximum Revenue and are included here</t>
  </si>
  <si>
    <t>2013/14 and 2014/15 pass through to other networks is based on forecast at time of tariff setting</t>
  </si>
  <si>
    <t>Table 18 - National Grid Revenue Forecast</t>
  </si>
  <si>
    <t>Scottish Power Transmission Revenue Forecast</t>
  </si>
  <si>
    <t>Pass-Through Items [B=B1+B2]</t>
  </si>
  <si>
    <t>Financial Incentive for Timely Connections Output</t>
  </si>
  <si>
    <t>C5</t>
  </si>
  <si>
    <t>-CONADJt</t>
  </si>
  <si>
    <t>3G</t>
  </si>
  <si>
    <t>SP, SHE</t>
  </si>
  <si>
    <t>Outputs Incentive Revenue [C=C1+C2+C3+C4+C5]</t>
  </si>
  <si>
    <t>Maximum Revenue (M= A+B+C+D+G+J+K]</t>
  </si>
  <si>
    <t>Excluded Services</t>
  </si>
  <si>
    <t>EXCt</t>
  </si>
  <si>
    <t>Site Specifc Charges</t>
  </si>
  <si>
    <t>S</t>
  </si>
  <si>
    <t>EXSt</t>
  </si>
  <si>
    <t>TNUoS Collected Revenue (T=M+P-S)</t>
  </si>
  <si>
    <t>NIC payments are not included as they do not form part of SPT Maximum Revenue</t>
  </si>
  <si>
    <t>Commentary</t>
  </si>
  <si>
    <t>All reasonable care has been taken in the preparation of these illustrative tables and the data therein.  SPT offers this data without prejudice and cannot be held responsible for any loss that might be attributed to the use of this data.  SPT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</si>
  <si>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the RIIO-ET1 Final Proposals.  </t>
  </si>
  <si>
    <t>Within the bounds of commercial confidentiality, this forecast provides as much information as possible.</t>
  </si>
  <si>
    <t>This forecast contains as much information as can be currently made available.  Generally, allowances determined by Ofgem are shown; and we also include forecasts for anticipated future Ofgem determinations in respect of the Iteration adjustment reflecting our latest view of totex, changes to allowed totex and cost of debt.</t>
  </si>
  <si>
    <t>This respects commercial confidentiality and disclosure considerations.</t>
  </si>
  <si>
    <t xml:space="preserve">Note that actual revenues may vary from those currently forecast.  </t>
  </si>
  <si>
    <t>All £ figures are in money of the day</t>
  </si>
  <si>
    <t>Information provided in £m to one decimal place</t>
  </si>
  <si>
    <t>Assumptions</t>
  </si>
  <si>
    <t>It is assumed that there will be one set of price changes per year effective on 1st April.</t>
  </si>
  <si>
    <t>Data taken from December 2014 submission under STCP24-1 except 2015/16 EXC, EXS and MOD which have been adjusted to reflect January 2015 submission under STCP14-1.</t>
  </si>
  <si>
    <t>SHE Transmission Revenue Forecast</t>
  </si>
  <si>
    <t>No forecast available for 2019/20 so indicative numbers based upon inflated 2018/19 forecast.</t>
  </si>
  <si>
    <t>Compensatory Payments Adjustment</t>
  </si>
  <si>
    <t>J</t>
  </si>
  <si>
    <t>SHCPt</t>
  </si>
  <si>
    <t>SHE</t>
  </si>
  <si>
    <t>NIC payments are not included as they do not form part of SHET Maximum Revenue</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</si>
  <si>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</si>
  <si>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  Generally, allowances determined by Ofgem are shown; whilst those for which Ofgem determinations are expected are not.</t>
  </si>
  <si>
    <t>Table 20 - SHE Transmission Revenue Forecast</t>
  </si>
  <si>
    <t>Table 19 - SP Transmission Revenue Forecast</t>
  </si>
  <si>
    <t>Offshore Transmission Revenue Forecast</t>
  </si>
  <si>
    <t>Gunfleet</t>
  </si>
  <si>
    <t>Robin Rigg</t>
  </si>
  <si>
    <t>Gwynt y mor</t>
  </si>
  <si>
    <t>West of Duddon Sands</t>
  </si>
  <si>
    <t>Humber Gateway</t>
  </si>
  <si>
    <t>Westermost Rough</t>
  </si>
  <si>
    <t>Galloper</t>
  </si>
  <si>
    <t>Race Bank</t>
  </si>
  <si>
    <t>Burbo Bank</t>
  </si>
  <si>
    <t>Dudgeon</t>
  </si>
  <si>
    <t>Rampion</t>
  </si>
  <si>
    <t>Beatrice</t>
  </si>
  <si>
    <t>East Anglia 1</t>
  </si>
  <si>
    <t>Inch Cape 1</t>
  </si>
  <si>
    <t>Moray Firth</t>
  </si>
  <si>
    <t>Navitus Bay 1</t>
  </si>
  <si>
    <t>Neart Na Goaith</t>
  </si>
  <si>
    <t>Triton Knoll 1</t>
  </si>
  <si>
    <t>Walney Extension</t>
  </si>
  <si>
    <t>Offshore Transmission Pass-Through (B7)</t>
  </si>
  <si>
    <t>NIC payments are not included as they do not form part of OFTO Maximum Revenue</t>
  </si>
  <si>
    <t>Table 21 - Offshore Revenues</t>
  </si>
  <si>
    <t>Table 13 - Wider Generation Tariffs</t>
  </si>
  <si>
    <t>2015/16 Draft</t>
  </si>
  <si>
    <t>2015/16 Final</t>
  </si>
  <si>
    <t>Draft to Final Change</t>
  </si>
  <si>
    <t>2014/15 - 2015/16 Change</t>
  </si>
  <si>
    <t>Table 12 - Interconectors</t>
  </si>
  <si>
    <t>Table 14 - HH Demand Tariffs</t>
  </si>
  <si>
    <t>2015/16
Final
(£/kW)</t>
  </si>
  <si>
    <t>Change from Dec Draft (£/kW)</t>
  </si>
  <si>
    <t>Table 15 - NHH Demand Tariffs</t>
  </si>
  <si>
    <t>Table 16 - Generation TEC</t>
  </si>
  <si>
    <t>Power Station</t>
  </si>
  <si>
    <t>Change</t>
  </si>
  <si>
    <t>Abernedd</t>
  </si>
  <si>
    <t>Achruach Wind Farm</t>
  </si>
  <si>
    <t>Barry</t>
  </si>
  <si>
    <t>Brockloch Rig Wind Farm</t>
  </si>
  <si>
    <t>Clyde North</t>
  </si>
  <si>
    <t>Clyde South</t>
  </si>
  <si>
    <t>Cour</t>
  </si>
  <si>
    <t>Cowes</t>
  </si>
  <si>
    <t>Dumnaglass Wind Farm</t>
  </si>
  <si>
    <t>Ewe Hill</t>
  </si>
  <si>
    <t>Fawley</t>
  </si>
  <si>
    <t>Ferrybridge C</t>
  </si>
  <si>
    <t>Fiddlers Ferry</t>
  </si>
  <si>
    <t>Grain</t>
  </si>
  <si>
    <t>Harelaw</t>
  </si>
  <si>
    <t>Heysham</t>
  </si>
  <si>
    <t>Ironbridge</t>
  </si>
  <si>
    <t>Keadby</t>
  </si>
  <si>
    <t>Mark Hill Wind Farm</t>
  </si>
  <si>
    <t xml:space="preserve">Pogbie Wind Farm </t>
  </si>
  <si>
    <t>Quioch</t>
  </si>
  <si>
    <t>Strathy N &amp; S Wind</t>
  </si>
  <si>
    <t>West Burton B</t>
  </si>
  <si>
    <t>Wilton</t>
  </si>
  <si>
    <t>Nb These generation average tariffs include local tariffs</t>
  </si>
  <si>
    <t>G.R (£m)</t>
  </si>
  <si>
    <t>D.R (£m)</t>
  </si>
  <si>
    <t>*</t>
  </si>
  <si>
    <t>April to March average</t>
  </si>
  <si>
    <t>Office of National Statistics</t>
  </si>
  <si>
    <t>Bank of England Base Rate</t>
  </si>
  <si>
    <t>From Licence</t>
  </si>
  <si>
    <t>Determined by Ofgem/Licensee forecast</t>
  </si>
  <si>
    <t>Licensee Actual/Forecast</t>
  </si>
  <si>
    <t>HM Treasury Forecast then 2.8%</t>
  </si>
  <si>
    <t>Using HM Treasury Forecast</t>
  </si>
  <si>
    <t>Does not affect TNUoS</t>
  </si>
  <si>
    <t>13/14 &amp; 14/15 Charge setting. Later from TSP Tab</t>
  </si>
  <si>
    <t>13/14 &amp; 14/15 Charge setting. Later from TSH Tab</t>
  </si>
  <si>
    <t>13/14 &amp; 14/15 Charge setting. Later from OFTO Tab</t>
  </si>
  <si>
    <t>Licensee Actual/Forecast/Budget</t>
  </si>
  <si>
    <t>Only includes EDR awarded to licensee to date</t>
  </si>
  <si>
    <t>Sum of NICF awards determined by Ofgem/Forecast by National Grid</t>
  </si>
  <si>
    <t>Sum of future EDR awards forecast by National Grid</t>
  </si>
  <si>
    <t>Calculated by Licensee</t>
  </si>
  <si>
    <t>As forecast by National Grid</t>
  </si>
  <si>
    <t>National Grid forecast</t>
  </si>
  <si>
    <t>Post BETTA Connection Charges</t>
  </si>
  <si>
    <t>Pre &amp; Post BETTA Connection Charges</t>
  </si>
  <si>
    <t>General System Charge</t>
  </si>
  <si>
    <t>Forecast of cummulativce MOD impacts, excl non approved</t>
  </si>
  <si>
    <t>RBt rebate received in  2014/15, pass through in 2016/17</t>
  </si>
  <si>
    <t>Excludes Asset Adjusting Events impacts</t>
  </si>
  <si>
    <t>Latest Forecast</t>
  </si>
  <si>
    <t>Post-Vesting, Pre-BETTA Connection Charges</t>
  </si>
  <si>
    <t>Current revenues plus indexation</t>
  </si>
  <si>
    <t>National Grid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</si>
</sst>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0.000000"/>
    <numFmt numFmtId="170" formatCode="_(* #,##0.0_);_(* \(#,##0.0\);_(* &quot;-&quot;??_);_(@_)"/>
    <numFmt numFmtId="171" formatCode="#,##0.0;[Red]\(#,##0.0\)"/>
    <numFmt numFmtId="172" formatCode="0.0%"/>
    <numFmt numFmtId="173" formatCode="_-* #,##0.0000_-;\-* #,##0.0000_-;_-* &quot;-&quot;??_-;_-@_-"/>
    <numFmt numFmtId="174" formatCode="_-* #,##0.0_-;\-* #,##0.0_-;_-* &quot;-&quot;??_-;_-@_-"/>
    <numFmt numFmtId="175" formatCode="0.0_ ;[Red]\-0.0\ "/>
    <numFmt numFmtId="176" formatCode="0.0000_ ;[Red]\-0.0000\ "/>
    <numFmt numFmtId="177" formatCode="#,##0.0000_ ;[Red]\-#,##0.0000\ "/>
    <numFmt numFmtId="178" formatCode="#,##0.000_ ;[Red]\-#,##0.000\ "/>
    <numFmt numFmtId="179" formatCode="#,##0.0_ ;[Red]\-#,##0.0\ "/>
    <numFmt numFmtId="180" formatCode="#,##0.0"/>
    <numFmt numFmtId="181" formatCode="_(* #,##0.00_);_(* \(#,##0.00\);_(* &quot;-&quot;??_);_(@_)"/>
    <numFmt numFmtId="182" formatCode="0.0000000000000000000000000"/>
    <numFmt numFmtId="183" formatCode="0.0"/>
    <numFmt numFmtId="184" formatCode="#,##0.00_ ;\-#,##0.00\ "/>
    <numFmt numFmtId="185" formatCode="0.000"/>
    <numFmt numFmtId="186" formatCode="#,##0_ ;\-#,##0\ "/>
  </numFmts>
  <fonts count="6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rgb="FF0070C0"/>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8"/>
      <color theme="1"/>
      <name val="Arial"/>
      <family val="2"/>
    </font>
    <font>
      <sz val="10"/>
      <color theme="1"/>
      <name val="Arial"/>
      <family val="2"/>
    </font>
    <font>
      <i/>
      <sz val="10"/>
      <name val="Arial"/>
      <family val="2"/>
    </font>
    <font>
      <i/>
      <sz val="11"/>
      <color theme="1"/>
      <name val="Calibri"/>
      <family val="2"/>
      <scheme val="minor"/>
    </font>
    <font>
      <b/>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sz val="11"/>
      <name val="Calibri"/>
      <family val="2"/>
      <scheme val="minor"/>
    </font>
    <font>
      <b/>
      <sz val="10"/>
      <color theme="4" tint="-0.499984740745262"/>
      <name val="Arial"/>
      <family val="2"/>
    </font>
    <font>
      <sz val="10"/>
      <color indexed="12"/>
      <name val="Arial"/>
      <family val="2"/>
    </font>
    <font>
      <b/>
      <sz val="18"/>
      <color rgb="FFFF0000"/>
      <name val="Calibri"/>
      <family val="2"/>
      <scheme val="minor"/>
    </font>
  </fonts>
  <fills count="5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43"/>
        <bgColor indexed="64"/>
      </patternFill>
    </fill>
    <fill>
      <patternFill patternType="solid">
        <fgColor indexed="44"/>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lightUp">
        <fgColor theme="9" tint="-0.24994659260841701"/>
        <bgColor theme="0"/>
      </patternFill>
    </fill>
    <fill>
      <patternFill patternType="solid">
        <fgColor theme="0" tint="-0.249977111117893"/>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8"/>
      </left>
      <right style="thin">
        <color indexed="8"/>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thin">
        <color indexed="64"/>
      </left>
      <right/>
      <top style="medium">
        <color indexed="64"/>
      </top>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thin">
        <color indexed="8"/>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8"/>
      </left>
      <right style="thin">
        <color indexed="64"/>
      </right>
      <top style="medium">
        <color indexed="64"/>
      </top>
      <bottom/>
      <diagonal/>
    </border>
    <border>
      <left style="thin">
        <color auto="1"/>
      </left>
      <right/>
      <top/>
      <bottom/>
      <diagonal/>
    </border>
    <border>
      <left style="thin">
        <color auto="1"/>
      </left>
      <right/>
      <top/>
      <bottom style="medium">
        <color indexed="64"/>
      </bottom>
      <diagonal/>
    </border>
    <border>
      <left style="thin">
        <color auto="1"/>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64"/>
      </left>
      <right style="medium">
        <color indexed="64"/>
      </right>
      <top style="thin">
        <color indexed="64"/>
      </top>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auto="1"/>
      </left>
      <right style="thin">
        <color indexed="64"/>
      </right>
      <top/>
      <bottom/>
      <diagonal/>
    </border>
    <border>
      <left/>
      <right style="thin">
        <color indexed="8"/>
      </right>
      <top style="medium">
        <color indexed="64"/>
      </top>
      <bottom style="medium">
        <color indexed="64"/>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style="thin">
        <color indexed="8"/>
      </left>
      <right style="thin">
        <color indexed="64"/>
      </right>
      <top/>
      <bottom style="medium">
        <color indexed="8"/>
      </bottom>
      <diagonal/>
    </border>
    <border>
      <left style="thin">
        <color auto="1"/>
      </left>
      <right style="thin">
        <color indexed="64"/>
      </right>
      <top style="thin">
        <color auto="1"/>
      </top>
      <bottom style="thin">
        <color auto="1"/>
      </bottom>
      <diagonal/>
    </border>
    <border>
      <left/>
      <right/>
      <top style="medium">
        <color auto="1"/>
      </top>
      <bottom style="medium">
        <color indexed="64"/>
      </bottom>
      <diagonal/>
    </border>
    <border>
      <left style="medium">
        <color auto="1"/>
      </left>
      <right style="thin">
        <color indexed="64"/>
      </right>
      <top/>
      <bottom/>
      <diagonal/>
    </border>
    <border>
      <left/>
      <right/>
      <top/>
      <bottom style="medium">
        <color auto="1"/>
      </bottom>
      <diagonal/>
    </border>
  </borders>
  <cellStyleXfs count="126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4"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5"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6"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6"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6"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7" fillId="45" borderId="0" applyNumberFormat="0" applyProtection="0">
      <alignment horizontal="left" vertical="center" indent="1"/>
    </xf>
    <xf numFmtId="4" fontId="25"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2"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2"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3"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4"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2"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3"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5"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6" applyNumberFormat="0" applyProtection="0">
      <alignment horizontal="right" vertical="center"/>
    </xf>
    <xf numFmtId="0" fontId="3" fillId="0" borderId="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4" fontId="25" fillId="44" borderId="36" applyNumberFormat="0" applyProtection="0">
      <alignment horizontal="right" vertical="center"/>
    </xf>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7" fillId="16" borderId="35" applyNumberFormat="0" applyAlignment="0" applyProtection="0"/>
    <xf numFmtId="0" fontId="18" fillId="0" borderId="0" applyNumberFormat="0" applyFill="0" applyBorder="0" applyAlignment="0" applyProtection="0"/>
    <xf numFmtId="0" fontId="19" fillId="0" borderId="39"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9" applyNumberFormat="0" applyFill="0" applyAlignment="0" applyProtection="0"/>
    <xf numFmtId="0" fontId="18" fillId="0" borderId="0" applyNumberFormat="0" applyFill="0" applyBorder="0" applyAlignment="0" applyProtection="0"/>
    <xf numFmtId="0" fontId="17" fillId="16" borderId="35" applyNumberFormat="0" applyAlignment="0" applyProtection="0"/>
    <xf numFmtId="0" fontId="3" fillId="4" borderId="34"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8"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8"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6"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0" fontId="4" fillId="2" borderId="0" applyNumberFormat="0" applyBorder="0" applyAlignment="0" applyProtection="0"/>
    <xf numFmtId="4" fontId="25" fillId="44" borderId="36" applyNumberFormat="0" applyProtection="0">
      <alignment horizontal="right" vertical="center"/>
    </xf>
    <xf numFmtId="0" fontId="3" fillId="0" borderId="0"/>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9" applyNumberFormat="0" applyFill="0" applyAlignment="0" applyProtection="0"/>
    <xf numFmtId="0" fontId="18" fillId="0" borderId="0" applyNumberFormat="0" applyFill="0" applyBorder="0" applyAlignment="0" applyProtection="0"/>
    <xf numFmtId="0" fontId="17" fillId="16" borderId="35" applyNumberFormat="0" applyAlignment="0" applyProtection="0"/>
    <xf numFmtId="0" fontId="3" fillId="4" borderId="34"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8"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8"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6"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0" fontId="4" fillId="2" borderId="0" applyNumberFormat="0" applyBorder="0" applyAlignment="0" applyProtection="0"/>
    <xf numFmtId="4" fontId="25" fillId="44" borderId="36" applyNumberFormat="0" applyProtection="0">
      <alignment horizontal="right" vertical="center"/>
    </xf>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5" applyNumberFormat="0" applyFill="0" applyAlignment="0" applyProtection="0"/>
    <xf numFmtId="0" fontId="18" fillId="0" borderId="0" applyNumberFormat="0" applyFill="0" applyBorder="0" applyAlignment="0" applyProtection="0"/>
    <xf numFmtId="0" fontId="17" fillId="16" borderId="42" applyNumberFormat="0" applyAlignment="0" applyProtection="0"/>
    <xf numFmtId="0" fontId="3" fillId="4" borderId="41"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40"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40"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0"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0"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1" applyNumberFormat="0" applyFont="0" applyAlignment="0" applyProtection="0"/>
    <xf numFmtId="0" fontId="17" fillId="37" borderId="42" applyNumberFormat="0" applyAlignment="0" applyProtection="0"/>
    <xf numFmtId="9" fontId="3" fillId="0" borderId="0" applyFont="0" applyFill="0" applyBorder="0" applyAlignment="0" applyProtection="0"/>
    <xf numFmtId="4" fontId="23" fillId="7" borderId="43" applyNumberFormat="0" applyProtection="0">
      <alignment vertical="center"/>
    </xf>
    <xf numFmtId="4" fontId="35" fillId="7" borderId="43" applyNumberFormat="0" applyProtection="0">
      <alignment vertical="center"/>
    </xf>
    <xf numFmtId="4" fontId="23" fillId="7" borderId="43" applyNumberFormat="0" applyProtection="0">
      <alignment horizontal="left" vertical="center" indent="1"/>
    </xf>
    <xf numFmtId="0" fontId="23" fillId="7" borderId="43" applyNumberFormat="0" applyProtection="0">
      <alignment horizontal="left" vertical="top" indent="1"/>
    </xf>
    <xf numFmtId="0" fontId="4" fillId="6" borderId="0" applyNumberFormat="0" applyBorder="0" applyAlignment="0" applyProtection="0"/>
    <xf numFmtId="4" fontId="22" fillId="8" borderId="43" applyNumberFormat="0" applyProtection="0">
      <alignment horizontal="right" vertical="center"/>
    </xf>
    <xf numFmtId="4" fontId="22" fillId="3" borderId="43" applyNumberFormat="0" applyProtection="0">
      <alignment horizontal="right" vertical="center"/>
    </xf>
    <xf numFmtId="4" fontId="22" fillId="14" borderId="43" applyNumberFormat="0" applyProtection="0">
      <alignment horizontal="right" vertical="center"/>
    </xf>
    <xf numFmtId="4" fontId="22" fillId="10" borderId="43" applyNumberFormat="0" applyProtection="0">
      <alignment horizontal="right" vertical="center"/>
    </xf>
    <xf numFmtId="4" fontId="22" fillId="23" borderId="43" applyNumberFormat="0" applyProtection="0">
      <alignment horizontal="right" vertical="center"/>
    </xf>
    <xf numFmtId="4" fontId="22" fillId="9" borderId="43" applyNumberFormat="0" applyProtection="0">
      <alignment horizontal="right" vertical="center"/>
    </xf>
    <xf numFmtId="4" fontId="22" fillId="34" borderId="43" applyNumberFormat="0" applyProtection="0">
      <alignment horizontal="right" vertical="center"/>
    </xf>
    <xf numFmtId="4" fontId="22" fillId="42" borderId="43" applyNumberFormat="0" applyProtection="0">
      <alignment horizontal="right" vertical="center"/>
    </xf>
    <xf numFmtId="4" fontId="22" fillId="20" borderId="43"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3"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3" applyNumberFormat="0" applyProtection="0">
      <alignment horizontal="left" vertical="center" indent="1"/>
    </xf>
    <xf numFmtId="0" fontId="3" fillId="12" borderId="43" applyNumberFormat="0" applyProtection="0">
      <alignment horizontal="left" vertical="top" indent="1"/>
    </xf>
    <xf numFmtId="0" fontId="3" fillId="41" borderId="43" applyNumberFormat="0" applyProtection="0">
      <alignment horizontal="left" vertical="center" indent="1"/>
    </xf>
    <xf numFmtId="0" fontId="3" fillId="41" borderId="43" applyNumberFormat="0" applyProtection="0">
      <alignment horizontal="left" vertical="top" indent="1"/>
    </xf>
    <xf numFmtId="0" fontId="3" fillId="2" borderId="43" applyNumberFormat="0" applyProtection="0">
      <alignment horizontal="left" vertical="center" indent="1"/>
    </xf>
    <xf numFmtId="0" fontId="3" fillId="2" borderId="43" applyNumberFormat="0" applyProtection="0">
      <alignment horizontal="left" vertical="top" indent="1"/>
    </xf>
    <xf numFmtId="0" fontId="3" fillId="44" borderId="43" applyNumberFormat="0" applyProtection="0">
      <alignment horizontal="left" vertical="center" indent="1"/>
    </xf>
    <xf numFmtId="0" fontId="3" fillId="44" borderId="43" applyNumberFormat="0" applyProtection="0">
      <alignment horizontal="left" vertical="top" indent="1"/>
    </xf>
    <xf numFmtId="0" fontId="3" fillId="16" borderId="33" applyNumberFormat="0">
      <protection locked="0"/>
    </xf>
    <xf numFmtId="4" fontId="22" fillId="4" borderId="43" applyNumberFormat="0" applyProtection="0">
      <alignment vertical="center"/>
    </xf>
    <xf numFmtId="4" fontId="36" fillId="4" borderId="43" applyNumberFormat="0" applyProtection="0">
      <alignment vertical="center"/>
    </xf>
    <xf numFmtId="4" fontId="22" fillId="4" borderId="43" applyNumberFormat="0" applyProtection="0">
      <alignment horizontal="left" vertical="center" indent="1"/>
    </xf>
    <xf numFmtId="0" fontId="22" fillId="4" borderId="43" applyNumberFormat="0" applyProtection="0">
      <alignment horizontal="left" vertical="top" indent="1"/>
    </xf>
    <xf numFmtId="4" fontId="22" fillId="44" borderId="43" applyNumberFormat="0" applyProtection="0">
      <alignment horizontal="right" vertical="center"/>
    </xf>
    <xf numFmtId="4" fontId="36" fillId="44" borderId="43" applyNumberFormat="0" applyProtection="0">
      <alignment horizontal="right" vertical="center"/>
    </xf>
    <xf numFmtId="4" fontId="22" fillId="41" borderId="43" applyNumberFormat="0" applyProtection="0">
      <alignment horizontal="left" vertical="center" indent="1"/>
    </xf>
    <xf numFmtId="0" fontId="22" fillId="41" borderId="43" applyNumberFormat="0" applyProtection="0">
      <alignment horizontal="left" vertical="top" indent="1"/>
    </xf>
    <xf numFmtId="0" fontId="4" fillId="2" borderId="0" applyNumberFormat="0" applyBorder="0" applyAlignment="0" applyProtection="0"/>
    <xf numFmtId="4" fontId="25" fillId="44" borderId="43" applyNumberFormat="0" applyProtection="0">
      <alignment horizontal="right" vertical="center"/>
    </xf>
    <xf numFmtId="0" fontId="33" fillId="0" borderId="0" applyNumberFormat="0" applyFill="0" applyBorder="0" applyAlignment="0" applyProtection="0"/>
    <xf numFmtId="0" fontId="19" fillId="0" borderId="4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5" applyNumberFormat="0" applyFill="0" applyAlignment="0" applyProtection="0"/>
    <xf numFmtId="0" fontId="18" fillId="0" borderId="0" applyNumberFormat="0" applyFill="0" applyBorder="0" applyAlignment="0" applyProtection="0"/>
    <xf numFmtId="0" fontId="17" fillId="16" borderId="42"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1"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0"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0"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0"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0"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1" applyNumberFormat="0" applyFont="0" applyAlignment="0" applyProtection="0"/>
    <xf numFmtId="0" fontId="17" fillId="37" borderId="42" applyNumberFormat="0" applyAlignment="0" applyProtection="0"/>
    <xf numFmtId="9" fontId="3" fillId="0" borderId="0" applyFont="0" applyFill="0" applyBorder="0" applyAlignment="0" applyProtection="0"/>
    <xf numFmtId="4" fontId="23" fillId="7" borderId="43" applyNumberFormat="0" applyProtection="0">
      <alignment vertical="center"/>
    </xf>
    <xf numFmtId="4" fontId="35" fillId="7" borderId="43" applyNumberFormat="0" applyProtection="0">
      <alignment vertical="center"/>
    </xf>
    <xf numFmtId="4" fontId="23" fillId="7" borderId="43" applyNumberFormat="0" applyProtection="0">
      <alignment horizontal="left" vertical="center" indent="1"/>
    </xf>
    <xf numFmtId="0" fontId="23" fillId="7" borderId="43" applyNumberFormat="0" applyProtection="0">
      <alignment horizontal="left" vertical="top" indent="1"/>
    </xf>
    <xf numFmtId="0" fontId="4" fillId="3" borderId="0" applyNumberFormat="0" applyBorder="0" applyAlignment="0" applyProtection="0"/>
    <xf numFmtId="4" fontId="22" fillId="8" borderId="43" applyNumberFormat="0" applyProtection="0">
      <alignment horizontal="right" vertical="center"/>
    </xf>
    <xf numFmtId="4" fontId="22" fillId="3" borderId="43" applyNumberFormat="0" applyProtection="0">
      <alignment horizontal="right" vertical="center"/>
    </xf>
    <xf numFmtId="4" fontId="22" fillId="14" borderId="43" applyNumberFormat="0" applyProtection="0">
      <alignment horizontal="right" vertical="center"/>
    </xf>
    <xf numFmtId="4" fontId="22" fillId="10" borderId="43" applyNumberFormat="0" applyProtection="0">
      <alignment horizontal="right" vertical="center"/>
    </xf>
    <xf numFmtId="4" fontId="22" fillId="23" borderId="43" applyNumberFormat="0" applyProtection="0">
      <alignment horizontal="right" vertical="center"/>
    </xf>
    <xf numFmtId="4" fontId="22" fillId="9" borderId="43" applyNumberFormat="0" applyProtection="0">
      <alignment horizontal="right" vertical="center"/>
    </xf>
    <xf numFmtId="4" fontId="22" fillId="34" borderId="43" applyNumberFormat="0" applyProtection="0">
      <alignment horizontal="right" vertical="center"/>
    </xf>
    <xf numFmtId="4" fontId="22" fillId="42" borderId="43" applyNumberFormat="0" applyProtection="0">
      <alignment horizontal="right" vertical="center"/>
    </xf>
    <xf numFmtId="4" fontId="22" fillId="20" borderId="43"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3"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3" applyNumberFormat="0" applyProtection="0">
      <alignment horizontal="left" vertical="center" indent="1"/>
    </xf>
    <xf numFmtId="0" fontId="3" fillId="12" borderId="43" applyNumberFormat="0" applyProtection="0">
      <alignment horizontal="left" vertical="top" indent="1"/>
    </xf>
    <xf numFmtId="0" fontId="3" fillId="41" borderId="43" applyNumberFormat="0" applyProtection="0">
      <alignment horizontal="left" vertical="center" indent="1"/>
    </xf>
    <xf numFmtId="0" fontId="3" fillId="41" borderId="43" applyNumberFormat="0" applyProtection="0">
      <alignment horizontal="left" vertical="top" indent="1"/>
    </xf>
    <xf numFmtId="0" fontId="3" fillId="2" borderId="43" applyNumberFormat="0" applyProtection="0">
      <alignment horizontal="left" vertical="center" indent="1"/>
    </xf>
    <xf numFmtId="0" fontId="3" fillId="2" borderId="43" applyNumberFormat="0" applyProtection="0">
      <alignment horizontal="left" vertical="top" indent="1"/>
    </xf>
    <xf numFmtId="0" fontId="3" fillId="44" borderId="43" applyNumberFormat="0" applyProtection="0">
      <alignment horizontal="left" vertical="center" indent="1"/>
    </xf>
    <xf numFmtId="0" fontId="3" fillId="44" borderId="43" applyNumberFormat="0" applyProtection="0">
      <alignment horizontal="left" vertical="top" indent="1"/>
    </xf>
    <xf numFmtId="0" fontId="3" fillId="16" borderId="33" applyNumberFormat="0">
      <protection locked="0"/>
    </xf>
    <xf numFmtId="4" fontId="22" fillId="4" borderId="43" applyNumberFormat="0" applyProtection="0">
      <alignment vertical="center"/>
    </xf>
    <xf numFmtId="4" fontId="36" fillId="4" borderId="43" applyNumberFormat="0" applyProtection="0">
      <alignment vertical="center"/>
    </xf>
    <xf numFmtId="4" fontId="22" fillId="4" borderId="43" applyNumberFormat="0" applyProtection="0">
      <alignment horizontal="left" vertical="center" indent="1"/>
    </xf>
    <xf numFmtId="0" fontId="22" fillId="4" borderId="43" applyNumberFormat="0" applyProtection="0">
      <alignment horizontal="left" vertical="top" indent="1"/>
    </xf>
    <xf numFmtId="4" fontId="22" fillId="44" borderId="43" applyNumberFormat="0" applyProtection="0">
      <alignment horizontal="right" vertical="center"/>
    </xf>
    <xf numFmtId="4" fontId="36" fillId="44" borderId="43" applyNumberFormat="0" applyProtection="0">
      <alignment horizontal="right" vertical="center"/>
    </xf>
    <xf numFmtId="4" fontId="22" fillId="41" borderId="43" applyNumberFormat="0" applyProtection="0">
      <alignment horizontal="left" vertical="center" indent="1"/>
    </xf>
    <xf numFmtId="0" fontId="22" fillId="41" borderId="43" applyNumberFormat="0" applyProtection="0">
      <alignment horizontal="left" vertical="top" indent="1"/>
    </xf>
    <xf numFmtId="0" fontId="4" fillId="3" borderId="0" applyNumberFormat="0" applyBorder="0" applyAlignment="0" applyProtection="0"/>
    <xf numFmtId="4" fontId="25" fillId="44" borderId="43"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1" applyNumberFormat="0" applyFill="0" applyAlignment="0" applyProtection="0"/>
    <xf numFmtId="0" fontId="18" fillId="0" borderId="0" applyNumberFormat="0" applyFill="0" applyBorder="0" applyAlignment="0" applyProtection="0"/>
    <xf numFmtId="0" fontId="17" fillId="16" borderId="48"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7"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6"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6"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7" applyNumberFormat="0" applyFont="0" applyAlignment="0" applyProtection="0"/>
    <xf numFmtId="0" fontId="17" fillId="37"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0" fontId="4" fillId="3" borderId="0" applyNumberFormat="0" applyBorder="0" applyAlignment="0" applyProtection="0"/>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3" borderId="49" applyNumberFormat="0" applyProtection="0">
      <alignment horizontal="right" vertical="center"/>
    </xf>
    <xf numFmtId="4" fontId="22" fillId="9" borderId="49" applyNumberFormat="0" applyProtection="0">
      <alignment horizontal="right" vertical="center"/>
    </xf>
    <xf numFmtId="4" fontId="22" fillId="34" borderId="49" applyNumberFormat="0" applyProtection="0">
      <alignment horizontal="right" vertical="center"/>
    </xf>
    <xf numFmtId="4" fontId="22" fillId="42" borderId="49" applyNumberFormat="0" applyProtection="0">
      <alignment horizontal="right" vertical="center"/>
    </xf>
    <xf numFmtId="4" fontId="22" fillId="20" borderId="49"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9"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1" borderId="49" applyNumberFormat="0" applyProtection="0">
      <alignment horizontal="left" vertical="center" indent="1"/>
    </xf>
    <xf numFmtId="0" fontId="3" fillId="41"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4" borderId="49" applyNumberFormat="0" applyProtection="0">
      <alignment horizontal="left" vertical="center" indent="1"/>
    </xf>
    <xf numFmtId="0" fontId="3" fillId="44" borderId="49" applyNumberFormat="0" applyProtection="0">
      <alignment horizontal="left" vertical="top" indent="1"/>
    </xf>
    <xf numFmtId="0" fontId="3" fillId="16" borderId="33"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4" borderId="49" applyNumberFormat="0" applyProtection="0">
      <alignment horizontal="right" vertical="center"/>
    </xf>
    <xf numFmtId="4" fontId="36" fillId="44" borderId="49" applyNumberFormat="0" applyProtection="0">
      <alignment horizontal="right" vertical="center"/>
    </xf>
    <xf numFmtId="4" fontId="22" fillId="41" borderId="49" applyNumberFormat="0" applyProtection="0">
      <alignment horizontal="left" vertical="center" indent="1"/>
    </xf>
    <xf numFmtId="0" fontId="22" fillId="41" borderId="49" applyNumberFormat="0" applyProtection="0">
      <alignment horizontal="left" vertical="top" indent="1"/>
    </xf>
    <xf numFmtId="0" fontId="4" fillId="3" borderId="0" applyNumberFormat="0" applyBorder="0" applyAlignment="0" applyProtection="0"/>
    <xf numFmtId="4" fontId="25" fillId="44" borderId="49"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47" applyNumberFormat="0" applyFont="0" applyAlignment="0" applyProtection="0"/>
    <xf numFmtId="0" fontId="17" fillId="37"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3" borderId="49" applyNumberFormat="0" applyProtection="0">
      <alignment horizontal="right" vertical="center"/>
    </xf>
    <xf numFmtId="4" fontId="22" fillId="9" borderId="49" applyNumberFormat="0" applyProtection="0">
      <alignment horizontal="right" vertical="center"/>
    </xf>
    <xf numFmtId="4" fontId="22" fillId="34" borderId="49" applyNumberFormat="0" applyProtection="0">
      <alignment horizontal="right" vertical="center"/>
    </xf>
    <xf numFmtId="4" fontId="22" fillId="42" borderId="49" applyNumberFormat="0" applyProtection="0">
      <alignment horizontal="right" vertical="center"/>
    </xf>
    <xf numFmtId="4" fontId="22" fillId="20" borderId="49" applyNumberFormat="0" applyProtection="0">
      <alignment horizontal="right" vertical="center"/>
    </xf>
    <xf numFmtId="4" fontId="22" fillId="41" borderId="49" applyNumberFormat="0" applyProtection="0">
      <alignment horizontal="right" vertical="center"/>
    </xf>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1" borderId="49" applyNumberFormat="0" applyProtection="0">
      <alignment horizontal="left" vertical="center" indent="1"/>
    </xf>
    <xf numFmtId="0" fontId="3" fillId="41"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4" borderId="49" applyNumberFormat="0" applyProtection="0">
      <alignment horizontal="left" vertical="center" indent="1"/>
    </xf>
    <xf numFmtId="0" fontId="3" fillId="44" borderId="49" applyNumberFormat="0" applyProtection="0">
      <alignment horizontal="left" vertical="top" indent="1"/>
    </xf>
    <xf numFmtId="0" fontId="3" fillId="16" borderId="33"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4" borderId="49" applyNumberFormat="0" applyProtection="0">
      <alignment horizontal="right" vertical="center"/>
    </xf>
    <xf numFmtId="4" fontId="36" fillId="44" borderId="49" applyNumberFormat="0" applyProtection="0">
      <alignment horizontal="right" vertical="center"/>
    </xf>
    <xf numFmtId="4" fontId="22" fillId="41" borderId="49" applyNumberFormat="0" applyProtection="0">
      <alignment horizontal="left" vertical="center" indent="1"/>
    </xf>
    <xf numFmtId="0" fontId="22" fillId="41" borderId="49" applyNumberFormat="0" applyProtection="0">
      <alignment horizontal="left" vertical="top" indent="1"/>
    </xf>
    <xf numFmtId="4" fontId="25" fillId="44" borderId="49" applyNumberFormat="0" applyProtection="0">
      <alignment horizontal="right" vertical="center"/>
    </xf>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3"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xf numFmtId="44" fontId="56"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7" fillId="37" borderId="72" applyNumberFormat="0" applyAlignment="0" applyProtection="0"/>
    <xf numFmtId="0" fontId="3" fillId="52" borderId="0">
      <protection locked="0"/>
    </xf>
    <xf numFmtId="0" fontId="5" fillId="27" borderId="0" applyNumberFormat="0" applyBorder="0" applyAlignment="0" applyProtection="0"/>
    <xf numFmtId="0" fontId="3" fillId="53" borderId="66">
      <alignment horizontal="center" vertical="center"/>
      <protection locked="0"/>
    </xf>
    <xf numFmtId="181" fontId="58" fillId="0" borderId="0" applyFont="0" applyFill="0" applyBorder="0" applyAlignment="0" applyProtection="0"/>
    <xf numFmtId="43" fontId="58"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72"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2" fontId="4" fillId="0" borderId="0"/>
    <xf numFmtId="0" fontId="4" fillId="0" borderId="0"/>
    <xf numFmtId="182" fontId="4" fillId="0" borderId="0"/>
    <xf numFmtId="182" fontId="4"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4" fillId="4" borderId="73" applyNumberFormat="0" applyFont="0" applyAlignment="0" applyProtection="0"/>
    <xf numFmtId="0" fontId="4" fillId="4" borderId="73" applyNumberFormat="0" applyFont="0" applyAlignment="0" applyProtection="0"/>
    <xf numFmtId="0" fontId="3" fillId="4" borderId="73" applyNumberFormat="0" applyFont="0" applyAlignment="0" applyProtection="0"/>
    <xf numFmtId="0" fontId="17" fillId="37" borderId="74" applyNumberFormat="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0" fontId="3" fillId="53" borderId="64">
      <alignment vertical="center"/>
      <protection locked="0"/>
    </xf>
    <xf numFmtId="0" fontId="19" fillId="0" borderId="75"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cellStyleXfs>
  <cellXfs count="448">
    <xf numFmtId="0" fontId="0" fillId="0" borderId="0" xfId="0"/>
    <xf numFmtId="0" fontId="2" fillId="0" borderId="0" xfId="0" applyFont="1"/>
    <xf numFmtId="0" fontId="38" fillId="0" borderId="0" xfId="0" applyFont="1"/>
    <xf numFmtId="2" fontId="0" fillId="0" borderId="0" xfId="0" applyNumberFormat="1"/>
    <xf numFmtId="0" fontId="43" fillId="0" borderId="11" xfId="0" applyFont="1" applyBorder="1" applyAlignment="1">
      <alignment horizontal="center" vertical="top" wrapText="1"/>
    </xf>
    <xf numFmtId="0" fontId="38" fillId="0" borderId="13" xfId="0" applyFont="1" applyBorder="1" applyAlignment="1">
      <alignment horizontal="center" vertical="top" wrapText="1"/>
    </xf>
    <xf numFmtId="0" fontId="3" fillId="46" borderId="0" xfId="0" applyFont="1" applyFill="1" applyBorder="1" applyAlignment="1">
      <alignment horizontal="center" wrapText="1"/>
    </xf>
    <xf numFmtId="170" fontId="45" fillId="46" borderId="0" xfId="1166" applyNumberFormat="1" applyFont="1" applyFill="1" applyBorder="1"/>
    <xf numFmtId="170" fontId="0" fillId="46" borderId="0" xfId="1166" applyNumberFormat="1" applyFont="1" applyFill="1" applyBorder="1"/>
    <xf numFmtId="170" fontId="2" fillId="46" borderId="0" xfId="1166" applyNumberFormat="1" applyFont="1" applyFill="1" applyBorder="1"/>
    <xf numFmtId="0" fontId="43" fillId="0" borderId="13" xfId="0" applyFont="1" applyBorder="1" applyAlignment="1">
      <alignment horizontal="justify" wrapText="1"/>
    </xf>
    <xf numFmtId="0" fontId="57"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xf>
    <xf numFmtId="177" fontId="0" fillId="0" borderId="0" xfId="0" applyNumberFormat="1"/>
    <xf numFmtId="178" fontId="0" fillId="0" borderId="0" xfId="0" applyNumberFormat="1"/>
    <xf numFmtId="9" fontId="0" fillId="0" borderId="0" xfId="1168" applyFont="1"/>
    <xf numFmtId="0" fontId="20" fillId="0" borderId="0" xfId="0" applyFont="1" applyFill="1" applyBorder="1"/>
    <xf numFmtId="0" fontId="20" fillId="0" borderId="0" xfId="0" applyFont="1" applyFill="1" applyBorder="1" applyAlignment="1">
      <alignment vertical="center" wrapText="1"/>
    </xf>
    <xf numFmtId="0" fontId="20" fillId="0" borderId="0" xfId="0" applyFont="1" applyFill="1" applyBorder="1" applyAlignment="1">
      <alignment horizontal="center" wrapText="1"/>
    </xf>
    <xf numFmtId="0" fontId="3" fillId="0" borderId="0" xfId="0" applyFont="1" applyFill="1" applyBorder="1" applyAlignment="1">
      <alignment horizontal="center" wrapText="1"/>
    </xf>
    <xf numFmtId="170" fontId="46" fillId="0" borderId="0" xfId="1166" applyNumberFormat="1" applyFont="1" applyFill="1" applyBorder="1"/>
    <xf numFmtId="170" fontId="20" fillId="0" borderId="0" xfId="1166" applyNumberFormat="1" applyFont="1" applyFill="1" applyBorder="1"/>
    <xf numFmtId="0" fontId="0" fillId="0" borderId="0" xfId="0" applyBorder="1"/>
    <xf numFmtId="0" fontId="2" fillId="0" borderId="0" xfId="0" applyFont="1" applyBorder="1"/>
    <xf numFmtId="0" fontId="0" fillId="0" borderId="0" xfId="0" applyFill="1" applyBorder="1"/>
    <xf numFmtId="0" fontId="42" fillId="0" borderId="0" xfId="0" applyFont="1" applyFill="1" applyBorder="1" applyAlignment="1">
      <alignment horizontal="justify" wrapText="1"/>
    </xf>
    <xf numFmtId="2" fontId="3" fillId="0" borderId="0" xfId="38" applyNumberFormat="1" applyFont="1" applyBorder="1" applyAlignment="1" applyProtection="1">
      <alignment horizontal="center"/>
      <protection locked="0"/>
    </xf>
    <xf numFmtId="0" fontId="38" fillId="0" borderId="0" xfId="0" applyFont="1" applyFill="1" applyBorder="1" applyAlignment="1">
      <alignment horizontal="center" vertical="center" wrapText="1"/>
    </xf>
    <xf numFmtId="0" fontId="38" fillId="0" borderId="0" xfId="0" applyFont="1" applyBorder="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Border="1" applyAlignment="1">
      <alignment horizontal="center" vertical="center" wrapText="1"/>
    </xf>
    <xf numFmtId="4" fontId="40" fillId="0" borderId="0" xfId="0" applyNumberFormat="1" applyFont="1" applyBorder="1" applyAlignment="1">
      <alignment horizontal="center" vertical="center" wrapText="1"/>
    </xf>
    <xf numFmtId="0" fontId="43" fillId="0" borderId="67" xfId="0" applyFont="1" applyBorder="1" applyAlignment="1">
      <alignment horizontal="left" wrapText="1"/>
    </xf>
    <xf numFmtId="0" fontId="43" fillId="0" borderId="79" xfId="0" applyFont="1" applyBorder="1" applyAlignment="1">
      <alignment horizontal="left" wrapText="1"/>
    </xf>
    <xf numFmtId="0" fontId="43" fillId="0" borderId="80" xfId="0" applyFont="1" applyBorder="1" applyAlignment="1">
      <alignment horizontal="left" wrapText="1"/>
    </xf>
    <xf numFmtId="183" fontId="43" fillId="0" borderId="11" xfId="0" applyNumberFormat="1" applyFont="1" applyBorder="1" applyAlignment="1">
      <alignment horizontal="center" vertical="top" wrapText="1"/>
    </xf>
    <xf numFmtId="0" fontId="39" fillId="0" borderId="68" xfId="0" applyFont="1" applyBorder="1" applyAlignment="1">
      <alignment horizontal="center" vertical="center" wrapText="1"/>
    </xf>
    <xf numFmtId="0" fontId="39" fillId="0" borderId="26" xfId="0" applyFont="1" applyBorder="1" applyAlignment="1">
      <alignment horizontal="center" vertical="center" wrapText="1"/>
    </xf>
    <xf numFmtId="0" fontId="59" fillId="0" borderId="82" xfId="0" applyFont="1" applyBorder="1" applyAlignment="1">
      <alignment vertical="center"/>
    </xf>
    <xf numFmtId="0" fontId="59" fillId="0" borderId="83" xfId="0" applyFont="1" applyBorder="1" applyAlignment="1">
      <alignment vertical="center"/>
    </xf>
    <xf numFmtId="0" fontId="59" fillId="0" borderId="27" xfId="0" applyFont="1" applyBorder="1" applyAlignment="1">
      <alignment vertical="center"/>
    </xf>
    <xf numFmtId="0" fontId="59" fillId="0" borderId="83" xfId="0" applyFont="1" applyBorder="1" applyAlignment="1">
      <alignment vertical="center" wrapText="1"/>
    </xf>
    <xf numFmtId="0" fontId="20" fillId="46" borderId="92" xfId="0" applyFont="1" applyFill="1" applyBorder="1" applyAlignment="1">
      <alignment horizontal="left" indent="1"/>
    </xf>
    <xf numFmtId="170" fontId="20" fillId="46" borderId="90" xfId="1166" applyNumberFormat="1" applyFont="1" applyFill="1" applyBorder="1"/>
    <xf numFmtId="170" fontId="2" fillId="46" borderId="93" xfId="1166" applyNumberFormat="1" applyFont="1" applyFill="1" applyBorder="1"/>
    <xf numFmtId="170" fontId="2" fillId="46" borderId="90" xfId="1166" applyNumberFormat="1" applyFont="1" applyFill="1" applyBorder="1"/>
    <xf numFmtId="170" fontId="20" fillId="46" borderId="83" xfId="1166" applyNumberFormat="1" applyFont="1" applyFill="1" applyBorder="1"/>
    <xf numFmtId="0" fontId="0" fillId="0" borderId="0" xfId="0" applyFill="1"/>
    <xf numFmtId="0" fontId="2" fillId="47" borderId="83" xfId="0" applyFont="1" applyFill="1" applyBorder="1" applyAlignment="1">
      <alignment horizontal="center"/>
    </xf>
    <xf numFmtId="0" fontId="0" fillId="47" borderId="83" xfId="0" applyFill="1" applyBorder="1"/>
    <xf numFmtId="0" fontId="48" fillId="47" borderId="91" xfId="0" applyFont="1" applyFill="1" applyBorder="1" applyAlignment="1">
      <alignment horizontal="center" vertical="center" wrapText="1"/>
    </xf>
    <xf numFmtId="0" fontId="48" fillId="47" borderId="83" xfId="0" applyFont="1" applyFill="1" applyBorder="1" applyAlignment="1">
      <alignment horizontal="center" vertical="center" wrapText="1"/>
    </xf>
    <xf numFmtId="171" fontId="48" fillId="47" borderId="91" xfId="0" quotePrefix="1" applyNumberFormat="1" applyFont="1" applyFill="1" applyBorder="1" applyAlignment="1">
      <alignment horizontal="center" vertical="center" wrapText="1"/>
    </xf>
    <xf numFmtId="171" fontId="48" fillId="47" borderId="91" xfId="0" applyNumberFormat="1" applyFont="1" applyFill="1" applyBorder="1" applyAlignment="1">
      <alignment horizontal="center" vertical="center" wrapText="1"/>
    </xf>
    <xf numFmtId="0" fontId="49" fillId="49" borderId="83" xfId="0" applyFont="1" applyFill="1" applyBorder="1" applyAlignment="1">
      <alignment horizontal="left"/>
    </xf>
    <xf numFmtId="0" fontId="48" fillId="0" borderId="83" xfId="0" applyFont="1" applyFill="1" applyBorder="1" applyAlignment="1">
      <alignment horizontal="center" vertical="center" wrapText="1"/>
    </xf>
    <xf numFmtId="172" fontId="49" fillId="49" borderId="83" xfId="0" applyNumberFormat="1" applyFont="1" applyFill="1" applyBorder="1" applyAlignment="1">
      <alignment horizontal="center"/>
    </xf>
    <xf numFmtId="43" fontId="50" fillId="0" borderId="83" xfId="1166" applyNumberFormat="1" applyFont="1" applyFill="1" applyBorder="1" applyAlignment="1">
      <alignment horizontal="right" vertical="center" wrapText="1"/>
    </xf>
    <xf numFmtId="43" fontId="50" fillId="0" borderId="83" xfId="1168" applyNumberFormat="1" applyFont="1" applyFill="1" applyBorder="1" applyAlignment="1">
      <alignment horizontal="right" vertical="center" wrapText="1"/>
    </xf>
    <xf numFmtId="43" fontId="50" fillId="0" borderId="83" xfId="0" applyNumberFormat="1" applyFont="1" applyFill="1" applyBorder="1" applyAlignment="1">
      <alignment horizontal="right" vertical="center" wrapText="1"/>
    </xf>
    <xf numFmtId="0" fontId="0" fillId="0" borderId="83" xfId="0" applyBorder="1"/>
    <xf numFmtId="0" fontId="51" fillId="0" borderId="83" xfId="0" applyFont="1" applyBorder="1" applyAlignment="1">
      <alignment horizontal="left" vertical="center" wrapText="1"/>
    </xf>
    <xf numFmtId="0" fontId="50" fillId="0" borderId="83" xfId="0" applyFont="1" applyBorder="1" applyAlignment="1">
      <alignment horizontal="center" vertical="center" wrapText="1"/>
    </xf>
    <xf numFmtId="0" fontId="51" fillId="0" borderId="83" xfId="0" applyFont="1" applyBorder="1" applyAlignment="1">
      <alignment horizontal="center" vertical="center"/>
    </xf>
    <xf numFmtId="0" fontId="50" fillId="0" borderId="83" xfId="0" applyFont="1" applyFill="1" applyBorder="1" applyAlignment="1">
      <alignment horizontal="center" vertical="center" wrapText="1"/>
    </xf>
    <xf numFmtId="173" fontId="52" fillId="0" borderId="83" xfId="1166" applyNumberFormat="1" applyFont="1" applyBorder="1" applyAlignment="1">
      <alignment horizontal="right" vertical="center" wrapText="1"/>
    </xf>
    <xf numFmtId="0" fontId="49" fillId="49" borderId="83" xfId="0" applyFont="1" applyFill="1" applyBorder="1" applyAlignment="1">
      <alignment horizontal="center"/>
    </xf>
    <xf numFmtId="10" fontId="50" fillId="0" borderId="83" xfId="0" applyNumberFormat="1" applyFont="1" applyFill="1" applyBorder="1" applyAlignment="1">
      <alignment horizontal="right" vertical="center" wrapText="1"/>
    </xf>
    <xf numFmtId="174" fontId="50" fillId="0" borderId="83" xfId="1166" applyNumberFormat="1" applyFont="1" applyFill="1" applyBorder="1" applyAlignment="1">
      <alignment horizontal="right" vertical="center" wrapText="1"/>
    </xf>
    <xf numFmtId="175" fontId="50" fillId="50" borderId="83" xfId="1166" applyNumberFormat="1" applyFont="1" applyFill="1" applyBorder="1" applyAlignment="1">
      <alignment horizontal="right" vertical="center" wrapText="1"/>
    </xf>
    <xf numFmtId="175" fontId="52" fillId="0" borderId="83" xfId="1166" applyNumberFormat="1" applyFont="1" applyBorder="1" applyAlignment="1">
      <alignment horizontal="right" vertical="center" wrapText="1"/>
    </xf>
    <xf numFmtId="175" fontId="52" fillId="50" borderId="83" xfId="1166" applyNumberFormat="1" applyFont="1" applyFill="1" applyBorder="1" applyAlignment="1">
      <alignment horizontal="right" vertical="center" wrapText="1"/>
    </xf>
    <xf numFmtId="172" fontId="52" fillId="0" borderId="83" xfId="1168" applyNumberFormat="1" applyFont="1" applyBorder="1" applyAlignment="1">
      <alignment horizontal="right" vertical="center" wrapText="1"/>
    </xf>
    <xf numFmtId="0" fontId="48" fillId="50" borderId="83" xfId="0" applyFont="1" applyFill="1" applyBorder="1" applyAlignment="1">
      <alignment vertical="center" wrapText="1"/>
    </xf>
    <xf numFmtId="0" fontId="48" fillId="50" borderId="83" xfId="0" applyFont="1" applyFill="1" applyBorder="1" applyAlignment="1">
      <alignment horizontal="center" vertical="center" wrapText="1"/>
    </xf>
    <xf numFmtId="175" fontId="53" fillId="50" borderId="83" xfId="1166" applyNumberFormat="1" applyFont="1" applyFill="1" applyBorder="1" applyAlignment="1">
      <alignment horizontal="right" vertical="center" wrapText="1"/>
    </xf>
    <xf numFmtId="0" fontId="0" fillId="50" borderId="83" xfId="0" applyFill="1" applyBorder="1"/>
    <xf numFmtId="0" fontId="50" fillId="0" borderId="83" xfId="0" applyFont="1" applyBorder="1" applyAlignment="1">
      <alignment vertical="center" wrapText="1"/>
    </xf>
    <xf numFmtId="0" fontId="50" fillId="0" borderId="90" xfId="0" applyFont="1" applyBorder="1" applyAlignment="1">
      <alignment vertical="center" wrapText="1"/>
    </xf>
    <xf numFmtId="0" fontId="50" fillId="50" borderId="90" xfId="0" applyFont="1" applyFill="1" applyBorder="1" applyAlignment="1">
      <alignment vertical="center" wrapText="1"/>
    </xf>
    <xf numFmtId="0" fontId="50" fillId="50" borderId="83" xfId="0" applyFont="1" applyFill="1" applyBorder="1" applyAlignment="1">
      <alignment horizontal="center" vertical="center" wrapText="1"/>
    </xf>
    <xf numFmtId="175" fontId="52" fillId="0" borderId="83" xfId="1166" applyNumberFormat="1" applyFont="1" applyFill="1" applyBorder="1" applyAlignment="1">
      <alignment horizontal="right" vertical="center" wrapText="1"/>
    </xf>
    <xf numFmtId="0" fontId="48" fillId="50" borderId="90" xfId="0" applyFont="1" applyFill="1" applyBorder="1" applyAlignment="1">
      <alignment vertical="center" wrapText="1"/>
    </xf>
    <xf numFmtId="0" fontId="50" fillId="0" borderId="90" xfId="0" applyFont="1" applyFill="1" applyBorder="1" applyAlignment="1">
      <alignment vertical="center" wrapText="1"/>
    </xf>
    <xf numFmtId="0" fontId="0" fillId="0" borderId="83" xfId="0" applyFont="1" applyFill="1" applyBorder="1"/>
    <xf numFmtId="0" fontId="50" fillId="0" borderId="83" xfId="0" applyFont="1" applyFill="1" applyBorder="1" applyAlignment="1">
      <alignment vertical="center" wrapText="1"/>
    </xf>
    <xf numFmtId="0" fontId="54" fillId="0" borderId="91" xfId="0" applyFont="1" applyFill="1" applyBorder="1" applyAlignment="1">
      <alignment vertical="center" wrapText="1"/>
    </xf>
    <xf numFmtId="0" fontId="55" fillId="50" borderId="91" xfId="0" applyFont="1" applyFill="1" applyBorder="1" applyAlignment="1">
      <alignment vertical="center" wrapText="1"/>
    </xf>
    <xf numFmtId="0" fontId="48" fillId="50" borderId="94" xfId="0" applyFont="1" applyFill="1" applyBorder="1" applyAlignment="1">
      <alignment horizontal="center" vertical="center" wrapText="1"/>
    </xf>
    <xf numFmtId="0" fontId="48" fillId="50" borderId="94" xfId="0" applyFont="1" applyFill="1" applyBorder="1" applyAlignment="1">
      <alignment vertical="center" wrapText="1"/>
    </xf>
    <xf numFmtId="0" fontId="54" fillId="50" borderId="83" xfId="0" applyFont="1" applyFill="1" applyBorder="1" applyAlignment="1">
      <alignment vertical="center" wrapText="1"/>
    </xf>
    <xf numFmtId="0" fontId="50" fillId="46" borderId="83" xfId="0" applyFont="1" applyFill="1" applyBorder="1" applyAlignment="1">
      <alignment vertical="center" wrapText="1"/>
    </xf>
    <xf numFmtId="0" fontId="50" fillId="46" borderId="83" xfId="0" applyFont="1" applyFill="1" applyBorder="1" applyAlignment="1">
      <alignment horizontal="center" vertical="center" wrapText="1"/>
    </xf>
    <xf numFmtId="0" fontId="48" fillId="46" borderId="83" xfId="0" applyFont="1" applyFill="1" applyBorder="1" applyAlignment="1">
      <alignment horizontal="center" vertical="center" wrapText="1"/>
    </xf>
    <xf numFmtId="0" fontId="55" fillId="50" borderId="83" xfId="0" applyFont="1" applyFill="1" applyBorder="1" applyAlignment="1">
      <alignment vertical="center" wrapText="1"/>
    </xf>
    <xf numFmtId="0" fontId="50" fillId="50" borderId="83" xfId="0" applyFont="1" applyFill="1" applyBorder="1" applyAlignment="1">
      <alignment vertical="center" wrapText="1"/>
    </xf>
    <xf numFmtId="172" fontId="53" fillId="50" borderId="83" xfId="1168" applyNumberFormat="1" applyFont="1" applyFill="1" applyBorder="1" applyAlignment="1">
      <alignment horizontal="right" vertical="center" wrapText="1"/>
    </xf>
    <xf numFmtId="0" fontId="49" fillId="50" borderId="83" xfId="0" applyFont="1" applyFill="1" applyBorder="1" applyAlignment="1">
      <alignment horizontal="left"/>
    </xf>
    <xf numFmtId="172" fontId="49" fillId="50" borderId="83" xfId="0" applyNumberFormat="1" applyFont="1" applyFill="1" applyBorder="1" applyAlignment="1">
      <alignment horizontal="center"/>
    </xf>
    <xf numFmtId="43" fontId="50" fillId="50" borderId="83" xfId="1166" applyFont="1" applyFill="1" applyBorder="1" applyAlignment="1">
      <alignment horizontal="right" vertical="center" wrapText="1"/>
    </xf>
    <xf numFmtId="0" fontId="51" fillId="50" borderId="83" xfId="0" applyFont="1" applyFill="1" applyBorder="1" applyAlignment="1">
      <alignment horizontal="left" vertical="center" wrapText="1"/>
    </xf>
    <xf numFmtId="0" fontId="51" fillId="50" borderId="83" xfId="0" applyFont="1" applyFill="1" applyBorder="1" applyAlignment="1">
      <alignment horizontal="center" vertical="center"/>
    </xf>
    <xf numFmtId="173" fontId="52" fillId="50" borderId="83" xfId="1166" applyNumberFormat="1" applyFont="1" applyFill="1" applyBorder="1" applyAlignment="1">
      <alignment horizontal="right" vertical="center" wrapText="1"/>
    </xf>
    <xf numFmtId="0" fontId="49" fillId="50" borderId="83" xfId="0" applyFont="1" applyFill="1" applyBorder="1" applyAlignment="1">
      <alignment horizontal="center"/>
    </xf>
    <xf numFmtId="10" fontId="50" fillId="50" borderId="83" xfId="0" applyNumberFormat="1" applyFont="1" applyFill="1" applyBorder="1" applyAlignment="1">
      <alignment horizontal="right" vertical="center" wrapText="1"/>
    </xf>
    <xf numFmtId="174" fontId="50" fillId="0" borderId="83" xfId="1166" applyNumberFormat="1" applyFont="1" applyFill="1" applyBorder="1" applyAlignment="1">
      <alignment horizontal="center" vertical="center" wrapText="1"/>
    </xf>
    <xf numFmtId="176" fontId="52" fillId="50" borderId="83" xfId="1166" applyNumberFormat="1" applyFont="1" applyFill="1" applyBorder="1" applyAlignment="1">
      <alignment horizontal="right" vertical="center" wrapText="1"/>
    </xf>
    <xf numFmtId="0" fontId="50" fillId="0" borderId="83" xfId="0" quotePrefix="1" applyFont="1" applyBorder="1" applyAlignment="1">
      <alignment horizontal="center" vertical="center" wrapText="1"/>
    </xf>
    <xf numFmtId="0" fontId="54" fillId="0" borderId="83" xfId="0" applyFont="1" applyFill="1" applyBorder="1" applyAlignment="1">
      <alignment vertical="center" wrapText="1"/>
    </xf>
    <xf numFmtId="179" fontId="50" fillId="0" borderId="83" xfId="1166" applyNumberFormat="1" applyFont="1" applyFill="1" applyBorder="1" applyAlignment="1">
      <alignment horizontal="right" vertical="center" wrapText="1"/>
    </xf>
    <xf numFmtId="179" fontId="50" fillId="50" borderId="83" xfId="1166" applyNumberFormat="1" applyFont="1" applyFill="1" applyBorder="1" applyAlignment="1">
      <alignment horizontal="right" vertical="center" wrapText="1"/>
    </xf>
    <xf numFmtId="179" fontId="52" fillId="50" borderId="83" xfId="1166" applyNumberFormat="1" applyFont="1" applyFill="1" applyBorder="1" applyAlignment="1">
      <alignment horizontal="right" vertical="center" wrapText="1"/>
    </xf>
    <xf numFmtId="177" fontId="52" fillId="50" borderId="83" xfId="1166" applyNumberFormat="1" applyFont="1" applyFill="1" applyBorder="1" applyAlignment="1">
      <alignment horizontal="right" vertical="center" wrapText="1"/>
    </xf>
    <xf numFmtId="0" fontId="48" fillId="51" borderId="83" xfId="0" applyFont="1" applyFill="1" applyBorder="1" applyAlignment="1">
      <alignment vertical="center" wrapText="1"/>
    </xf>
    <xf numFmtId="0" fontId="48" fillId="51" borderId="83" xfId="0" applyFont="1" applyFill="1" applyBorder="1" applyAlignment="1">
      <alignment horizontal="center" vertical="center" wrapText="1"/>
    </xf>
    <xf numFmtId="179" fontId="53" fillId="51" borderId="83" xfId="1166" applyNumberFormat="1" applyFont="1" applyFill="1" applyBorder="1" applyAlignment="1">
      <alignment horizontal="right" vertical="center" wrapText="1"/>
    </xf>
    <xf numFmtId="0" fontId="0" fillId="51" borderId="83" xfId="0" applyFill="1" applyBorder="1"/>
    <xf numFmtId="179" fontId="52" fillId="0" borderId="83" xfId="1166" applyNumberFormat="1" applyFont="1" applyFill="1" applyBorder="1" applyAlignment="1">
      <alignment horizontal="right" vertical="center" wrapText="1"/>
    </xf>
    <xf numFmtId="0" fontId="48" fillId="51" borderId="90" xfId="0" applyFont="1" applyFill="1" applyBorder="1" applyAlignment="1">
      <alignment vertical="center" wrapText="1"/>
    </xf>
    <xf numFmtId="179" fontId="53" fillId="50" borderId="83" xfId="1166" applyNumberFormat="1" applyFont="1" applyFill="1" applyBorder="1" applyAlignment="1">
      <alignment horizontal="right" vertical="center" wrapText="1"/>
    </xf>
    <xf numFmtId="0" fontId="50" fillId="0" borderId="92" xfId="0" applyFont="1" applyFill="1" applyBorder="1" applyAlignment="1">
      <alignment horizontal="center" vertical="center" wrapText="1"/>
    </xf>
    <xf numFmtId="180" fontId="50" fillId="46" borderId="83" xfId="0" applyNumberFormat="1" applyFont="1" applyFill="1" applyBorder="1" applyAlignment="1">
      <alignment vertical="center" wrapText="1"/>
    </xf>
    <xf numFmtId="179" fontId="50" fillId="46" borderId="83" xfId="0" applyNumberFormat="1" applyFont="1" applyFill="1" applyBorder="1" applyAlignment="1">
      <alignment vertical="center" wrapText="1"/>
    </xf>
    <xf numFmtId="0" fontId="43" fillId="0" borderId="13" xfId="0" applyFont="1" applyBorder="1" applyAlignment="1">
      <alignment horizontal="center" vertical="top" wrapText="1"/>
    </xf>
    <xf numFmtId="0" fontId="38" fillId="0" borderId="13" xfId="0" applyFont="1" applyBorder="1" applyAlignment="1">
      <alignment horizontal="center" vertical="center" wrapText="1"/>
    </xf>
    <xf numFmtId="0" fontId="43" fillId="0" borderId="11" xfId="0" applyFont="1" applyBorder="1" applyAlignment="1">
      <alignment horizontal="center" vertical="center" wrapText="1"/>
    </xf>
    <xf numFmtId="183" fontId="43" fillId="0" borderId="11" xfId="0" applyNumberFormat="1" applyFont="1" applyBorder="1" applyAlignment="1">
      <alignment horizontal="center" vertical="center" wrapText="1"/>
    </xf>
    <xf numFmtId="0" fontId="38" fillId="0" borderId="13" xfId="0" applyFont="1" applyBorder="1" applyAlignment="1">
      <alignment horizontal="center" wrapText="1"/>
    </xf>
    <xf numFmtId="183" fontId="40" fillId="0" borderId="83" xfId="0" applyNumberFormat="1" applyFont="1" applyBorder="1" applyAlignment="1">
      <alignment horizontal="center" vertical="center" wrapText="1"/>
    </xf>
    <xf numFmtId="183" fontId="40" fillId="0" borderId="27" xfId="0" applyNumberFormat="1" applyFont="1" applyBorder="1" applyAlignment="1">
      <alignment horizontal="center" vertical="center" wrapText="1"/>
    </xf>
    <xf numFmtId="0" fontId="38" fillId="54" borderId="52" xfId="0" applyFont="1" applyFill="1" applyBorder="1" applyAlignment="1">
      <alignment horizontal="center" vertical="top" wrapText="1"/>
    </xf>
    <xf numFmtId="0" fontId="38" fillId="54" borderId="11" xfId="0" applyFont="1" applyFill="1" applyBorder="1" applyAlignment="1">
      <alignment horizontal="center" vertical="top" wrapText="1"/>
    </xf>
    <xf numFmtId="165" fontId="20" fillId="54" borderId="26" xfId="38" applyNumberFormat="1" applyFont="1" applyFill="1" applyBorder="1" applyAlignment="1" applyProtection="1">
      <alignment horizontal="center" vertical="center"/>
      <protection hidden="1"/>
    </xf>
    <xf numFmtId="164" fontId="20" fillId="54" borderId="28" xfId="38" quotePrefix="1" applyNumberFormat="1" applyFont="1" applyFill="1" applyBorder="1" applyAlignment="1" applyProtection="1">
      <alignment horizontal="center" vertical="center" wrapText="1"/>
      <protection hidden="1"/>
    </xf>
    <xf numFmtId="165" fontId="3" fillId="0" borderId="29" xfId="38" applyNumberFormat="1" applyFont="1" applyBorder="1" applyAlignment="1" applyProtection="1">
      <alignment horizontal="center"/>
      <protection hidden="1"/>
    </xf>
    <xf numFmtId="0" fontId="3" fillId="0" borderId="30" xfId="38" applyFont="1" applyBorder="1" applyProtection="1">
      <protection locked="0"/>
    </xf>
    <xf numFmtId="0" fontId="43" fillId="0" borderId="57" xfId="0" applyFont="1" applyBorder="1" applyAlignment="1">
      <alignment horizontal="justify" wrapText="1"/>
    </xf>
    <xf numFmtId="0" fontId="43" fillId="0" borderId="57" xfId="0" applyFont="1" applyBorder="1" applyAlignment="1">
      <alignment horizontal="center" wrapText="1"/>
    </xf>
    <xf numFmtId="0" fontId="43" fillId="0" borderId="57" xfId="0" applyFont="1" applyBorder="1" applyAlignment="1">
      <alignment horizontal="center" vertical="top" wrapText="1"/>
    </xf>
    <xf numFmtId="0" fontId="43" fillId="0" borderId="62" xfId="0" applyFont="1" applyBorder="1" applyAlignment="1">
      <alignment horizontal="justify" wrapText="1"/>
    </xf>
    <xf numFmtId="0" fontId="43" fillId="0" borderId="62" xfId="0" applyFont="1" applyBorder="1" applyAlignment="1">
      <alignment horizontal="center" wrapText="1"/>
    </xf>
    <xf numFmtId="0" fontId="43" fillId="0" borderId="62" xfId="0" applyFont="1" applyBorder="1" applyAlignment="1">
      <alignment horizontal="center" vertical="top" wrapText="1"/>
    </xf>
    <xf numFmtId="0" fontId="43" fillId="0" borderId="13" xfId="0" applyFont="1" applyBorder="1" applyAlignment="1">
      <alignment horizontal="center" wrapText="1"/>
    </xf>
    <xf numFmtId="165" fontId="20" fillId="54" borderId="58" xfId="38" applyNumberFormat="1" applyFont="1" applyFill="1" applyBorder="1" applyAlignment="1" applyProtection="1">
      <alignment horizontal="center" vertical="center"/>
      <protection hidden="1"/>
    </xf>
    <xf numFmtId="0" fontId="20" fillId="54" borderId="84" xfId="38" applyFont="1" applyFill="1" applyBorder="1" applyAlignment="1" applyProtection="1">
      <alignment horizontal="center" vertical="center"/>
      <protection hidden="1"/>
    </xf>
    <xf numFmtId="0" fontId="38" fillId="54" borderId="55" xfId="0" applyFont="1" applyFill="1" applyBorder="1" applyAlignment="1">
      <alignment horizontal="center" vertical="center" wrapText="1"/>
    </xf>
    <xf numFmtId="0" fontId="38" fillId="54" borderId="85" xfId="0" applyFont="1" applyFill="1" applyBorder="1" applyAlignment="1">
      <alignment horizontal="center" vertical="center" wrapText="1"/>
    </xf>
    <xf numFmtId="0" fontId="38" fillId="54" borderId="10" xfId="0" applyFont="1" applyFill="1" applyBorder="1" applyAlignment="1">
      <alignment horizontal="center" vertical="center" wrapText="1"/>
    </xf>
    <xf numFmtId="2" fontId="22" fillId="0" borderId="0" xfId="38" applyNumberFormat="1" applyFont="1" applyFill="1" applyBorder="1" applyAlignment="1" applyProtection="1">
      <alignment horizontal="center"/>
      <protection hidden="1"/>
    </xf>
    <xf numFmtId="0" fontId="0" fillId="0" borderId="0" xfId="0" applyFill="1" applyBorder="1" applyAlignment="1"/>
    <xf numFmtId="184" fontId="0" fillId="0" borderId="0" xfId="1166" applyNumberFormat="1" applyFont="1"/>
    <xf numFmtId="0" fontId="38" fillId="54" borderId="87" xfId="0" applyFont="1" applyFill="1" applyBorder="1" applyAlignment="1">
      <alignment horizontal="center" vertical="center"/>
    </xf>
    <xf numFmtId="0" fontId="38" fillId="54" borderId="88" xfId="0" applyFont="1" applyFill="1" applyBorder="1" applyAlignment="1">
      <alignment horizontal="center" vertical="center"/>
    </xf>
    <xf numFmtId="0" fontId="38" fillId="54" borderId="88" xfId="0" applyFont="1" applyFill="1" applyBorder="1" applyAlignment="1">
      <alignment horizontal="center" vertical="center" wrapText="1"/>
    </xf>
    <xf numFmtId="0" fontId="38" fillId="54" borderId="89" xfId="0" applyFont="1" applyFill="1" applyBorder="1" applyAlignment="1">
      <alignment horizontal="center" vertical="center" wrapText="1"/>
    </xf>
    <xf numFmtId="165" fontId="24" fillId="0" borderId="0" xfId="38" applyNumberFormat="1" applyFont="1" applyBorder="1" applyAlignment="1" applyProtection="1">
      <alignment horizontal="center"/>
      <protection locked="0"/>
    </xf>
    <xf numFmtId="164" fontId="3" fillId="0" borderId="0" xfId="38" applyNumberFormat="1" applyFont="1" applyBorder="1" applyAlignment="1" applyProtection="1">
      <alignment horizontal="center"/>
      <protection hidden="1"/>
    </xf>
    <xf numFmtId="165" fontId="3" fillId="0" borderId="96" xfId="38" applyNumberFormat="1" applyFont="1" applyBorder="1" applyAlignment="1" applyProtection="1">
      <alignment horizontal="center"/>
      <protection locked="0"/>
    </xf>
    <xf numFmtId="165" fontId="3" fillId="0" borderId="97" xfId="38" applyNumberFormat="1" applyFont="1" applyBorder="1" applyAlignment="1" applyProtection="1">
      <alignment horizontal="center"/>
      <protection locked="0"/>
    </xf>
    <xf numFmtId="165" fontId="3" fillId="0" borderId="69" xfId="38" applyNumberFormat="1" applyFont="1" applyBorder="1" applyAlignment="1" applyProtection="1">
      <alignment horizontal="center"/>
      <protection locked="0"/>
    </xf>
    <xf numFmtId="165" fontId="3" fillId="0" borderId="66" xfId="38" applyNumberFormat="1" applyFont="1" applyBorder="1" applyAlignment="1" applyProtection="1">
      <alignment horizontal="center"/>
      <protection locked="0"/>
    </xf>
    <xf numFmtId="165" fontId="3" fillId="0" borderId="71" xfId="38" applyNumberFormat="1" applyFont="1" applyBorder="1" applyAlignment="1" applyProtection="1">
      <alignment horizontal="center"/>
      <protection locked="0"/>
    </xf>
    <xf numFmtId="165" fontId="3" fillId="0" borderId="78" xfId="38" applyNumberFormat="1" applyFont="1" applyBorder="1" applyAlignment="1" applyProtection="1">
      <alignment horizontal="center"/>
      <protection locked="0"/>
    </xf>
    <xf numFmtId="0" fontId="43" fillId="0" borderId="0" xfId="0" applyFont="1" applyBorder="1" applyAlignment="1">
      <alignment horizontal="center" vertical="top" wrapText="1"/>
    </xf>
    <xf numFmtId="0" fontId="38" fillId="0" borderId="0" xfId="0" applyFont="1" applyBorder="1" applyAlignment="1">
      <alignment horizontal="center" vertical="top" wrapText="1"/>
    </xf>
    <xf numFmtId="183" fontId="43" fillId="0" borderId="0" xfId="0" applyNumberFormat="1" applyFont="1" applyBorder="1" applyAlignment="1">
      <alignment horizontal="center" vertical="top" wrapText="1"/>
    </xf>
    <xf numFmtId="0" fontId="3" fillId="0" borderId="90" xfId="38" applyFont="1" applyBorder="1" applyProtection="1">
      <protection locked="0"/>
    </xf>
    <xf numFmtId="165" fontId="3" fillId="0" borderId="99" xfId="38" applyNumberFormat="1" applyFont="1" applyBorder="1" applyAlignment="1" applyProtection="1">
      <alignment horizontal="center"/>
      <protection hidden="1"/>
    </xf>
    <xf numFmtId="0" fontId="20" fillId="54" borderId="27" xfId="38" applyFont="1" applyFill="1" applyBorder="1" applyAlignment="1" applyProtection="1">
      <alignment horizontal="center" vertical="center"/>
      <protection hidden="1"/>
    </xf>
    <xf numFmtId="165" fontId="3" fillId="0" borderId="68" xfId="38" applyNumberFormat="1" applyFont="1" applyBorder="1" applyAlignment="1" applyProtection="1">
      <alignment horizontal="center"/>
      <protection hidden="1"/>
    </xf>
    <xf numFmtId="0" fontId="3" fillId="0" borderId="83" xfId="38" applyFont="1" applyBorder="1" applyProtection="1">
      <protection locked="0"/>
    </xf>
    <xf numFmtId="0" fontId="43" fillId="0" borderId="0" xfId="0" applyFont="1" applyBorder="1" applyAlignment="1">
      <alignment horizontal="left" wrapText="1"/>
    </xf>
    <xf numFmtId="2" fontId="43" fillId="0" borderId="0" xfId="0" applyNumberFormat="1" applyFont="1" applyBorder="1" applyAlignment="1">
      <alignment horizontal="center" wrapText="1"/>
    </xf>
    <xf numFmtId="165" fontId="3" fillId="0" borderId="83" xfId="38" applyNumberFormat="1" applyFont="1" applyBorder="1" applyAlignment="1" applyProtection="1">
      <alignment horizontal="center"/>
      <protection locked="0"/>
    </xf>
    <xf numFmtId="165" fontId="3" fillId="0" borderId="68"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7" xfId="38" applyNumberFormat="1" applyFont="1" applyBorder="1" applyAlignment="1" applyProtection="1">
      <alignment horizontal="center"/>
      <protection locked="0"/>
    </xf>
    <xf numFmtId="165" fontId="3" fillId="0" borderId="29" xfId="38" applyNumberFormat="1" applyFont="1" applyBorder="1" applyAlignment="1" applyProtection="1">
      <alignment horizontal="center"/>
      <protection locked="0"/>
    </xf>
    <xf numFmtId="165" fontId="3" fillId="0" borderId="30" xfId="38" applyNumberFormat="1" applyFont="1" applyBorder="1" applyAlignment="1" applyProtection="1">
      <alignment horizontal="center"/>
      <protection locked="0"/>
    </xf>
    <xf numFmtId="0" fontId="38" fillId="54" borderId="87" xfId="0" applyFont="1" applyFill="1" applyBorder="1" applyAlignment="1">
      <alignment horizontal="center"/>
    </xf>
    <xf numFmtId="0" fontId="38" fillId="54" borderId="88" xfId="0" applyFont="1" applyFill="1" applyBorder="1" applyAlignment="1">
      <alignment horizontal="center"/>
    </xf>
    <xf numFmtId="0" fontId="38" fillId="54" borderId="88" xfId="0" applyFont="1" applyFill="1" applyBorder="1" applyAlignment="1">
      <alignment horizontal="center" wrapText="1"/>
    </xf>
    <xf numFmtId="0" fontId="38" fillId="54" borderId="89" xfId="0" applyFont="1" applyFill="1" applyBorder="1" applyAlignment="1">
      <alignment horizontal="center" wrapText="1"/>
    </xf>
    <xf numFmtId="0" fontId="38" fillId="54" borderId="11" xfId="0" applyFont="1" applyFill="1" applyBorder="1" applyAlignment="1">
      <alignment horizontal="center" wrapText="1"/>
    </xf>
    <xf numFmtId="0" fontId="43" fillId="0" borderId="11" xfId="0" applyFont="1" applyBorder="1" applyAlignment="1">
      <alignment horizontal="center" wrapText="1"/>
    </xf>
    <xf numFmtId="169" fontId="43" fillId="0" borderId="11" xfId="0" applyNumberFormat="1" applyFont="1" applyBorder="1" applyAlignment="1">
      <alignment horizontal="center" wrapText="1"/>
    </xf>
    <xf numFmtId="170" fontId="2" fillId="0" borderId="0" xfId="1166" applyNumberFormat="1" applyFont="1" applyFill="1" applyBorder="1"/>
    <xf numFmtId="0" fontId="2" fillId="0" borderId="0" xfId="0" applyFont="1" applyAlignment="1"/>
    <xf numFmtId="165" fontId="3" fillId="0" borderId="53" xfId="38" applyNumberFormat="1" applyFont="1" applyBorder="1" applyAlignment="1" applyProtection="1">
      <alignment horizontal="center"/>
      <protection hidden="1"/>
    </xf>
    <xf numFmtId="0" fontId="3" fillId="0" borderId="77" xfId="38" applyFont="1" applyBorder="1" applyProtection="1">
      <protection locked="0"/>
    </xf>
    <xf numFmtId="165" fontId="3" fillId="0" borderId="76" xfId="38" applyNumberFormat="1" applyFont="1" applyBorder="1" applyAlignment="1" applyProtection="1">
      <alignment horizontal="center"/>
      <protection hidden="1"/>
    </xf>
    <xf numFmtId="0" fontId="3" fillId="0" borderId="102" xfId="38" applyFont="1" applyBorder="1" applyProtection="1">
      <protection locked="0"/>
    </xf>
    <xf numFmtId="165" fontId="3" fillId="0" borderId="60" xfId="38" applyNumberFormat="1" applyFont="1" applyBorder="1" applyAlignment="1" applyProtection="1">
      <alignment horizontal="center"/>
      <protection hidden="1"/>
    </xf>
    <xf numFmtId="0" fontId="3" fillId="0" borderId="103" xfId="38" applyFont="1" applyBorder="1" applyProtection="1">
      <protection locked="0"/>
    </xf>
    <xf numFmtId="169" fontId="0" fillId="0" borderId="0" xfId="0" applyNumberFormat="1"/>
    <xf numFmtId="183" fontId="0" fillId="0" borderId="0" xfId="0" applyNumberFormat="1"/>
    <xf numFmtId="164" fontId="0" fillId="0" borderId="0" xfId="0" applyNumberFormat="1"/>
    <xf numFmtId="185" fontId="40" fillId="0" borderId="83" xfId="0" applyNumberFormat="1" applyFont="1" applyBorder="1" applyAlignment="1">
      <alignment horizontal="center" vertical="center" wrapText="1"/>
    </xf>
    <xf numFmtId="0" fontId="0" fillId="0" borderId="83" xfId="0" applyFont="1" applyBorder="1" applyAlignment="1">
      <alignment horizontal="center" vertical="center"/>
    </xf>
    <xf numFmtId="2" fontId="0" fillId="0" borderId="83" xfId="0" applyNumberFormat="1" applyFont="1" applyBorder="1" applyAlignment="1">
      <alignment horizontal="center" vertical="center"/>
    </xf>
    <xf numFmtId="0" fontId="2" fillId="54" borderId="83" xfId="0" applyFont="1" applyFill="1" applyBorder="1" applyAlignment="1">
      <alignment horizontal="center" vertical="center"/>
    </xf>
    <xf numFmtId="0" fontId="2" fillId="54" borderId="83" xfId="0" applyFont="1" applyFill="1" applyBorder="1" applyAlignment="1">
      <alignment horizontal="center" vertical="center" wrapText="1"/>
    </xf>
    <xf numFmtId="173" fontId="0" fillId="0" borderId="0" xfId="0" applyNumberFormat="1"/>
    <xf numFmtId="0" fontId="20" fillId="46" borderId="91" xfId="0" applyFont="1" applyFill="1" applyBorder="1" applyAlignment="1">
      <alignment horizontal="center" vertical="center" wrapText="1"/>
    </xf>
    <xf numFmtId="0" fontId="20" fillId="55" borderId="83" xfId="0" applyFont="1" applyFill="1" applyBorder="1" applyAlignment="1">
      <alignment horizontal="center" wrapText="1"/>
    </xf>
    <xf numFmtId="0" fontId="20" fillId="46" borderId="83" xfId="0" applyFont="1" applyFill="1" applyBorder="1" applyAlignment="1">
      <alignment horizontal="center" wrapText="1"/>
    </xf>
    <xf numFmtId="0" fontId="20" fillId="46" borderId="65" xfId="0" applyFont="1" applyFill="1" applyBorder="1" applyAlignment="1">
      <alignment horizontal="center" wrapText="1"/>
    </xf>
    <xf numFmtId="170" fontId="20" fillId="55" borderId="90" xfId="1166" applyNumberFormat="1" applyFont="1" applyFill="1" applyBorder="1"/>
    <xf numFmtId="170" fontId="2" fillId="46" borderId="92" xfId="1166" applyNumberFormat="1" applyFont="1" applyFill="1" applyBorder="1"/>
    <xf numFmtId="0" fontId="45" fillId="46" borderId="0" xfId="0" applyFont="1" applyFill="1"/>
    <xf numFmtId="170" fontId="20" fillId="46" borderId="92" xfId="1166" applyNumberFormat="1" applyFont="1" applyFill="1" applyBorder="1"/>
    <xf numFmtId="170" fontId="20" fillId="46" borderId="0" xfId="1166" applyNumberFormat="1" applyFont="1" applyFill="1" applyBorder="1"/>
    <xf numFmtId="0" fontId="20" fillId="46" borderId="91" xfId="0" applyFont="1" applyFill="1" applyBorder="1"/>
    <xf numFmtId="170" fontId="20" fillId="55" borderId="83" xfId="1166" applyNumberFormat="1" applyFont="1" applyFill="1" applyBorder="1"/>
    <xf numFmtId="170" fontId="2" fillId="46" borderId="91" xfId="1166" applyNumberFormat="1" applyFont="1" applyFill="1" applyBorder="1"/>
    <xf numFmtId="170" fontId="2" fillId="46" borderId="83" xfId="1166" applyNumberFormat="1" applyFont="1" applyFill="1" applyBorder="1"/>
    <xf numFmtId="0" fontId="20" fillId="46" borderId="0" xfId="0" applyFont="1" applyFill="1" applyBorder="1"/>
    <xf numFmtId="0" fontId="20" fillId="0" borderId="0" xfId="0" applyFont="1" applyFill="1" applyBorder="1" applyAlignment="1">
      <alignment horizontal="center" vertical="center" wrapText="1"/>
    </xf>
    <xf numFmtId="170" fontId="45" fillId="0" borderId="0" xfId="1166" applyNumberFormat="1" applyFont="1" applyFill="1" applyBorder="1"/>
    <xf numFmtId="170" fontId="0" fillId="0" borderId="0" xfId="1166" applyNumberFormat="1" applyFont="1" applyFill="1" applyBorder="1"/>
    <xf numFmtId="2" fontId="43" fillId="0" borderId="0" xfId="0" applyNumberFormat="1" applyFont="1" applyBorder="1" applyAlignment="1">
      <alignment horizontal="center" vertical="top" wrapText="1"/>
    </xf>
    <xf numFmtId="0" fontId="40" fillId="54" borderId="96" xfId="0" applyFont="1" applyFill="1" applyBorder="1" applyAlignment="1">
      <alignment horizontal="justify" vertical="top" wrapText="1"/>
    </xf>
    <xf numFmtId="0" fontId="40" fillId="54" borderId="97" xfId="0" applyFont="1" applyFill="1" applyBorder="1" applyAlignment="1">
      <alignment horizontal="justify" vertical="top" wrapText="1"/>
    </xf>
    <xf numFmtId="0" fontId="39" fillId="54" borderId="97" xfId="0" applyFont="1" applyFill="1" applyBorder="1" applyAlignment="1">
      <alignment horizontal="center" vertical="center" wrapText="1"/>
    </xf>
    <xf numFmtId="0" fontId="39" fillId="54" borderId="98" xfId="0" applyFont="1" applyFill="1" applyBorder="1" applyAlignment="1">
      <alignment horizontal="center" vertical="center" wrapText="1"/>
    </xf>
    <xf numFmtId="2" fontId="40" fillId="0" borderId="83" xfId="0" applyNumberFormat="1" applyFont="1" applyBorder="1" applyAlignment="1">
      <alignment horizontal="center" vertical="center" wrapText="1"/>
    </xf>
    <xf numFmtId="0" fontId="39" fillId="0" borderId="105" xfId="0" applyFont="1" applyBorder="1" applyAlignment="1">
      <alignment horizontal="center" vertical="center" wrapText="1"/>
    </xf>
    <xf numFmtId="2" fontId="40" fillId="0" borderId="82" xfId="0" applyNumberFormat="1" applyFont="1" applyBorder="1" applyAlignment="1">
      <alignment horizontal="center" vertical="center" wrapText="1"/>
    </xf>
    <xf numFmtId="0" fontId="39" fillId="0" borderId="0" xfId="0" applyFont="1" applyBorder="1" applyAlignment="1">
      <alignment horizontal="center" vertical="center" wrapText="1"/>
    </xf>
    <xf numFmtId="0" fontId="59" fillId="0" borderId="0" xfId="0" applyFont="1" applyBorder="1" applyAlignment="1">
      <alignment vertical="center"/>
    </xf>
    <xf numFmtId="183" fontId="40" fillId="0" borderId="0" xfId="0" applyNumberFormat="1" applyFont="1" applyBorder="1" applyAlignment="1">
      <alignment horizontal="center" vertical="center" wrapText="1"/>
    </xf>
    <xf numFmtId="0" fontId="62" fillId="0" borderId="0" xfId="38" applyFont="1" applyBorder="1" applyProtection="1">
      <protection locked="0"/>
    </xf>
    <xf numFmtId="0" fontId="43" fillId="0" borderId="109" xfId="0" applyFont="1" applyBorder="1" applyAlignment="1">
      <alignment horizontal="left" wrapText="1"/>
    </xf>
    <xf numFmtId="0" fontId="0" fillId="0" borderId="94" xfId="0" applyBorder="1"/>
    <xf numFmtId="0" fontId="0" fillId="50" borderId="94" xfId="0" applyFill="1" applyBorder="1"/>
    <xf numFmtId="0" fontId="0" fillId="0" borderId="0" xfId="0" quotePrefix="1"/>
    <xf numFmtId="169" fontId="43" fillId="0" borderId="67" xfId="0" applyNumberFormat="1" applyFont="1" applyBorder="1" applyAlignment="1">
      <alignment horizontal="center" wrapText="1"/>
    </xf>
    <xf numFmtId="169" fontId="43" fillId="0" borderId="79" xfId="0" applyNumberFormat="1" applyFont="1" applyBorder="1" applyAlignment="1">
      <alignment horizontal="center" wrapText="1"/>
    </xf>
    <xf numFmtId="169" fontId="43" fillId="0" borderId="80" xfId="0" applyNumberFormat="1" applyFont="1" applyBorder="1" applyAlignment="1">
      <alignment horizontal="center" wrapText="1"/>
    </xf>
    <xf numFmtId="0" fontId="63" fillId="0" borderId="0" xfId="0" applyFont="1" applyFill="1" applyBorder="1"/>
    <xf numFmtId="0" fontId="20" fillId="54" borderId="113" xfId="38" applyFont="1" applyFill="1" applyBorder="1" applyAlignment="1" applyProtection="1">
      <alignment horizontal="center" vertical="center"/>
      <protection hidden="1"/>
    </xf>
    <xf numFmtId="0" fontId="0" fillId="0" borderId="0" xfId="0" applyAlignment="1">
      <alignment horizontal="center"/>
    </xf>
    <xf numFmtId="0" fontId="0" fillId="0" borderId="0" xfId="0" applyBorder="1" applyAlignment="1">
      <alignment horizontal="center"/>
    </xf>
    <xf numFmtId="2" fontId="3" fillId="0" borderId="104" xfId="38" applyNumberFormat="1" applyFont="1" applyFill="1" applyBorder="1" applyAlignment="1" applyProtection="1">
      <alignment horizontal="center"/>
      <protection hidden="1"/>
    </xf>
    <xf numFmtId="2" fontId="3" fillId="0" borderId="112" xfId="38" applyNumberFormat="1" applyFont="1" applyFill="1" applyBorder="1" applyAlignment="1" applyProtection="1">
      <alignment horizontal="center"/>
      <protection hidden="1"/>
    </xf>
    <xf numFmtId="2" fontId="3" fillId="0" borderId="111" xfId="38" applyNumberFormat="1" applyFont="1" applyFill="1" applyBorder="1" applyAlignment="1" applyProtection="1">
      <alignment horizontal="center"/>
      <protection hidden="1"/>
    </xf>
    <xf numFmtId="164" fontId="3" fillId="0" borderId="78" xfId="38" applyNumberFormat="1" applyFont="1" applyFill="1" applyBorder="1" applyAlignment="1" applyProtection="1">
      <alignment horizontal="center"/>
      <protection hidden="1"/>
    </xf>
    <xf numFmtId="0" fontId="3" fillId="0" borderId="106" xfId="38" applyFont="1" applyFill="1" applyBorder="1" applyProtection="1">
      <protection locked="0"/>
    </xf>
    <xf numFmtId="0" fontId="3" fillId="0" borderId="107" xfId="38" applyFont="1" applyFill="1" applyBorder="1" applyProtection="1">
      <protection locked="0"/>
    </xf>
    <xf numFmtId="0" fontId="3" fillId="0" borderId="108" xfId="38" applyFont="1" applyFill="1" applyBorder="1" applyProtection="1">
      <protection locked="0"/>
    </xf>
    <xf numFmtId="169" fontId="3" fillId="0" borderId="31" xfId="38" applyNumberFormat="1" applyFont="1" applyFill="1" applyBorder="1" applyAlignment="1" applyProtection="1">
      <alignment horizontal="center"/>
      <protection hidden="1"/>
    </xf>
    <xf numFmtId="169" fontId="3" fillId="0" borderId="89" xfId="38" applyNumberFormat="1" applyFont="1" applyFill="1" applyBorder="1" applyAlignment="1" applyProtection="1">
      <alignment horizontal="center"/>
      <protection hidden="1"/>
    </xf>
    <xf numFmtId="2" fontId="3" fillId="0" borderId="114" xfId="38" applyNumberFormat="1" applyFont="1" applyFill="1" applyBorder="1" applyAlignment="1" applyProtection="1">
      <alignment horizontal="center"/>
      <protection hidden="1"/>
    </xf>
    <xf numFmtId="2" fontId="3" fillId="0" borderId="101" xfId="38" applyNumberFormat="1" applyFont="1" applyFill="1" applyBorder="1" applyAlignment="1" applyProtection="1">
      <alignment horizontal="center"/>
      <protection hidden="1"/>
    </xf>
    <xf numFmtId="2" fontId="3" fillId="0" borderId="52" xfId="38" applyNumberFormat="1" applyFont="1" applyFill="1" applyBorder="1" applyAlignment="1" applyProtection="1">
      <alignment horizontal="center"/>
      <protection hidden="1"/>
    </xf>
    <xf numFmtId="2" fontId="3" fillId="0" borderId="115" xfId="38" applyNumberFormat="1" applyFont="1" applyFill="1" applyBorder="1" applyAlignment="1" applyProtection="1">
      <alignment horizontal="center"/>
      <protection hidden="1"/>
    </xf>
    <xf numFmtId="2" fontId="3" fillId="0" borderId="86" xfId="38" applyNumberFormat="1" applyFont="1" applyFill="1" applyBorder="1" applyAlignment="1" applyProtection="1">
      <alignment horizontal="center"/>
      <protection hidden="1"/>
    </xf>
    <xf numFmtId="2" fontId="3" fillId="0" borderId="63" xfId="38" applyNumberFormat="1" applyFont="1" applyFill="1" applyBorder="1" applyAlignment="1" applyProtection="1">
      <alignment horizontal="center"/>
      <protection hidden="1"/>
    </xf>
    <xf numFmtId="2" fontId="3" fillId="0" borderId="116" xfId="38" applyNumberFormat="1" applyFont="1" applyFill="1" applyBorder="1" applyAlignment="1" applyProtection="1">
      <alignment horizontal="center"/>
      <protection hidden="1"/>
    </xf>
    <xf numFmtId="2" fontId="3" fillId="0" borderId="117" xfId="38" applyNumberFormat="1" applyFont="1" applyFill="1" applyBorder="1" applyAlignment="1" applyProtection="1">
      <alignment horizontal="center"/>
      <protection hidden="1"/>
    </xf>
    <xf numFmtId="2" fontId="3" fillId="0" borderId="11" xfId="38" applyNumberFormat="1" applyFont="1" applyFill="1" applyBorder="1" applyAlignment="1" applyProtection="1">
      <alignment horizontal="center"/>
      <protection hidden="1"/>
    </xf>
    <xf numFmtId="164" fontId="3" fillId="0" borderId="97" xfId="38" applyNumberFormat="1" applyFont="1" applyFill="1" applyBorder="1" applyAlignment="1" applyProtection="1">
      <alignment horizontal="center"/>
      <protection hidden="1"/>
    </xf>
    <xf numFmtId="2" fontId="3" fillId="0" borderId="97" xfId="38" applyNumberFormat="1" applyFont="1" applyFill="1" applyBorder="1" applyAlignment="1" applyProtection="1">
      <alignment horizontal="center"/>
      <protection hidden="1"/>
    </xf>
    <xf numFmtId="2" fontId="3" fillId="0" borderId="98" xfId="38" applyNumberFormat="1" applyFont="1" applyFill="1" applyBorder="1" applyAlignment="1" applyProtection="1">
      <alignment horizontal="center"/>
      <protection hidden="1"/>
    </xf>
    <xf numFmtId="164" fontId="3" fillId="0" borderId="66" xfId="38" applyNumberFormat="1" applyFont="1" applyFill="1" applyBorder="1" applyAlignment="1" applyProtection="1">
      <alignment horizontal="center"/>
      <protection hidden="1"/>
    </xf>
    <xf numFmtId="2" fontId="3" fillId="0" borderId="66" xfId="38" applyNumberFormat="1" applyFont="1" applyFill="1" applyBorder="1" applyAlignment="1" applyProtection="1">
      <alignment horizontal="center"/>
      <protection hidden="1"/>
    </xf>
    <xf numFmtId="2" fontId="3" fillId="0" borderId="70" xfId="38" applyNumberFormat="1" applyFont="1" applyFill="1" applyBorder="1" applyAlignment="1" applyProtection="1">
      <alignment horizontal="center"/>
      <protection hidden="1"/>
    </xf>
    <xf numFmtId="2" fontId="3" fillId="0" borderId="78" xfId="38" applyNumberFormat="1" applyFont="1" applyFill="1" applyBorder="1" applyAlignment="1" applyProtection="1">
      <alignment horizontal="center"/>
      <protection hidden="1"/>
    </xf>
    <xf numFmtId="2" fontId="3" fillId="0" borderId="56" xfId="38" applyNumberFormat="1" applyFont="1" applyFill="1" applyBorder="1" applyAlignment="1" applyProtection="1">
      <alignment horizontal="center"/>
      <protection hidden="1"/>
    </xf>
    <xf numFmtId="2" fontId="3" fillId="0" borderId="97" xfId="38" applyNumberFormat="1" applyFont="1" applyFill="1" applyBorder="1" applyAlignment="1" applyProtection="1">
      <alignment horizontal="center"/>
      <protection locked="0"/>
    </xf>
    <xf numFmtId="2" fontId="3" fillId="0" borderId="66" xfId="38" applyNumberFormat="1" applyFont="1" applyFill="1" applyBorder="1" applyAlignment="1" applyProtection="1">
      <alignment horizontal="center"/>
      <protection locked="0"/>
    </xf>
    <xf numFmtId="2" fontId="3" fillId="0" borderId="78" xfId="38" applyNumberFormat="1" applyFont="1" applyFill="1" applyBorder="1" applyAlignment="1" applyProtection="1">
      <alignment horizontal="center"/>
      <protection locked="0"/>
    </xf>
    <xf numFmtId="183" fontId="43" fillId="0" borderId="11" xfId="0" applyNumberFormat="1" applyFont="1" applyFill="1" applyBorder="1" applyAlignment="1">
      <alignment horizontal="center" vertical="top" wrapText="1"/>
    </xf>
    <xf numFmtId="183" fontId="43" fillId="0" borderId="11" xfId="0" applyNumberFormat="1" applyFont="1" applyFill="1" applyBorder="1" applyAlignment="1">
      <alignment horizontal="center" vertical="center" wrapText="1"/>
    </xf>
    <xf numFmtId="3" fontId="40" fillId="0" borderId="83" xfId="0" applyNumberFormat="1" applyFont="1" applyBorder="1" applyAlignment="1">
      <alignment horizontal="center" vertical="center" wrapText="1"/>
    </xf>
    <xf numFmtId="2" fontId="40" fillId="0" borderId="81" xfId="0" applyNumberFormat="1" applyFont="1" applyFill="1" applyBorder="1" applyAlignment="1">
      <alignment horizontal="center" vertical="center" wrapText="1"/>
    </xf>
    <xf numFmtId="2" fontId="40" fillId="0" borderId="95" xfId="0" applyNumberFormat="1" applyFont="1" applyFill="1" applyBorder="1" applyAlignment="1">
      <alignment horizontal="center" vertical="center" wrapText="1"/>
    </xf>
    <xf numFmtId="185" fontId="40" fillId="0" borderId="95" xfId="0" applyNumberFormat="1" applyFont="1" applyFill="1" applyBorder="1" applyAlignment="1">
      <alignment horizontal="center" vertical="center" wrapText="1"/>
    </xf>
    <xf numFmtId="3" fontId="40" fillId="0" borderId="95" xfId="0" applyNumberFormat="1" applyFont="1" applyFill="1" applyBorder="1" applyAlignment="1">
      <alignment horizontal="center" vertical="center" wrapText="1"/>
    </xf>
    <xf numFmtId="180" fontId="40" fillId="0" borderId="95" xfId="0" applyNumberFormat="1" applyFont="1" applyFill="1" applyBorder="1" applyAlignment="1">
      <alignment horizontal="center" vertical="center" wrapText="1"/>
    </xf>
    <xf numFmtId="183" fontId="40" fillId="0" borderId="95" xfId="0" applyNumberFormat="1" applyFont="1" applyFill="1" applyBorder="1" applyAlignment="1">
      <alignment horizontal="center" vertical="center" wrapText="1"/>
    </xf>
    <xf numFmtId="183" fontId="40" fillId="0" borderId="28" xfId="0" applyNumberFormat="1" applyFont="1" applyFill="1" applyBorder="1" applyAlignment="1">
      <alignment horizontal="center" vertical="center" wrapText="1"/>
    </xf>
    <xf numFmtId="0" fontId="48" fillId="47" borderId="83" xfId="0" applyFont="1" applyFill="1" applyBorder="1" applyAlignment="1">
      <alignment horizontal="center"/>
    </xf>
    <xf numFmtId="0" fontId="2" fillId="0" borderId="0" xfId="0" applyFont="1" applyAlignment="1">
      <alignment horizontal="left"/>
    </xf>
    <xf numFmtId="0" fontId="47" fillId="47" borderId="83" xfId="0" applyFont="1" applyFill="1" applyBorder="1" applyAlignment="1">
      <alignment horizontal="left"/>
    </xf>
    <xf numFmtId="0" fontId="48" fillId="47" borderId="83" xfId="0" applyFont="1" applyFill="1" applyBorder="1" applyAlignment="1">
      <alignment horizontal="center"/>
    </xf>
    <xf numFmtId="0" fontId="0" fillId="0" borderId="0" xfId="0" applyAlignment="1">
      <alignment horizontal="left" vertical="center" wrapText="1"/>
    </xf>
    <xf numFmtId="0" fontId="20" fillId="56" borderId="83" xfId="0" applyFont="1" applyFill="1" applyBorder="1" applyAlignment="1">
      <alignment horizontal="center" wrapText="1"/>
    </xf>
    <xf numFmtId="0" fontId="61" fillId="46" borderId="102" xfId="0" applyFont="1" applyFill="1" applyBorder="1"/>
    <xf numFmtId="0" fontId="3" fillId="55" borderId="112" xfId="0" applyFont="1" applyFill="1" applyBorder="1" applyAlignment="1">
      <alignment horizontal="center" wrapText="1"/>
    </xf>
    <xf numFmtId="0" fontId="3" fillId="46" borderId="112" xfId="0" applyFont="1" applyFill="1" applyBorder="1" applyAlignment="1">
      <alignment horizontal="center" wrapText="1"/>
    </xf>
    <xf numFmtId="0" fontId="3" fillId="56" borderId="112" xfId="0" applyFont="1" applyFill="1" applyBorder="1" applyAlignment="1">
      <alignment horizontal="center" wrapText="1"/>
    </xf>
    <xf numFmtId="0" fontId="44" fillId="46" borderId="102" xfId="0" applyFont="1" applyFill="1" applyBorder="1" applyAlignment="1">
      <alignment horizontal="left" indent="1"/>
    </xf>
    <xf numFmtId="170" fontId="44" fillId="55" borderId="112" xfId="1166" applyNumberFormat="1" applyFont="1" applyFill="1" applyBorder="1"/>
    <xf numFmtId="170" fontId="44" fillId="46" borderId="112" xfId="1166" applyNumberFormat="1" applyFont="1" applyFill="1" applyBorder="1"/>
    <xf numFmtId="170" fontId="45" fillId="46" borderId="112" xfId="1166" applyNumberFormat="1" applyFont="1" applyFill="1" applyBorder="1"/>
    <xf numFmtId="170" fontId="45" fillId="56" borderId="112" xfId="1166" applyNumberFormat="1" applyFont="1" applyFill="1" applyBorder="1"/>
    <xf numFmtId="170" fontId="2" fillId="56" borderId="90" xfId="1166" applyNumberFormat="1" applyFont="1" applyFill="1" applyBorder="1"/>
    <xf numFmtId="0" fontId="3" fillId="46" borderId="102" xfId="0" applyFont="1" applyFill="1" applyBorder="1" applyAlignment="1">
      <alignment horizontal="left" indent="1"/>
    </xf>
    <xf numFmtId="170" fontId="3" fillId="55" borderId="112" xfId="1166" applyNumberFormat="1" applyFont="1" applyFill="1" applyBorder="1"/>
    <xf numFmtId="170" fontId="3" fillId="46" borderId="112" xfId="1166" applyNumberFormat="1" applyFont="1" applyFill="1" applyBorder="1"/>
    <xf numFmtId="170" fontId="0" fillId="46" borderId="112" xfId="1166" applyNumberFormat="1" applyFont="1" applyFill="1" applyBorder="1"/>
    <xf numFmtId="170" fontId="0" fillId="56" borderId="112" xfId="1166" applyNumberFormat="1" applyFont="1" applyFill="1" applyBorder="1"/>
    <xf numFmtId="0" fontId="61" fillId="46" borderId="102" xfId="0" applyFont="1" applyFill="1" applyBorder="1" applyAlignment="1">
      <alignment horizontal="left"/>
    </xf>
    <xf numFmtId="170" fontId="20" fillId="56" borderId="90" xfId="1166" applyNumberFormat="1" applyFont="1" applyFill="1" applyBorder="1"/>
    <xf numFmtId="0" fontId="20" fillId="46" borderId="102" xfId="0" applyFont="1" applyFill="1" applyBorder="1"/>
    <xf numFmtId="170" fontId="20" fillId="55" borderId="112" xfId="1166" applyNumberFormat="1" applyFont="1" applyFill="1" applyBorder="1"/>
    <xf numFmtId="170" fontId="20" fillId="46" borderId="112" xfId="1166" applyNumberFormat="1" applyFont="1" applyFill="1" applyBorder="1"/>
    <xf numFmtId="170" fontId="2" fillId="46" borderId="112" xfId="1166" applyNumberFormat="1" applyFont="1" applyFill="1" applyBorder="1"/>
    <xf numFmtId="170" fontId="2" fillId="46" borderId="102" xfId="1166" applyNumberFormat="1" applyFont="1" applyFill="1" applyBorder="1"/>
    <xf numFmtId="170" fontId="2" fillId="56" borderId="112" xfId="1166" applyNumberFormat="1" applyFont="1" applyFill="1" applyBorder="1"/>
    <xf numFmtId="170" fontId="20" fillId="46" borderId="102" xfId="1166" applyNumberFormat="1" applyFont="1" applyFill="1" applyBorder="1"/>
    <xf numFmtId="170" fontId="20" fillId="56" borderId="112" xfId="1166" applyNumberFormat="1" applyFont="1" applyFill="1" applyBorder="1"/>
    <xf numFmtId="170" fontId="2" fillId="56" borderId="83" xfId="1166" applyNumberFormat="1" applyFont="1" applyFill="1" applyBorder="1"/>
    <xf numFmtId="0" fontId="43" fillId="0" borderId="0" xfId="0" applyFont="1" applyBorder="1" applyAlignment="1">
      <alignment horizontal="center" vertical="center" wrapText="1"/>
    </xf>
    <xf numFmtId="183" fontId="43" fillId="0" borderId="0" xfId="0" applyNumberFormat="1" applyFont="1" applyBorder="1" applyAlignment="1">
      <alignment horizontal="center" vertical="center" wrapText="1"/>
    </xf>
    <xf numFmtId="183" fontId="43" fillId="0" borderId="0" xfId="0" applyNumberFormat="1" applyFont="1" applyFill="1" applyBorder="1" applyAlignment="1">
      <alignment horizontal="center" vertical="center" wrapText="1"/>
    </xf>
    <xf numFmtId="0" fontId="20" fillId="47" borderId="83" xfId="0" applyFont="1" applyFill="1" applyBorder="1" applyAlignment="1">
      <alignment vertical="center"/>
    </xf>
    <xf numFmtId="0" fontId="20" fillId="47" borderId="83" xfId="0" applyFont="1" applyFill="1" applyBorder="1" applyAlignment="1">
      <alignment horizontal="center" wrapText="1"/>
    </xf>
    <xf numFmtId="174" fontId="45" fillId="46" borderId="112" xfId="1166" applyNumberFormat="1" applyFont="1" applyFill="1" applyBorder="1"/>
    <xf numFmtId="0" fontId="20" fillId="47" borderId="110" xfId="0" applyFont="1" applyFill="1" applyBorder="1" applyAlignment="1">
      <alignment horizontal="center" wrapText="1"/>
    </xf>
    <xf numFmtId="0" fontId="44" fillId="46" borderId="93" xfId="0" applyFont="1" applyFill="1" applyBorder="1"/>
    <xf numFmtId="0" fontId="0" fillId="46" borderId="0" xfId="0" applyFill="1"/>
    <xf numFmtId="14" fontId="2" fillId="48" borderId="83" xfId="0" applyNumberFormat="1" applyFont="1" applyFill="1" applyBorder="1" applyAlignment="1">
      <alignment horizontal="center"/>
    </xf>
    <xf numFmtId="171" fontId="48" fillId="47" borderId="83" xfId="0" applyNumberFormat="1" applyFont="1" applyFill="1" applyBorder="1" applyAlignment="1">
      <alignment horizontal="center" vertical="center" wrapText="1"/>
    </xf>
    <xf numFmtId="49" fontId="48" fillId="47" borderId="83" xfId="0" quotePrefix="1" applyNumberFormat="1" applyFont="1" applyFill="1" applyBorder="1" applyAlignment="1">
      <alignment horizontal="center" vertical="center" wrapText="1"/>
    </xf>
    <xf numFmtId="174" fontId="50" fillId="0" borderId="91" xfId="1166" applyNumberFormat="1" applyFont="1" applyFill="1" applyBorder="1" applyAlignment="1">
      <alignment horizontal="center" vertical="center" wrapText="1"/>
    </xf>
    <xf numFmtId="175" fontId="52" fillId="0" borderId="91" xfId="1166" applyNumberFormat="1" applyFont="1" applyBorder="1" applyAlignment="1">
      <alignment horizontal="right" vertical="center" wrapText="1"/>
    </xf>
    <xf numFmtId="176" fontId="52" fillId="50" borderId="91" xfId="1166" applyNumberFormat="1" applyFont="1" applyFill="1" applyBorder="1" applyAlignment="1">
      <alignment horizontal="right" vertical="center" wrapText="1"/>
    </xf>
    <xf numFmtId="175" fontId="53" fillId="50" borderId="91" xfId="1166" applyNumberFormat="1" applyFont="1" applyFill="1" applyBorder="1" applyAlignment="1">
      <alignment horizontal="right" vertical="center" wrapText="1"/>
    </xf>
    <xf numFmtId="175" fontId="52" fillId="0" borderId="91" xfId="1166" applyNumberFormat="1" applyFont="1" applyFill="1" applyBorder="1" applyAlignment="1">
      <alignment horizontal="right" vertical="center" wrapText="1"/>
    </xf>
    <xf numFmtId="0" fontId="2" fillId="0" borderId="0" xfId="0" applyFont="1" applyFill="1"/>
    <xf numFmtId="172" fontId="0" fillId="0" borderId="0" xfId="1168" applyNumberFormat="1" applyFont="1"/>
    <xf numFmtId="0" fontId="48" fillId="47" borderId="94" xfId="0" applyFont="1" applyFill="1" applyBorder="1" applyAlignment="1">
      <alignment horizontal="center"/>
    </xf>
    <xf numFmtId="180" fontId="50" fillId="58" borderId="83" xfId="0" applyNumberFormat="1" applyFont="1" applyFill="1" applyBorder="1" applyAlignment="1">
      <alignment vertical="center" wrapText="1"/>
    </xf>
    <xf numFmtId="179" fontId="50" fillId="58" borderId="83" xfId="0" applyNumberFormat="1" applyFont="1" applyFill="1" applyBorder="1" applyAlignment="1">
      <alignment vertical="center" wrapText="1"/>
    </xf>
    <xf numFmtId="179" fontId="50" fillId="58" borderId="30" xfId="0" applyNumberFormat="1" applyFont="1" applyFill="1" applyBorder="1" applyAlignment="1">
      <alignment horizontal="right" vertical="center" wrapText="1"/>
    </xf>
    <xf numFmtId="0" fontId="48" fillId="58" borderId="83" xfId="0" applyFont="1" applyFill="1" applyBorder="1" applyAlignment="1">
      <alignment horizontal="center" vertical="center" wrapText="1"/>
    </xf>
    <xf numFmtId="180" fontId="53" fillId="58" borderId="83" xfId="1167" applyNumberFormat="1" applyFont="1" applyFill="1" applyBorder="1" applyAlignment="1">
      <alignment vertical="center" wrapText="1"/>
    </xf>
    <xf numFmtId="179" fontId="53" fillId="58" borderId="83" xfId="1167" applyNumberFormat="1" applyFont="1" applyFill="1" applyBorder="1" applyAlignment="1">
      <alignment vertical="center" wrapText="1"/>
    </xf>
    <xf numFmtId="0" fontId="2" fillId="58" borderId="83" xfId="0" applyFont="1" applyFill="1" applyBorder="1"/>
    <xf numFmtId="2" fontId="0" fillId="0" borderId="83" xfId="1166" applyNumberFormat="1" applyFont="1" applyBorder="1" applyAlignment="1">
      <alignment horizontal="center" vertical="center"/>
    </xf>
    <xf numFmtId="0" fontId="3" fillId="0" borderId="0" xfId="38" applyFont="1" applyFill="1" applyBorder="1" applyAlignment="1" applyProtection="1">
      <alignment horizontal="left"/>
      <protection locked="0"/>
    </xf>
    <xf numFmtId="169" fontId="3" fillId="0" borderId="0" xfId="38" applyNumberFormat="1" applyFont="1" applyFill="1" applyBorder="1" applyAlignment="1" applyProtection="1">
      <alignment horizontal="center"/>
      <protection hidden="1"/>
    </xf>
    <xf numFmtId="0" fontId="3" fillId="0" borderId="0" xfId="38" applyFont="1" applyFill="1" applyBorder="1" applyProtection="1">
      <protection locked="0"/>
    </xf>
    <xf numFmtId="164" fontId="3" fillId="0" borderId="0" xfId="38" applyNumberFormat="1" applyFont="1" applyFill="1" applyBorder="1" applyProtection="1">
      <protection hidden="1"/>
    </xf>
    <xf numFmtId="0" fontId="60" fillId="0" borderId="0" xfId="0" applyFont="1" applyFill="1" applyBorder="1"/>
    <xf numFmtId="169" fontId="43" fillId="0" borderId="0" xfId="0" applyNumberFormat="1" applyFont="1" applyBorder="1" applyAlignment="1">
      <alignment horizontal="center" wrapText="1"/>
    </xf>
    <xf numFmtId="0" fontId="40" fillId="54" borderId="118" xfId="0" applyFont="1" applyFill="1" applyBorder="1" applyAlignment="1">
      <alignment horizontal="justify" vertical="top" wrapText="1"/>
    </xf>
    <xf numFmtId="0" fontId="39" fillId="54" borderId="118" xfId="0" applyFont="1" applyFill="1" applyBorder="1" applyAlignment="1">
      <alignment horizontal="center" vertical="center" wrapText="1"/>
    </xf>
    <xf numFmtId="0" fontId="43" fillId="0" borderId="118" xfId="0" applyFont="1" applyFill="1" applyBorder="1" applyAlignment="1">
      <alignment horizontal="center" vertical="top" wrapText="1"/>
    </xf>
    <xf numFmtId="183" fontId="43" fillId="0" borderId="118" xfId="0" applyNumberFormat="1" applyFont="1" applyFill="1" applyBorder="1" applyAlignment="1">
      <alignment horizontal="center" vertical="top" wrapText="1"/>
    </xf>
    <xf numFmtId="2" fontId="43" fillId="0" borderId="118" xfId="0" applyNumberFormat="1" applyFont="1" applyFill="1" applyBorder="1" applyAlignment="1">
      <alignment horizontal="center" vertical="top" wrapText="1"/>
    </xf>
    <xf numFmtId="3" fontId="43" fillId="0" borderId="118" xfId="0" applyNumberFormat="1" applyFont="1" applyFill="1" applyBorder="1" applyAlignment="1">
      <alignment horizontal="center" vertical="top" wrapText="1"/>
    </xf>
    <xf numFmtId="172" fontId="43" fillId="0" borderId="118" xfId="0" applyNumberFormat="1" applyFont="1" applyFill="1" applyBorder="1" applyAlignment="1">
      <alignment horizontal="center" vertical="center" wrapText="1"/>
    </xf>
    <xf numFmtId="172" fontId="43" fillId="0" borderId="118" xfId="0" applyNumberFormat="1" applyFont="1" applyFill="1" applyBorder="1" applyAlignment="1">
      <alignment horizontal="center" vertical="center"/>
    </xf>
    <xf numFmtId="1" fontId="43" fillId="0" borderId="118" xfId="0" applyNumberFormat="1" applyFont="1" applyFill="1" applyBorder="1" applyAlignment="1">
      <alignment horizontal="center" vertical="top" wrapText="1"/>
    </xf>
    <xf numFmtId="186" fontId="43" fillId="0" borderId="118" xfId="1166" applyNumberFormat="1" applyFont="1" applyFill="1" applyBorder="1" applyAlignment="1">
      <alignment horizontal="center" vertical="center" wrapText="1"/>
    </xf>
    <xf numFmtId="2" fontId="40" fillId="0" borderId="0" xfId="0" applyNumberFormat="1" applyFont="1" applyFill="1" applyBorder="1" applyAlignment="1">
      <alignment horizontal="center" vertical="center" wrapText="1"/>
    </xf>
    <xf numFmtId="185" fontId="40" fillId="0" borderId="0" xfId="0" applyNumberFormat="1"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80" fontId="40" fillId="0" borderId="0" xfId="0" applyNumberFormat="1" applyFont="1" applyFill="1" applyBorder="1" applyAlignment="1">
      <alignment horizontal="center" vertical="center" wrapText="1"/>
    </xf>
    <xf numFmtId="183" fontId="40" fillId="0" borderId="0" xfId="0" applyNumberFormat="1" applyFont="1" applyFill="1" applyBorder="1" applyAlignment="1">
      <alignment horizontal="center" vertical="center" wrapText="1"/>
    </xf>
    <xf numFmtId="0" fontId="38" fillId="54" borderId="83" xfId="0" applyFont="1" applyFill="1" applyBorder="1" applyAlignment="1">
      <alignment horizontal="center"/>
    </xf>
    <xf numFmtId="0" fontId="43" fillId="0" borderId="83" xfId="0" applyFont="1" applyBorder="1" applyAlignment="1">
      <alignment horizontal="left" vertical="top" wrapText="1"/>
    </xf>
    <xf numFmtId="183" fontId="43" fillId="0" borderId="83" xfId="0" applyNumberFormat="1" applyFont="1" applyFill="1" applyBorder="1" applyAlignment="1">
      <alignment horizontal="center" vertical="center"/>
    </xf>
    <xf numFmtId="1" fontId="0" fillId="0" borderId="0" xfId="0" applyNumberFormat="1"/>
    <xf numFmtId="0" fontId="22" fillId="0" borderId="0" xfId="0" applyFont="1" applyFill="1" applyBorder="1" applyAlignment="1">
      <alignment horizontal="center" wrapText="1"/>
    </xf>
    <xf numFmtId="15" fontId="22" fillId="0" borderId="0" xfId="37" applyNumberFormat="1" applyFont="1" applyFill="1" applyBorder="1" applyAlignment="1">
      <alignment horizontal="center" wrapText="1"/>
    </xf>
    <xf numFmtId="169" fontId="3" fillId="0" borderId="30" xfId="38" applyNumberFormat="1" applyFont="1" applyFill="1" applyBorder="1" applyAlignment="1" applyProtection="1">
      <alignment horizontal="center"/>
    </xf>
    <xf numFmtId="169" fontId="3" fillId="0" borderId="83" xfId="38" applyNumberFormat="1" applyFont="1" applyFill="1" applyBorder="1" applyAlignment="1" applyProtection="1">
      <alignment horizontal="center"/>
    </xf>
    <xf numFmtId="169" fontId="3" fillId="0" borderId="31" xfId="38" applyNumberFormat="1" applyFont="1" applyFill="1" applyBorder="1" applyAlignment="1" applyProtection="1">
      <alignment horizontal="center"/>
    </xf>
    <xf numFmtId="169" fontId="3" fillId="0" borderId="95" xfId="38" applyNumberFormat="1" applyFont="1" applyFill="1" applyBorder="1" applyAlignment="1" applyProtection="1">
      <alignment horizontal="center"/>
    </xf>
    <xf numFmtId="169" fontId="3" fillId="0" borderId="27" xfId="38" applyNumberFormat="1" applyFont="1" applyFill="1" applyBorder="1" applyAlignment="1" applyProtection="1">
      <alignment horizontal="center"/>
    </xf>
    <xf numFmtId="169" fontId="3" fillId="0" borderId="28" xfId="38" applyNumberFormat="1" applyFont="1" applyFill="1" applyBorder="1" applyAlignment="1" applyProtection="1">
      <alignment horizontal="center"/>
    </xf>
    <xf numFmtId="2" fontId="3" fillId="0" borderId="104" xfId="1166" applyNumberFormat="1" applyFont="1" applyBorder="1" applyAlignment="1" applyProtection="1">
      <alignment horizontal="center" vertical="top"/>
    </xf>
    <xf numFmtId="2" fontId="3" fillId="0" borderId="112" xfId="38" applyNumberFormat="1" applyFont="1" applyBorder="1" applyAlignment="1" applyProtection="1">
      <alignment horizontal="center" vertical="top"/>
    </xf>
    <xf numFmtId="2" fontId="3" fillId="0" borderId="111" xfId="38" applyNumberFormat="1" applyFont="1" applyBorder="1" applyAlignment="1" applyProtection="1">
      <alignment horizontal="center" vertical="top"/>
    </xf>
    <xf numFmtId="166" fontId="3" fillId="0" borderId="106" xfId="38" applyNumberFormat="1" applyFont="1" applyFill="1" applyBorder="1" applyProtection="1">
      <protection hidden="1"/>
    </xf>
    <xf numFmtId="166" fontId="3" fillId="0" borderId="106" xfId="38" applyNumberFormat="1" applyFont="1" applyFill="1" applyBorder="1" applyProtection="1">
      <protection locked="0"/>
    </xf>
    <xf numFmtId="166" fontId="3" fillId="0" borderId="107" xfId="38" applyNumberFormat="1" applyFont="1" applyFill="1" applyBorder="1" applyProtection="1">
      <protection hidden="1"/>
    </xf>
    <xf numFmtId="166" fontId="3" fillId="0" borderId="107" xfId="38" applyNumberFormat="1" applyFont="1" applyFill="1" applyBorder="1" applyProtection="1">
      <protection locked="0"/>
    </xf>
    <xf numFmtId="166" fontId="60" fillId="0" borderId="107" xfId="0" applyNumberFormat="1" applyFont="1" applyFill="1" applyBorder="1"/>
    <xf numFmtId="166" fontId="3" fillId="0" borderId="108" xfId="38" applyNumberFormat="1" applyFont="1" applyFill="1" applyBorder="1" applyProtection="1">
      <protection hidden="1"/>
    </xf>
    <xf numFmtId="166" fontId="3" fillId="0" borderId="108" xfId="38" applyNumberFormat="1" applyFont="1" applyFill="1" applyBorder="1" applyProtection="1">
      <protection locked="0"/>
    </xf>
    <xf numFmtId="166" fontId="60" fillId="0" borderId="108" xfId="0" applyNumberFormat="1" applyFont="1" applyFill="1" applyBorder="1"/>
    <xf numFmtId="0" fontId="23" fillId="54" borderId="58" xfId="38" applyFont="1" applyFill="1" applyBorder="1" applyAlignment="1" applyProtection="1">
      <alignment horizontal="center" vertical="center"/>
      <protection locked="0"/>
    </xf>
    <xf numFmtId="164" fontId="23" fillId="54" borderId="12" xfId="38" applyNumberFormat="1" applyFont="1" applyFill="1" applyBorder="1" applyAlignment="1" applyProtection="1">
      <alignment horizontal="center" vertical="center"/>
      <protection hidden="1"/>
    </xf>
    <xf numFmtId="0" fontId="23" fillId="54" borderId="61" xfId="38" applyFont="1" applyFill="1" applyBorder="1" applyAlignment="1" applyProtection="1">
      <alignment horizontal="center" vertical="center"/>
      <protection locked="0"/>
    </xf>
    <xf numFmtId="170" fontId="0" fillId="0" borderId="0" xfId="0" applyNumberFormat="1"/>
    <xf numFmtId="0" fontId="39" fillId="0" borderId="0" xfId="0" applyFont="1" applyFill="1" applyBorder="1" applyAlignment="1">
      <alignment horizontal="center" vertical="center" wrapText="1"/>
    </xf>
    <xf numFmtId="0" fontId="60" fillId="54" borderId="119" xfId="0" applyFont="1" applyFill="1" applyBorder="1" applyAlignment="1">
      <alignment horizontal="center" vertical="center"/>
    </xf>
    <xf numFmtId="0" fontId="60" fillId="0" borderId="120" xfId="0" applyFont="1" applyBorder="1"/>
    <xf numFmtId="1" fontId="3" fillId="0" borderId="0" xfId="1174" applyNumberFormat="1" applyFont="1" applyFill="1" applyBorder="1" applyAlignment="1">
      <alignment horizontal="center"/>
    </xf>
    <xf numFmtId="0" fontId="60" fillId="0" borderId="0" xfId="0" applyFont="1" applyBorder="1" applyAlignment="1">
      <alignment horizontal="center"/>
    </xf>
    <xf numFmtId="0" fontId="60" fillId="0" borderId="121" xfId="0" applyFont="1" applyBorder="1" applyAlignment="1">
      <alignment horizontal="center"/>
    </xf>
    <xf numFmtId="0" fontId="60" fillId="0" borderId="112" xfId="0" applyFont="1" applyBorder="1" applyAlignment="1">
      <alignment horizontal="center"/>
    </xf>
    <xf numFmtId="183" fontId="60" fillId="0" borderId="112" xfId="0" applyNumberFormat="1" applyFont="1" applyBorder="1" applyAlignment="1">
      <alignment horizontal="center"/>
    </xf>
    <xf numFmtId="0" fontId="60" fillId="54" borderId="87" xfId="0" applyFont="1" applyFill="1" applyBorder="1" applyAlignment="1">
      <alignment horizontal="center" vertical="center"/>
    </xf>
    <xf numFmtId="0" fontId="60" fillId="54" borderId="88" xfId="0" applyFont="1" applyFill="1" applyBorder="1" applyAlignment="1">
      <alignment horizontal="center" vertical="center"/>
    </xf>
    <xf numFmtId="0" fontId="60" fillId="54" borderId="89" xfId="0" applyFont="1" applyFill="1" applyBorder="1" applyAlignment="1">
      <alignment horizontal="center" vertical="center"/>
    </xf>
    <xf numFmtId="1" fontId="60" fillId="0" borderId="70" xfId="0" applyNumberFormat="1" applyFont="1" applyBorder="1" applyAlignment="1">
      <alignment horizontal="center" vertical="center"/>
    </xf>
    <xf numFmtId="0" fontId="60" fillId="0" borderId="71" xfId="0" applyFont="1" applyBorder="1"/>
    <xf numFmtId="0" fontId="60" fillId="0" borderId="111" xfId="0" applyFont="1" applyBorder="1" applyAlignment="1">
      <alignment horizontal="center"/>
    </xf>
    <xf numFmtId="1" fontId="60" fillId="0" borderId="56" xfId="0" applyNumberFormat="1" applyFont="1" applyBorder="1" applyAlignment="1">
      <alignment horizontal="center" vertical="center"/>
    </xf>
    <xf numFmtId="0" fontId="38" fillId="54" borderId="57" xfId="0" applyFont="1" applyFill="1" applyBorder="1" applyAlignment="1">
      <alignment horizontal="justify" vertical="center" wrapText="1"/>
    </xf>
    <xf numFmtId="0" fontId="38" fillId="54" borderId="13" xfId="0" applyFont="1" applyFill="1" applyBorder="1" applyAlignment="1">
      <alignment horizontal="justify" vertical="center" wrapText="1"/>
    </xf>
    <xf numFmtId="0" fontId="38" fillId="54" borderId="58" xfId="0" applyFont="1" applyFill="1" applyBorder="1" applyAlignment="1">
      <alignment horizontal="center" vertical="top" wrapText="1"/>
    </xf>
    <xf numFmtId="0" fontId="38" fillId="54" borderId="59" xfId="0" applyFont="1" applyFill="1" applyBorder="1" applyAlignment="1">
      <alignment horizontal="center" vertical="top" wrapText="1"/>
    </xf>
    <xf numFmtId="0" fontId="38" fillId="54" borderId="10" xfId="0" applyFont="1" applyFill="1" applyBorder="1" applyAlignment="1">
      <alignment horizontal="center" vertical="top" wrapText="1"/>
    </xf>
    <xf numFmtId="164" fontId="20" fillId="54" borderId="25" xfId="38" applyNumberFormat="1" applyFont="1" applyFill="1" applyBorder="1" applyAlignment="1" applyProtection="1">
      <alignment horizontal="center" vertical="center" wrapText="1"/>
      <protection hidden="1"/>
    </xf>
    <xf numFmtId="164" fontId="20" fillId="54" borderId="82" xfId="38" applyNumberFormat="1" applyFont="1" applyFill="1" applyBorder="1" applyAlignment="1" applyProtection="1">
      <alignment horizontal="center" vertical="center" wrapText="1"/>
      <protection hidden="1"/>
    </xf>
    <xf numFmtId="164" fontId="20" fillId="54" borderId="81" xfId="38" applyNumberFormat="1" applyFont="1" applyFill="1" applyBorder="1" applyAlignment="1" applyProtection="1">
      <alignment horizontal="center" vertical="center" wrapText="1"/>
      <protection hidden="1"/>
    </xf>
    <xf numFmtId="0" fontId="3" fillId="0" borderId="58" xfId="38" applyFont="1" applyFill="1" applyBorder="1" applyAlignment="1" applyProtection="1">
      <alignment horizontal="left"/>
      <protection locked="0"/>
    </xf>
    <xf numFmtId="0" fontId="3" fillId="0" borderId="100" xfId="38" applyFont="1" applyFill="1" applyBorder="1" applyAlignment="1" applyProtection="1">
      <alignment horizontal="left"/>
      <protection locked="0"/>
    </xf>
    <xf numFmtId="0" fontId="38" fillId="54" borderId="57" xfId="0" applyFont="1" applyFill="1" applyBorder="1" applyAlignment="1">
      <alignment horizontal="center" wrapText="1"/>
    </xf>
    <xf numFmtId="0" fontId="38" fillId="54" borderId="13" xfId="0" applyFont="1" applyFill="1" applyBorder="1" applyAlignment="1">
      <alignment horizontal="center" wrapText="1"/>
    </xf>
    <xf numFmtId="0" fontId="38" fillId="54" borderId="58" xfId="0" applyFont="1" applyFill="1" applyBorder="1" applyAlignment="1">
      <alignment horizontal="center" wrapText="1"/>
    </xf>
    <xf numFmtId="0" fontId="38" fillId="54" borderId="59" xfId="0" applyFont="1" applyFill="1" applyBorder="1" applyAlignment="1">
      <alignment horizontal="center" wrapText="1"/>
    </xf>
    <xf numFmtId="0" fontId="38" fillId="54" borderId="10" xfId="0" applyFont="1" applyFill="1" applyBorder="1" applyAlignment="1">
      <alignment horizontal="center" wrapText="1"/>
    </xf>
    <xf numFmtId="0" fontId="38" fillId="54" borderId="83" xfId="0" applyFont="1" applyFill="1" applyBorder="1" applyAlignment="1">
      <alignment horizontal="center"/>
    </xf>
    <xf numFmtId="0" fontId="2" fillId="0" borderId="0" xfId="0" applyFont="1" applyAlignment="1">
      <alignment horizontal="left"/>
    </xf>
    <xf numFmtId="0" fontId="38" fillId="54" borderId="57" xfId="0" applyFont="1" applyFill="1" applyBorder="1" applyAlignment="1">
      <alignment horizontal="left" wrapText="1"/>
    </xf>
    <xf numFmtId="0" fontId="38" fillId="54" borderId="13" xfId="0" applyFont="1" applyFill="1" applyBorder="1" applyAlignment="1">
      <alignment horizontal="left" wrapText="1"/>
    </xf>
    <xf numFmtId="0" fontId="38" fillId="54" borderId="57" xfId="0" applyFont="1" applyFill="1" applyBorder="1" applyAlignment="1">
      <alignment horizontal="center" vertical="center" wrapText="1"/>
    </xf>
    <xf numFmtId="0" fontId="38" fillId="54" borderId="13" xfId="0" applyFont="1" applyFill="1" applyBorder="1" applyAlignment="1">
      <alignment horizontal="center" vertical="center" wrapText="1"/>
    </xf>
    <xf numFmtId="0" fontId="38" fillId="54" borderId="57" xfId="0" applyFont="1" applyFill="1" applyBorder="1" applyAlignment="1">
      <alignment horizontal="center" vertical="top" wrapText="1"/>
    </xf>
    <xf numFmtId="0" fontId="38" fillId="54" borderId="13" xfId="0" applyFont="1" applyFill="1" applyBorder="1" applyAlignment="1">
      <alignment horizontal="center" vertical="top" wrapText="1"/>
    </xf>
    <xf numFmtId="0" fontId="20" fillId="46" borderId="90" xfId="0" applyFont="1" applyFill="1" applyBorder="1" applyAlignment="1">
      <alignment horizontal="center" vertical="center"/>
    </xf>
    <xf numFmtId="0" fontId="20" fillId="46" borderId="30" xfId="0" applyFont="1" applyFill="1" applyBorder="1" applyAlignment="1">
      <alignment horizontal="center" vertical="center"/>
    </xf>
    <xf numFmtId="0" fontId="20" fillId="46" borderId="83" xfId="0" applyFont="1" applyFill="1" applyBorder="1" applyAlignment="1">
      <alignment horizontal="center" vertical="center" wrapText="1"/>
    </xf>
    <xf numFmtId="0" fontId="38" fillId="54" borderId="83" xfId="0" applyFont="1" applyFill="1" applyBorder="1" applyAlignment="1">
      <alignment horizontal="center" vertical="center" wrapText="1"/>
    </xf>
    <xf numFmtId="164" fontId="20" fillId="54" borderId="53" xfId="38" applyNumberFormat="1" applyFont="1" applyFill="1" applyBorder="1" applyAlignment="1" applyProtection="1">
      <alignment horizontal="center" vertical="center" wrapText="1"/>
      <protection hidden="1"/>
    </xf>
    <xf numFmtId="164" fontId="20" fillId="54" borderId="54" xfId="38" applyNumberFormat="1" applyFont="1" applyFill="1" applyBorder="1" applyAlignment="1" applyProtection="1">
      <alignment horizontal="center" vertical="center" wrapText="1"/>
      <protection hidden="1"/>
    </xf>
    <xf numFmtId="0" fontId="0" fillId="54" borderId="54" xfId="0" applyFill="1" applyBorder="1" applyAlignment="1">
      <alignment wrapText="1"/>
    </xf>
    <xf numFmtId="0" fontId="0" fillId="54" borderId="52" xfId="0" applyFill="1" applyBorder="1" applyAlignment="1"/>
    <xf numFmtId="0" fontId="47" fillId="47" borderId="83" xfId="0" applyFont="1" applyFill="1" applyBorder="1" applyAlignment="1">
      <alignment horizontal="left"/>
    </xf>
    <xf numFmtId="14" fontId="2" fillId="48" borderId="83" xfId="0" applyNumberFormat="1" applyFont="1" applyFill="1" applyBorder="1" applyAlignment="1">
      <alignment horizontal="center"/>
    </xf>
    <xf numFmtId="0" fontId="48" fillId="47" borderId="83" xfId="0" applyFont="1" applyFill="1" applyBorder="1" applyAlignment="1">
      <alignment horizontal="center"/>
    </xf>
    <xf numFmtId="0" fontId="3" fillId="0" borderId="0" xfId="0" applyFont="1" applyAlignment="1">
      <alignment horizontal="left" vertical="center" wrapText="1"/>
    </xf>
    <xf numFmtId="0" fontId="0" fillId="0" borderId="0" xfId="0" applyAlignment="1">
      <alignment horizontal="left" vertical="center" wrapText="1"/>
    </xf>
    <xf numFmtId="177" fontId="48" fillId="57" borderId="90" xfId="1166" applyNumberFormat="1" applyFont="1" applyFill="1" applyBorder="1" applyAlignment="1">
      <alignment horizontal="center" vertical="center" wrapText="1"/>
    </xf>
    <xf numFmtId="177" fontId="48" fillId="57" borderId="112" xfId="1166" applyNumberFormat="1" applyFont="1" applyFill="1" applyBorder="1" applyAlignment="1">
      <alignment horizontal="center" vertical="center" wrapText="1"/>
    </xf>
    <xf numFmtId="177" fontId="48" fillId="57" borderId="30" xfId="1166" applyNumberFormat="1" applyFont="1" applyFill="1" applyBorder="1" applyAlignment="1">
      <alignment horizontal="center" vertical="center" wrapText="1"/>
    </xf>
    <xf numFmtId="179" fontId="50" fillId="46" borderId="90" xfId="0" applyNumberFormat="1" applyFont="1" applyFill="1" applyBorder="1" applyAlignment="1">
      <alignment horizontal="right" vertical="center" wrapText="1"/>
    </xf>
    <xf numFmtId="179" fontId="50" fillId="46" borderId="112" xfId="0" applyNumberFormat="1" applyFont="1" applyFill="1" applyBorder="1" applyAlignment="1">
      <alignment horizontal="right" vertical="center" wrapText="1"/>
    </xf>
    <xf numFmtId="179" fontId="50" fillId="46" borderId="30" xfId="0" applyNumberFormat="1" applyFont="1" applyFill="1" applyBorder="1" applyAlignment="1">
      <alignment horizontal="right" vertical="center" wrapText="1"/>
    </xf>
  </cellXfs>
  <cellStyles count="1262">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urrency" xfId="1167" builtinId="4"/>
    <cellStyle name="Currency 2" xfId="95"/>
    <cellStyle name="Currency 3" xfId="1172"/>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Input 10" xfId="885"/>
    <cellStyle name="Input 11" xfId="1002"/>
    <cellStyle name="Input 12" xfId="1203"/>
    <cellStyle name="Input 2" xfId="34"/>
    <cellStyle name="Input 2 10" xfId="1034"/>
    <cellStyle name="Input 2 11" xfId="1124"/>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2" xfId="1173"/>
    <cellStyle name="Normal 2 10" xfId="881"/>
    <cellStyle name="Normal 2 11" xfId="998"/>
    <cellStyle name="Normal 2 12" xfId="1204"/>
    <cellStyle name="Normal 2 13" xfId="1205"/>
    <cellStyle name="Normal 2 14" xfId="1206"/>
    <cellStyle name="Normal 2 15" xfId="1207"/>
    <cellStyle name="Normal 2 16" xfId="1208"/>
    <cellStyle name="Normal 2 17" xfId="1209"/>
    <cellStyle name="Normal 2 18" xfId="1210"/>
    <cellStyle name="Normal 2 19" xfId="1211"/>
    <cellStyle name="Normal 2 2" xfId="37"/>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0" xfId="1222"/>
    <cellStyle name="Normal 2 31" xfId="108"/>
    <cellStyle name="Normal 2 31 2" xfId="1223"/>
    <cellStyle name="Normal 2 31 2 2" xfId="1224"/>
    <cellStyle name="Normal 2 31 2 3" xfId="1225"/>
    <cellStyle name="Normal 2 31 2_Circuits" xfId="1226"/>
    <cellStyle name="Normal 2 31 3" xfId="1227"/>
    <cellStyle name="Normal 2 31_Circuits" xfId="1228"/>
    <cellStyle name="Normal 2 32" xfId="1229"/>
    <cellStyle name="Normal 2 4" xfId="278"/>
    <cellStyle name="Normal 2 5" xfId="366"/>
    <cellStyle name="Normal 2 6" xfId="346"/>
    <cellStyle name="Normal 2 7" xfId="525"/>
    <cellStyle name="Normal 2 8" xfId="644"/>
    <cellStyle name="Normal 2 9" xfId="762"/>
    <cellStyle name="Normal 2_Circuits" xfId="1230"/>
    <cellStyle name="Normal 20" xfId="109"/>
    <cellStyle name="Normal 21" xfId="110"/>
    <cellStyle name="Normal 21 2" xfId="1231"/>
    <cellStyle name="Normal 21 3" xfId="1232"/>
    <cellStyle name="Normal 29" xfId="1233"/>
    <cellStyle name="Normal 3" xfId="111"/>
    <cellStyle name="Normal 3 2" xfId="1235"/>
    <cellStyle name="Normal 3 2 2" xfId="1236"/>
    <cellStyle name="Normal 3 3" xfId="1237"/>
    <cellStyle name="Normal 3 3 2" xfId="1238"/>
    <cellStyle name="Normal 3 4" xfId="1239"/>
    <cellStyle name="Normal 3 5" xfId="1234"/>
    <cellStyle name="Normal 3_Circuits" xfId="1240"/>
    <cellStyle name="Normal 31" xfId="44"/>
    <cellStyle name="Normal 39" xfId="112"/>
    <cellStyle name="Normal 39 2" xfId="1241"/>
    <cellStyle name="Normal 39 2 2" xfId="1242"/>
    <cellStyle name="Normal 39 2 3" xfId="1243"/>
    <cellStyle name="Normal 39 2_Circuits" xfId="1244"/>
    <cellStyle name="Normal 39 3" xfId="1245"/>
    <cellStyle name="Normal 39_Circuits" xfId="1246"/>
    <cellStyle name="Normal 4" xfId="113"/>
    <cellStyle name="Normal 5" xfId="1174"/>
    <cellStyle name="Normal 6" xfId="316"/>
    <cellStyle name="Normal 7" xfId="404"/>
    <cellStyle name="Normal 8" xfId="473"/>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4" xfId="1177"/>
    <cellStyle name="Percent 5" xfId="1251"/>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2014/15 to 2015/16</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Change in Generation</a:t>
            </a:r>
            <a:r>
              <a:rPr lang="en-US" baseline="0"/>
              <a:t> Tariff </a:t>
            </a:r>
            <a:endParaRPr lang="en-US"/>
          </a:p>
        </c:rich>
      </c:tx>
      <c:layout/>
      <c:overlay val="0"/>
    </c:title>
    <c:autoTitleDeleted val="0"/>
    <c:plotArea>
      <c:layout>
        <c:manualLayout>
          <c:layoutTarget val="inner"/>
          <c:xMode val="edge"/>
          <c:yMode val="edge"/>
          <c:x val="8.7617738864523717E-2"/>
          <c:y val="0.22955709640772515"/>
          <c:w val="0.86670949130878827"/>
          <c:h val="0.53523375249735583"/>
        </c:manualLayout>
      </c:layout>
      <c:barChart>
        <c:barDir val="col"/>
        <c:grouping val="clustered"/>
        <c:varyColors val="0"/>
        <c:ser>
          <c:idx val="2"/>
          <c:order val="1"/>
          <c:tx>
            <c:strRef>
              <c:f>'Tables 13 - 15'!$F$5</c:f>
              <c:strCache>
                <c:ptCount val="1"/>
                <c:pt idx="0">
                  <c:v>Change from 2014/15 tariff</c:v>
                </c:pt>
              </c:strCache>
            </c:strRef>
          </c:tx>
          <c:spPr>
            <a:solidFill>
              <a:schemeClr val="accent1"/>
            </a:solidFill>
          </c:spPr>
          <c:invertIfNegative val="0"/>
          <c:cat>
            <c:numRef>
              <c:f>'Tables 13 - 15'!$B$6:$B$32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'Tables 13 - 15'!$F$6:$F$32</c:f>
              <c:numCache>
                <c:formatCode>0.00</c:formatCode>
                <c:ptCount val="27"/>
                <c:pt idx="0">
                  <c:v>-2.1314798346524064</c:v>
                </c:pt>
                <c:pt idx="1">
                  <c:v>-1.8847224046588309</c:v>
                </c:pt>
                <c:pt idx="2">
                  <c:v>-4.8970069592790111</c:v>
                </c:pt>
                <c:pt idx="3">
                  <c:v>-4.9207046749216801</c:v>
                </c:pt>
                <c:pt idx="4">
                  <c:v>-1.8100165861809288</c:v>
                </c:pt>
                <c:pt idx="5">
                  <c:v>-0.32815133683273956</c:v>
                </c:pt>
                <c:pt idx="6">
                  <c:v>2.0377128725457716</c:v>
                </c:pt>
                <c:pt idx="7">
                  <c:v>-0.39085836247710048</c:v>
                </c:pt>
                <c:pt idx="8">
                  <c:v>-0.86361855094407147</c:v>
                </c:pt>
                <c:pt idx="9">
                  <c:v>-0.63427942700754869</c:v>
                </c:pt>
                <c:pt idx="10">
                  <c:v>-0.81207506053016587</c:v>
                </c:pt>
                <c:pt idx="11">
                  <c:v>-1.1047175185448523</c:v>
                </c:pt>
                <c:pt idx="12">
                  <c:v>-1.2699982164780046</c:v>
                </c:pt>
                <c:pt idx="13">
                  <c:v>-1.4178880636816888</c:v>
                </c:pt>
                <c:pt idx="14">
                  <c:v>-1.3480274484714476</c:v>
                </c:pt>
                <c:pt idx="15">
                  <c:v>-1.2756957367467869</c:v>
                </c:pt>
                <c:pt idx="16">
                  <c:v>-1.6721539574253712</c:v>
                </c:pt>
                <c:pt idx="17">
                  <c:v>-1.4586835662864694</c:v>
                </c:pt>
                <c:pt idx="18">
                  <c:v>-0.88812462879695175</c:v>
                </c:pt>
                <c:pt idx="19">
                  <c:v>-0.61953713860578308</c:v>
                </c:pt>
                <c:pt idx="20">
                  <c:v>-0.47126826001340882</c:v>
                </c:pt>
                <c:pt idx="21">
                  <c:v>-0.54359182908605352</c:v>
                </c:pt>
                <c:pt idx="22">
                  <c:v>-1.432239794939719</c:v>
                </c:pt>
                <c:pt idx="23">
                  <c:v>-2.1784230216573808</c:v>
                </c:pt>
                <c:pt idx="24">
                  <c:v>-1.7194803881068992</c:v>
                </c:pt>
                <c:pt idx="25">
                  <c:v>-1.2370528463963608</c:v>
                </c:pt>
                <c:pt idx="26">
                  <c:v>-1.1046954860000122</c:v>
                </c:pt>
              </c:numCache>
            </c:numRef>
          </c:val>
        </c:ser>
        <c:dLbls>
          <c:showLegendKey val="0"/>
          <c:showVal val="0"/>
          <c:showCatName val="0"/>
          <c:showSerName val="0"/>
          <c:showPercent val="0"/>
          <c:showBubbleSize val="0"/>
        </c:dLbls>
        <c:gapWidth val="150"/>
        <c:axId val="194017152"/>
        <c:axId val="194023424"/>
      </c:barChart>
      <c:lineChart>
        <c:grouping val="standard"/>
        <c:varyColors val="0"/>
        <c:ser>
          <c:idx val="0"/>
          <c:order val="0"/>
          <c:tx>
            <c:v>Change in Residual</c:v>
          </c:tx>
          <c:spPr>
            <a:ln>
              <a:solidFill>
                <a:srgbClr val="FF0000"/>
              </a:solidFill>
              <a:prstDash val="sysDash"/>
            </a:ln>
          </c:spPr>
          <c:marker>
            <c:symbol val="none"/>
          </c:marker>
          <c:val>
            <c:numRef>
              <c:f>'Tables 13 - 15'!$H$6:$H$32</c:f>
              <c:numCache>
                <c:formatCode>#,##0.00_ ;\-#,##0.00\ </c:formatCode>
                <c:ptCount val="27"/>
                <c:pt idx="0">
                  <c:v>-0.99809556706201352</c:v>
                </c:pt>
                <c:pt idx="1">
                  <c:v>-0.99809556706201352</c:v>
                </c:pt>
                <c:pt idx="2">
                  <c:v>-0.99809556706201352</c:v>
                </c:pt>
                <c:pt idx="3">
                  <c:v>-0.99809556706201352</c:v>
                </c:pt>
                <c:pt idx="4">
                  <c:v>-0.99809556706201352</c:v>
                </c:pt>
                <c:pt idx="5">
                  <c:v>-0.99809556706201352</c:v>
                </c:pt>
                <c:pt idx="6">
                  <c:v>-0.99809556706201352</c:v>
                </c:pt>
                <c:pt idx="7">
                  <c:v>-0.99809556706201352</c:v>
                </c:pt>
                <c:pt idx="8">
                  <c:v>-0.99809556706201352</c:v>
                </c:pt>
                <c:pt idx="9">
                  <c:v>-0.99809556706201352</c:v>
                </c:pt>
                <c:pt idx="10">
                  <c:v>-0.99809556706201352</c:v>
                </c:pt>
                <c:pt idx="11">
                  <c:v>-0.99809556706201352</c:v>
                </c:pt>
                <c:pt idx="12">
                  <c:v>-0.99809556706201352</c:v>
                </c:pt>
                <c:pt idx="13">
                  <c:v>-0.99809556706201352</c:v>
                </c:pt>
                <c:pt idx="14">
                  <c:v>-0.99809556706201352</c:v>
                </c:pt>
                <c:pt idx="15">
                  <c:v>-0.99809556706201352</c:v>
                </c:pt>
                <c:pt idx="16">
                  <c:v>-0.99809556706201352</c:v>
                </c:pt>
                <c:pt idx="17">
                  <c:v>-0.99809556706201352</c:v>
                </c:pt>
                <c:pt idx="18">
                  <c:v>-0.99809556706201352</c:v>
                </c:pt>
                <c:pt idx="19">
                  <c:v>-0.99809556706201352</c:v>
                </c:pt>
                <c:pt idx="20">
                  <c:v>-0.99809556706201352</c:v>
                </c:pt>
                <c:pt idx="21">
                  <c:v>-0.99809556706201352</c:v>
                </c:pt>
                <c:pt idx="22">
                  <c:v>-0.99809556706201352</c:v>
                </c:pt>
                <c:pt idx="23">
                  <c:v>-0.99809556706201352</c:v>
                </c:pt>
                <c:pt idx="24">
                  <c:v>-0.99809556706201352</c:v>
                </c:pt>
                <c:pt idx="25">
                  <c:v>-0.99809556706201352</c:v>
                </c:pt>
                <c:pt idx="26">
                  <c:v>-0.99809556706201352</c:v>
                </c:pt>
              </c:numCache>
            </c:numRef>
          </c:val>
          <c:smooth val="0"/>
        </c:ser>
        <c:dLbls>
          <c:showLegendKey val="0"/>
          <c:showVal val="0"/>
          <c:showCatName val="0"/>
          <c:showSerName val="0"/>
          <c:showPercent val="0"/>
          <c:showBubbleSize val="0"/>
        </c:dLbls>
        <c:marker val="1"/>
        <c:smooth val="0"/>
        <c:axId val="194017152"/>
        <c:axId val="194023424"/>
      </c:lineChart>
      <c:catAx>
        <c:axId val="194017152"/>
        <c:scaling>
          <c:orientation val="minMax"/>
        </c:scaling>
        <c:delete val="0"/>
        <c:axPos val="b"/>
        <c:title>
          <c:tx>
            <c:rich>
              <a:bodyPr/>
              <a:lstStyle/>
              <a:p>
                <a:pPr>
                  <a:defRPr/>
                </a:pPr>
                <a:r>
                  <a:rPr lang="en-US"/>
                  <a:t>Generation Zone</a:t>
                </a:r>
              </a:p>
            </c:rich>
          </c:tx>
          <c:layout/>
          <c:overlay val="0"/>
        </c:title>
        <c:numFmt formatCode="0_)" sourceLinked="1"/>
        <c:majorTickMark val="out"/>
        <c:minorTickMark val="none"/>
        <c:tickLblPos val="low"/>
        <c:crossAx val="194023424"/>
        <c:crosses val="autoZero"/>
        <c:auto val="1"/>
        <c:lblAlgn val="ctr"/>
        <c:lblOffset val="100"/>
        <c:noMultiLvlLbl val="0"/>
      </c:catAx>
      <c:valAx>
        <c:axId val="194023424"/>
        <c:scaling>
          <c:orientation val="minMax"/>
        </c:scaling>
        <c:delete val="0"/>
        <c:axPos val="l"/>
        <c:majorGridlines/>
        <c:title>
          <c:tx>
            <c:rich>
              <a:bodyPr rot="-5400000" vert="horz"/>
              <a:lstStyle/>
              <a:p>
                <a:pPr>
                  <a:defRPr/>
                </a:pPr>
                <a:r>
                  <a:rPr lang="en-US"/>
                  <a:t>Change £/kW</a:t>
                </a:r>
              </a:p>
            </c:rich>
          </c:tx>
          <c:layout/>
          <c:overlay val="0"/>
        </c:title>
        <c:numFmt formatCode="0.00" sourceLinked="1"/>
        <c:majorTickMark val="out"/>
        <c:minorTickMark val="none"/>
        <c:tickLblPos val="nextTo"/>
        <c:crossAx val="194017152"/>
        <c:crosses val="autoZero"/>
        <c:crossBetween val="between"/>
      </c:valAx>
    </c:plotArea>
    <c:legend>
      <c:legendPos val="b"/>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2014/15 - 2015/16</a:t>
            </a:r>
          </a:p>
          <a:p>
            <a:pPr>
              <a:defRPr sz="1600"/>
            </a:pPr>
            <a:r>
              <a:rPr lang="en-US" sz="1600"/>
              <a:t> Change in HH tariff (£/kW)</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'Tables 13 - 15'!$O$35</c:f>
              <c:strCache>
                <c:ptCount val="1"/>
                <c:pt idx="0">
                  <c:v>Change from Dec Draft (£/kW)</c:v>
                </c:pt>
              </c:strCache>
            </c:strRef>
          </c:tx>
          <c:spPr>
            <a:solidFill>
              <a:schemeClr val="tx2">
                <a:lumMod val="60000"/>
                <a:lumOff val="40000"/>
              </a:schemeClr>
            </a:solidFill>
          </c:spPr>
          <c:invertIfNegative val="0"/>
          <c:cat>
            <c:numRef>
              <c:f>'Tables 13 - 15'!$J$36:$J$49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13 - 15'!$N$36:$N$49</c:f>
              <c:numCache>
                <c:formatCode>0.00</c:formatCode>
                <c:ptCount val="14"/>
                <c:pt idx="0">
                  <c:v>7.3008789999999983</c:v>
                </c:pt>
                <c:pt idx="1">
                  <c:v>5.5527279999999983</c:v>
                </c:pt>
                <c:pt idx="2">
                  <c:v>5.6796669999999985</c:v>
                </c:pt>
                <c:pt idx="3">
                  <c:v>6.0431679999999979</c:v>
                </c:pt>
                <c:pt idx="4">
                  <c:v>6.0390809999999995</c:v>
                </c:pt>
                <c:pt idx="5">
                  <c:v>5.9047830000000019</c:v>
                </c:pt>
                <c:pt idx="6">
                  <c:v>5.9666199999999989</c:v>
                </c:pt>
                <c:pt idx="7">
                  <c:v>5.8474350000000044</c:v>
                </c:pt>
                <c:pt idx="8">
                  <c:v>6.5494599999999963</c:v>
                </c:pt>
                <c:pt idx="9">
                  <c:v>5.291632000000007</c:v>
                </c:pt>
                <c:pt idx="10">
                  <c:v>6.0797470000000047</c:v>
                </c:pt>
                <c:pt idx="11">
                  <c:v>7.6896239999999949</c:v>
                </c:pt>
                <c:pt idx="12">
                  <c:v>6.0004869999999997</c:v>
                </c:pt>
                <c:pt idx="13">
                  <c:v>5.2795310000000057</c:v>
                </c:pt>
              </c:numCache>
            </c:numRef>
          </c:val>
        </c:ser>
        <c:dLbls>
          <c:showLegendKey val="0"/>
          <c:showVal val="0"/>
          <c:showCatName val="0"/>
          <c:showSerName val="0"/>
          <c:showPercent val="0"/>
          <c:showBubbleSize val="0"/>
        </c:dLbls>
        <c:gapWidth val="150"/>
        <c:axId val="194455040"/>
        <c:axId val="194456960"/>
      </c:barChart>
      <c:lineChart>
        <c:grouping val="standard"/>
        <c:varyColors val="0"/>
        <c:ser>
          <c:idx val="3"/>
          <c:order val="1"/>
          <c:tx>
            <c:strRef>
              <c:f>'Tables 13 - 15'!$P$35</c:f>
              <c:strCache>
                <c:ptCount val="1"/>
                <c:pt idx="0">
                  <c:v>Change in residual (£/kW)</c:v>
                </c:pt>
              </c:strCache>
            </c:strRef>
          </c:tx>
          <c:spPr>
            <a:ln>
              <a:solidFill>
                <a:srgbClr val="FF0000"/>
              </a:solidFill>
            </a:ln>
          </c:spPr>
          <c:marker>
            <c:symbol val="none"/>
          </c:marker>
          <c:cat>
            <c:numRef>
              <c:f>'Tables 13 - 15'!$J$36:$J$49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13 - 15'!$P$36:$P$49</c:f>
              <c:numCache>
                <c:formatCode>0.00</c:formatCode>
                <c:ptCount val="14"/>
                <c:pt idx="0">
                  <c:v>5.5825138066026589</c:v>
                </c:pt>
                <c:pt idx="1">
                  <c:v>5.5825138066026589</c:v>
                </c:pt>
                <c:pt idx="2">
                  <c:v>5.5825138066026589</c:v>
                </c:pt>
                <c:pt idx="3">
                  <c:v>5.5825138066026589</c:v>
                </c:pt>
                <c:pt idx="4">
                  <c:v>5.5825138066026589</c:v>
                </c:pt>
                <c:pt idx="5">
                  <c:v>5.5825138066026589</c:v>
                </c:pt>
                <c:pt idx="6">
                  <c:v>5.5825138066026589</c:v>
                </c:pt>
                <c:pt idx="7">
                  <c:v>5.5825138066026589</c:v>
                </c:pt>
                <c:pt idx="8">
                  <c:v>5.5825138066026589</c:v>
                </c:pt>
                <c:pt idx="9">
                  <c:v>5.5825138066026589</c:v>
                </c:pt>
                <c:pt idx="10">
                  <c:v>5.5825138066026589</c:v>
                </c:pt>
                <c:pt idx="11">
                  <c:v>5.5825138066026589</c:v>
                </c:pt>
                <c:pt idx="12">
                  <c:v>5.5825138066026589</c:v>
                </c:pt>
                <c:pt idx="13">
                  <c:v>5.5825138066026589</c:v>
                </c:pt>
              </c:numCache>
            </c:numRef>
          </c:val>
          <c:smooth val="0"/>
        </c:ser>
        <c:dLbls>
          <c:showLegendKey val="0"/>
          <c:showVal val="0"/>
          <c:showCatName val="0"/>
          <c:showSerName val="0"/>
          <c:showPercent val="0"/>
          <c:showBubbleSize val="0"/>
        </c:dLbls>
        <c:marker val="1"/>
        <c:smooth val="0"/>
        <c:axId val="194455040"/>
        <c:axId val="194456960"/>
      </c:lineChart>
      <c:catAx>
        <c:axId val="194455040"/>
        <c:scaling>
          <c:orientation val="minMax"/>
        </c:scaling>
        <c:delete val="0"/>
        <c:axPos val="b"/>
        <c:title>
          <c:tx>
            <c:rich>
              <a:bodyPr/>
              <a:lstStyle/>
              <a:p>
                <a:pPr>
                  <a:defRPr/>
                </a:pPr>
                <a:r>
                  <a:rPr lang="en-US"/>
                  <a:t>Demand Zone</a:t>
                </a:r>
              </a:p>
            </c:rich>
          </c:tx>
          <c:overlay val="0"/>
        </c:title>
        <c:numFmt formatCode="0_)" sourceLinked="1"/>
        <c:majorTickMark val="out"/>
        <c:minorTickMark val="none"/>
        <c:tickLblPos val="low"/>
        <c:crossAx val="194456960"/>
        <c:crosses val="autoZero"/>
        <c:auto val="1"/>
        <c:lblAlgn val="ctr"/>
        <c:lblOffset val="100"/>
        <c:noMultiLvlLbl val="0"/>
      </c:catAx>
      <c:valAx>
        <c:axId val="194456960"/>
        <c:scaling>
          <c:orientation val="minMax"/>
        </c:scaling>
        <c:delete val="0"/>
        <c:axPos val="l"/>
        <c:majorGridlines/>
        <c:title>
          <c:tx>
            <c:rich>
              <a:bodyPr rot="-5400000" vert="horz"/>
              <a:lstStyle/>
              <a:p>
                <a:pPr>
                  <a:defRPr/>
                </a:pPr>
                <a:r>
                  <a:rPr lang="en-US"/>
                  <a:t>Tariff (£/kW)</a:t>
                </a:r>
              </a:p>
            </c:rich>
          </c:tx>
          <c:overlay val="0"/>
        </c:title>
        <c:numFmt formatCode="0" sourceLinked="0"/>
        <c:majorTickMark val="out"/>
        <c:minorTickMark val="none"/>
        <c:tickLblPos val="nextTo"/>
        <c:crossAx val="194455040"/>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2014/15</a:t>
            </a:r>
            <a:r>
              <a:rPr lang="en-US" sz="1600" baseline="0"/>
              <a:t> - 2015/16 </a:t>
            </a:r>
          </a:p>
          <a:p>
            <a:pPr>
              <a:defRPr/>
            </a:pPr>
            <a:r>
              <a:rPr lang="en-US" sz="1600"/>
              <a:t>Change in NHH tariff (p/kWh)</a:t>
            </a:r>
          </a:p>
        </c:rich>
      </c:tx>
      <c:overlay val="0"/>
    </c:title>
    <c:autoTitleDeleted val="0"/>
    <c:plotArea>
      <c:layout>
        <c:manualLayout>
          <c:layoutTarget val="inner"/>
          <c:xMode val="edge"/>
          <c:yMode val="edge"/>
          <c:x val="0.11408566970878144"/>
          <c:y val="0.21911948850632665"/>
          <c:w val="0.82359470473745455"/>
          <c:h val="0.6078991002398425"/>
        </c:manualLayout>
      </c:layout>
      <c:barChart>
        <c:barDir val="col"/>
        <c:grouping val="clustered"/>
        <c:varyColors val="0"/>
        <c:ser>
          <c:idx val="1"/>
          <c:order val="0"/>
          <c:spPr>
            <a:solidFill>
              <a:schemeClr val="accent1"/>
            </a:solidFill>
          </c:spPr>
          <c:invertIfNegative val="0"/>
          <c:val>
            <c:numRef>
              <c:f>'Tables 13 - 15'!$V$53:$V$66</c:f>
              <c:numCache>
                <c:formatCode>0.00</c:formatCode>
                <c:ptCount val="14"/>
                <c:pt idx="0">
                  <c:v>1.1991420000000002</c:v>
                </c:pt>
                <c:pt idx="1">
                  <c:v>0.60881000000000007</c:v>
                </c:pt>
                <c:pt idx="2">
                  <c:v>0.61748300000000045</c:v>
                </c:pt>
                <c:pt idx="3">
                  <c:v>0.63121399999999994</c:v>
                </c:pt>
                <c:pt idx="4">
                  <c:v>1.0727550000000008</c:v>
                </c:pt>
                <c:pt idx="5">
                  <c:v>1.4830130000000006</c:v>
                </c:pt>
                <c:pt idx="6">
                  <c:v>0.6508509999999994</c:v>
                </c:pt>
                <c:pt idx="7">
                  <c:v>0.74752799999999997</c:v>
                </c:pt>
                <c:pt idx="8">
                  <c:v>0.78863100000000053</c:v>
                </c:pt>
                <c:pt idx="9">
                  <c:v>0.97503299999999982</c:v>
                </c:pt>
                <c:pt idx="10">
                  <c:v>0.63769899999999957</c:v>
                </c:pt>
                <c:pt idx="11">
                  <c:v>0.8717239999999995</c:v>
                </c:pt>
                <c:pt idx="12">
                  <c:v>0.7079620000000002</c:v>
                </c:pt>
                <c:pt idx="13">
                  <c:v>0.56983199999999989</c:v>
                </c:pt>
              </c:numCache>
            </c:numRef>
          </c:val>
        </c:ser>
        <c:dLbls>
          <c:showLegendKey val="0"/>
          <c:showVal val="0"/>
          <c:showCatName val="0"/>
          <c:showSerName val="0"/>
          <c:showPercent val="0"/>
          <c:showBubbleSize val="0"/>
        </c:dLbls>
        <c:gapWidth val="150"/>
        <c:axId val="194483712"/>
        <c:axId val="194485632"/>
      </c:barChart>
      <c:catAx>
        <c:axId val="19448371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94485632"/>
        <c:crosses val="autoZero"/>
        <c:auto val="1"/>
        <c:lblAlgn val="ctr"/>
        <c:lblOffset val="100"/>
        <c:noMultiLvlLbl val="0"/>
      </c:catAx>
      <c:valAx>
        <c:axId val="194485632"/>
        <c:scaling>
          <c:orientation val="minMax"/>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9448371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9526</xdr:colOff>
      <xdr:row>5</xdr:row>
      <xdr:rowOff>104775</xdr:rowOff>
    </xdr:from>
    <xdr:to>
      <xdr:col>16</xdr:col>
      <xdr:colOff>571500</xdr:colOff>
      <xdr:row>21</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33</xdr:row>
      <xdr:rowOff>19050</xdr:rowOff>
    </xdr:from>
    <xdr:to>
      <xdr:col>23</xdr:col>
      <xdr:colOff>485775</xdr:colOff>
      <xdr:row>48</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19049</xdr:colOff>
      <xdr:row>51</xdr:row>
      <xdr:rowOff>28576</xdr:rowOff>
    </xdr:from>
    <xdr:to>
      <xdr:col>31</xdr:col>
      <xdr:colOff>542924</xdr:colOff>
      <xdr:row>64</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I9"/>
  <sheetViews>
    <sheetView workbookViewId="0">
      <selection activeCell="B2" sqref="B2"/>
    </sheetView>
  </sheetViews>
  <sheetFormatPr defaultRowHeight="15"/>
  <cols>
    <col min="2" max="2" width="34.85546875" bestFit="1" customWidth="1"/>
    <col min="3" max="3" width="7.85546875" bestFit="1" customWidth="1"/>
    <col min="4" max="4" width="10.140625" bestFit="1" customWidth="1"/>
    <col min="5" max="5" width="10.140625" customWidth="1"/>
    <col min="6" max="6" width="10.5703125" bestFit="1" customWidth="1"/>
    <col min="7" max="7" width="11.140625" customWidth="1"/>
  </cols>
  <sheetData>
    <row r="2" spans="2:9" ht="45">
      <c r="B2" s="201" t="s">
        <v>201</v>
      </c>
      <c r="C2" s="201" t="s">
        <v>42</v>
      </c>
      <c r="D2" s="202" t="s">
        <v>457</v>
      </c>
      <c r="E2" s="202" t="s">
        <v>458</v>
      </c>
      <c r="F2" s="202" t="s">
        <v>459</v>
      </c>
      <c r="G2" s="202" t="s">
        <v>460</v>
      </c>
    </row>
    <row r="3" spans="2:9">
      <c r="B3" s="199" t="s">
        <v>160</v>
      </c>
      <c r="C3" s="200">
        <v>5.8055923656651398</v>
      </c>
      <c r="D3" s="342">
        <v>4.7595818785764852</v>
      </c>
      <c r="E3" s="342">
        <v>4.8074967986031263</v>
      </c>
      <c r="F3" s="342">
        <f>+E3-D3</f>
        <v>4.7914920026641106E-2</v>
      </c>
      <c r="G3" s="342">
        <f>+E3-C3</f>
        <v>-0.99809556706201352</v>
      </c>
      <c r="H3" s="236"/>
    </row>
    <row r="4" spans="2:9">
      <c r="B4" s="199" t="s">
        <v>159</v>
      </c>
      <c r="C4" s="200">
        <v>30.052441673120608</v>
      </c>
      <c r="D4" s="342">
        <v>34.657191257367245</v>
      </c>
      <c r="E4" s="342">
        <v>35.634955479723267</v>
      </c>
      <c r="F4" s="342">
        <f>+E4-D4</f>
        <v>0.97776422235602212</v>
      </c>
      <c r="G4" s="342">
        <f>+E4-C4</f>
        <v>5.5825138066026589</v>
      </c>
      <c r="H4" s="236"/>
    </row>
    <row r="6" spans="2:9" ht="45">
      <c r="B6" s="201" t="s">
        <v>202</v>
      </c>
      <c r="C6" s="201" t="s">
        <v>42</v>
      </c>
      <c r="D6" s="202" t="s">
        <v>457</v>
      </c>
      <c r="E6" s="202" t="s">
        <v>458</v>
      </c>
      <c r="F6" s="202" t="s">
        <v>459</v>
      </c>
      <c r="G6" s="202" t="s">
        <v>460</v>
      </c>
    </row>
    <row r="7" spans="2:9">
      <c r="B7" s="199" t="s">
        <v>198</v>
      </c>
      <c r="C7" s="200">
        <v>9.1587626818636974</v>
      </c>
      <c r="D7" s="200">
        <v>8.5617452013872661</v>
      </c>
      <c r="E7" s="200">
        <v>8.5597034227373321</v>
      </c>
      <c r="F7" s="342">
        <f>+E7-D7</f>
        <v>-2.0417786499340451E-3</v>
      </c>
      <c r="G7" s="342">
        <f t="shared" ref="G7:G9" si="0">+E7-C7</f>
        <v>-0.59905925912636526</v>
      </c>
      <c r="H7" s="236"/>
      <c r="I7" t="s">
        <v>493</v>
      </c>
    </row>
    <row r="8" spans="2:9">
      <c r="B8" s="199" t="s">
        <v>199</v>
      </c>
      <c r="C8" s="200">
        <v>33.714244013969953</v>
      </c>
      <c r="D8" s="200">
        <v>37.667113294643237</v>
      </c>
      <c r="E8" s="200">
        <v>39.642892905168701</v>
      </c>
      <c r="F8" s="342">
        <f>+E8-D8</f>
        <v>1.9757796105254641</v>
      </c>
      <c r="G8" s="342">
        <f t="shared" si="0"/>
        <v>5.9286488911987476</v>
      </c>
      <c r="H8" s="236"/>
    </row>
    <row r="9" spans="2:9">
      <c r="B9" s="199" t="s">
        <v>200</v>
      </c>
      <c r="C9" s="200">
        <v>4.4995484255222529</v>
      </c>
      <c r="D9" s="200">
        <v>5.106378227457955</v>
      </c>
      <c r="E9" s="200">
        <v>5.2910942965420711</v>
      </c>
      <c r="F9" s="342">
        <f>+E9-D9</f>
        <v>0.18471606908411609</v>
      </c>
      <c r="G9" s="342">
        <f t="shared" si="0"/>
        <v>0.79154587101981821</v>
      </c>
      <c r="H9" s="23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I41"/>
  <sheetViews>
    <sheetView zoomScale="65" zoomScaleNormal="65" workbookViewId="0">
      <pane ySplit="3" topLeftCell="A4" activePane="bottomLeft" state="frozen"/>
      <selection activeCell="A3" sqref="A3:L46"/>
      <selection pane="bottomLeft" activeCell="A2" sqref="A2"/>
    </sheetView>
  </sheetViews>
  <sheetFormatPr defaultRowHeight="15"/>
  <cols>
    <col min="1" max="1" width="66.42578125" customWidth="1"/>
    <col min="2" max="7" width="11.140625" bestFit="1" customWidth="1"/>
    <col min="8" max="8" width="11.5703125" bestFit="1" customWidth="1"/>
    <col min="9" max="9" width="35.28515625" bestFit="1" customWidth="1"/>
  </cols>
  <sheetData>
    <row r="2" spans="1:9">
      <c r="A2" s="1" t="s">
        <v>455</v>
      </c>
    </row>
    <row r="3" spans="1:9">
      <c r="A3" s="48"/>
      <c r="B3" s="48"/>
      <c r="C3" s="48"/>
      <c r="D3" s="48"/>
      <c r="E3" s="48"/>
      <c r="F3" s="48"/>
      <c r="G3" s="48"/>
      <c r="H3" s="48"/>
      <c r="I3" s="48"/>
    </row>
    <row r="4" spans="1:9" ht="26.25">
      <c r="A4" s="285" t="s">
        <v>433</v>
      </c>
      <c r="B4" s="438">
        <v>42025</v>
      </c>
      <c r="C4" s="438"/>
      <c r="D4" s="438"/>
      <c r="E4" s="438"/>
      <c r="F4" s="438"/>
      <c r="G4" s="438"/>
      <c r="H4" s="324"/>
      <c r="I4" s="50" t="s">
        <v>259</v>
      </c>
    </row>
    <row r="5" spans="1:9" ht="15.75">
      <c r="A5" s="51" t="s">
        <v>260</v>
      </c>
      <c r="B5" s="286" t="s">
        <v>264</v>
      </c>
      <c r="C5" s="334" t="s">
        <v>265</v>
      </c>
      <c r="D5" s="334" t="s">
        <v>266</v>
      </c>
      <c r="E5" s="334" t="s">
        <v>267</v>
      </c>
      <c r="F5" s="334" t="s">
        <v>268</v>
      </c>
      <c r="G5" s="334" t="s">
        <v>269</v>
      </c>
      <c r="H5" s="334" t="s">
        <v>270</v>
      </c>
      <c r="I5" s="439" t="s">
        <v>271</v>
      </c>
    </row>
    <row r="6" spans="1:9" ht="15.75">
      <c r="A6" s="51" t="s">
        <v>272</v>
      </c>
      <c r="B6" s="53" t="s">
        <v>231</v>
      </c>
      <c r="C6" s="54" t="s">
        <v>42</v>
      </c>
      <c r="D6" s="54" t="s">
        <v>43</v>
      </c>
      <c r="E6" s="54" t="s">
        <v>251</v>
      </c>
      <c r="F6" s="325" t="s">
        <v>252</v>
      </c>
      <c r="G6" s="326" t="s">
        <v>253</v>
      </c>
      <c r="H6" s="326" t="s">
        <v>254</v>
      </c>
      <c r="I6" s="439"/>
    </row>
    <row r="7" spans="1:9" ht="15.75">
      <c r="A7" s="121" t="s">
        <v>135</v>
      </c>
      <c r="B7" s="122">
        <v>5.2953486876210549</v>
      </c>
      <c r="C7" s="123">
        <v>5.4759483870350794</v>
      </c>
      <c r="D7" s="123">
        <v>5.6051191659779338</v>
      </c>
      <c r="E7" s="123">
        <v>5.7966736818211775</v>
      </c>
      <c r="F7" s="123">
        <v>5.9709331972199964</v>
      </c>
      <c r="G7" s="123">
        <v>6.1500611931365974</v>
      </c>
      <c r="H7" s="123">
        <v>6.3345630289306945</v>
      </c>
      <c r="I7" s="61" t="s">
        <v>524</v>
      </c>
    </row>
    <row r="8" spans="1:9" ht="15.75">
      <c r="A8" s="121" t="s">
        <v>434</v>
      </c>
      <c r="B8" s="122">
        <v>6.6411712602877717</v>
      </c>
      <c r="C8" s="123">
        <v>6.8531524225899307</v>
      </c>
      <c r="D8" s="123">
        <v>7.0144590179136701</v>
      </c>
      <c r="E8" s="123">
        <v>7.253976699888014</v>
      </c>
      <c r="F8" s="123">
        <v>7.4722735473117243</v>
      </c>
      <c r="G8" s="123">
        <v>7.6964417537310768</v>
      </c>
      <c r="H8" s="123">
        <v>7.927335006343009</v>
      </c>
      <c r="I8" s="61" t="s">
        <v>524</v>
      </c>
    </row>
    <row r="9" spans="1:9" ht="15.75">
      <c r="A9" s="121" t="s">
        <v>137</v>
      </c>
      <c r="B9" s="122">
        <v>12.123372806025648</v>
      </c>
      <c r="C9" s="123">
        <v>12.491059506303356</v>
      </c>
      <c r="D9" s="123">
        <v>12.786364558839976</v>
      </c>
      <c r="E9" s="123">
        <v>13.221769909931929</v>
      </c>
      <c r="F9" s="123">
        <v>13.619363583385853</v>
      </c>
      <c r="G9" s="123">
        <v>14.027944490887428</v>
      </c>
      <c r="H9" s="123">
        <v>14.448782825614051</v>
      </c>
      <c r="I9" s="61" t="s">
        <v>524</v>
      </c>
    </row>
    <row r="10" spans="1:9" ht="15.75">
      <c r="A10" s="121" t="s">
        <v>435</v>
      </c>
      <c r="B10" s="122">
        <v>7.4836193253529375</v>
      </c>
      <c r="C10" s="123">
        <v>7.7094720644957526</v>
      </c>
      <c r="D10" s="123">
        <v>7.8914406617198356</v>
      </c>
      <c r="E10" s="123">
        <v>8.1611940859393339</v>
      </c>
      <c r="F10" s="123">
        <v>8.406463127617382</v>
      </c>
      <c r="G10" s="123">
        <v>8.6586570214459027</v>
      </c>
      <c r="H10" s="123">
        <v>8.9184167320892804</v>
      </c>
      <c r="I10" s="61" t="s">
        <v>524</v>
      </c>
    </row>
    <row r="11" spans="1:9" ht="15.75">
      <c r="A11" s="121" t="s">
        <v>138</v>
      </c>
      <c r="B11" s="122">
        <v>12.628102011646236</v>
      </c>
      <c r="C11" s="123">
        <v>12.926960730569261</v>
      </c>
      <c r="D11" s="123">
        <v>13.232210748352349</v>
      </c>
      <c r="E11" s="123">
        <v>13.681434199352989</v>
      </c>
      <c r="F11" s="123">
        <v>14.093410773413954</v>
      </c>
      <c r="G11" s="123">
        <v>14.516213096616372</v>
      </c>
      <c r="H11" s="123">
        <v>14.951699489514864</v>
      </c>
      <c r="I11" s="61" t="s">
        <v>524</v>
      </c>
    </row>
    <row r="12" spans="1:9" ht="15.75">
      <c r="A12" s="121" t="s">
        <v>139</v>
      </c>
      <c r="B12" s="122">
        <v>15.615237384558522</v>
      </c>
      <c r="C12" s="123">
        <v>18.92412411049645</v>
      </c>
      <c r="D12" s="123">
        <v>19.498933866515603</v>
      </c>
      <c r="E12" s="123">
        <v>20.160684716888444</v>
      </c>
      <c r="F12" s="123">
        <v>20.767856698785003</v>
      </c>
      <c r="G12" s="123">
        <v>21.390892399748552</v>
      </c>
      <c r="H12" s="123">
        <v>22.032619171741008</v>
      </c>
      <c r="I12" s="61" t="s">
        <v>524</v>
      </c>
    </row>
    <row r="13" spans="1:9" ht="15.75">
      <c r="A13" s="121" t="s">
        <v>136</v>
      </c>
      <c r="B13" s="122">
        <v>11.231138376837222</v>
      </c>
      <c r="C13" s="123">
        <v>11.570501887309904</v>
      </c>
      <c r="D13" s="123">
        <v>11.843091171267096</v>
      </c>
      <c r="E13" s="123">
        <v>12.247393055873411</v>
      </c>
      <c r="F13" s="123">
        <v>12.6160672818542</v>
      </c>
      <c r="G13" s="123">
        <v>12.994549300309826</v>
      </c>
      <c r="H13" s="123">
        <v>13.384385779319121</v>
      </c>
      <c r="I13" s="61" t="s">
        <v>524</v>
      </c>
    </row>
    <row r="14" spans="1:9" ht="15.75">
      <c r="A14" s="121" t="s">
        <v>140</v>
      </c>
      <c r="B14" s="122">
        <v>11.419976353258042</v>
      </c>
      <c r="C14" s="123">
        <v>25.999519895629486</v>
      </c>
      <c r="D14" s="123">
        <v>26.619250228001508</v>
      </c>
      <c r="E14" s="123">
        <v>27.518001908898203</v>
      </c>
      <c r="F14" s="123">
        <v>28.345588355949751</v>
      </c>
      <c r="G14" s="123">
        <v>29.195956006628244</v>
      </c>
      <c r="H14" s="123">
        <v>30.071834686827092</v>
      </c>
      <c r="I14" s="61" t="s">
        <v>524</v>
      </c>
    </row>
    <row r="15" spans="1:9" ht="15.75">
      <c r="A15" s="121" t="s">
        <v>141</v>
      </c>
      <c r="B15" s="122">
        <v>22.991152687296374</v>
      </c>
      <c r="C15" s="123">
        <v>37.572952823693697</v>
      </c>
      <c r="D15" s="123">
        <v>39.21209850266176</v>
      </c>
      <c r="E15" s="123">
        <v>38.799909521225409</v>
      </c>
      <c r="F15" s="123">
        <v>39.96599243225149</v>
      </c>
      <c r="G15" s="123">
        <v>41.164972205219044</v>
      </c>
      <c r="H15" s="123">
        <v>42.399921371375612</v>
      </c>
      <c r="I15" s="61" t="s">
        <v>524</v>
      </c>
    </row>
    <row r="16" spans="1:9" ht="15.75">
      <c r="A16" s="121" t="s">
        <v>229</v>
      </c>
      <c r="B16" s="335"/>
      <c r="C16" s="445">
        <v>78.856681666789868</v>
      </c>
      <c r="D16" s="123">
        <v>17.517052725652213</v>
      </c>
      <c r="E16" s="123">
        <v>18.126289695990696</v>
      </c>
      <c r="F16" s="123">
        <v>18.672534145857536</v>
      </c>
      <c r="G16" s="123">
        <v>19.232710170233261</v>
      </c>
      <c r="H16" s="123">
        <v>19.809691475340262</v>
      </c>
      <c r="I16" s="61" t="s">
        <v>524</v>
      </c>
    </row>
    <row r="17" spans="1:9" ht="15.75">
      <c r="A17" s="121" t="s">
        <v>227</v>
      </c>
      <c r="B17" s="335"/>
      <c r="C17" s="446">
        <v>0</v>
      </c>
      <c r="D17" s="123">
        <v>25.563393838820964</v>
      </c>
      <c r="E17" s="123">
        <v>25.98614923399381</v>
      </c>
      <c r="F17" s="123">
        <v>26.767889540512833</v>
      </c>
      <c r="G17" s="123">
        <v>27.570926226728215</v>
      </c>
      <c r="H17" s="123">
        <v>28.398054013530068</v>
      </c>
      <c r="I17" s="61" t="s">
        <v>524</v>
      </c>
    </row>
    <row r="18" spans="1:9" ht="15.75">
      <c r="A18" s="121" t="s">
        <v>436</v>
      </c>
      <c r="B18" s="335"/>
      <c r="C18" s="446">
        <v>0</v>
      </c>
      <c r="D18" s="123">
        <v>26.283585134974199</v>
      </c>
      <c r="E18" s="123">
        <v>27.212774972397646</v>
      </c>
      <c r="F18" s="123">
        <v>28.031490977350696</v>
      </c>
      <c r="G18" s="123">
        <v>28.872435706671212</v>
      </c>
      <c r="H18" s="123">
        <v>29.738608777871356</v>
      </c>
      <c r="I18" s="61" t="s">
        <v>524</v>
      </c>
    </row>
    <row r="19" spans="1:9" ht="15.75">
      <c r="A19" s="121" t="s">
        <v>437</v>
      </c>
      <c r="B19" s="335"/>
      <c r="C19" s="447">
        <v>0</v>
      </c>
      <c r="D19" s="445">
        <v>35.289999599240495</v>
      </c>
      <c r="E19" s="445">
        <v>53.807750835612225</v>
      </c>
      <c r="F19" s="445">
        <v>55.424417592776599</v>
      </c>
      <c r="G19" s="445">
        <v>57.087150120559912</v>
      </c>
      <c r="H19" s="445">
        <v>58.79976462417671</v>
      </c>
      <c r="I19" s="61" t="s">
        <v>525</v>
      </c>
    </row>
    <row r="20" spans="1:9" ht="15.75">
      <c r="A20" s="121" t="s">
        <v>438</v>
      </c>
      <c r="B20" s="335"/>
      <c r="C20" s="336"/>
      <c r="D20" s="446">
        <v>0</v>
      </c>
      <c r="E20" s="446">
        <v>0</v>
      </c>
      <c r="F20" s="446">
        <v>0</v>
      </c>
      <c r="G20" s="446">
        <v>0</v>
      </c>
      <c r="H20" s="446">
        <v>0</v>
      </c>
      <c r="I20" s="61" t="s">
        <v>525</v>
      </c>
    </row>
    <row r="21" spans="1:9" ht="15.75">
      <c r="A21" s="121" t="s">
        <v>439</v>
      </c>
      <c r="B21" s="335"/>
      <c r="C21" s="336"/>
      <c r="D21" s="447">
        <v>0</v>
      </c>
      <c r="E21" s="447">
        <v>0</v>
      </c>
      <c r="F21" s="447">
        <v>0</v>
      </c>
      <c r="G21" s="447">
        <v>0</v>
      </c>
      <c r="H21" s="447">
        <v>0</v>
      </c>
      <c r="I21" s="61" t="s">
        <v>525</v>
      </c>
    </row>
    <row r="22" spans="1:9" ht="15.75">
      <c r="A22" s="121" t="s">
        <v>440</v>
      </c>
      <c r="B22" s="335"/>
      <c r="C22" s="336"/>
      <c r="D22" s="337"/>
      <c r="E22" s="337"/>
      <c r="F22" s="123">
        <v>8.0294855168500163</v>
      </c>
      <c r="G22" s="123">
        <v>23.697197178751544</v>
      </c>
      <c r="H22" s="123">
        <v>24.408113094114093</v>
      </c>
      <c r="I22" s="61" t="s">
        <v>525</v>
      </c>
    </row>
    <row r="23" spans="1:9" ht="15.75">
      <c r="A23" s="121" t="s">
        <v>441</v>
      </c>
      <c r="B23" s="335"/>
      <c r="C23" s="336"/>
      <c r="D23" s="337"/>
      <c r="E23" s="337"/>
      <c r="F23" s="337"/>
      <c r="G23" s="445">
        <v>40.168280527995293</v>
      </c>
      <c r="H23" s="445">
        <v>112.35708705350592</v>
      </c>
      <c r="I23" s="61" t="s">
        <v>525</v>
      </c>
    </row>
    <row r="24" spans="1:9" ht="15.75">
      <c r="A24" s="121" t="s">
        <v>442</v>
      </c>
      <c r="B24" s="335"/>
      <c r="C24" s="336"/>
      <c r="D24" s="337"/>
      <c r="E24" s="337"/>
      <c r="F24" s="337"/>
      <c r="G24" s="446">
        <v>0</v>
      </c>
      <c r="H24" s="446">
        <v>0</v>
      </c>
      <c r="I24" s="61" t="s">
        <v>525</v>
      </c>
    </row>
    <row r="25" spans="1:9" ht="15.75">
      <c r="A25" s="121" t="s">
        <v>443</v>
      </c>
      <c r="B25" s="335"/>
      <c r="C25" s="336"/>
      <c r="D25" s="337"/>
      <c r="E25" s="337"/>
      <c r="F25" s="337"/>
      <c r="G25" s="446">
        <v>0</v>
      </c>
      <c r="H25" s="446">
        <v>0</v>
      </c>
      <c r="I25" s="61" t="s">
        <v>525</v>
      </c>
    </row>
    <row r="26" spans="1:9" ht="15.75">
      <c r="A26" s="121" t="s">
        <v>444</v>
      </c>
      <c r="B26" s="335"/>
      <c r="C26" s="336"/>
      <c r="D26" s="337"/>
      <c r="E26" s="337"/>
      <c r="F26" s="337"/>
      <c r="G26" s="447">
        <v>0</v>
      </c>
      <c r="H26" s="447">
        <v>0</v>
      </c>
      <c r="I26" s="61" t="s">
        <v>525</v>
      </c>
    </row>
    <row r="27" spans="1:9" ht="15.75">
      <c r="A27" s="121" t="s">
        <v>445</v>
      </c>
      <c r="B27" s="335"/>
      <c r="C27" s="336"/>
      <c r="D27" s="337"/>
      <c r="E27" s="337"/>
      <c r="F27" s="337"/>
      <c r="G27" s="337"/>
      <c r="H27" s="445">
        <v>88.381668358823291</v>
      </c>
      <c r="I27" s="61" t="s">
        <v>525</v>
      </c>
    </row>
    <row r="28" spans="1:9" ht="15.75">
      <c r="A28" s="121" t="s">
        <v>446</v>
      </c>
      <c r="B28" s="335"/>
      <c r="C28" s="336"/>
      <c r="D28" s="337"/>
      <c r="E28" s="337"/>
      <c r="F28" s="337"/>
      <c r="G28" s="337"/>
      <c r="H28" s="446">
        <v>0</v>
      </c>
      <c r="I28" s="61" t="s">
        <v>525</v>
      </c>
    </row>
    <row r="29" spans="1:9" ht="15.75">
      <c r="A29" s="121" t="s">
        <v>447</v>
      </c>
      <c r="B29" s="335"/>
      <c r="C29" s="336"/>
      <c r="D29" s="337"/>
      <c r="E29" s="337"/>
      <c r="F29" s="337"/>
      <c r="G29" s="337"/>
      <c r="H29" s="446">
        <v>0</v>
      </c>
      <c r="I29" s="61" t="s">
        <v>525</v>
      </c>
    </row>
    <row r="30" spans="1:9" ht="15.75">
      <c r="A30" s="121" t="s">
        <v>448</v>
      </c>
      <c r="B30" s="335"/>
      <c r="C30" s="336"/>
      <c r="D30" s="337"/>
      <c r="E30" s="337"/>
      <c r="F30" s="337"/>
      <c r="G30" s="337"/>
      <c r="H30" s="446">
        <v>0</v>
      </c>
      <c r="I30" s="61" t="s">
        <v>525</v>
      </c>
    </row>
    <row r="31" spans="1:9" ht="15.75">
      <c r="A31" s="121" t="s">
        <v>449</v>
      </c>
      <c r="B31" s="335"/>
      <c r="C31" s="336"/>
      <c r="D31" s="337"/>
      <c r="E31" s="337"/>
      <c r="F31" s="337"/>
      <c r="G31" s="337"/>
      <c r="H31" s="446">
        <v>0</v>
      </c>
      <c r="I31" s="61" t="s">
        <v>525</v>
      </c>
    </row>
    <row r="32" spans="1:9" ht="15.75">
      <c r="A32" s="121" t="s">
        <v>450</v>
      </c>
      <c r="B32" s="335"/>
      <c r="C32" s="336"/>
      <c r="D32" s="337"/>
      <c r="E32" s="337"/>
      <c r="F32" s="337"/>
      <c r="G32" s="337"/>
      <c r="H32" s="446">
        <v>0</v>
      </c>
      <c r="I32" s="61" t="s">
        <v>525</v>
      </c>
    </row>
    <row r="33" spans="1:9" ht="15.75">
      <c r="A33" s="121" t="s">
        <v>451</v>
      </c>
      <c r="B33" s="335"/>
      <c r="C33" s="336"/>
      <c r="D33" s="337"/>
      <c r="E33" s="337"/>
      <c r="F33" s="337"/>
      <c r="G33" s="337"/>
      <c r="H33" s="446">
        <v>0</v>
      </c>
      <c r="I33" s="61" t="s">
        <v>525</v>
      </c>
    </row>
    <row r="34" spans="1:9" ht="15.75">
      <c r="A34" s="121" t="s">
        <v>452</v>
      </c>
      <c r="B34" s="335"/>
      <c r="C34" s="336"/>
      <c r="D34" s="337"/>
      <c r="E34" s="337"/>
      <c r="F34" s="337"/>
      <c r="G34" s="337"/>
      <c r="H34" s="447">
        <v>0</v>
      </c>
      <c r="I34" s="61" t="s">
        <v>525</v>
      </c>
    </row>
    <row r="35" spans="1:9" ht="15.75">
      <c r="A35" s="338" t="s">
        <v>453</v>
      </c>
      <c r="B35" s="339">
        <f t="shared" ref="B35:H35" si="0">SUM(B7:B34)</f>
        <v>105.42911889288381</v>
      </c>
      <c r="C35" s="340">
        <f t="shared" si="0"/>
        <v>218.38037349491282</v>
      </c>
      <c r="D35" s="340">
        <f t="shared" si="0"/>
        <v>248.35699921993759</v>
      </c>
      <c r="E35" s="340">
        <f t="shared" si="0"/>
        <v>271.97400251781329</v>
      </c>
      <c r="F35" s="340">
        <f t="shared" si="0"/>
        <v>288.18376677113702</v>
      </c>
      <c r="G35" s="340">
        <f t="shared" si="0"/>
        <v>352.42438739866247</v>
      </c>
      <c r="H35" s="340">
        <f t="shared" si="0"/>
        <v>522.36254548911643</v>
      </c>
      <c r="I35" s="341" t="s">
        <v>259</v>
      </c>
    </row>
    <row r="36" spans="1:9">
      <c r="B36" s="196"/>
      <c r="C36" s="196"/>
      <c r="D36" s="196"/>
    </row>
    <row r="37" spans="1:9">
      <c r="A37" s="1" t="s">
        <v>387</v>
      </c>
    </row>
    <row r="38" spans="1:9">
      <c r="A38" t="s">
        <v>388</v>
      </c>
    </row>
    <row r="39" spans="1:9">
      <c r="A39" t="s">
        <v>389</v>
      </c>
    </row>
    <row r="40" spans="1:9">
      <c r="A40" t="s">
        <v>390</v>
      </c>
    </row>
    <row r="41" spans="1:9">
      <c r="A41" t="s">
        <v>454</v>
      </c>
    </row>
  </sheetData>
  <mergeCells count="11">
    <mergeCell ref="B4:G4"/>
    <mergeCell ref="I5:I6"/>
    <mergeCell ref="H19:H21"/>
    <mergeCell ref="G23:G26"/>
    <mergeCell ref="H23:H26"/>
    <mergeCell ref="H27:H34"/>
    <mergeCell ref="C16:C19"/>
    <mergeCell ref="D19:D21"/>
    <mergeCell ref="E19:E21"/>
    <mergeCell ref="F19:F21"/>
    <mergeCell ref="G19:G21"/>
  </mergeCells>
  <conditionalFormatting sqref="B35:G35">
    <cfRule type="cellIs" dxfId="1" priority="2" operator="lessThan">
      <formula>0</formula>
    </cfRule>
  </conditionalFormatting>
  <conditionalFormatting sqref="H35">
    <cfRule type="cellIs" dxfId="0" priority="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F122"/>
  <sheetViews>
    <sheetView tabSelected="1" zoomScaleNormal="100" workbookViewId="0">
      <selection activeCell="B2" sqref="B2"/>
    </sheetView>
  </sheetViews>
  <sheetFormatPr defaultRowHeight="15"/>
  <cols>
    <col min="3" max="3" width="43.85546875" bestFit="1" customWidth="1"/>
    <col min="4" max="4" width="11.140625" bestFit="1" customWidth="1"/>
    <col min="5" max="5" width="9.5703125" bestFit="1" customWidth="1"/>
    <col min="6" max="7" width="13.5703125" customWidth="1"/>
    <col min="12" max="12" width="17.5703125" bestFit="1" customWidth="1"/>
    <col min="13" max="13" width="9.28515625" bestFit="1" customWidth="1"/>
    <col min="14" max="14" width="16.5703125" bestFit="1" customWidth="1"/>
    <col min="15" max="15" width="9.28515625" bestFit="1" customWidth="1"/>
    <col min="16" max="16" width="18" bestFit="1" customWidth="1"/>
    <col min="17" max="17" width="9.7109375" bestFit="1" customWidth="1"/>
    <col min="19" max="19" width="18.5703125" bestFit="1" customWidth="1"/>
    <col min="20" max="20" width="13.140625" customWidth="1"/>
    <col min="21" max="21" width="13.5703125" customWidth="1"/>
    <col min="22" max="22" width="12.7109375" customWidth="1"/>
    <col min="24" max="24" width="7.28515625" bestFit="1" customWidth="1"/>
    <col min="25" max="25" width="20.7109375" customWidth="1"/>
    <col min="26" max="26" width="14.28515625" customWidth="1"/>
    <col min="27" max="27" width="15.5703125" customWidth="1"/>
  </cols>
  <sheetData>
    <row r="2" spans="2:7">
      <c r="B2" s="1" t="s">
        <v>182</v>
      </c>
      <c r="C2" s="2"/>
    </row>
    <row r="3" spans="2:7" ht="15.75" thickBot="1"/>
    <row r="4" spans="2:7">
      <c r="B4" s="411" t="s">
        <v>180</v>
      </c>
      <c r="C4" s="412"/>
      <c r="D4" s="413"/>
    </row>
    <row r="5" spans="2:7" ht="15.75" thickBot="1">
      <c r="B5" s="133" t="s">
        <v>0</v>
      </c>
      <c r="C5" s="169" t="s">
        <v>1</v>
      </c>
      <c r="D5" s="134" t="s">
        <v>179</v>
      </c>
    </row>
    <row r="6" spans="2:7" ht="15.75" customHeight="1">
      <c r="B6" s="135">
        <v>1</v>
      </c>
      <c r="C6" s="136" t="s">
        <v>2</v>
      </c>
      <c r="D6" s="251">
        <v>25.546023165347595</v>
      </c>
      <c r="E6" s="195"/>
      <c r="F6" s="195"/>
      <c r="G6" s="196"/>
    </row>
    <row r="7" spans="2:7">
      <c r="B7" s="170">
        <v>2</v>
      </c>
      <c r="C7" s="171" t="s">
        <v>3</v>
      </c>
      <c r="D7" s="251">
        <v>21.08471959534117</v>
      </c>
      <c r="E7" s="195"/>
      <c r="F7" s="195"/>
      <c r="G7" s="196"/>
    </row>
    <row r="8" spans="2:7">
      <c r="B8" s="170">
        <v>3</v>
      </c>
      <c r="C8" s="171" t="s">
        <v>4</v>
      </c>
      <c r="D8" s="251">
        <v>23.455451040720988</v>
      </c>
      <c r="E8" s="195"/>
      <c r="F8" s="195"/>
      <c r="G8" s="196"/>
    </row>
    <row r="9" spans="2:7">
      <c r="B9" s="170">
        <v>4</v>
      </c>
      <c r="C9" s="171" t="s">
        <v>5</v>
      </c>
      <c r="D9" s="251">
        <v>28.86953132507832</v>
      </c>
      <c r="E9" s="195"/>
      <c r="F9" s="195"/>
      <c r="G9" s="196"/>
    </row>
    <row r="10" spans="2:7">
      <c r="B10" s="170">
        <v>5</v>
      </c>
      <c r="C10" s="171" t="s">
        <v>6</v>
      </c>
      <c r="D10" s="251">
        <v>22.214915413819071</v>
      </c>
      <c r="E10" s="195"/>
      <c r="F10" s="195"/>
      <c r="G10" s="196"/>
    </row>
    <row r="11" spans="2:7">
      <c r="B11" s="170">
        <v>6</v>
      </c>
      <c r="C11" s="171" t="s">
        <v>7</v>
      </c>
      <c r="D11" s="251">
        <v>21.64427566316726</v>
      </c>
      <c r="E11" s="195"/>
      <c r="F11" s="195"/>
      <c r="G11" s="196"/>
    </row>
    <row r="12" spans="2:7">
      <c r="B12" s="170">
        <v>7</v>
      </c>
      <c r="C12" s="171" t="s">
        <v>8</v>
      </c>
      <c r="D12" s="251">
        <v>22.890023872545772</v>
      </c>
      <c r="E12" s="195"/>
      <c r="F12" s="195"/>
      <c r="G12" s="196"/>
    </row>
    <row r="13" spans="2:7">
      <c r="B13" s="170">
        <v>8</v>
      </c>
      <c r="C13" s="171" t="s">
        <v>9</v>
      </c>
      <c r="D13" s="251">
        <v>18.031263637522901</v>
      </c>
      <c r="E13" s="195"/>
      <c r="F13" s="195"/>
      <c r="G13" s="196"/>
    </row>
    <row r="14" spans="2:7">
      <c r="B14" s="170">
        <v>9</v>
      </c>
      <c r="C14" s="171" t="s">
        <v>10</v>
      </c>
      <c r="D14" s="251">
        <v>17.153323449055929</v>
      </c>
      <c r="E14" s="195"/>
      <c r="F14" s="195"/>
      <c r="G14" s="196"/>
    </row>
    <row r="15" spans="2:7">
      <c r="B15" s="170">
        <v>10</v>
      </c>
      <c r="C15" s="171" t="s">
        <v>11</v>
      </c>
      <c r="D15" s="251">
        <v>15.825071572992453</v>
      </c>
      <c r="E15" s="195"/>
      <c r="F15" s="195"/>
      <c r="G15" s="196"/>
    </row>
    <row r="16" spans="2:7">
      <c r="B16" s="170">
        <v>11</v>
      </c>
      <c r="C16" s="171" t="s">
        <v>12</v>
      </c>
      <c r="D16" s="251">
        <v>13.372686939469833</v>
      </c>
      <c r="E16" s="195"/>
      <c r="F16" s="195"/>
      <c r="G16" s="196"/>
    </row>
    <row r="17" spans="2:7">
      <c r="B17" s="170">
        <v>12</v>
      </c>
      <c r="C17" s="171" t="s">
        <v>13</v>
      </c>
      <c r="D17" s="251">
        <v>11.621553481455148</v>
      </c>
      <c r="E17" s="195"/>
      <c r="F17" s="195"/>
      <c r="G17" s="196"/>
    </row>
    <row r="18" spans="2:7">
      <c r="B18" s="170">
        <v>13</v>
      </c>
      <c r="C18" s="171" t="s">
        <v>14</v>
      </c>
      <c r="D18" s="251">
        <v>8.6000357835219958</v>
      </c>
      <c r="E18" s="195"/>
      <c r="F18" s="195"/>
      <c r="G18" s="196"/>
    </row>
    <row r="19" spans="2:7">
      <c r="B19" s="170">
        <v>14</v>
      </c>
      <c r="C19" s="171" t="s">
        <v>15</v>
      </c>
      <c r="D19" s="251">
        <v>7.7306129363183107</v>
      </c>
      <c r="E19" s="195"/>
      <c r="F19" s="195"/>
      <c r="G19" s="196"/>
    </row>
    <row r="20" spans="2:7">
      <c r="B20" s="170">
        <v>15</v>
      </c>
      <c r="C20" s="171" t="s">
        <v>16</v>
      </c>
      <c r="D20" s="251">
        <v>6.2585665515285527</v>
      </c>
      <c r="E20" s="195"/>
      <c r="F20" s="195"/>
      <c r="G20" s="196"/>
    </row>
    <row r="21" spans="2:7">
      <c r="B21" s="170">
        <v>16</v>
      </c>
      <c r="C21" s="171" t="s">
        <v>17</v>
      </c>
      <c r="D21" s="251">
        <v>4.8900272632532129</v>
      </c>
      <c r="E21" s="195"/>
      <c r="F21" s="195"/>
      <c r="G21" s="196"/>
    </row>
    <row r="22" spans="2:7">
      <c r="B22" s="170">
        <v>17</v>
      </c>
      <c r="C22" s="171" t="s">
        <v>18</v>
      </c>
      <c r="D22" s="251">
        <v>2.9743670425746287</v>
      </c>
      <c r="E22" s="195"/>
      <c r="F22" s="195"/>
      <c r="G22" s="196"/>
    </row>
    <row r="23" spans="2:7">
      <c r="B23" s="170">
        <v>18</v>
      </c>
      <c r="C23" s="171" t="s">
        <v>19</v>
      </c>
      <c r="D23" s="251">
        <v>2.0892184337135307</v>
      </c>
      <c r="E23" s="195"/>
      <c r="F23" s="195"/>
      <c r="G23" s="196"/>
    </row>
    <row r="24" spans="2:7">
      <c r="B24" s="170">
        <v>19</v>
      </c>
      <c r="C24" s="171" t="s">
        <v>20</v>
      </c>
      <c r="D24" s="251">
        <v>7.6846253712030475</v>
      </c>
      <c r="E24" s="195"/>
      <c r="F24" s="195"/>
      <c r="G24" s="196"/>
    </row>
    <row r="25" spans="2:7">
      <c r="B25" s="170">
        <v>20</v>
      </c>
      <c r="C25" s="171" t="s">
        <v>21</v>
      </c>
      <c r="D25" s="251">
        <v>5.9338308613942168</v>
      </c>
      <c r="E25" s="195"/>
      <c r="F25" s="195"/>
      <c r="G25" s="196"/>
    </row>
    <row r="26" spans="2:7">
      <c r="B26" s="170">
        <v>21</v>
      </c>
      <c r="C26" s="171" t="s">
        <v>22</v>
      </c>
      <c r="D26" s="251">
        <v>3.3088487399865913</v>
      </c>
      <c r="E26" s="195"/>
      <c r="F26" s="195"/>
      <c r="G26" s="196"/>
    </row>
    <row r="27" spans="2:7">
      <c r="B27" s="170">
        <v>22</v>
      </c>
      <c r="C27" s="171" t="s">
        <v>23</v>
      </c>
      <c r="D27" s="251">
        <v>0.20739117091394643</v>
      </c>
      <c r="E27" s="195"/>
      <c r="F27" s="195"/>
      <c r="G27" s="196"/>
    </row>
    <row r="28" spans="2:7">
      <c r="B28" s="170">
        <v>23</v>
      </c>
      <c r="C28" s="171" t="s">
        <v>24</v>
      </c>
      <c r="D28" s="251">
        <v>-5.2121707949397189</v>
      </c>
      <c r="E28" s="195"/>
      <c r="F28" s="195"/>
      <c r="G28" s="196"/>
    </row>
    <row r="29" spans="2:7">
      <c r="B29" s="170">
        <v>24</v>
      </c>
      <c r="C29" s="171" t="s">
        <v>25</v>
      </c>
      <c r="D29" s="251">
        <v>-0.7458120216573807</v>
      </c>
      <c r="E29" s="195"/>
      <c r="F29" s="195"/>
      <c r="G29" s="196"/>
    </row>
    <row r="30" spans="2:7">
      <c r="B30" s="170">
        <v>25</v>
      </c>
      <c r="C30" s="171" t="s">
        <v>26</v>
      </c>
      <c r="D30" s="251">
        <v>-2.5536083881068992</v>
      </c>
      <c r="E30" s="195"/>
      <c r="F30" s="195"/>
      <c r="G30" s="196"/>
    </row>
    <row r="31" spans="2:7">
      <c r="B31" s="170">
        <v>26</v>
      </c>
      <c r="C31" s="171" t="s">
        <v>27</v>
      </c>
      <c r="D31" s="251">
        <v>-3.9444448463963608</v>
      </c>
      <c r="E31" s="195"/>
      <c r="F31" s="195"/>
      <c r="G31" s="196"/>
    </row>
    <row r="32" spans="2:7" ht="15.75" thickBot="1">
      <c r="B32" s="168">
        <v>27</v>
      </c>
      <c r="C32" s="167" t="s">
        <v>28</v>
      </c>
      <c r="D32" s="251">
        <v>-5.8047494860000119</v>
      </c>
      <c r="E32" s="195"/>
      <c r="F32" s="195"/>
      <c r="G32" s="196"/>
    </row>
    <row r="33" spans="2:17" ht="15.75" customHeight="1" thickBot="1">
      <c r="B33" s="414" t="s">
        <v>171</v>
      </c>
      <c r="C33" s="415"/>
      <c r="D33" s="252">
        <v>10.110613000000001</v>
      </c>
    </row>
    <row r="34" spans="2:17" ht="15.75" customHeight="1">
      <c r="B34" s="343"/>
      <c r="C34" s="343"/>
      <c r="D34" s="344"/>
    </row>
    <row r="35" spans="2:17">
      <c r="F35" s="1" t="s">
        <v>176</v>
      </c>
    </row>
    <row r="36" spans="2:17" ht="15.75" thickBot="1"/>
    <row r="37" spans="2:17" ht="15.75" thickBot="1">
      <c r="F37" s="416" t="s">
        <v>57</v>
      </c>
      <c r="G37" s="416" t="s">
        <v>58</v>
      </c>
      <c r="H37" s="418" t="s">
        <v>59</v>
      </c>
      <c r="I37" s="419"/>
      <c r="J37" s="420"/>
    </row>
    <row r="38" spans="2:17" ht="15.75" thickBot="1">
      <c r="F38" s="417"/>
      <c r="G38" s="417"/>
      <c r="H38" s="184" t="s">
        <v>60</v>
      </c>
      <c r="I38" s="184" t="s">
        <v>61</v>
      </c>
      <c r="J38" s="184" t="s">
        <v>62</v>
      </c>
    </row>
    <row r="39" spans="2:17" ht="15.75" thickBot="1">
      <c r="F39" s="143" t="s">
        <v>63</v>
      </c>
      <c r="G39" s="185" t="s">
        <v>64</v>
      </c>
      <c r="H39" s="186">
        <v>0.17973900000000001</v>
      </c>
      <c r="I39" s="186">
        <v>0.102822</v>
      </c>
      <c r="J39" s="186">
        <v>7.4084999999999998E-2</v>
      </c>
      <c r="O39" s="195"/>
      <c r="P39" s="195"/>
      <c r="Q39" s="195"/>
    </row>
    <row r="40" spans="2:17" ht="15.75" thickBot="1">
      <c r="F40" s="143" t="s">
        <v>63</v>
      </c>
      <c r="G40" s="185" t="s">
        <v>65</v>
      </c>
      <c r="H40" s="186">
        <v>0.395951</v>
      </c>
      <c r="I40" s="186">
        <v>0.244977</v>
      </c>
      <c r="J40" s="186">
        <v>0.17816799999999999</v>
      </c>
      <c r="O40" s="195"/>
      <c r="P40" s="195"/>
      <c r="Q40" s="195"/>
    </row>
    <row r="41" spans="2:17" ht="15.75" thickBot="1">
      <c r="F41" s="143" t="s">
        <v>66</v>
      </c>
      <c r="G41" s="185" t="s">
        <v>64</v>
      </c>
      <c r="H41" s="186" t="s">
        <v>67</v>
      </c>
      <c r="I41" s="186">
        <v>0.32239299999999999</v>
      </c>
      <c r="J41" s="186">
        <v>0.233156</v>
      </c>
      <c r="O41" s="195"/>
      <c r="P41" s="195"/>
      <c r="Q41" s="195"/>
    </row>
    <row r="42" spans="2:17" ht="15.75" thickBot="1">
      <c r="F42" s="143" t="s">
        <v>66</v>
      </c>
      <c r="G42" s="185" t="s">
        <v>65</v>
      </c>
      <c r="H42" s="186" t="s">
        <v>67</v>
      </c>
      <c r="I42" s="186">
        <v>0.52928699999999995</v>
      </c>
      <c r="J42" s="186">
        <v>0.38633600000000001</v>
      </c>
      <c r="O42" s="195"/>
      <c r="P42" s="195"/>
      <c r="Q42" s="195"/>
    </row>
    <row r="44" spans="2:17">
      <c r="L44" s="1" t="s">
        <v>177</v>
      </c>
      <c r="M44" s="1"/>
    </row>
    <row r="45" spans="2:17" ht="15.75" thickBot="1"/>
    <row r="46" spans="2:17" ht="20.25" customHeight="1" thickBot="1">
      <c r="L46" s="387" t="s">
        <v>68</v>
      </c>
      <c r="M46" s="388" t="s">
        <v>69</v>
      </c>
      <c r="N46" s="389" t="s">
        <v>68</v>
      </c>
      <c r="O46" s="388" t="s">
        <v>69</v>
      </c>
      <c r="P46" s="389" t="s">
        <v>68</v>
      </c>
      <c r="Q46" s="388" t="s">
        <v>69</v>
      </c>
    </row>
    <row r="47" spans="2:17">
      <c r="H47" s="232"/>
      <c r="I47" s="232"/>
      <c r="J47" s="232"/>
      <c r="L47" s="248" t="s">
        <v>70</v>
      </c>
      <c r="M47" s="379">
        <v>3.839934</v>
      </c>
      <c r="N47" s="380" t="s">
        <v>71</v>
      </c>
      <c r="O47" s="379">
        <v>1.590028</v>
      </c>
      <c r="P47" s="380" t="s">
        <v>74</v>
      </c>
      <c r="Q47" s="379">
        <v>0.271148</v>
      </c>
    </row>
    <row r="48" spans="2:17">
      <c r="H48" s="232"/>
      <c r="I48" s="232"/>
      <c r="J48" s="232"/>
      <c r="L48" s="249" t="s">
        <v>72</v>
      </c>
      <c r="M48" s="381">
        <v>2.0808239999999998</v>
      </c>
      <c r="N48" s="382" t="s">
        <v>73</v>
      </c>
      <c r="O48" s="381">
        <v>0.22536999999999999</v>
      </c>
      <c r="P48" s="382" t="s">
        <v>77</v>
      </c>
      <c r="Q48" s="381">
        <v>0.17680199999999999</v>
      </c>
    </row>
    <row r="49" spans="8:17">
      <c r="H49" s="232"/>
      <c r="I49" s="232"/>
      <c r="J49" s="232"/>
      <c r="L49" s="249" t="s">
        <v>75</v>
      </c>
      <c r="M49" s="381">
        <v>0.58550500000000005</v>
      </c>
      <c r="N49" s="382" t="s">
        <v>76</v>
      </c>
      <c r="O49" s="381">
        <v>2.1521530000000002</v>
      </c>
      <c r="P49" s="382" t="s">
        <v>80</v>
      </c>
      <c r="Q49" s="381">
        <v>0.58939600000000003</v>
      </c>
    </row>
    <row r="50" spans="8:17">
      <c r="H50" s="232"/>
      <c r="I50" s="232"/>
      <c r="J50" s="232"/>
      <c r="L50" s="249" t="s">
        <v>78</v>
      </c>
      <c r="M50" s="381">
        <v>2.734127</v>
      </c>
      <c r="N50" s="382" t="s">
        <v>79</v>
      </c>
      <c r="O50" s="381">
        <v>3.2406470000000001</v>
      </c>
      <c r="P50" s="382" t="s">
        <v>83</v>
      </c>
      <c r="Q50" s="381">
        <v>0.32760299999999998</v>
      </c>
    </row>
    <row r="51" spans="8:17">
      <c r="H51" s="232"/>
      <c r="I51" s="232"/>
      <c r="J51" s="232"/>
      <c r="L51" s="249" t="s">
        <v>81</v>
      </c>
      <c r="M51" s="381">
        <v>0.292022</v>
      </c>
      <c r="N51" s="382" t="s">
        <v>82</v>
      </c>
      <c r="O51" s="381">
        <v>1.310271</v>
      </c>
      <c r="P51" s="382" t="s">
        <v>86</v>
      </c>
      <c r="Q51" s="381">
        <v>1.017407</v>
      </c>
    </row>
    <row r="52" spans="8:17">
      <c r="H52" s="232"/>
      <c r="I52" s="232"/>
      <c r="J52" s="232"/>
      <c r="L52" s="249" t="s">
        <v>84</v>
      </c>
      <c r="M52" s="381">
        <v>0.66416399999999998</v>
      </c>
      <c r="N52" s="382" t="s">
        <v>85</v>
      </c>
      <c r="O52" s="381">
        <v>6.1289020000000001</v>
      </c>
      <c r="P52" s="382" t="s">
        <v>89</v>
      </c>
      <c r="Q52" s="381">
        <v>0.34190700000000002</v>
      </c>
    </row>
    <row r="53" spans="8:17">
      <c r="H53" s="232"/>
      <c r="I53" s="232"/>
      <c r="J53" s="232"/>
      <c r="L53" s="249" t="s">
        <v>87</v>
      </c>
      <c r="M53" s="381">
        <v>0.89512899999999995</v>
      </c>
      <c r="N53" s="382" t="s">
        <v>88</v>
      </c>
      <c r="O53" s="381">
        <v>0.97020799999999996</v>
      </c>
      <c r="P53" s="382" t="s">
        <v>92</v>
      </c>
      <c r="Q53" s="381">
        <v>-0.78383400000000003</v>
      </c>
    </row>
    <row r="54" spans="8:17">
      <c r="H54" s="232"/>
      <c r="I54" s="232"/>
      <c r="J54" s="232"/>
      <c r="L54" s="249" t="s">
        <v>90</v>
      </c>
      <c r="M54" s="381">
        <v>1.9656169999999999</v>
      </c>
      <c r="N54" s="382" t="s">
        <v>91</v>
      </c>
      <c r="O54" s="381">
        <v>2.1437270000000002</v>
      </c>
      <c r="P54" s="382" t="s">
        <v>95</v>
      </c>
      <c r="Q54" s="381">
        <v>1.455406</v>
      </c>
    </row>
    <row r="55" spans="8:17">
      <c r="H55" s="232"/>
      <c r="I55" s="232"/>
      <c r="J55" s="232"/>
      <c r="L55" s="249" t="s">
        <v>93</v>
      </c>
      <c r="M55" s="381">
        <v>9.9481E-2</v>
      </c>
      <c r="N55" s="382" t="s">
        <v>94</v>
      </c>
      <c r="O55" s="381">
        <v>0.22686999999999999</v>
      </c>
      <c r="P55" s="382" t="s">
        <v>98</v>
      </c>
      <c r="Q55" s="381">
        <v>3.5495269999999999</v>
      </c>
    </row>
    <row r="56" spans="8:17">
      <c r="H56" s="232"/>
      <c r="I56" s="232"/>
      <c r="J56" s="232"/>
      <c r="L56" s="249" t="s">
        <v>96</v>
      </c>
      <c r="M56" s="381">
        <v>1.9191389999999999</v>
      </c>
      <c r="N56" s="382" t="s">
        <v>97</v>
      </c>
      <c r="O56" s="381">
        <v>0.28665200000000002</v>
      </c>
      <c r="P56" s="382" t="s">
        <v>101</v>
      </c>
      <c r="Q56" s="381">
        <v>-1.1002080000000001</v>
      </c>
    </row>
    <row r="57" spans="8:17">
      <c r="H57" s="232"/>
      <c r="I57" s="232"/>
      <c r="J57" s="232"/>
      <c r="L57" s="249" t="s">
        <v>99</v>
      </c>
      <c r="M57" s="381">
        <v>3.9379770000000001</v>
      </c>
      <c r="N57" s="382" t="s">
        <v>100</v>
      </c>
      <c r="O57" s="381">
        <v>0.68407300000000004</v>
      </c>
      <c r="P57" s="382" t="s">
        <v>104</v>
      </c>
      <c r="Q57" s="381">
        <v>2.1355680000000001</v>
      </c>
    </row>
    <row r="58" spans="8:17">
      <c r="H58" s="232"/>
      <c r="I58" s="232"/>
      <c r="J58" s="232"/>
      <c r="L58" s="249" t="s">
        <v>226</v>
      </c>
      <c r="M58" s="381">
        <v>3.2829999999999999E-3</v>
      </c>
      <c r="N58" s="382" t="s">
        <v>103</v>
      </c>
      <c r="O58" s="381">
        <v>1.6467039999999999</v>
      </c>
      <c r="P58" s="382" t="s">
        <v>107</v>
      </c>
      <c r="Q58" s="381">
        <v>1.5814999999999999E-2</v>
      </c>
    </row>
    <row r="59" spans="8:17">
      <c r="H59" s="232"/>
      <c r="I59" s="232"/>
      <c r="J59" s="232"/>
      <c r="L59" s="249" t="s">
        <v>102</v>
      </c>
      <c r="M59" s="381">
        <v>9.8177E-2</v>
      </c>
      <c r="N59" s="382" t="s">
        <v>106</v>
      </c>
      <c r="O59" s="381">
        <v>1.1824030000000001</v>
      </c>
      <c r="P59" s="382" t="s">
        <v>110</v>
      </c>
      <c r="Q59" s="381">
        <v>0.298508</v>
      </c>
    </row>
    <row r="60" spans="8:17">
      <c r="H60" s="232"/>
      <c r="I60" s="232"/>
      <c r="J60" s="232"/>
      <c r="L60" s="249" t="s">
        <v>105</v>
      </c>
      <c r="M60" s="381">
        <v>0.113537</v>
      </c>
      <c r="N60" s="382" t="s">
        <v>109</v>
      </c>
      <c r="O60" s="381">
        <v>1.161867</v>
      </c>
      <c r="P60" s="382" t="s">
        <v>113</v>
      </c>
      <c r="Q60" s="381">
        <v>0.75471600000000005</v>
      </c>
    </row>
    <row r="61" spans="8:17">
      <c r="H61" s="232"/>
      <c r="I61" s="232"/>
      <c r="J61" s="232"/>
      <c r="L61" s="249" t="s">
        <v>108</v>
      </c>
      <c r="M61" s="381">
        <v>2.2692079999999999</v>
      </c>
      <c r="N61" s="382" t="s">
        <v>112</v>
      </c>
      <c r="O61" s="381">
        <v>1.6745159999999999</v>
      </c>
      <c r="P61" s="382" t="s">
        <v>116</v>
      </c>
      <c r="Q61" s="381">
        <v>0.27210200000000001</v>
      </c>
    </row>
    <row r="62" spans="8:17">
      <c r="H62" s="232"/>
      <c r="I62" s="232"/>
      <c r="J62" s="232"/>
      <c r="L62" s="249" t="s">
        <v>111</v>
      </c>
      <c r="M62" s="381">
        <v>2.4613269999999998</v>
      </c>
      <c r="N62" s="382" t="s">
        <v>115</v>
      </c>
      <c r="O62" s="381">
        <v>2.4779040000000001</v>
      </c>
      <c r="P62" s="382" t="s">
        <v>118</v>
      </c>
      <c r="Q62" s="381">
        <v>4.2991929999999998</v>
      </c>
    </row>
    <row r="63" spans="8:17">
      <c r="H63" s="232"/>
      <c r="I63" s="232"/>
      <c r="J63" s="232"/>
      <c r="L63" s="249" t="s">
        <v>114</v>
      </c>
      <c r="M63" s="381">
        <v>5.0241000000000001E-2</v>
      </c>
      <c r="N63" s="382" t="s">
        <v>117</v>
      </c>
      <c r="O63" s="381">
        <v>4.7814319999999997</v>
      </c>
      <c r="P63" s="382" t="s">
        <v>121</v>
      </c>
      <c r="Q63" s="381">
        <v>9.5009999999999997E-2</v>
      </c>
    </row>
    <row r="64" spans="8:17">
      <c r="H64" s="232"/>
      <c r="I64" s="232"/>
      <c r="J64" s="232"/>
      <c r="L64" s="249" t="s">
        <v>119</v>
      </c>
      <c r="M64" s="381">
        <v>1.5917570000000001</v>
      </c>
      <c r="N64" s="382" t="s">
        <v>120</v>
      </c>
      <c r="O64" s="381">
        <v>0.53023600000000004</v>
      </c>
      <c r="P64" s="382" t="s">
        <v>124</v>
      </c>
      <c r="Q64" s="381">
        <v>0.26412799999999997</v>
      </c>
    </row>
    <row r="65" spans="7:22">
      <c r="H65" s="23"/>
      <c r="I65" s="232"/>
      <c r="J65" s="232"/>
      <c r="L65" s="249" t="s">
        <v>122</v>
      </c>
      <c r="M65" s="381">
        <v>0.365898</v>
      </c>
      <c r="N65" s="382" t="s">
        <v>123</v>
      </c>
      <c r="O65" s="381">
        <v>0.17541799999999999</v>
      </c>
      <c r="P65" s="383"/>
      <c r="Q65" s="381"/>
    </row>
    <row r="66" spans="7:22">
      <c r="H66" s="23"/>
      <c r="I66" s="232"/>
      <c r="J66" s="232"/>
      <c r="L66" s="249" t="s">
        <v>125</v>
      </c>
      <c r="M66" s="381">
        <v>1.551601</v>
      </c>
      <c r="N66" s="382" t="s">
        <v>126</v>
      </c>
      <c r="O66" s="381">
        <v>1.2696460000000001</v>
      </c>
      <c r="P66" s="383"/>
      <c r="Q66" s="381"/>
    </row>
    <row r="67" spans="7:22" ht="15.75" thickBot="1">
      <c r="G67" s="197"/>
      <c r="H67" s="23"/>
      <c r="I67" s="232"/>
      <c r="J67" s="232"/>
      <c r="L67" s="250" t="s">
        <v>127</v>
      </c>
      <c r="M67" s="384">
        <v>2.5490590000000002</v>
      </c>
      <c r="N67" s="385" t="s">
        <v>128</v>
      </c>
      <c r="O67" s="384">
        <v>1.0345759999999999</v>
      </c>
      <c r="P67" s="386"/>
      <c r="Q67" s="384"/>
      <c r="T67" s="1"/>
    </row>
    <row r="68" spans="7:22">
      <c r="G68" s="197"/>
      <c r="H68" s="23"/>
      <c r="I68" s="232"/>
      <c r="J68" s="232"/>
      <c r="L68" s="345"/>
      <c r="M68" s="346"/>
      <c r="N68" s="345"/>
      <c r="O68" s="346"/>
      <c r="P68" s="347"/>
      <c r="Q68" s="346"/>
      <c r="T68" s="1"/>
    </row>
    <row r="69" spans="7:22">
      <c r="G69" s="197"/>
      <c r="H69" s="23"/>
      <c r="I69" s="232"/>
      <c r="J69" s="232"/>
      <c r="S69" s="1" t="s">
        <v>183</v>
      </c>
    </row>
    <row r="70" spans="7:22" ht="15.75" thickBot="1">
      <c r="G70" s="197"/>
      <c r="H70" s="23"/>
      <c r="I70" s="232"/>
      <c r="J70" s="232"/>
    </row>
    <row r="71" spans="7:22" ht="15.75" thickBot="1">
      <c r="G71" s="197"/>
      <c r="H71" s="23"/>
      <c r="I71" s="232"/>
      <c r="J71" s="232"/>
      <c r="S71" s="406" t="s">
        <v>129</v>
      </c>
      <c r="T71" s="408" t="s">
        <v>130</v>
      </c>
      <c r="U71" s="409"/>
      <c r="V71" s="410"/>
    </row>
    <row r="72" spans="7:22" ht="15.75" thickBot="1">
      <c r="G72" s="197"/>
      <c r="H72" s="23"/>
      <c r="I72" s="232"/>
      <c r="J72" s="232"/>
      <c r="S72" s="407"/>
      <c r="T72" s="132" t="s">
        <v>131</v>
      </c>
      <c r="U72" s="132" t="s">
        <v>132</v>
      </c>
      <c r="V72" s="132" t="s">
        <v>133</v>
      </c>
    </row>
    <row r="73" spans="7:22">
      <c r="G73" s="197"/>
      <c r="H73" s="23"/>
      <c r="I73" s="232"/>
      <c r="J73" s="232"/>
      <c r="S73" s="33" t="s">
        <v>203</v>
      </c>
      <c r="T73" s="237">
        <v>-0.41420800000000002</v>
      </c>
      <c r="U73" s="237">
        <v>27.437722999999998</v>
      </c>
      <c r="V73" s="237">
        <v>8.5042139999999993</v>
      </c>
    </row>
    <row r="74" spans="7:22">
      <c r="G74" s="197"/>
      <c r="H74" s="23"/>
      <c r="I74" s="232"/>
      <c r="J74" s="232"/>
      <c r="S74" s="34" t="s">
        <v>134</v>
      </c>
      <c r="T74" s="238">
        <v>-0.41420800000000002</v>
      </c>
      <c r="U74" s="238">
        <v>27.437722999999998</v>
      </c>
      <c r="V74" s="238">
        <v>8.5042139999999993</v>
      </c>
    </row>
    <row r="75" spans="7:22" ht="16.5" customHeight="1">
      <c r="G75" s="197"/>
      <c r="H75" s="23"/>
      <c r="I75" s="232"/>
      <c r="J75" s="232"/>
      <c r="S75" s="34" t="s">
        <v>204</v>
      </c>
      <c r="T75" s="238">
        <v>15.675262999999999</v>
      </c>
      <c r="U75" s="238">
        <v>14.391119</v>
      </c>
      <c r="V75" s="238">
        <v>2.6897829999999998</v>
      </c>
    </row>
    <row r="76" spans="7:22">
      <c r="G76" s="197"/>
      <c r="H76" s="23"/>
      <c r="I76" s="232"/>
      <c r="J76" s="232"/>
      <c r="S76" s="34" t="s">
        <v>135</v>
      </c>
      <c r="T76" s="238">
        <v>7.242928</v>
      </c>
      <c r="U76" s="238">
        <v>37.894992999999999</v>
      </c>
      <c r="V76" s="238">
        <v>0.94098499999999996</v>
      </c>
    </row>
    <row r="77" spans="7:22">
      <c r="G77" s="197"/>
      <c r="H77" s="23"/>
      <c r="I77" s="232"/>
      <c r="J77" s="232"/>
      <c r="S77" s="34" t="s">
        <v>136</v>
      </c>
      <c r="T77" s="238">
        <v>22.391244</v>
      </c>
      <c r="U77" s="238">
        <v>41.712789999999998</v>
      </c>
      <c r="V77" s="238">
        <v>0.33241599999999999</v>
      </c>
    </row>
    <row r="78" spans="7:22">
      <c r="G78" s="197"/>
      <c r="H78" s="23"/>
      <c r="I78" s="232"/>
      <c r="J78" s="232"/>
      <c r="S78" s="34" t="s">
        <v>137</v>
      </c>
      <c r="T78" s="238">
        <v>19.324705000000002</v>
      </c>
      <c r="U78" s="238">
        <v>38.485100000000003</v>
      </c>
      <c r="V78" s="238">
        <v>0</v>
      </c>
    </row>
    <row r="79" spans="7:22">
      <c r="G79" s="197"/>
      <c r="H79" s="23"/>
      <c r="I79" s="232"/>
      <c r="J79" s="232"/>
      <c r="S79" s="34" t="s">
        <v>138</v>
      </c>
      <c r="T79" s="238">
        <v>19.184162000000001</v>
      </c>
      <c r="U79" s="238">
        <v>38.824156000000002</v>
      </c>
      <c r="V79" s="238">
        <v>0</v>
      </c>
    </row>
    <row r="80" spans="7:22">
      <c r="G80" s="197"/>
      <c r="H80" s="23"/>
      <c r="I80" s="232"/>
      <c r="J80" s="232"/>
      <c r="S80" s="34" t="s">
        <v>139</v>
      </c>
      <c r="T80" s="238">
        <v>21.633822592740326</v>
      </c>
      <c r="U80" s="238">
        <v>25.371406182688474</v>
      </c>
      <c r="V80" s="238">
        <v>0.55149940965297173</v>
      </c>
    </row>
    <row r="81" spans="7:32">
      <c r="G81" s="197"/>
      <c r="H81" s="23"/>
      <c r="I81" s="232"/>
      <c r="J81" s="232"/>
      <c r="S81" s="34" t="s">
        <v>140</v>
      </c>
      <c r="T81" s="238">
        <v>13.579638588950939</v>
      </c>
      <c r="U81" s="238">
        <v>31.204672986637419</v>
      </c>
      <c r="V81" s="238">
        <v>0</v>
      </c>
    </row>
    <row r="82" spans="7:32">
      <c r="G82" s="197"/>
      <c r="H82" s="23"/>
      <c r="I82" s="232"/>
      <c r="J82" s="232"/>
      <c r="S82" s="233" t="s">
        <v>141</v>
      </c>
      <c r="T82" s="238">
        <v>9.2141962754288009</v>
      </c>
      <c r="U82" s="238">
        <v>31.383038962903871</v>
      </c>
      <c r="V82" s="238">
        <v>0</v>
      </c>
    </row>
    <row r="83" spans="7:32" ht="15.75" thickBot="1">
      <c r="G83" s="197"/>
      <c r="H83" s="23"/>
      <c r="I83" s="232"/>
      <c r="J83" s="232"/>
      <c r="S83" s="35" t="s">
        <v>227</v>
      </c>
      <c r="T83" s="239">
        <v>13.535831999999999</v>
      </c>
      <c r="U83" s="239">
        <v>54.267778</v>
      </c>
      <c r="V83" s="239">
        <v>0</v>
      </c>
      <c r="Y83" s="1"/>
    </row>
    <row r="84" spans="7:32">
      <c r="G84" s="197"/>
      <c r="H84" s="23"/>
      <c r="I84" s="232"/>
      <c r="J84" s="232"/>
      <c r="S84" s="172"/>
      <c r="T84" s="348"/>
      <c r="U84" s="348"/>
      <c r="V84" s="348"/>
      <c r="Y84" s="1"/>
    </row>
    <row r="85" spans="7:32">
      <c r="G85" s="197"/>
      <c r="H85" s="23"/>
      <c r="I85" s="232"/>
      <c r="J85" s="232"/>
      <c r="S85" s="172"/>
      <c r="T85" s="173"/>
      <c r="U85" s="173"/>
      <c r="V85" s="173"/>
      <c r="X85" s="1" t="s">
        <v>178</v>
      </c>
      <c r="Y85" s="1"/>
    </row>
    <row r="86" spans="7:32" ht="15.75" thickBot="1">
      <c r="G86" s="197"/>
      <c r="H86" s="23"/>
      <c r="I86" s="232"/>
      <c r="J86" s="232"/>
    </row>
    <row r="87" spans="7:32" ht="27" thickBot="1">
      <c r="G87" s="197"/>
      <c r="H87" s="23"/>
      <c r="I87" s="232"/>
      <c r="J87" s="232"/>
      <c r="T87" s="3"/>
      <c r="U87" s="3"/>
      <c r="V87" s="3"/>
      <c r="X87" s="180" t="s">
        <v>0</v>
      </c>
      <c r="Y87" s="181" t="s">
        <v>1</v>
      </c>
      <c r="Z87" s="182" t="s">
        <v>51</v>
      </c>
      <c r="AA87" s="183" t="s">
        <v>52</v>
      </c>
    </row>
    <row r="88" spans="7:32">
      <c r="G88" s="197"/>
      <c r="H88" s="23"/>
      <c r="I88" s="232"/>
      <c r="J88" s="232"/>
      <c r="X88" s="178">
        <v>1</v>
      </c>
      <c r="Y88" s="179" t="s">
        <v>29</v>
      </c>
      <c r="Z88" s="370">
        <v>23.469194999999999</v>
      </c>
      <c r="AA88" s="372">
        <v>3.3885320000000001</v>
      </c>
      <c r="AE88" s="3"/>
      <c r="AF88" s="3"/>
    </row>
    <row r="89" spans="7:32">
      <c r="G89" s="197"/>
      <c r="H89" s="23"/>
      <c r="I89" s="23"/>
      <c r="J89" s="232"/>
      <c r="X89" s="175">
        <v>2</v>
      </c>
      <c r="Y89" s="174" t="s">
        <v>30</v>
      </c>
      <c r="Z89" s="371">
        <v>26.78932</v>
      </c>
      <c r="AA89" s="373">
        <v>3.5597400000000001</v>
      </c>
      <c r="AE89" s="3"/>
      <c r="AF89" s="3"/>
    </row>
    <row r="90" spans="7:32">
      <c r="G90" s="197"/>
      <c r="H90" s="23"/>
      <c r="I90" s="23"/>
      <c r="J90" s="232"/>
      <c r="X90" s="175">
        <v>3</v>
      </c>
      <c r="Y90" s="174" t="s">
        <v>31</v>
      </c>
      <c r="Z90" s="371">
        <v>32.617843999999998</v>
      </c>
      <c r="AA90" s="373">
        <v>4.2836610000000004</v>
      </c>
      <c r="AE90" s="3"/>
      <c r="AF90" s="3"/>
    </row>
    <row r="91" spans="7:32">
      <c r="G91" s="197"/>
      <c r="H91" s="23"/>
      <c r="I91" s="23"/>
      <c r="J91" s="232"/>
      <c r="X91" s="175">
        <v>4</v>
      </c>
      <c r="Y91" s="174" t="s">
        <v>32</v>
      </c>
      <c r="Z91" s="371">
        <v>35.683315999999998</v>
      </c>
      <c r="AA91" s="373">
        <v>4.8747990000000003</v>
      </c>
      <c r="AE91" s="3"/>
      <c r="AF91" s="3"/>
    </row>
    <row r="92" spans="7:32">
      <c r="G92" s="197"/>
      <c r="H92" s="23"/>
      <c r="I92" s="23"/>
      <c r="J92" s="232"/>
      <c r="X92" s="175">
        <v>5</v>
      </c>
      <c r="Y92" s="174" t="s">
        <v>33</v>
      </c>
      <c r="Z92" s="371">
        <v>36.287689999999998</v>
      </c>
      <c r="AA92" s="373">
        <v>5.1854760000000004</v>
      </c>
      <c r="AE92" s="3"/>
      <c r="AF92" s="3"/>
    </row>
    <row r="93" spans="7:32">
      <c r="G93" s="197"/>
      <c r="H93" s="23"/>
      <c r="I93" s="23"/>
      <c r="J93" s="232"/>
      <c r="X93" s="175">
        <v>6</v>
      </c>
      <c r="Y93" s="174" t="s">
        <v>34</v>
      </c>
      <c r="Z93" s="371">
        <v>35.62077</v>
      </c>
      <c r="AA93" s="373">
        <v>5.6793630000000004</v>
      </c>
      <c r="AE93" s="3"/>
      <c r="AF93" s="3"/>
    </row>
    <row r="94" spans="7:32">
      <c r="G94" s="197"/>
      <c r="H94" s="23"/>
      <c r="I94" s="23"/>
      <c r="J94" s="232"/>
      <c r="X94" s="175">
        <v>7</v>
      </c>
      <c r="Y94" s="174" t="s">
        <v>35</v>
      </c>
      <c r="Z94" s="371">
        <v>39.066214000000002</v>
      </c>
      <c r="AA94" s="373">
        <v>5.2349579999999998</v>
      </c>
      <c r="AE94" s="3"/>
      <c r="AF94" s="3"/>
    </row>
    <row r="95" spans="7:32">
      <c r="G95" s="197"/>
      <c r="H95" s="23"/>
      <c r="I95" s="23"/>
      <c r="J95" s="232"/>
      <c r="X95" s="175">
        <v>8</v>
      </c>
      <c r="Y95" s="174" t="s">
        <v>36</v>
      </c>
      <c r="Z95" s="371">
        <v>39.629994000000003</v>
      </c>
      <c r="AA95" s="373">
        <v>5.487374</v>
      </c>
      <c r="AE95" s="3"/>
      <c r="AF95" s="3"/>
    </row>
    <row r="96" spans="7:32">
      <c r="G96" s="197"/>
      <c r="H96" s="23"/>
      <c r="I96" s="23"/>
      <c r="J96" s="232"/>
      <c r="X96" s="175">
        <v>9</v>
      </c>
      <c r="Y96" s="174" t="s">
        <v>37</v>
      </c>
      <c r="Z96" s="371">
        <v>41.176426999999997</v>
      </c>
      <c r="AA96" s="373">
        <v>5.5397980000000002</v>
      </c>
      <c r="AE96" s="3"/>
      <c r="AF96" s="3"/>
    </row>
    <row r="97" spans="7:32">
      <c r="G97" s="197"/>
      <c r="H97" s="23"/>
      <c r="I97" s="23"/>
      <c r="J97" s="232"/>
      <c r="X97" s="175">
        <v>10</v>
      </c>
      <c r="Y97" s="174" t="s">
        <v>22</v>
      </c>
      <c r="Z97" s="371">
        <v>37.608777000000003</v>
      </c>
      <c r="AA97" s="373">
        <v>5.245539</v>
      </c>
      <c r="AE97" s="3"/>
      <c r="AF97" s="3"/>
    </row>
    <row r="98" spans="7:32">
      <c r="G98" s="197"/>
      <c r="H98" s="23"/>
      <c r="I98" s="23"/>
      <c r="J98" s="232"/>
      <c r="X98" s="175">
        <v>11</v>
      </c>
      <c r="Y98" s="174" t="s">
        <v>38</v>
      </c>
      <c r="Z98" s="371">
        <v>43.738784000000003</v>
      </c>
      <c r="AA98" s="373">
        <v>5.8081339999999999</v>
      </c>
      <c r="AE98" s="3"/>
      <c r="AF98" s="3"/>
    </row>
    <row r="99" spans="7:32">
      <c r="G99" s="197"/>
      <c r="H99" s="23"/>
      <c r="I99" s="23"/>
      <c r="J99" s="232"/>
      <c r="X99" s="175">
        <v>12</v>
      </c>
      <c r="Y99" s="174" t="s">
        <v>39</v>
      </c>
      <c r="Z99" s="371">
        <v>46.237471999999997</v>
      </c>
      <c r="AA99" s="373">
        <v>6.0110809999999999</v>
      </c>
      <c r="AE99" s="3"/>
      <c r="AF99" s="3"/>
    </row>
    <row r="100" spans="7:32">
      <c r="G100" s="197"/>
      <c r="H100" s="23"/>
      <c r="I100" s="23"/>
      <c r="J100" s="232"/>
      <c r="X100" s="175">
        <v>13</v>
      </c>
      <c r="Y100" s="174" t="s">
        <v>40</v>
      </c>
      <c r="Z100" s="371">
        <v>44.786928000000003</v>
      </c>
      <c r="AA100" s="373">
        <v>6.088292</v>
      </c>
      <c r="AE100" s="3"/>
      <c r="AF100" s="3"/>
    </row>
    <row r="101" spans="7:32" ht="15.75" thickBot="1">
      <c r="G101" s="197"/>
      <c r="H101" s="23"/>
      <c r="I101" s="23"/>
      <c r="J101" s="232"/>
      <c r="X101" s="176">
        <v>14</v>
      </c>
      <c r="Y101" s="177" t="s">
        <v>41</v>
      </c>
      <c r="Z101" s="374">
        <v>43.979049000000003</v>
      </c>
      <c r="AA101" s="375">
        <v>5.8072679999999997</v>
      </c>
      <c r="AE101" s="3"/>
      <c r="AF101" s="3"/>
    </row>
    <row r="102" spans="7:32">
      <c r="G102" s="197"/>
      <c r="H102" s="23"/>
      <c r="I102" s="23"/>
      <c r="J102" s="232"/>
    </row>
    <row r="103" spans="7:32">
      <c r="G103" s="197"/>
      <c r="H103" s="23"/>
      <c r="I103" s="23"/>
      <c r="J103" s="232"/>
    </row>
    <row r="104" spans="7:32">
      <c r="G104" s="197"/>
      <c r="H104" s="23"/>
      <c r="I104" s="23"/>
      <c r="J104" s="232"/>
    </row>
    <row r="105" spans="7:32">
      <c r="G105" s="197"/>
      <c r="H105" s="23"/>
      <c r="I105" s="23"/>
      <c r="J105" s="232"/>
    </row>
    <row r="106" spans="7:32">
      <c r="G106" s="197"/>
      <c r="H106" s="23"/>
      <c r="I106" s="23"/>
      <c r="J106" s="232"/>
    </row>
    <row r="107" spans="7:32">
      <c r="G107" s="197"/>
      <c r="H107" s="23"/>
      <c r="I107" s="23"/>
      <c r="J107" s="232"/>
    </row>
    <row r="108" spans="7:32">
      <c r="H108" s="23"/>
      <c r="I108" s="23"/>
      <c r="J108" s="232"/>
    </row>
    <row r="109" spans="7:32">
      <c r="H109" s="23"/>
      <c r="I109" s="23"/>
      <c r="J109" s="232"/>
    </row>
    <row r="110" spans="7:32">
      <c r="H110" s="23"/>
      <c r="I110" s="23"/>
      <c r="J110" s="23"/>
    </row>
    <row r="111" spans="7:32">
      <c r="H111" s="23"/>
      <c r="I111" s="23"/>
      <c r="J111" s="23"/>
    </row>
    <row r="112" spans="7:32">
      <c r="H112" s="23"/>
      <c r="I112" s="23"/>
      <c r="J112" s="23"/>
    </row>
    <row r="113" spans="8:10">
      <c r="H113" s="23"/>
      <c r="I113" s="23"/>
      <c r="J113" s="23"/>
    </row>
    <row r="114" spans="8:10">
      <c r="H114" s="23"/>
      <c r="I114" s="23"/>
      <c r="J114" s="23"/>
    </row>
    <row r="115" spans="8:10">
      <c r="H115" s="23"/>
      <c r="I115" s="23"/>
      <c r="J115" s="23"/>
    </row>
    <row r="116" spans="8:10">
      <c r="H116" s="23"/>
      <c r="I116" s="23"/>
      <c r="J116" s="23"/>
    </row>
    <row r="117" spans="8:10">
      <c r="H117" s="23"/>
      <c r="I117" s="23"/>
      <c r="J117" s="23"/>
    </row>
    <row r="118" spans="8:10">
      <c r="H118" s="23"/>
      <c r="I118" s="23"/>
      <c r="J118" s="23"/>
    </row>
    <row r="119" spans="8:10">
      <c r="H119" s="23"/>
      <c r="I119" s="23"/>
      <c r="J119" s="23"/>
    </row>
    <row r="120" spans="8:10">
      <c r="H120" s="23"/>
      <c r="I120" s="23"/>
      <c r="J120" s="23"/>
    </row>
    <row r="121" spans="8:10">
      <c r="H121" s="23"/>
      <c r="I121" s="23"/>
      <c r="J121" s="23"/>
    </row>
    <row r="122" spans="8:10">
      <c r="H122" s="23"/>
      <c r="I122" s="23"/>
      <c r="J122" s="23"/>
    </row>
  </sheetData>
  <sortState ref="J48:J106">
    <sortCondition ref="J48:J106"/>
  </sortState>
  <mergeCells count="7">
    <mergeCell ref="S71:S72"/>
    <mergeCell ref="T71:V71"/>
    <mergeCell ref="B4:D4"/>
    <mergeCell ref="B33:C33"/>
    <mergeCell ref="F37:F38"/>
    <mergeCell ref="G37:G38"/>
    <mergeCell ref="H37:J37"/>
  </mergeCells>
  <pageMargins left="0.7" right="0.7" top="0.75" bottom="0.75" header="0.3" footer="0.3"/>
  <pageSetup paperSize="9"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S82"/>
  <sheetViews>
    <sheetView zoomScale="85" zoomScaleNormal="85" workbookViewId="0">
      <selection activeCell="B2" sqref="B2"/>
    </sheetView>
  </sheetViews>
  <sheetFormatPr defaultRowHeight="15"/>
  <cols>
    <col min="2" max="2" width="18.7109375" customWidth="1"/>
    <col min="10" max="10" width="32.140625" bestFit="1" customWidth="1"/>
    <col min="15" max="15" width="9.140625" customWidth="1"/>
    <col min="19" max="19" width="30.85546875" bestFit="1" customWidth="1"/>
    <col min="28" max="28" width="11.42578125" customWidth="1"/>
    <col min="29" max="29" width="33" customWidth="1"/>
    <col min="30" max="30" width="13.28515625" customWidth="1"/>
    <col min="31" max="31" width="13.85546875" bestFit="1" customWidth="1"/>
    <col min="33" max="33" width="12" bestFit="1" customWidth="1"/>
    <col min="34" max="34" width="51.140625" bestFit="1" customWidth="1"/>
    <col min="35" max="35" width="11.85546875" customWidth="1"/>
    <col min="36" max="37" width="12.28515625" customWidth="1"/>
    <col min="38" max="38" width="28.42578125" bestFit="1" customWidth="1"/>
    <col min="42" max="42" width="25.7109375" bestFit="1" customWidth="1"/>
    <col min="44" max="44" width="18.85546875" customWidth="1"/>
    <col min="45" max="45" width="19.28515625" customWidth="1"/>
  </cols>
  <sheetData>
    <row r="2" spans="2:29">
      <c r="B2" s="1" t="s">
        <v>184</v>
      </c>
      <c r="C2" s="1"/>
    </row>
    <row r="3" spans="2:29" ht="15.75" thickBot="1"/>
    <row r="4" spans="2:29">
      <c r="B4" s="425" t="s">
        <v>172</v>
      </c>
      <c r="C4" s="427" t="s">
        <v>42</v>
      </c>
      <c r="D4" s="131" t="s">
        <v>43</v>
      </c>
      <c r="E4" s="131" t="s">
        <v>43</v>
      </c>
      <c r="F4" s="131" t="s">
        <v>43</v>
      </c>
      <c r="G4" s="131" t="s">
        <v>43</v>
      </c>
      <c r="H4" s="131" t="s">
        <v>43</v>
      </c>
    </row>
    <row r="5" spans="2:29" ht="26.25" thickBot="1">
      <c r="B5" s="426"/>
      <c r="C5" s="428"/>
      <c r="D5" s="132" t="s">
        <v>142</v>
      </c>
      <c r="E5" s="132" t="s">
        <v>143</v>
      </c>
      <c r="F5" s="132" t="s">
        <v>156</v>
      </c>
      <c r="G5" s="132" t="s">
        <v>157</v>
      </c>
      <c r="H5" s="132" t="s">
        <v>158</v>
      </c>
    </row>
    <row r="6" spans="2:29" ht="15.75" thickBot="1">
      <c r="B6" s="128" t="s">
        <v>144</v>
      </c>
      <c r="C6" s="4">
        <v>78.2</v>
      </c>
      <c r="D6" s="4">
        <v>80.3</v>
      </c>
      <c r="E6" s="4">
        <v>78.8</v>
      </c>
      <c r="F6" s="36">
        <v>78.665710000000018</v>
      </c>
      <c r="G6" s="36">
        <v>78.739710000000017</v>
      </c>
      <c r="H6" s="273">
        <v>78.739710000000017</v>
      </c>
      <c r="I6" s="236"/>
    </row>
    <row r="7" spans="2:29" ht="15.75" thickBot="1">
      <c r="B7" s="5" t="s">
        <v>145</v>
      </c>
      <c r="C7" s="4">
        <v>78.2</v>
      </c>
      <c r="D7" s="4">
        <v>79.5</v>
      </c>
      <c r="E7" s="4">
        <v>77.900000000000006</v>
      </c>
      <c r="F7" s="36">
        <v>78.373710000000017</v>
      </c>
      <c r="G7" s="36">
        <v>78.739710000000017</v>
      </c>
      <c r="H7" s="273">
        <v>78.739710000000017</v>
      </c>
      <c r="I7" s="236"/>
    </row>
    <row r="8" spans="2:29">
      <c r="B8" s="165"/>
      <c r="C8" s="164"/>
      <c r="D8" s="164"/>
      <c r="E8" s="164"/>
      <c r="F8" s="166"/>
      <c r="G8" s="164"/>
      <c r="H8" s="164"/>
      <c r="J8" s="1" t="s">
        <v>185</v>
      </c>
    </row>
    <row r="9" spans="2:29" ht="15.75" thickBot="1">
      <c r="G9" s="203"/>
    </row>
    <row r="10" spans="2:29" ht="13.5" customHeight="1">
      <c r="J10" s="425" t="s">
        <v>172</v>
      </c>
      <c r="K10" s="425" t="s">
        <v>42</v>
      </c>
      <c r="L10" s="131" t="s">
        <v>43</v>
      </c>
      <c r="M10" s="131" t="s">
        <v>43</v>
      </c>
      <c r="N10" s="131" t="s">
        <v>43</v>
      </c>
      <c r="O10" s="131" t="s">
        <v>43</v>
      </c>
      <c r="P10" s="131" t="s">
        <v>43</v>
      </c>
    </row>
    <row r="11" spans="2:29" ht="30" customHeight="1" thickBot="1">
      <c r="J11" s="426"/>
      <c r="K11" s="426"/>
      <c r="L11" s="132" t="s">
        <v>142</v>
      </c>
      <c r="M11" s="132" t="s">
        <v>143</v>
      </c>
      <c r="N11" s="132" t="s">
        <v>156</v>
      </c>
      <c r="O11" s="132" t="s">
        <v>157</v>
      </c>
      <c r="P11" s="132" t="s">
        <v>158</v>
      </c>
    </row>
    <row r="12" spans="2:29" ht="15.75" thickBot="1">
      <c r="J12" s="125" t="s">
        <v>170</v>
      </c>
      <c r="K12" s="126">
        <v>56.6</v>
      </c>
      <c r="L12" s="126">
        <v>55.6</v>
      </c>
      <c r="M12" s="126">
        <v>55.7</v>
      </c>
      <c r="N12" s="127">
        <v>55.7</v>
      </c>
      <c r="O12" s="127">
        <v>55.731940560324304</v>
      </c>
      <c r="P12" s="274">
        <v>55.731940560324304</v>
      </c>
      <c r="Q12" s="236"/>
    </row>
    <row r="13" spans="2:29">
      <c r="J13" s="29"/>
      <c r="K13" s="315"/>
      <c r="L13" s="315"/>
      <c r="M13" s="315"/>
      <c r="N13" s="316"/>
      <c r="O13" s="316"/>
      <c r="P13" s="317"/>
      <c r="Q13" s="236"/>
    </row>
    <row r="14" spans="2:29">
      <c r="S14" s="1" t="s">
        <v>186</v>
      </c>
    </row>
    <row r="15" spans="2:29">
      <c r="R15" s="48"/>
      <c r="S15" s="48"/>
      <c r="T15" s="48"/>
      <c r="U15" s="48"/>
      <c r="V15" s="48"/>
      <c r="W15" s="48"/>
      <c r="X15" s="48"/>
      <c r="Y15" s="48"/>
    </row>
    <row r="16" spans="2:29" ht="38.25">
      <c r="R16" s="48"/>
      <c r="S16" s="429" t="s">
        <v>205</v>
      </c>
      <c r="T16" s="204" t="s">
        <v>206</v>
      </c>
      <c r="U16" s="431" t="s">
        <v>207</v>
      </c>
      <c r="V16" s="431"/>
      <c r="W16" s="431"/>
      <c r="X16" s="431"/>
      <c r="Y16" s="431"/>
      <c r="Z16" s="431"/>
      <c r="AA16" s="218"/>
      <c r="AB16" s="18"/>
      <c r="AC16" s="18"/>
    </row>
    <row r="17" spans="18:29" ht="39">
      <c r="R17" s="48"/>
      <c r="S17" s="430"/>
      <c r="T17" s="205" t="s">
        <v>249</v>
      </c>
      <c r="U17" s="206" t="s">
        <v>208</v>
      </c>
      <c r="V17" s="207" t="s">
        <v>209</v>
      </c>
      <c r="W17" s="206" t="s">
        <v>210</v>
      </c>
      <c r="X17" s="207" t="s">
        <v>211</v>
      </c>
      <c r="Y17" s="206" t="s">
        <v>212</v>
      </c>
      <c r="Z17" s="288" t="s">
        <v>250</v>
      </c>
      <c r="AA17" s="19"/>
      <c r="AB17" s="19"/>
      <c r="AC17" s="19"/>
    </row>
    <row r="18" spans="18:29">
      <c r="R18" s="48"/>
      <c r="S18" s="289" t="s">
        <v>213</v>
      </c>
      <c r="T18" s="290"/>
      <c r="U18" s="291"/>
      <c r="V18" s="6"/>
      <c r="W18" s="291"/>
      <c r="X18" s="6"/>
      <c r="Y18" s="291"/>
      <c r="Z18" s="292"/>
      <c r="AA18" s="20"/>
      <c r="AB18" s="20"/>
      <c r="AC18" s="20"/>
    </row>
    <row r="19" spans="18:29">
      <c r="R19" s="48"/>
      <c r="S19" s="293" t="s">
        <v>214</v>
      </c>
      <c r="T19" s="294">
        <v>1761.8924763493806</v>
      </c>
      <c r="U19" s="295">
        <v>1855.6268798184055</v>
      </c>
      <c r="V19" s="7">
        <v>1851.5755561323003</v>
      </c>
      <c r="W19" s="296">
        <v>1805.9116494944651</v>
      </c>
      <c r="X19" s="7">
        <v>1810.8562317760907</v>
      </c>
      <c r="Y19" s="296">
        <v>1783.121204526348</v>
      </c>
      <c r="Z19" s="297">
        <v>1780.6535646768998</v>
      </c>
      <c r="AA19" s="219"/>
      <c r="AB19" s="21"/>
      <c r="AC19" s="21"/>
    </row>
    <row r="20" spans="18:29">
      <c r="R20" s="48"/>
      <c r="S20" s="293" t="s">
        <v>215</v>
      </c>
      <c r="T20" s="294">
        <v>46.954162359999998</v>
      </c>
      <c r="U20" s="295">
        <v>46.954162359999998</v>
      </c>
      <c r="V20" s="7">
        <v>46.954162359999998</v>
      </c>
      <c r="W20" s="296">
        <v>46.954162359999998</v>
      </c>
      <c r="X20" s="7">
        <v>46.954162359999998</v>
      </c>
      <c r="Y20" s="296">
        <v>48.288275289298603</v>
      </c>
      <c r="Z20" s="297">
        <v>44.955204119999998</v>
      </c>
      <c r="AA20" s="219"/>
      <c r="AB20" s="21"/>
      <c r="AC20" s="21"/>
    </row>
    <row r="21" spans="18:29">
      <c r="R21" s="48"/>
      <c r="S21" s="43" t="s">
        <v>216</v>
      </c>
      <c r="T21" s="208">
        <f>T19-T20</f>
        <v>1714.9383139893805</v>
      </c>
      <c r="U21" s="44">
        <f t="shared" ref="U21:Z21" si="0">U19-U20</f>
        <v>1808.6727174584055</v>
      </c>
      <c r="V21" s="45">
        <f t="shared" si="0"/>
        <v>1804.6213937723003</v>
      </c>
      <c r="W21" s="46">
        <f t="shared" si="0"/>
        <v>1758.9574871344651</v>
      </c>
      <c r="X21" s="209">
        <f t="shared" si="0"/>
        <v>1763.9020694160906</v>
      </c>
      <c r="Y21" s="46">
        <f t="shared" si="0"/>
        <v>1734.8329292370495</v>
      </c>
      <c r="Z21" s="298">
        <f t="shared" si="0"/>
        <v>1735.6983605568998</v>
      </c>
      <c r="AA21" s="187"/>
      <c r="AB21" s="22"/>
      <c r="AC21" s="22"/>
    </row>
    <row r="22" spans="18:29">
      <c r="R22" s="48"/>
      <c r="S22" s="299"/>
      <c r="T22" s="300"/>
      <c r="U22" s="301"/>
      <c r="V22" s="8"/>
      <c r="W22" s="302"/>
      <c r="X22" s="8"/>
      <c r="Y22" s="302"/>
      <c r="Z22" s="303"/>
      <c r="AA22" s="220"/>
      <c r="AB22" s="22"/>
      <c r="AC22" s="22"/>
    </row>
    <row r="23" spans="18:29">
      <c r="R23" s="48"/>
      <c r="S23" s="304" t="s">
        <v>217</v>
      </c>
      <c r="T23" s="300"/>
      <c r="U23" s="301"/>
      <c r="V23" s="8"/>
      <c r="W23" s="302"/>
      <c r="X23" s="8"/>
      <c r="Y23" s="302"/>
      <c r="Z23" s="303"/>
      <c r="AA23" s="220"/>
      <c r="AB23" s="22"/>
      <c r="AC23" s="22"/>
    </row>
    <row r="24" spans="18:29">
      <c r="R24" s="48"/>
      <c r="S24" s="293" t="s">
        <v>214</v>
      </c>
      <c r="T24" s="294">
        <v>323</v>
      </c>
      <c r="U24" s="295">
        <v>342.3</v>
      </c>
      <c r="V24" s="210">
        <v>341.6</v>
      </c>
      <c r="W24" s="296">
        <v>344.68777519999998</v>
      </c>
      <c r="X24" s="7">
        <v>322.78464518340076</v>
      </c>
      <c r="Y24" s="296">
        <v>310.49</v>
      </c>
      <c r="Z24" s="297">
        <v>306.4100000000002</v>
      </c>
      <c r="AA24" s="219"/>
      <c r="AB24" s="21"/>
      <c r="AC24" s="21"/>
    </row>
    <row r="25" spans="18:29">
      <c r="R25" s="48"/>
      <c r="S25" s="293" t="s">
        <v>215</v>
      </c>
      <c r="T25" s="294">
        <v>10.8</v>
      </c>
      <c r="U25" s="295">
        <v>9.8000000000000007</v>
      </c>
      <c r="V25" s="7">
        <v>9.8000000000000007</v>
      </c>
      <c r="W25" s="296">
        <v>11.52517987883915</v>
      </c>
      <c r="X25" s="7">
        <v>10.789473752078456</v>
      </c>
      <c r="Y25" s="296">
        <v>11.080914007355659</v>
      </c>
      <c r="Z25" s="297">
        <v>10.745443267875203</v>
      </c>
      <c r="AA25" s="219"/>
      <c r="AB25" s="21"/>
      <c r="AC25" s="21"/>
    </row>
    <row r="26" spans="18:29">
      <c r="R26" s="48"/>
      <c r="S26" s="43" t="s">
        <v>216</v>
      </c>
      <c r="T26" s="208">
        <f t="shared" ref="T26:Z26" si="1">T24-T25</f>
        <v>312.2</v>
      </c>
      <c r="U26" s="44">
        <f t="shared" si="1"/>
        <v>332.5</v>
      </c>
      <c r="V26" s="45">
        <f t="shared" si="1"/>
        <v>331.8</v>
      </c>
      <c r="W26" s="46">
        <f t="shared" si="1"/>
        <v>333.16259532116084</v>
      </c>
      <c r="X26" s="209">
        <f t="shared" si="1"/>
        <v>311.99517143132232</v>
      </c>
      <c r="Y26" s="46">
        <f t="shared" si="1"/>
        <v>299.40908599264435</v>
      </c>
      <c r="Z26" s="298">
        <f t="shared" si="1"/>
        <v>295.66455673212499</v>
      </c>
      <c r="AA26" s="187"/>
      <c r="AB26" s="22"/>
      <c r="AC26" s="22"/>
    </row>
    <row r="27" spans="18:29">
      <c r="R27" s="48"/>
      <c r="S27" s="299"/>
      <c r="T27" s="300"/>
      <c r="U27" s="301"/>
      <c r="V27" s="8"/>
      <c r="W27" s="302"/>
      <c r="X27" s="8"/>
      <c r="Y27" s="302"/>
      <c r="Z27" s="303"/>
      <c r="AA27" s="220"/>
      <c r="AB27" s="22"/>
      <c r="AC27" s="22"/>
    </row>
    <row r="28" spans="18:29">
      <c r="R28" s="48"/>
      <c r="S28" s="304" t="s">
        <v>218</v>
      </c>
      <c r="T28" s="300"/>
      <c r="U28" s="301"/>
      <c r="V28" s="8"/>
      <c r="W28" s="302"/>
      <c r="X28" s="8"/>
      <c r="Y28" s="302"/>
      <c r="Z28" s="303"/>
      <c r="AA28" s="220"/>
      <c r="AB28" s="22"/>
      <c r="AC28" s="22"/>
    </row>
    <row r="29" spans="18:29">
      <c r="R29" s="48"/>
      <c r="S29" s="293" t="s">
        <v>214</v>
      </c>
      <c r="T29" s="294">
        <v>217.42519523583201</v>
      </c>
      <c r="U29" s="295">
        <v>219.3</v>
      </c>
      <c r="V29" s="210">
        <v>218.7</v>
      </c>
      <c r="W29" s="296">
        <v>229.72748493808987</v>
      </c>
      <c r="X29" s="7">
        <v>270.33746575380951</v>
      </c>
      <c r="Y29" s="296">
        <v>355.35106181280003</v>
      </c>
      <c r="Z29" s="297">
        <v>341.67982277211905</v>
      </c>
      <c r="AA29" s="219"/>
      <c r="AB29" s="21"/>
      <c r="AC29" s="21"/>
    </row>
    <row r="30" spans="18:29">
      <c r="R30" s="48"/>
      <c r="S30" s="293" t="s">
        <v>215</v>
      </c>
      <c r="T30" s="294">
        <v>3.46567757</v>
      </c>
      <c r="U30" s="295">
        <v>3.6</v>
      </c>
      <c r="V30" s="7">
        <v>3.5</v>
      </c>
      <c r="W30" s="296">
        <v>3.5689500000000001</v>
      </c>
      <c r="X30" s="7">
        <v>3.5715521184381083</v>
      </c>
      <c r="Y30" s="296">
        <v>3.4725205989060202</v>
      </c>
      <c r="Z30" s="297">
        <v>3.4725205989060441</v>
      </c>
      <c r="AA30" s="219"/>
      <c r="AB30" s="21"/>
      <c r="AC30" s="21"/>
    </row>
    <row r="31" spans="18:29">
      <c r="R31" s="48"/>
      <c r="S31" s="43" t="s">
        <v>216</v>
      </c>
      <c r="T31" s="208">
        <v>213.95951766583201</v>
      </c>
      <c r="U31" s="44">
        <f t="shared" ref="U31:Z31" si="2">U29-U30</f>
        <v>215.70000000000002</v>
      </c>
      <c r="V31" s="44">
        <f t="shared" si="2"/>
        <v>215.2</v>
      </c>
      <c r="W31" s="44">
        <f t="shared" si="2"/>
        <v>226.15853493808987</v>
      </c>
      <c r="X31" s="211">
        <f t="shared" si="2"/>
        <v>266.76591363537142</v>
      </c>
      <c r="Y31" s="44">
        <f t="shared" si="2"/>
        <v>351.87854121389398</v>
      </c>
      <c r="Z31" s="305">
        <f t="shared" si="2"/>
        <v>338.20730217321301</v>
      </c>
      <c r="AA31" s="22"/>
      <c r="AB31" s="22"/>
      <c r="AC31" s="22"/>
    </row>
    <row r="32" spans="18:29">
      <c r="R32" s="48"/>
      <c r="S32" s="299"/>
      <c r="T32" s="300"/>
      <c r="U32" s="301"/>
      <c r="V32" s="8"/>
      <c r="W32" s="302"/>
      <c r="X32" s="8"/>
      <c r="Y32" s="302"/>
      <c r="Z32" s="303"/>
      <c r="AA32" s="220"/>
      <c r="AB32" s="22"/>
      <c r="AC32" s="22"/>
    </row>
    <row r="33" spans="18:31">
      <c r="R33" s="48"/>
      <c r="S33" s="306" t="s">
        <v>219</v>
      </c>
      <c r="T33" s="307">
        <v>218.38037349491276</v>
      </c>
      <c r="U33" s="308">
        <v>276.43228542725899</v>
      </c>
      <c r="V33" s="9">
        <v>276.43228542725899</v>
      </c>
      <c r="W33" s="309">
        <v>277.33069114419794</v>
      </c>
      <c r="X33" s="310">
        <v>274.06200707537647</v>
      </c>
      <c r="Y33" s="309">
        <v>256.02027156866245</v>
      </c>
      <c r="Z33" s="311">
        <v>248.35699921993759</v>
      </c>
      <c r="AA33" s="187"/>
      <c r="AB33" s="21"/>
      <c r="AC33" s="21"/>
    </row>
    <row r="34" spans="18:31">
      <c r="R34" s="48"/>
      <c r="S34" s="306" t="s">
        <v>220</v>
      </c>
      <c r="T34" s="307">
        <v>17.849214</v>
      </c>
      <c r="U34" s="308">
        <v>16.676550000000002</v>
      </c>
      <c r="V34" s="212">
        <v>16.6401</v>
      </c>
      <c r="W34" s="308">
        <v>16.676550000000002</v>
      </c>
      <c r="X34" s="312">
        <v>16.676550000000002</v>
      </c>
      <c r="Y34" s="308">
        <v>18.760655919999998</v>
      </c>
      <c r="Z34" s="313">
        <v>18.760655919999998</v>
      </c>
      <c r="AA34" s="22"/>
      <c r="AB34" s="21"/>
      <c r="AC34" s="21"/>
    </row>
    <row r="35" spans="18:31">
      <c r="R35" s="48"/>
      <c r="S35" s="213" t="s">
        <v>221</v>
      </c>
      <c r="T35" s="214">
        <v>2477.3000000000002</v>
      </c>
      <c r="U35" s="47">
        <v>2650</v>
      </c>
      <c r="V35" s="215">
        <v>2644.7</v>
      </c>
      <c r="W35" s="216">
        <f>W21+W26+W31+W33+W34</f>
        <v>2612.2858585379136</v>
      </c>
      <c r="X35" s="215">
        <f>X21+X26+X31+X33+X34</f>
        <v>2633.401711558161</v>
      </c>
      <c r="Y35" s="216">
        <f>Y21+Y26+Y31+Y33+Y34</f>
        <v>2660.9014839322499</v>
      </c>
      <c r="Z35" s="314">
        <f>Z21+Z26+Z31+Z33+Z34</f>
        <v>2636.6878746021753</v>
      </c>
      <c r="AA35" s="187"/>
      <c r="AB35" s="22"/>
      <c r="AC35" s="22"/>
    </row>
    <row r="36" spans="18:31">
      <c r="R36" s="48"/>
      <c r="S36" s="217"/>
      <c r="T36" s="22"/>
      <c r="U36" s="22"/>
      <c r="V36" s="187"/>
      <c r="W36" s="187"/>
      <c r="X36" s="187"/>
      <c r="Y36" s="187"/>
      <c r="Z36" s="187"/>
      <c r="AA36" s="187"/>
      <c r="AB36" s="22"/>
      <c r="AC36" s="22"/>
    </row>
    <row r="37" spans="18:31">
      <c r="R37" s="48"/>
      <c r="S37" s="17"/>
      <c r="T37" s="22"/>
      <c r="U37" s="22"/>
      <c r="V37" s="187"/>
      <c r="W37" s="187"/>
      <c r="X37" s="187"/>
      <c r="Y37" s="187"/>
      <c r="AB37" s="188" t="s">
        <v>187</v>
      </c>
      <c r="AC37" s="188"/>
      <c r="AD37" s="188"/>
      <c r="AE37" s="188"/>
    </row>
    <row r="38" spans="18:31">
      <c r="R38" s="48"/>
      <c r="S38" s="17"/>
      <c r="T38" s="22"/>
      <c r="U38" s="22"/>
      <c r="V38" s="187"/>
      <c r="W38" s="187"/>
      <c r="X38" s="187"/>
      <c r="Y38" s="187"/>
    </row>
    <row r="39" spans="18:31">
      <c r="R39" s="48"/>
      <c r="S39" s="17"/>
      <c r="T39" s="22"/>
      <c r="U39" s="22"/>
      <c r="V39" s="187"/>
      <c r="W39" s="187"/>
      <c r="X39" s="187"/>
      <c r="Y39" s="187"/>
      <c r="AB39" s="349"/>
      <c r="AC39" s="349"/>
      <c r="AD39" s="350" t="s">
        <v>42</v>
      </c>
      <c r="AE39" s="350" t="s">
        <v>43</v>
      </c>
    </row>
    <row r="40" spans="18:31">
      <c r="R40" s="48"/>
      <c r="S40" s="17"/>
      <c r="T40" s="22"/>
      <c r="U40" s="22"/>
      <c r="V40" s="187"/>
      <c r="W40" s="187"/>
      <c r="X40" s="187"/>
      <c r="Y40" s="187"/>
      <c r="Z40" s="390"/>
      <c r="AB40" s="351" t="s">
        <v>152</v>
      </c>
      <c r="AC40" s="351" t="s">
        <v>246</v>
      </c>
      <c r="AD40" s="352">
        <v>322</v>
      </c>
      <c r="AE40" s="351">
        <v>319.60000000000002</v>
      </c>
    </row>
    <row r="41" spans="18:31">
      <c r="R41" s="48"/>
      <c r="S41" s="17"/>
      <c r="T41" s="22"/>
      <c r="U41" s="22"/>
      <c r="V41" s="187"/>
      <c r="W41" s="187"/>
      <c r="X41" s="187"/>
      <c r="Y41" s="187"/>
      <c r="AB41" s="351" t="s">
        <v>153</v>
      </c>
      <c r="AC41" s="351" t="s">
        <v>247</v>
      </c>
      <c r="AD41" s="353">
        <v>2.5</v>
      </c>
      <c r="AE41" s="351">
        <v>2.34</v>
      </c>
    </row>
    <row r="42" spans="18:31">
      <c r="R42" s="48"/>
      <c r="S42" s="17"/>
      <c r="T42" s="22"/>
      <c r="U42" s="22"/>
      <c r="V42" s="187"/>
      <c r="W42" s="187"/>
      <c r="X42" s="187"/>
      <c r="Y42" s="187"/>
      <c r="AB42" s="351" t="s">
        <v>44</v>
      </c>
      <c r="AC42" s="351" t="s">
        <v>241</v>
      </c>
      <c r="AD42" s="354">
        <f>T35</f>
        <v>2477.3000000000002</v>
      </c>
      <c r="AE42" s="354">
        <f>Z35</f>
        <v>2636.6878746021753</v>
      </c>
    </row>
    <row r="43" spans="18:31">
      <c r="R43" s="48"/>
      <c r="S43" s="17"/>
      <c r="T43" s="22"/>
      <c r="U43" s="22"/>
      <c r="V43" s="187"/>
      <c r="W43" s="187"/>
      <c r="X43" s="187"/>
      <c r="Y43" s="187"/>
      <c r="AB43" s="351" t="s">
        <v>154</v>
      </c>
      <c r="AC43" s="351" t="s">
        <v>240</v>
      </c>
      <c r="AD43" s="353">
        <v>1.2</v>
      </c>
      <c r="AE43" s="351">
        <v>1.22</v>
      </c>
    </row>
    <row r="44" spans="18:31">
      <c r="R44" s="48"/>
      <c r="S44" s="17"/>
      <c r="T44" s="22"/>
      <c r="U44" s="22"/>
      <c r="V44" s="187"/>
      <c r="W44" s="187"/>
      <c r="X44" s="187"/>
      <c r="Y44" s="187"/>
      <c r="AB44" s="351" t="s">
        <v>150</v>
      </c>
      <c r="AC44" s="351" t="s">
        <v>242</v>
      </c>
      <c r="AD44" s="355">
        <v>0.27</v>
      </c>
      <c r="AE44" s="356">
        <f>ROUND((AE40*AE41)/(AE42*AE43),3)</f>
        <v>0.23200000000000001</v>
      </c>
    </row>
    <row r="45" spans="18:31">
      <c r="R45" s="48"/>
      <c r="S45" s="17"/>
      <c r="T45" s="22"/>
      <c r="U45" s="22"/>
      <c r="V45" s="187"/>
      <c r="W45" s="187"/>
      <c r="X45" s="187"/>
      <c r="Y45" s="187"/>
      <c r="AB45" s="351" t="s">
        <v>151</v>
      </c>
      <c r="AC45" s="351" t="s">
        <v>243</v>
      </c>
      <c r="AD45" s="355">
        <v>0.73</v>
      </c>
      <c r="AE45" s="355">
        <f>1-AE44</f>
        <v>0.76800000000000002</v>
      </c>
    </row>
    <row r="46" spans="18:31">
      <c r="R46" s="48"/>
      <c r="S46" s="17"/>
      <c r="T46" s="22"/>
      <c r="U46" s="22"/>
      <c r="V46" s="187"/>
      <c r="W46" s="187"/>
      <c r="X46" s="187"/>
      <c r="Y46" s="187"/>
      <c r="AB46" s="351" t="s">
        <v>494</v>
      </c>
      <c r="AC46" s="351" t="s">
        <v>244</v>
      </c>
      <c r="AD46" s="357">
        <f>AD44*AD42</f>
        <v>668.87100000000009</v>
      </c>
      <c r="AE46" s="357">
        <f>ROUND(AE44*AE42,3)</f>
        <v>611.71199999999999</v>
      </c>
    </row>
    <row r="47" spans="18:31">
      <c r="R47" s="48"/>
      <c r="S47" s="17"/>
      <c r="T47" s="22"/>
      <c r="U47" s="22"/>
      <c r="V47" s="187"/>
      <c r="W47" s="187"/>
      <c r="X47" s="187"/>
      <c r="Y47" s="187"/>
      <c r="AB47" s="351" t="s">
        <v>495</v>
      </c>
      <c r="AC47" s="351" t="s">
        <v>245</v>
      </c>
      <c r="AD47" s="358">
        <f>AD42*AD45</f>
        <v>1808.4290000000001</v>
      </c>
      <c r="AE47" s="358">
        <f>AE42*AE45</f>
        <v>2024.9762876944706</v>
      </c>
    </row>
    <row r="48" spans="18:31">
      <c r="R48" s="48"/>
      <c r="S48" s="17"/>
      <c r="T48" s="22"/>
      <c r="U48" s="22"/>
      <c r="V48" s="187"/>
      <c r="W48" s="187"/>
      <c r="X48" s="187"/>
      <c r="Y48" s="187"/>
    </row>
    <row r="49" spans="18:41">
      <c r="R49" s="48"/>
      <c r="S49" s="17"/>
      <c r="T49" s="22"/>
      <c r="U49" s="22"/>
      <c r="V49" s="187"/>
      <c r="W49" s="187"/>
      <c r="X49" s="187"/>
      <c r="Y49" s="187"/>
      <c r="AB49" s="164"/>
      <c r="AC49" s="164"/>
      <c r="AD49" s="221"/>
      <c r="AE49" s="164"/>
    </row>
    <row r="50" spans="18:41">
      <c r="R50" s="48"/>
      <c r="S50" s="17"/>
      <c r="T50" s="22"/>
      <c r="U50" s="22"/>
      <c r="V50" s="187"/>
      <c r="W50" s="187"/>
      <c r="X50" s="187"/>
      <c r="Y50" s="187"/>
      <c r="AG50" s="422" t="s">
        <v>188</v>
      </c>
      <c r="AH50" s="422"/>
      <c r="AI50" s="422"/>
      <c r="AJ50" s="422"/>
      <c r="AK50" s="284"/>
    </row>
    <row r="51" spans="18:41" ht="15.75" thickBot="1">
      <c r="R51" s="48"/>
      <c r="S51" s="17"/>
      <c r="T51" s="22"/>
      <c r="U51" s="22"/>
      <c r="V51" s="187"/>
      <c r="W51" s="187"/>
      <c r="X51" s="187"/>
      <c r="Y51" s="187"/>
    </row>
    <row r="52" spans="18:41" ht="15.75" thickBot="1">
      <c r="R52" s="48"/>
      <c r="S52" s="17"/>
      <c r="T52" s="22"/>
      <c r="U52" s="22"/>
      <c r="V52" s="187"/>
      <c r="W52" s="187"/>
      <c r="X52" s="187"/>
      <c r="Y52" s="187"/>
      <c r="AG52" s="222"/>
      <c r="AH52" s="223"/>
      <c r="AI52" s="224" t="s">
        <v>42</v>
      </c>
      <c r="AJ52" s="225" t="s">
        <v>43</v>
      </c>
      <c r="AK52" s="391"/>
    </row>
    <row r="53" spans="18:41">
      <c r="R53" s="48"/>
      <c r="S53" s="17"/>
      <c r="T53" s="22"/>
      <c r="U53" s="22"/>
      <c r="V53" s="187"/>
      <c r="W53" s="187"/>
      <c r="X53" s="187"/>
      <c r="Y53" s="187"/>
      <c r="AG53" s="227" t="s">
        <v>45</v>
      </c>
      <c r="AH53" s="39" t="s">
        <v>166</v>
      </c>
      <c r="AI53" s="228">
        <f>((AI57*AI55)-AI58-AI60-AI61-AI62)/AI63</f>
        <v>5.80799098455108</v>
      </c>
      <c r="AJ53" s="276">
        <f>((AJ57*AJ55)-AJ58-AJ60-AJ61-AJ62)/AJ63</f>
        <v>4.8074967977331431</v>
      </c>
      <c r="AK53" s="359"/>
      <c r="AL53" s="3"/>
      <c r="AM53" s="3"/>
      <c r="AN53" s="3"/>
      <c r="AO53" s="3"/>
    </row>
    <row r="54" spans="18:41">
      <c r="R54" s="48"/>
      <c r="S54" s="17"/>
      <c r="T54" s="22"/>
      <c r="U54" s="22"/>
      <c r="V54" s="187"/>
      <c r="W54" s="187"/>
      <c r="X54" s="187"/>
      <c r="Y54" s="187"/>
      <c r="AG54" s="37" t="s">
        <v>46</v>
      </c>
      <c r="AH54" s="40" t="s">
        <v>167</v>
      </c>
      <c r="AI54" s="226">
        <f>((AI57*AI56)-AI59)/AI64</f>
        <v>30.052965641952987</v>
      </c>
      <c r="AJ54" s="277">
        <f>((AJ57*AJ56)-AJ59)/AJ64</f>
        <v>35.634955475797639</v>
      </c>
      <c r="AK54" s="359"/>
      <c r="AL54" s="3"/>
      <c r="AM54" s="3"/>
      <c r="AN54" s="3"/>
      <c r="AO54" s="3"/>
    </row>
    <row r="55" spans="18:41">
      <c r="R55" s="48"/>
      <c r="S55" s="17"/>
      <c r="T55" s="22"/>
      <c r="U55" s="22"/>
      <c r="V55" s="187"/>
      <c r="W55" s="187"/>
      <c r="X55" s="187"/>
      <c r="Y55" s="187"/>
      <c r="AG55" s="37" t="s">
        <v>174</v>
      </c>
      <c r="AH55" s="40" t="s">
        <v>165</v>
      </c>
      <c r="AI55" s="198">
        <v>0.27</v>
      </c>
      <c r="AJ55" s="278">
        <f>ROUND(AE44,3)</f>
        <v>0.23200000000000001</v>
      </c>
      <c r="AK55" s="360"/>
      <c r="AL55" s="3"/>
      <c r="AM55" s="3"/>
      <c r="AN55" s="3"/>
      <c r="AO55" s="3"/>
    </row>
    <row r="56" spans="18:41">
      <c r="R56" s="48"/>
      <c r="S56" s="17"/>
      <c r="T56" s="22"/>
      <c r="U56" s="22"/>
      <c r="V56" s="187"/>
      <c r="W56" s="187"/>
      <c r="X56" s="187"/>
      <c r="Y56" s="187"/>
      <c r="AG56" s="37" t="s">
        <v>175</v>
      </c>
      <c r="AH56" s="40" t="s">
        <v>164</v>
      </c>
      <c r="AI56" s="198">
        <v>0.73</v>
      </c>
      <c r="AJ56" s="278">
        <f>ROUND(AE45,3)</f>
        <v>0.76800000000000002</v>
      </c>
      <c r="AK56" s="360"/>
      <c r="AL56" s="3"/>
      <c r="AM56" s="3"/>
      <c r="AN56" s="3"/>
      <c r="AO56" s="3"/>
    </row>
    <row r="57" spans="18:41">
      <c r="R57" s="48"/>
      <c r="S57" s="17"/>
      <c r="T57" s="22"/>
      <c r="U57" s="22"/>
      <c r="V57" s="187"/>
      <c r="W57" s="187"/>
      <c r="X57" s="187"/>
      <c r="Y57" s="187"/>
      <c r="AG57" s="37" t="s">
        <v>44</v>
      </c>
      <c r="AH57" s="40" t="s">
        <v>163</v>
      </c>
      <c r="AI57" s="275">
        <f>T35</f>
        <v>2477.3000000000002</v>
      </c>
      <c r="AJ57" s="279">
        <f>Z35</f>
        <v>2636.6878746021753</v>
      </c>
      <c r="AK57" s="361"/>
      <c r="AL57" s="3"/>
      <c r="AM57" s="3"/>
      <c r="AN57" s="3"/>
      <c r="AO57" s="3"/>
    </row>
    <row r="58" spans="18:41" ht="24">
      <c r="R58" s="48"/>
      <c r="S58" s="17"/>
      <c r="T58" s="22"/>
      <c r="U58" s="22"/>
      <c r="V58" s="187"/>
      <c r="W58" s="187"/>
      <c r="X58" s="187"/>
      <c r="Y58" s="187"/>
      <c r="AG58" s="37" t="s">
        <v>47</v>
      </c>
      <c r="AH58" s="42" t="s">
        <v>162</v>
      </c>
      <c r="AI58" s="129">
        <v>54.2</v>
      </c>
      <c r="AJ58" s="280">
        <v>47.639937522060478</v>
      </c>
      <c r="AK58" s="362"/>
      <c r="AL58" s="3"/>
      <c r="AM58" s="3"/>
      <c r="AN58" s="3"/>
      <c r="AO58" s="3"/>
    </row>
    <row r="59" spans="18:41" ht="24">
      <c r="R59" s="48"/>
      <c r="S59" s="17"/>
      <c r="T59" s="22"/>
      <c r="U59" s="22"/>
      <c r="V59" s="187"/>
      <c r="W59" s="187"/>
      <c r="X59" s="187"/>
      <c r="Y59" s="187"/>
      <c r="AG59" s="37" t="s">
        <v>48</v>
      </c>
      <c r="AH59" s="42" t="s">
        <v>169</v>
      </c>
      <c r="AI59" s="129">
        <v>146.5</v>
      </c>
      <c r="AJ59" s="280">
        <v>157.70462076267438</v>
      </c>
      <c r="AK59" s="362"/>
      <c r="AL59" s="3"/>
      <c r="AM59" s="3"/>
      <c r="AN59" s="3"/>
      <c r="AO59" s="3"/>
    </row>
    <row r="60" spans="18:41">
      <c r="R60" s="48"/>
      <c r="S60" s="17"/>
      <c r="T60" s="22"/>
      <c r="U60" s="22"/>
      <c r="V60" s="187"/>
      <c r="W60" s="187"/>
      <c r="X60" s="187"/>
      <c r="Y60" s="187"/>
      <c r="AG60" s="37" t="s">
        <v>49</v>
      </c>
      <c r="AH60" s="40" t="s">
        <v>161</v>
      </c>
      <c r="AI60" s="129">
        <v>159.95721900048099</v>
      </c>
      <c r="AJ60" s="280">
        <v>186.5809622579695</v>
      </c>
      <c r="AK60" s="362"/>
      <c r="AL60" s="3"/>
      <c r="AM60" s="3"/>
      <c r="AN60" s="3"/>
      <c r="AO60" s="3"/>
    </row>
    <row r="61" spans="18:41">
      <c r="R61" s="48"/>
      <c r="S61" s="17"/>
      <c r="T61" s="22"/>
      <c r="U61" s="22"/>
      <c r="V61" s="187"/>
      <c r="W61" s="187"/>
      <c r="X61" s="187"/>
      <c r="Y61" s="187"/>
      <c r="AG61" s="37" t="s">
        <v>50</v>
      </c>
      <c r="AH61" s="40" t="s">
        <v>224</v>
      </c>
      <c r="AI61" s="129">
        <v>18.481262144737801</v>
      </c>
      <c r="AJ61" s="280">
        <v>20.129805764589992</v>
      </c>
      <c r="AK61" s="362"/>
      <c r="AL61" s="3"/>
      <c r="AM61" s="3"/>
      <c r="AN61" s="3"/>
      <c r="AO61" s="3"/>
    </row>
    <row r="62" spans="18:41">
      <c r="R62" s="48"/>
      <c r="S62" s="17"/>
      <c r="T62" s="22"/>
      <c r="U62" s="22"/>
      <c r="V62" s="187"/>
      <c r="W62" s="187"/>
      <c r="X62" s="187"/>
      <c r="Y62" s="187"/>
      <c r="AG62" s="37" t="s">
        <v>223</v>
      </c>
      <c r="AH62" s="40" t="s">
        <v>222</v>
      </c>
      <c r="AI62" s="129">
        <v>12.249176982552378</v>
      </c>
      <c r="AJ62" s="280">
        <v>13.797401385235636</v>
      </c>
      <c r="AK62" s="362"/>
      <c r="AL62" s="3"/>
      <c r="AM62" s="3"/>
      <c r="AN62" s="3"/>
      <c r="AO62" s="3"/>
    </row>
    <row r="63" spans="18:41">
      <c r="R63" s="48"/>
      <c r="S63" s="17"/>
      <c r="T63" s="22"/>
      <c r="U63" s="22"/>
      <c r="V63" s="187"/>
      <c r="W63" s="187"/>
      <c r="X63" s="187"/>
      <c r="Y63" s="187"/>
      <c r="AG63" s="37" t="s">
        <v>54</v>
      </c>
      <c r="AH63" s="40" t="s">
        <v>168</v>
      </c>
      <c r="AI63" s="129">
        <v>73</v>
      </c>
      <c r="AJ63" s="281">
        <v>71.464110000000005</v>
      </c>
      <c r="AK63" s="363"/>
      <c r="AL63" s="3"/>
      <c r="AM63" s="3"/>
      <c r="AN63" s="3"/>
      <c r="AO63" s="3"/>
    </row>
    <row r="64" spans="18:41" ht="15.75" thickBot="1">
      <c r="R64" s="48"/>
      <c r="S64" s="17"/>
      <c r="T64" s="22"/>
      <c r="U64" s="22"/>
      <c r="V64" s="187"/>
      <c r="W64" s="187"/>
      <c r="X64" s="187"/>
      <c r="Y64" s="187"/>
      <c r="AG64" s="38" t="s">
        <v>55</v>
      </c>
      <c r="AH64" s="41" t="s">
        <v>225</v>
      </c>
      <c r="AI64" s="130">
        <v>55.3</v>
      </c>
      <c r="AJ64" s="282">
        <v>52.4</v>
      </c>
      <c r="AK64" s="363"/>
      <c r="AL64" s="3"/>
      <c r="AM64" s="3"/>
      <c r="AN64" s="3"/>
      <c r="AO64" s="3"/>
    </row>
    <row r="65" spans="18:45">
      <c r="R65" s="48"/>
      <c r="S65" s="17"/>
      <c r="T65" s="22"/>
      <c r="U65" s="22"/>
      <c r="V65" s="187"/>
      <c r="W65" s="187"/>
      <c r="X65" s="187"/>
      <c r="Y65" s="187"/>
      <c r="AG65" s="229"/>
      <c r="AH65" s="230"/>
      <c r="AI65" s="231"/>
      <c r="AJ65" s="231"/>
      <c r="AK65" s="231"/>
    </row>
    <row r="66" spans="18:45" ht="23.25">
      <c r="AL66" s="1" t="s">
        <v>248</v>
      </c>
      <c r="AN66" s="240"/>
    </row>
    <row r="67" spans="18:45">
      <c r="AN67" s="25"/>
    </row>
    <row r="68" spans="18:45">
      <c r="AL68" s="432" t="s">
        <v>149</v>
      </c>
      <c r="AM68" s="421" t="s">
        <v>232</v>
      </c>
      <c r="AN68" s="421"/>
    </row>
    <row r="69" spans="18:45">
      <c r="AL69" s="432"/>
      <c r="AM69" s="364" t="s">
        <v>42</v>
      </c>
      <c r="AN69" s="364" t="s">
        <v>43</v>
      </c>
    </row>
    <row r="70" spans="18:45" ht="15" customHeight="1">
      <c r="AL70" s="365" t="s">
        <v>230</v>
      </c>
      <c r="AM70" s="366">
        <v>73</v>
      </c>
      <c r="AN70" s="366">
        <v>71.5</v>
      </c>
    </row>
    <row r="71" spans="18:45" ht="15" customHeight="1">
      <c r="AL71" s="365" t="s">
        <v>235</v>
      </c>
      <c r="AM71" s="366">
        <v>55.3</v>
      </c>
      <c r="AN71" s="366">
        <v>52.4</v>
      </c>
    </row>
    <row r="72" spans="18:45" ht="15" customHeight="1">
      <c r="AL72" s="365" t="s">
        <v>234</v>
      </c>
      <c r="AM72" s="366">
        <v>15.9</v>
      </c>
      <c r="AN72" s="366">
        <v>15</v>
      </c>
    </row>
    <row r="73" spans="18:45">
      <c r="AL73" s="365" t="s">
        <v>233</v>
      </c>
      <c r="AM73" s="366">
        <v>28.6</v>
      </c>
      <c r="AN73" s="366">
        <v>27.4</v>
      </c>
    </row>
    <row r="75" spans="18:45">
      <c r="AP75" s="1" t="s">
        <v>461</v>
      </c>
    </row>
    <row r="76" spans="18:45" ht="15.75" thickBot="1"/>
    <row r="77" spans="18:45">
      <c r="AP77" s="423" t="s">
        <v>146</v>
      </c>
      <c r="AQ77" s="416" t="s">
        <v>0</v>
      </c>
      <c r="AR77" s="131" t="s">
        <v>147</v>
      </c>
      <c r="AS77" s="131" t="s">
        <v>149</v>
      </c>
    </row>
    <row r="78" spans="18:45" ht="15.75" thickBot="1">
      <c r="AP78" s="424"/>
      <c r="AQ78" s="417"/>
      <c r="AR78" s="132" t="s">
        <v>148</v>
      </c>
      <c r="AS78" s="132" t="s">
        <v>148</v>
      </c>
    </row>
    <row r="79" spans="18:45">
      <c r="AP79" s="137" t="s">
        <v>189</v>
      </c>
      <c r="AQ79" s="138">
        <v>24</v>
      </c>
      <c r="AR79" s="138">
        <v>2000</v>
      </c>
      <c r="AS79" s="139">
        <v>0</v>
      </c>
    </row>
    <row r="80" spans="18:45">
      <c r="AP80" s="140" t="s">
        <v>190</v>
      </c>
      <c r="AQ80" s="141">
        <v>24</v>
      </c>
      <c r="AR80" s="141">
        <v>1200</v>
      </c>
      <c r="AS80" s="142">
        <v>0</v>
      </c>
    </row>
    <row r="81" spans="42:45">
      <c r="AP81" s="140" t="s">
        <v>191</v>
      </c>
      <c r="AQ81" s="141">
        <v>16</v>
      </c>
      <c r="AR81" s="141">
        <v>500</v>
      </c>
      <c r="AS81" s="142">
        <v>0</v>
      </c>
    </row>
    <row r="82" spans="42:45" ht="15.75" thickBot="1">
      <c r="AP82" s="10" t="s">
        <v>192</v>
      </c>
      <c r="AQ82" s="143">
        <v>10</v>
      </c>
      <c r="AR82" s="143">
        <v>295</v>
      </c>
      <c r="AS82" s="124">
        <v>0</v>
      </c>
    </row>
  </sheetData>
  <mergeCells count="11">
    <mergeCell ref="AM68:AN68"/>
    <mergeCell ref="AG50:AJ50"/>
    <mergeCell ref="AQ77:AQ78"/>
    <mergeCell ref="AP77:AP78"/>
    <mergeCell ref="B4:B5"/>
    <mergeCell ref="C4:C5"/>
    <mergeCell ref="S16:S17"/>
    <mergeCell ref="J10:J11"/>
    <mergeCell ref="K10:K11"/>
    <mergeCell ref="U16:Z16"/>
    <mergeCell ref="AL68:AL69"/>
  </mergeCells>
  <pageMargins left="0.7" right="0.7" top="0.75" bottom="0.75" header="0.3" footer="0.3"/>
  <pageSetup paperSize="9" scale="1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AM66"/>
  <sheetViews>
    <sheetView zoomScaleNormal="100" workbookViewId="0">
      <selection activeCell="B2" sqref="B2"/>
    </sheetView>
  </sheetViews>
  <sheetFormatPr defaultRowHeight="15"/>
  <cols>
    <col min="1" max="1" width="14.28515625" customWidth="1"/>
    <col min="3" max="3" width="28.5703125" bestFit="1" customWidth="1"/>
    <col min="4" max="4" width="10.28515625" customWidth="1"/>
    <col min="5" max="5" width="12.140625" style="242" customWidth="1"/>
    <col min="6" max="6" width="13.7109375" customWidth="1"/>
    <col min="7" max="8" width="12.5703125" customWidth="1"/>
    <col min="9" max="9" width="11.85546875" customWidth="1"/>
    <col min="10" max="10" width="13.42578125" customWidth="1"/>
    <col min="11" max="11" width="16.85546875" bestFit="1" customWidth="1"/>
    <col min="12" max="12" width="16.85546875" customWidth="1"/>
    <col min="13" max="13" width="14.28515625" customWidth="1"/>
    <col min="14" max="14" width="13.28515625" customWidth="1"/>
    <col min="15" max="16" width="13.85546875" customWidth="1"/>
    <col min="17" max="17" width="9.140625" customWidth="1"/>
    <col min="19" max="19" width="22.140625" customWidth="1"/>
    <col min="20" max="20" width="13" customWidth="1"/>
    <col min="21" max="21" width="11.85546875" customWidth="1"/>
    <col min="23" max="23" width="10.28515625" customWidth="1"/>
  </cols>
  <sheetData>
    <row r="2" spans="2:39">
      <c r="B2" s="1" t="s">
        <v>456</v>
      </c>
    </row>
    <row r="3" spans="2:39" ht="15.75" thickBot="1"/>
    <row r="4" spans="2:39" ht="15.75" thickBot="1">
      <c r="B4" s="433" t="s">
        <v>53</v>
      </c>
      <c r="C4" s="434"/>
      <c r="D4" s="434"/>
      <c r="E4" s="434"/>
      <c r="F4" s="435"/>
      <c r="G4" s="436"/>
      <c r="H4" s="150"/>
      <c r="J4" s="1" t="s">
        <v>194</v>
      </c>
    </row>
    <row r="5" spans="2:39" ht="39" thickBot="1">
      <c r="B5" s="144" t="s">
        <v>0</v>
      </c>
      <c r="C5" s="145" t="s">
        <v>1</v>
      </c>
      <c r="D5" s="241" t="s">
        <v>42</v>
      </c>
      <c r="E5" s="146" t="s">
        <v>43</v>
      </c>
      <c r="F5" s="147" t="s">
        <v>193</v>
      </c>
      <c r="G5" s="148" t="s">
        <v>228</v>
      </c>
      <c r="H5" s="28" t="s">
        <v>173</v>
      </c>
      <c r="AE5" s="3"/>
      <c r="AL5" s="3"/>
      <c r="AM5" s="3"/>
    </row>
    <row r="6" spans="2:39">
      <c r="B6" s="189">
        <v>1</v>
      </c>
      <c r="C6" s="190" t="s">
        <v>2</v>
      </c>
      <c r="D6" s="376">
        <v>27.677503000000002</v>
      </c>
      <c r="E6" s="253">
        <f>'Tables 1 - 5'!D6</f>
        <v>25.546023165347595</v>
      </c>
      <c r="F6" s="254">
        <f>+E6-D6</f>
        <v>-2.1314798346524064</v>
      </c>
      <c r="G6" s="255">
        <v>4.8206790076019246E-2</v>
      </c>
      <c r="H6" s="151">
        <f>Residuals!$G$3</f>
        <v>-0.99809556706201352</v>
      </c>
      <c r="I6" s="3"/>
      <c r="AE6" s="3"/>
      <c r="AL6" s="195"/>
      <c r="AM6" s="3"/>
    </row>
    <row r="7" spans="2:39">
      <c r="B7" s="191">
        <v>2</v>
      </c>
      <c r="C7" s="192" t="s">
        <v>3</v>
      </c>
      <c r="D7" s="377">
        <v>22.969442000000001</v>
      </c>
      <c r="E7" s="256">
        <f>'Tables 1 - 5'!D7</f>
        <v>21.08471959534117</v>
      </c>
      <c r="F7" s="257">
        <f t="shared" ref="F7:F32" si="0">+E7-D7</f>
        <v>-1.8847224046588309</v>
      </c>
      <c r="G7" s="258">
        <v>4.8206790076022799E-2</v>
      </c>
      <c r="H7" s="151">
        <f>Residuals!$G$3</f>
        <v>-0.99809556706201352</v>
      </c>
      <c r="I7" s="3"/>
      <c r="AE7" s="3"/>
      <c r="AL7" s="195"/>
      <c r="AM7" s="3"/>
    </row>
    <row r="8" spans="2:39">
      <c r="B8" s="191">
        <v>3</v>
      </c>
      <c r="C8" s="192" t="s">
        <v>4</v>
      </c>
      <c r="D8" s="377">
        <v>28.352457999999999</v>
      </c>
      <c r="E8" s="256">
        <f>'Tables 1 - 5'!D8</f>
        <v>23.455451040720988</v>
      </c>
      <c r="F8" s="257">
        <f t="shared" si="0"/>
        <v>-4.8970069592790111</v>
      </c>
      <c r="G8" s="258">
        <v>4.8206790076022799E-2</v>
      </c>
      <c r="H8" s="151">
        <f>Residuals!$G$3</f>
        <v>-0.99809556706201352</v>
      </c>
      <c r="I8" s="3"/>
      <c r="AE8" s="3"/>
      <c r="AL8" s="195"/>
      <c r="AM8" s="3"/>
    </row>
    <row r="9" spans="2:39">
      <c r="B9" s="191">
        <v>4</v>
      </c>
      <c r="C9" s="192" t="s">
        <v>5</v>
      </c>
      <c r="D9" s="377">
        <v>33.790236</v>
      </c>
      <c r="E9" s="256">
        <f>'Tables 1 - 5'!D9</f>
        <v>28.86953132507832</v>
      </c>
      <c r="F9" s="257">
        <f t="shared" si="0"/>
        <v>-4.9207046749216801</v>
      </c>
      <c r="G9" s="258">
        <v>4.8206790076022799E-2</v>
      </c>
      <c r="H9" s="151">
        <f>Residuals!$G$3</f>
        <v>-0.99809556706201352</v>
      </c>
      <c r="I9" s="3"/>
      <c r="AE9" s="3"/>
      <c r="AL9" s="195"/>
      <c r="AM9" s="3"/>
    </row>
    <row r="10" spans="2:39">
      <c r="B10" s="191">
        <v>5</v>
      </c>
      <c r="C10" s="192" t="s">
        <v>6</v>
      </c>
      <c r="D10" s="377">
        <v>24.024932</v>
      </c>
      <c r="E10" s="256">
        <f>'Tables 1 - 5'!D10</f>
        <v>22.214915413819071</v>
      </c>
      <c r="F10" s="257">
        <f t="shared" si="0"/>
        <v>-1.8100165861809288</v>
      </c>
      <c r="G10" s="258">
        <v>4.8206790076022799E-2</v>
      </c>
      <c r="H10" s="151">
        <f>Residuals!$G$3</f>
        <v>-0.99809556706201352</v>
      </c>
      <c r="I10" s="3"/>
      <c r="AE10" s="3"/>
      <c r="AL10" s="195"/>
      <c r="AM10" s="3"/>
    </row>
    <row r="11" spans="2:39">
      <c r="B11" s="191">
        <v>6</v>
      </c>
      <c r="C11" s="192" t="s">
        <v>7</v>
      </c>
      <c r="D11" s="377">
        <v>21.972427</v>
      </c>
      <c r="E11" s="256">
        <f>'Tables 1 - 5'!D11</f>
        <v>21.64427566316726</v>
      </c>
      <c r="F11" s="257">
        <f t="shared" si="0"/>
        <v>-0.32815133683273956</v>
      </c>
      <c r="G11" s="258">
        <v>4.8206790076019246E-2</v>
      </c>
      <c r="H11" s="151">
        <f>Residuals!$G$3</f>
        <v>-0.99809556706201352</v>
      </c>
      <c r="I11" s="3"/>
      <c r="AE11" s="3"/>
      <c r="AL11" s="195"/>
      <c r="AM11" s="3"/>
    </row>
    <row r="12" spans="2:39">
      <c r="B12" s="191">
        <v>7</v>
      </c>
      <c r="C12" s="192" t="s">
        <v>8</v>
      </c>
      <c r="D12" s="377">
        <v>20.852311</v>
      </c>
      <c r="E12" s="256">
        <f>'Tables 1 - 5'!D12</f>
        <v>22.890023872545772</v>
      </c>
      <c r="F12" s="257">
        <f t="shared" si="0"/>
        <v>2.0377128725457716</v>
      </c>
      <c r="G12" s="258">
        <v>4.8206790076019246E-2</v>
      </c>
      <c r="H12" s="151">
        <f>Residuals!$G$3</f>
        <v>-0.99809556706201352</v>
      </c>
      <c r="I12" s="3"/>
      <c r="AE12" s="3"/>
      <c r="AL12" s="195"/>
      <c r="AM12" s="3"/>
    </row>
    <row r="13" spans="2:39">
      <c r="B13" s="191">
        <v>8</v>
      </c>
      <c r="C13" s="192" t="s">
        <v>9</v>
      </c>
      <c r="D13" s="377">
        <v>18.422122000000002</v>
      </c>
      <c r="E13" s="256">
        <f>'Tables 1 - 5'!D13</f>
        <v>18.031263637522901</v>
      </c>
      <c r="F13" s="257">
        <f t="shared" si="0"/>
        <v>-0.39085836247710048</v>
      </c>
      <c r="G13" s="258">
        <v>4.8206790076019246E-2</v>
      </c>
      <c r="H13" s="151">
        <f>Residuals!$G$3</f>
        <v>-0.99809556706201352</v>
      </c>
      <c r="I13" s="3"/>
      <c r="AE13" s="3"/>
      <c r="AL13" s="195"/>
      <c r="AM13" s="3"/>
    </row>
    <row r="14" spans="2:39">
      <c r="B14" s="191">
        <v>9</v>
      </c>
      <c r="C14" s="192" t="s">
        <v>10</v>
      </c>
      <c r="D14" s="377">
        <v>18.016942</v>
      </c>
      <c r="E14" s="256">
        <f>'Tables 1 - 5'!D14</f>
        <v>17.153323449055929</v>
      </c>
      <c r="F14" s="257">
        <f t="shared" si="0"/>
        <v>-0.86361855094407147</v>
      </c>
      <c r="G14" s="258">
        <v>4.8206790076019246E-2</v>
      </c>
      <c r="H14" s="151">
        <f>Residuals!$G$3</f>
        <v>-0.99809556706201352</v>
      </c>
      <c r="I14" s="3"/>
      <c r="AE14" s="3"/>
      <c r="AL14" s="195"/>
      <c r="AM14" s="3"/>
    </row>
    <row r="15" spans="2:39">
      <c r="B15" s="191">
        <v>10</v>
      </c>
      <c r="C15" s="192" t="s">
        <v>11</v>
      </c>
      <c r="D15" s="377">
        <v>16.459351000000002</v>
      </c>
      <c r="E15" s="256">
        <f>'Tables 1 - 5'!D15</f>
        <v>15.825071572992453</v>
      </c>
      <c r="F15" s="257">
        <f t="shared" si="0"/>
        <v>-0.63427942700754869</v>
      </c>
      <c r="G15" s="258">
        <v>4.8206790076022799E-2</v>
      </c>
      <c r="H15" s="151">
        <f>Residuals!$G$3</f>
        <v>-0.99809556706201352</v>
      </c>
      <c r="I15" s="3"/>
      <c r="AE15" s="3"/>
      <c r="AL15" s="195"/>
      <c r="AM15" s="3"/>
    </row>
    <row r="16" spans="2:39">
      <c r="B16" s="191">
        <v>11</v>
      </c>
      <c r="C16" s="192" t="s">
        <v>12</v>
      </c>
      <c r="D16" s="377">
        <v>14.184761999999999</v>
      </c>
      <c r="E16" s="256">
        <f>'Tables 1 - 5'!D16</f>
        <v>13.372686939469833</v>
      </c>
      <c r="F16" s="257">
        <f t="shared" si="0"/>
        <v>-0.81207506053016587</v>
      </c>
      <c r="G16" s="258">
        <v>4.8206790076019246E-2</v>
      </c>
      <c r="H16" s="151">
        <f>Residuals!$G$3</f>
        <v>-0.99809556706201352</v>
      </c>
      <c r="I16" s="3"/>
      <c r="AE16" s="3"/>
      <c r="AL16" s="195"/>
      <c r="AM16" s="3"/>
    </row>
    <row r="17" spans="2:39">
      <c r="B17" s="191">
        <v>12</v>
      </c>
      <c r="C17" s="192" t="s">
        <v>13</v>
      </c>
      <c r="D17" s="377">
        <v>12.726271000000001</v>
      </c>
      <c r="E17" s="256">
        <f>'Tables 1 - 5'!D17</f>
        <v>11.621553481455148</v>
      </c>
      <c r="F17" s="257">
        <f t="shared" si="0"/>
        <v>-1.1047175185448523</v>
      </c>
      <c r="G17" s="258">
        <v>4.8206790076019246E-2</v>
      </c>
      <c r="H17" s="151">
        <f>Residuals!$G$3</f>
        <v>-0.99809556706201352</v>
      </c>
      <c r="I17" s="3"/>
      <c r="AE17" s="3"/>
      <c r="AL17" s="195"/>
      <c r="AM17" s="3"/>
    </row>
    <row r="18" spans="2:39">
      <c r="B18" s="191">
        <v>13</v>
      </c>
      <c r="C18" s="192" t="s">
        <v>14</v>
      </c>
      <c r="D18" s="377">
        <v>9.8700340000000004</v>
      </c>
      <c r="E18" s="256">
        <f>'Tables 1 - 5'!D18</f>
        <v>8.6000357835219958</v>
      </c>
      <c r="F18" s="257">
        <f t="shared" si="0"/>
        <v>-1.2699982164780046</v>
      </c>
      <c r="G18" s="258">
        <v>4.8206790076019246E-2</v>
      </c>
      <c r="H18" s="151">
        <f>Residuals!$G$3</f>
        <v>-0.99809556706201352</v>
      </c>
      <c r="I18" s="3"/>
      <c r="AE18" s="3"/>
      <c r="AL18" s="195"/>
      <c r="AM18" s="3"/>
    </row>
    <row r="19" spans="2:39">
      <c r="B19" s="191">
        <v>14</v>
      </c>
      <c r="C19" s="192" t="s">
        <v>15</v>
      </c>
      <c r="D19" s="377">
        <v>9.1485009999999996</v>
      </c>
      <c r="E19" s="256">
        <f>'Tables 1 - 5'!D19</f>
        <v>7.7306129363183107</v>
      </c>
      <c r="F19" s="257">
        <f t="shared" si="0"/>
        <v>-1.4178880636816888</v>
      </c>
      <c r="G19" s="258">
        <v>4.8206790076021022E-2</v>
      </c>
      <c r="H19" s="151">
        <f>Residuals!$G$3</f>
        <v>-0.99809556706201352</v>
      </c>
      <c r="I19" s="3"/>
      <c r="AE19" s="3"/>
      <c r="AL19" s="195"/>
      <c r="AM19" s="3"/>
    </row>
    <row r="20" spans="2:39">
      <c r="B20" s="191">
        <v>15</v>
      </c>
      <c r="C20" s="192" t="s">
        <v>16</v>
      </c>
      <c r="D20" s="377">
        <v>7.6065940000000003</v>
      </c>
      <c r="E20" s="256">
        <f>'Tables 1 - 5'!D20</f>
        <v>6.2585665515285527</v>
      </c>
      <c r="F20" s="257">
        <f t="shared" si="0"/>
        <v>-1.3480274484714476</v>
      </c>
      <c r="G20" s="258">
        <v>4.8206790076021022E-2</v>
      </c>
      <c r="H20" s="151">
        <f>Residuals!$G$3</f>
        <v>-0.99809556706201352</v>
      </c>
      <c r="I20" s="3"/>
      <c r="AE20" s="3"/>
      <c r="AL20" s="195"/>
      <c r="AM20" s="3"/>
    </row>
    <row r="21" spans="2:39">
      <c r="B21" s="191">
        <v>16</v>
      </c>
      <c r="C21" s="192" t="s">
        <v>17</v>
      </c>
      <c r="D21" s="377">
        <v>6.1657229999999998</v>
      </c>
      <c r="E21" s="256">
        <f>'Tables 1 - 5'!D21</f>
        <v>4.8900272632532129</v>
      </c>
      <c r="F21" s="257">
        <f t="shared" si="0"/>
        <v>-1.2756957367467869</v>
      </c>
      <c r="G21" s="258">
        <v>4.8206790076020134E-2</v>
      </c>
      <c r="H21" s="151">
        <f>Residuals!$G$3</f>
        <v>-0.99809556706201352</v>
      </c>
      <c r="I21" s="3"/>
      <c r="AE21" s="3"/>
    </row>
    <row r="22" spans="2:39">
      <c r="B22" s="191">
        <v>17</v>
      </c>
      <c r="C22" s="192" t="s">
        <v>18</v>
      </c>
      <c r="D22" s="377">
        <v>4.6465209999999999</v>
      </c>
      <c r="E22" s="256">
        <f>'Tables 1 - 5'!D22</f>
        <v>2.9743670425746287</v>
      </c>
      <c r="F22" s="257">
        <f t="shared" si="0"/>
        <v>-1.6721539574253712</v>
      </c>
      <c r="G22" s="258">
        <v>4.8206790076020578E-2</v>
      </c>
      <c r="H22" s="151">
        <f>Residuals!$G$3</f>
        <v>-0.99809556706201352</v>
      </c>
      <c r="I22" s="3"/>
      <c r="AE22" s="3"/>
    </row>
    <row r="23" spans="2:39">
      <c r="B23" s="191">
        <v>18</v>
      </c>
      <c r="C23" s="192" t="s">
        <v>19</v>
      </c>
      <c r="D23" s="377">
        <v>3.5479020000000001</v>
      </c>
      <c r="E23" s="256">
        <f>'Tables 1 - 5'!D23</f>
        <v>2.0892184337135307</v>
      </c>
      <c r="F23" s="257">
        <f t="shared" si="0"/>
        <v>-1.4586835662864694</v>
      </c>
      <c r="G23" s="258">
        <v>4.8206790076020578E-2</v>
      </c>
      <c r="H23" s="151">
        <f>Residuals!$G$3</f>
        <v>-0.99809556706201352</v>
      </c>
      <c r="I23" s="3"/>
      <c r="AE23" s="3"/>
    </row>
    <row r="24" spans="2:39">
      <c r="B24" s="191">
        <v>19</v>
      </c>
      <c r="C24" s="192" t="s">
        <v>20</v>
      </c>
      <c r="D24" s="377">
        <v>8.5727499999999992</v>
      </c>
      <c r="E24" s="256">
        <f>'Tables 1 - 5'!D24</f>
        <v>7.6846253712030475</v>
      </c>
      <c r="F24" s="257">
        <f t="shared" si="0"/>
        <v>-0.88812462879695175</v>
      </c>
      <c r="G24" s="258">
        <v>4.8206790076021022E-2</v>
      </c>
      <c r="H24" s="151">
        <f>Residuals!$G$3</f>
        <v>-0.99809556706201352</v>
      </c>
      <c r="I24" s="3"/>
      <c r="AE24" s="3"/>
    </row>
    <row r="25" spans="2:39">
      <c r="B25" s="191">
        <v>20</v>
      </c>
      <c r="C25" s="192" t="s">
        <v>21</v>
      </c>
      <c r="D25" s="377">
        <v>6.5533679999999999</v>
      </c>
      <c r="E25" s="256">
        <f>'Tables 1 - 5'!D25</f>
        <v>5.9338308613942168</v>
      </c>
      <c r="F25" s="257">
        <f t="shared" si="0"/>
        <v>-0.61953713860578308</v>
      </c>
      <c r="G25" s="258">
        <v>4.8206790076021022E-2</v>
      </c>
      <c r="H25" s="151">
        <f>Residuals!$G$3</f>
        <v>-0.99809556706201352</v>
      </c>
      <c r="I25" s="3"/>
      <c r="AE25" s="3"/>
    </row>
    <row r="26" spans="2:39">
      <c r="B26" s="191">
        <v>21</v>
      </c>
      <c r="C26" s="192" t="s">
        <v>22</v>
      </c>
      <c r="D26" s="377">
        <v>3.7801170000000002</v>
      </c>
      <c r="E26" s="256">
        <f>'Tables 1 - 5'!D26</f>
        <v>3.3088487399865913</v>
      </c>
      <c r="F26" s="257">
        <f t="shared" si="0"/>
        <v>-0.47126826001340882</v>
      </c>
      <c r="G26" s="258">
        <v>4.8206790076020578E-2</v>
      </c>
      <c r="H26" s="151">
        <f>Residuals!$G$3</f>
        <v>-0.99809556706201352</v>
      </c>
      <c r="I26" s="3"/>
      <c r="AE26" s="3"/>
    </row>
    <row r="27" spans="2:39">
      <c r="B27" s="191">
        <v>22</v>
      </c>
      <c r="C27" s="192" t="s">
        <v>23</v>
      </c>
      <c r="D27" s="377">
        <v>0.75098299999999996</v>
      </c>
      <c r="E27" s="256">
        <f>'Tables 1 - 5'!D27</f>
        <v>0.20739117091394643</v>
      </c>
      <c r="F27" s="257">
        <f t="shared" si="0"/>
        <v>-0.54359182908605352</v>
      </c>
      <c r="G27" s="258">
        <v>4.8206790076021022E-2</v>
      </c>
      <c r="H27" s="151">
        <f>Residuals!$G$3</f>
        <v>-0.99809556706201352</v>
      </c>
      <c r="I27" s="3"/>
      <c r="AE27" s="3"/>
    </row>
    <row r="28" spans="2:39">
      <c r="B28" s="191">
        <v>23</v>
      </c>
      <c r="C28" s="192" t="s">
        <v>24</v>
      </c>
      <c r="D28" s="377">
        <v>-3.7799309999999999</v>
      </c>
      <c r="E28" s="256">
        <f>'Tables 1 - 5'!D28</f>
        <v>-5.2121707949397189</v>
      </c>
      <c r="F28" s="257">
        <f t="shared" si="0"/>
        <v>-1.432239794939719</v>
      </c>
      <c r="G28" s="258">
        <v>4.820679007602191E-2</v>
      </c>
      <c r="H28" s="151">
        <f>Residuals!$G$3</f>
        <v>-0.99809556706201352</v>
      </c>
      <c r="I28" s="3"/>
      <c r="AE28" s="3"/>
    </row>
    <row r="29" spans="2:39">
      <c r="B29" s="191">
        <v>24</v>
      </c>
      <c r="C29" s="192" t="s">
        <v>25</v>
      </c>
      <c r="D29" s="377">
        <v>1.4326110000000001</v>
      </c>
      <c r="E29" s="256">
        <f>'Tables 1 - 5'!D29</f>
        <v>-0.7458120216573807</v>
      </c>
      <c r="F29" s="257">
        <f t="shared" si="0"/>
        <v>-2.1784230216573808</v>
      </c>
      <c r="G29" s="258">
        <v>4.8206790076021022E-2</v>
      </c>
      <c r="H29" s="151">
        <f>Residuals!$G$3</f>
        <v>-0.99809556706201352</v>
      </c>
      <c r="I29" s="3"/>
      <c r="AE29" s="3"/>
    </row>
    <row r="30" spans="2:39">
      <c r="B30" s="191">
        <v>25</v>
      </c>
      <c r="C30" s="192" t="s">
        <v>26</v>
      </c>
      <c r="D30" s="377">
        <v>-0.83412799999999998</v>
      </c>
      <c r="E30" s="256">
        <f>'Tables 1 - 5'!D30</f>
        <v>-2.5536083881068992</v>
      </c>
      <c r="F30" s="257">
        <f t="shared" si="0"/>
        <v>-1.7194803881068992</v>
      </c>
      <c r="G30" s="258">
        <v>4.8206790076021022E-2</v>
      </c>
      <c r="H30" s="151">
        <f>Residuals!$G$3</f>
        <v>-0.99809556706201352</v>
      </c>
      <c r="I30" s="3"/>
      <c r="AE30" s="3"/>
    </row>
    <row r="31" spans="2:39">
      <c r="B31" s="191">
        <v>26</v>
      </c>
      <c r="C31" s="192" t="s">
        <v>27</v>
      </c>
      <c r="D31" s="377">
        <v>-2.707392</v>
      </c>
      <c r="E31" s="256">
        <f>'Tables 1 - 5'!D31</f>
        <v>-3.9444448463963608</v>
      </c>
      <c r="F31" s="257">
        <f t="shared" si="0"/>
        <v>-1.2370528463963608</v>
      </c>
      <c r="G31" s="258">
        <v>4.8206790076020134E-2</v>
      </c>
      <c r="H31" s="151">
        <f>Residuals!$G$3</f>
        <v>-0.99809556706201352</v>
      </c>
      <c r="I31" s="3"/>
      <c r="J31" s="24"/>
      <c r="K31" s="24"/>
      <c r="L31" s="24"/>
      <c r="M31" s="23"/>
      <c r="N31" s="23"/>
      <c r="O31" s="23"/>
      <c r="P31" s="23"/>
      <c r="Q31" s="23"/>
      <c r="R31" s="23"/>
      <c r="S31" s="23"/>
      <c r="T31" s="23"/>
      <c r="U31" s="23"/>
      <c r="V31" s="23"/>
      <c r="W31" s="23"/>
      <c r="AE31" s="3"/>
    </row>
    <row r="32" spans="2:39" ht="15.75" thickBot="1">
      <c r="B32" s="193">
        <v>27</v>
      </c>
      <c r="C32" s="194" t="s">
        <v>28</v>
      </c>
      <c r="D32" s="378">
        <v>-4.7000539999999997</v>
      </c>
      <c r="E32" s="259">
        <f>'Tables 1 - 5'!D32</f>
        <v>-5.8047494860000119</v>
      </c>
      <c r="F32" s="260">
        <f t="shared" si="0"/>
        <v>-1.1046954860000122</v>
      </c>
      <c r="G32" s="261">
        <v>4.820679007602191E-2</v>
      </c>
      <c r="H32" s="151">
        <f>Residuals!$G$3</f>
        <v>-0.99809556706201352</v>
      </c>
      <c r="I32" s="3"/>
      <c r="J32" s="23"/>
      <c r="K32" s="23"/>
      <c r="L32" s="23"/>
      <c r="M32" s="23"/>
      <c r="N32" s="23"/>
      <c r="O32" s="23"/>
      <c r="P32" s="23"/>
      <c r="Q32" s="23"/>
      <c r="R32" s="1" t="s">
        <v>196</v>
      </c>
      <c r="S32" s="23"/>
      <c r="T32" s="23"/>
      <c r="U32" s="23"/>
      <c r="V32" s="23"/>
      <c r="W32" s="23"/>
      <c r="AE32" s="3"/>
    </row>
    <row r="33" spans="3:18">
      <c r="I33" s="26"/>
      <c r="J33" s="1" t="s">
        <v>462</v>
      </c>
    </row>
    <row r="34" spans="3:18" ht="15.75" thickBot="1">
      <c r="I34" s="26"/>
    </row>
    <row r="35" spans="3:18" ht="39" thickBot="1">
      <c r="J35" s="152" t="s">
        <v>0</v>
      </c>
      <c r="K35" s="153" t="s">
        <v>1</v>
      </c>
      <c r="L35" s="154" t="s">
        <v>236</v>
      </c>
      <c r="M35" s="154" t="s">
        <v>463</v>
      </c>
      <c r="N35" s="154" t="s">
        <v>195</v>
      </c>
      <c r="O35" s="155" t="s">
        <v>464</v>
      </c>
      <c r="P35" s="28" t="s">
        <v>181</v>
      </c>
      <c r="Q35" s="28"/>
    </row>
    <row r="36" spans="3:18">
      <c r="J36" s="158">
        <v>1</v>
      </c>
      <c r="K36" s="159" t="s">
        <v>29</v>
      </c>
      <c r="L36" s="244">
        <v>16.168316000000001</v>
      </c>
      <c r="M36" s="262">
        <f>'Tables 1 - 5'!Z88</f>
        <v>23.469194999999999</v>
      </c>
      <c r="N36" s="263">
        <f>+M36-L36</f>
        <v>7.3008789999999983</v>
      </c>
      <c r="O36" s="264">
        <v>0.94172400000000067</v>
      </c>
      <c r="P36" s="3">
        <f>+Residuals!$G$4</f>
        <v>5.5825138066026589</v>
      </c>
      <c r="Q36" s="27"/>
    </row>
    <row r="37" spans="3:18">
      <c r="J37" s="160">
        <v>2</v>
      </c>
      <c r="K37" s="161" t="s">
        <v>30</v>
      </c>
      <c r="L37" s="245">
        <v>21.236592000000002</v>
      </c>
      <c r="M37" s="265">
        <f>'Tables 1 - 5'!Z89</f>
        <v>26.78932</v>
      </c>
      <c r="N37" s="266">
        <f t="shared" ref="N37:N49" si="1">+M37-L37</f>
        <v>5.5527279999999983</v>
      </c>
      <c r="O37" s="267">
        <v>0.94172400000000067</v>
      </c>
      <c r="P37" s="3">
        <f>+Residuals!$G$4</f>
        <v>5.5825138066026589</v>
      </c>
      <c r="Q37" s="27"/>
    </row>
    <row r="38" spans="3:18" ht="15.75" customHeight="1">
      <c r="J38" s="160">
        <v>3</v>
      </c>
      <c r="K38" s="161" t="s">
        <v>31</v>
      </c>
      <c r="L38" s="245">
        <v>26.938177</v>
      </c>
      <c r="M38" s="265">
        <f>'Tables 1 - 5'!Z90</f>
        <v>32.617843999999998</v>
      </c>
      <c r="N38" s="266">
        <f t="shared" si="1"/>
        <v>5.6796669999999985</v>
      </c>
      <c r="O38" s="267">
        <v>0.94172399999999712</v>
      </c>
      <c r="P38" s="3">
        <f>+Residuals!$G$4</f>
        <v>5.5825138066026589</v>
      </c>
      <c r="Q38" s="27"/>
    </row>
    <row r="39" spans="3:18">
      <c r="J39" s="160">
        <v>4</v>
      </c>
      <c r="K39" s="161" t="s">
        <v>32</v>
      </c>
      <c r="L39" s="245">
        <v>29.640148</v>
      </c>
      <c r="M39" s="265">
        <f>'Tables 1 - 5'!Z91</f>
        <v>35.683315999999998</v>
      </c>
      <c r="N39" s="266">
        <f t="shared" si="1"/>
        <v>6.0431679999999979</v>
      </c>
      <c r="O39" s="267">
        <v>0.94172400000000067</v>
      </c>
      <c r="P39" s="3">
        <f>+Residuals!$G$4</f>
        <v>5.5825138066026589</v>
      </c>
      <c r="Q39" s="27"/>
    </row>
    <row r="40" spans="3:18">
      <c r="J40" s="160">
        <v>5</v>
      </c>
      <c r="K40" s="161" t="s">
        <v>33</v>
      </c>
      <c r="L40" s="245">
        <v>30.248608999999998</v>
      </c>
      <c r="M40" s="265">
        <f>'Tables 1 - 5'!Z92</f>
        <v>36.287689999999998</v>
      </c>
      <c r="N40" s="266">
        <f t="shared" si="1"/>
        <v>6.0390809999999995</v>
      </c>
      <c r="O40" s="267">
        <v>0.94172400000000067</v>
      </c>
      <c r="P40" s="3">
        <f>+Residuals!$G$4</f>
        <v>5.5825138066026589</v>
      </c>
      <c r="Q40" s="27"/>
    </row>
    <row r="41" spans="3:18">
      <c r="J41" s="160">
        <v>6</v>
      </c>
      <c r="K41" s="161" t="s">
        <v>34</v>
      </c>
      <c r="L41" s="245">
        <v>29.715986999999998</v>
      </c>
      <c r="M41" s="265">
        <f>'Tables 1 - 5'!Z93</f>
        <v>35.62077</v>
      </c>
      <c r="N41" s="266">
        <f t="shared" si="1"/>
        <v>5.9047830000000019</v>
      </c>
      <c r="O41" s="267">
        <v>0.94172400000000067</v>
      </c>
      <c r="P41" s="3">
        <f>+Residuals!$G$4</f>
        <v>5.5825138066026589</v>
      </c>
      <c r="Q41" s="27"/>
    </row>
    <row r="42" spans="3:18">
      <c r="J42" s="160">
        <v>7</v>
      </c>
      <c r="K42" s="161" t="s">
        <v>35</v>
      </c>
      <c r="L42" s="245">
        <v>33.099594000000003</v>
      </c>
      <c r="M42" s="265">
        <f>'Tables 1 - 5'!Z94</f>
        <v>39.066214000000002</v>
      </c>
      <c r="N42" s="266">
        <f t="shared" si="1"/>
        <v>5.9666199999999989</v>
      </c>
      <c r="O42" s="267">
        <v>0.94172400000000067</v>
      </c>
      <c r="P42" s="3">
        <f>+Residuals!$G$4</f>
        <v>5.5825138066026589</v>
      </c>
      <c r="Q42" s="27"/>
    </row>
    <row r="43" spans="3:18">
      <c r="C43" s="30"/>
      <c r="D43" s="30"/>
      <c r="E43" s="243"/>
      <c r="F43" s="23"/>
      <c r="I43" s="23"/>
      <c r="J43" s="160">
        <v>8</v>
      </c>
      <c r="K43" s="161" t="s">
        <v>36</v>
      </c>
      <c r="L43" s="245">
        <v>33.782558999999999</v>
      </c>
      <c r="M43" s="265">
        <f>'Tables 1 - 5'!Z95</f>
        <v>39.629994000000003</v>
      </c>
      <c r="N43" s="266">
        <f t="shared" si="1"/>
        <v>5.8474350000000044</v>
      </c>
      <c r="O43" s="267">
        <v>0.94172400000000067</v>
      </c>
      <c r="P43" s="3">
        <f>+Residuals!$G$4</f>
        <v>5.5825138066026589</v>
      </c>
      <c r="Q43" s="27"/>
    </row>
    <row r="44" spans="3:18">
      <c r="C44" s="29"/>
      <c r="D44" s="29"/>
      <c r="E44" s="243"/>
      <c r="F44" s="23"/>
      <c r="I44" s="23"/>
      <c r="J44" s="160">
        <v>9</v>
      </c>
      <c r="K44" s="161" t="s">
        <v>37</v>
      </c>
      <c r="L44" s="245">
        <v>34.626967</v>
      </c>
      <c r="M44" s="265">
        <f>'Tables 1 - 5'!Z96</f>
        <v>41.176426999999997</v>
      </c>
      <c r="N44" s="266">
        <f t="shared" si="1"/>
        <v>6.5494599999999963</v>
      </c>
      <c r="O44" s="267">
        <v>0.94172399999999357</v>
      </c>
      <c r="P44" s="3">
        <f>+Residuals!$G$4</f>
        <v>5.5825138066026589</v>
      </c>
      <c r="Q44" s="27"/>
    </row>
    <row r="45" spans="3:18">
      <c r="C45" s="23"/>
      <c r="D45" s="23"/>
      <c r="E45" s="243"/>
      <c r="F45" s="23"/>
      <c r="I45" s="23"/>
      <c r="J45" s="160">
        <v>10</v>
      </c>
      <c r="K45" s="161" t="s">
        <v>22</v>
      </c>
      <c r="L45" s="245">
        <v>32.317144999999996</v>
      </c>
      <c r="M45" s="265">
        <f>'Tables 1 - 5'!Z97</f>
        <v>37.608777000000003</v>
      </c>
      <c r="N45" s="266">
        <f t="shared" si="1"/>
        <v>5.291632000000007</v>
      </c>
      <c r="O45" s="267">
        <v>0.94172400000000067</v>
      </c>
      <c r="P45" s="3">
        <f>+Residuals!$G$4</f>
        <v>5.5825138066026589</v>
      </c>
      <c r="Q45" s="27"/>
    </row>
    <row r="46" spans="3:18">
      <c r="C46" s="31"/>
      <c r="D46" s="31"/>
      <c r="E46" s="243"/>
      <c r="F46" s="23"/>
      <c r="I46" s="23"/>
      <c r="J46" s="160">
        <v>11</v>
      </c>
      <c r="K46" s="161" t="s">
        <v>38</v>
      </c>
      <c r="L46" s="245">
        <v>37.659036999999998</v>
      </c>
      <c r="M46" s="265">
        <f>'Tables 1 - 5'!Z98</f>
        <v>43.738784000000003</v>
      </c>
      <c r="N46" s="266">
        <f t="shared" si="1"/>
        <v>6.0797470000000047</v>
      </c>
      <c r="O46" s="267">
        <v>0.94172400000000067</v>
      </c>
      <c r="P46" s="3">
        <f>+Residuals!$G$4</f>
        <v>5.5825138066026589</v>
      </c>
      <c r="Q46" s="27"/>
    </row>
    <row r="47" spans="3:18">
      <c r="C47" s="31"/>
      <c r="D47" s="31"/>
      <c r="E47" s="243"/>
      <c r="F47" s="23"/>
      <c r="I47" s="23"/>
      <c r="J47" s="160">
        <v>12</v>
      </c>
      <c r="K47" s="161" t="s">
        <v>39</v>
      </c>
      <c r="L47" s="245">
        <v>38.547848000000002</v>
      </c>
      <c r="M47" s="265">
        <f>'Tables 1 - 5'!Z99</f>
        <v>46.237471999999997</v>
      </c>
      <c r="N47" s="266">
        <f t="shared" si="1"/>
        <v>7.6896239999999949</v>
      </c>
      <c r="O47" s="267">
        <v>0.94172399999999357</v>
      </c>
      <c r="P47" s="3">
        <f>+Residuals!$G$4</f>
        <v>5.5825138066026589</v>
      </c>
      <c r="Q47" s="27"/>
    </row>
    <row r="48" spans="3:18">
      <c r="C48" s="31"/>
      <c r="D48" s="31"/>
      <c r="E48" s="243"/>
      <c r="F48" s="23"/>
      <c r="I48" s="23"/>
      <c r="J48" s="160">
        <v>13</v>
      </c>
      <c r="K48" s="161" t="s">
        <v>40</v>
      </c>
      <c r="L48" s="245">
        <v>38.786441000000003</v>
      </c>
      <c r="M48" s="265">
        <f>'Tables 1 - 5'!Z100</f>
        <v>44.786928000000003</v>
      </c>
      <c r="N48" s="266">
        <f t="shared" si="1"/>
        <v>6.0004869999999997</v>
      </c>
      <c r="O48" s="267">
        <v>0.94172400000000067</v>
      </c>
      <c r="P48" s="3">
        <f>+Residuals!$G$4</f>
        <v>5.5825138066026589</v>
      </c>
      <c r="Q48" s="27"/>
      <c r="R48" s="1" t="s">
        <v>56</v>
      </c>
    </row>
    <row r="49" spans="3:25" ht="15.75" thickBot="1">
      <c r="C49" s="31"/>
      <c r="D49" s="31"/>
      <c r="E49" s="243"/>
      <c r="F49" s="23"/>
      <c r="I49" s="23"/>
      <c r="J49" s="162">
        <v>14</v>
      </c>
      <c r="K49" s="163" t="s">
        <v>41</v>
      </c>
      <c r="L49" s="247">
        <v>38.699517999999998</v>
      </c>
      <c r="M49" s="247">
        <f>'Tables 1 - 5'!Z101</f>
        <v>43.979049000000003</v>
      </c>
      <c r="N49" s="268">
        <f t="shared" si="1"/>
        <v>5.2795310000000057</v>
      </c>
      <c r="O49" s="269">
        <v>0.94172400000000067</v>
      </c>
      <c r="P49" s="3">
        <f>+Residuals!$G$4</f>
        <v>5.5825138066026589</v>
      </c>
      <c r="Q49" s="27"/>
    </row>
    <row r="50" spans="3:25">
      <c r="C50" s="31"/>
      <c r="D50" s="31"/>
      <c r="E50" s="243"/>
      <c r="F50" s="23"/>
      <c r="I50" s="23"/>
      <c r="J50" s="156"/>
      <c r="K50" s="156"/>
      <c r="L50" s="156"/>
      <c r="M50" s="157"/>
      <c r="N50" s="149"/>
      <c r="O50" s="149"/>
      <c r="P50" s="3"/>
      <c r="Q50" s="27"/>
      <c r="R50" s="1" t="s">
        <v>465</v>
      </c>
      <c r="Y50" s="1" t="s">
        <v>197</v>
      </c>
    </row>
    <row r="51" spans="3:25" ht="15.75" thickBot="1">
      <c r="C51" s="31"/>
      <c r="D51" s="31"/>
      <c r="E51" s="243"/>
      <c r="F51" s="23"/>
      <c r="I51" s="23"/>
      <c r="J51" s="156"/>
      <c r="K51" s="156"/>
      <c r="L51" s="156"/>
      <c r="M51" s="157"/>
      <c r="N51" s="149"/>
      <c r="O51" s="149"/>
      <c r="P51" s="3"/>
      <c r="Q51" s="27"/>
    </row>
    <row r="52" spans="3:25" ht="51.75" thickBot="1">
      <c r="C52" s="32"/>
      <c r="D52" s="32"/>
      <c r="E52" s="243"/>
      <c r="F52" s="23"/>
      <c r="R52" s="152" t="s">
        <v>0</v>
      </c>
      <c r="S52" s="153" t="s">
        <v>1</v>
      </c>
      <c r="T52" s="154" t="s">
        <v>237</v>
      </c>
      <c r="U52" s="154" t="s">
        <v>155</v>
      </c>
      <c r="V52" s="154" t="s">
        <v>238</v>
      </c>
      <c r="W52" s="155" t="s">
        <v>239</v>
      </c>
    </row>
    <row r="53" spans="3:25">
      <c r="C53" s="31"/>
      <c r="D53" s="31"/>
      <c r="E53" s="243"/>
      <c r="F53" s="23"/>
      <c r="R53" s="158">
        <v>1</v>
      </c>
      <c r="S53" s="159" t="s">
        <v>29</v>
      </c>
      <c r="T53" s="244">
        <v>2.1893899999999999</v>
      </c>
      <c r="U53" s="270">
        <f>'Tables 1 - 5'!AA88</f>
        <v>3.3885320000000001</v>
      </c>
      <c r="V53" s="244">
        <f>+U53-T53</f>
        <v>1.1991420000000002</v>
      </c>
      <c r="W53" s="264">
        <v>0.13844400000000023</v>
      </c>
    </row>
    <row r="54" spans="3:25">
      <c r="C54" s="31"/>
      <c r="D54" s="31"/>
      <c r="E54" s="243"/>
      <c r="F54" s="23"/>
      <c r="R54" s="160">
        <v>2</v>
      </c>
      <c r="S54" s="161" t="s">
        <v>30</v>
      </c>
      <c r="T54" s="245">
        <v>2.9509300000000001</v>
      </c>
      <c r="U54" s="271">
        <f>'Tables 1 - 5'!AA89</f>
        <v>3.5597400000000001</v>
      </c>
      <c r="V54" s="245">
        <f t="shared" ref="V54:V66" si="2">+U54-T54</f>
        <v>0.60881000000000007</v>
      </c>
      <c r="W54" s="267">
        <v>0.12715300000000029</v>
      </c>
    </row>
    <row r="55" spans="3:25">
      <c r="C55" s="31"/>
      <c r="D55" s="31"/>
      <c r="E55" s="243"/>
      <c r="F55" s="23"/>
      <c r="R55" s="160">
        <v>3</v>
      </c>
      <c r="S55" s="161" t="s">
        <v>31</v>
      </c>
      <c r="T55" s="245">
        <v>3.6661779999999999</v>
      </c>
      <c r="U55" s="271">
        <f>'Tables 1 - 5'!AA90</f>
        <v>4.2836610000000004</v>
      </c>
      <c r="V55" s="245">
        <f t="shared" si="2"/>
        <v>0.61748300000000045</v>
      </c>
      <c r="W55" s="267">
        <v>0.12609500000000029</v>
      </c>
    </row>
    <row r="56" spans="3:25">
      <c r="C56" s="31"/>
      <c r="D56" s="31"/>
      <c r="E56" s="243"/>
      <c r="F56" s="23"/>
      <c r="R56" s="160">
        <v>4</v>
      </c>
      <c r="S56" s="161" t="s">
        <v>32</v>
      </c>
      <c r="T56" s="245">
        <v>4.2435850000000004</v>
      </c>
      <c r="U56" s="271">
        <f>'Tables 1 - 5'!AA91</f>
        <v>4.8747990000000003</v>
      </c>
      <c r="V56" s="245">
        <f t="shared" si="2"/>
        <v>0.63121399999999994</v>
      </c>
      <c r="W56" s="267">
        <v>0.13169000000000075</v>
      </c>
    </row>
    <row r="57" spans="3:25">
      <c r="C57" s="31"/>
      <c r="D57" s="31"/>
      <c r="E57" s="243"/>
      <c r="F57" s="23"/>
      <c r="R57" s="160">
        <v>5</v>
      </c>
      <c r="S57" s="161" t="s">
        <v>33</v>
      </c>
      <c r="T57" s="245">
        <v>4.1127209999999996</v>
      </c>
      <c r="U57" s="271">
        <f>'Tables 1 - 5'!AA92</f>
        <v>5.1854760000000004</v>
      </c>
      <c r="V57" s="245">
        <f t="shared" si="2"/>
        <v>1.0727550000000008</v>
      </c>
      <c r="W57" s="267">
        <v>0.13809000000000005</v>
      </c>
    </row>
    <row r="58" spans="3:25">
      <c r="C58" s="31"/>
      <c r="D58" s="31"/>
      <c r="E58" s="243"/>
      <c r="F58" s="23"/>
      <c r="R58" s="160">
        <v>6</v>
      </c>
      <c r="S58" s="161" t="s">
        <v>34</v>
      </c>
      <c r="T58" s="245">
        <v>4.1963499999999998</v>
      </c>
      <c r="U58" s="271">
        <f>'Tables 1 - 5'!AA93</f>
        <v>5.6793630000000004</v>
      </c>
      <c r="V58" s="245">
        <f t="shared" si="2"/>
        <v>1.4830130000000006</v>
      </c>
      <c r="W58" s="267">
        <v>0.15472600000000014</v>
      </c>
    </row>
    <row r="59" spans="3:25">
      <c r="R59" s="160">
        <v>7</v>
      </c>
      <c r="S59" s="161" t="s">
        <v>35</v>
      </c>
      <c r="T59" s="245">
        <v>4.5841070000000004</v>
      </c>
      <c r="U59" s="271">
        <f>'Tables 1 - 5'!AA94</f>
        <v>5.2349579999999998</v>
      </c>
      <c r="V59" s="245">
        <f t="shared" si="2"/>
        <v>0.6508509999999994</v>
      </c>
      <c r="W59" s="267">
        <v>0.12934799999999935</v>
      </c>
    </row>
    <row r="60" spans="3:25">
      <c r="R60" s="160">
        <v>8</v>
      </c>
      <c r="S60" s="161" t="s">
        <v>36</v>
      </c>
      <c r="T60" s="245">
        <v>4.739846</v>
      </c>
      <c r="U60" s="271">
        <f>'Tables 1 - 5'!AA95</f>
        <v>5.487374</v>
      </c>
      <c r="V60" s="245">
        <f t="shared" si="2"/>
        <v>0.74752799999999997</v>
      </c>
      <c r="W60" s="267">
        <v>0.13390799999999992</v>
      </c>
    </row>
    <row r="61" spans="3:25">
      <c r="R61" s="160">
        <v>9</v>
      </c>
      <c r="S61" s="161" t="s">
        <v>37</v>
      </c>
      <c r="T61" s="245">
        <v>4.7511669999999997</v>
      </c>
      <c r="U61" s="271">
        <f>'Tables 1 - 5'!AA96</f>
        <v>5.5397980000000002</v>
      </c>
      <c r="V61" s="245">
        <f t="shared" si="2"/>
        <v>0.78863100000000053</v>
      </c>
      <c r="W61" s="267">
        <v>0.13007200000000019</v>
      </c>
    </row>
    <row r="62" spans="3:25">
      <c r="R62" s="160">
        <v>10</v>
      </c>
      <c r="S62" s="161" t="s">
        <v>22</v>
      </c>
      <c r="T62" s="245">
        <v>4.2705060000000001</v>
      </c>
      <c r="U62" s="271">
        <f>'Tables 1 - 5'!AA97</f>
        <v>5.245539</v>
      </c>
      <c r="V62" s="245">
        <f t="shared" si="2"/>
        <v>0.97503299999999982</v>
      </c>
      <c r="W62" s="267">
        <v>0.13475099999999962</v>
      </c>
    </row>
    <row r="63" spans="3:25">
      <c r="R63" s="160">
        <v>11</v>
      </c>
      <c r="S63" s="161" t="s">
        <v>38</v>
      </c>
      <c r="T63" s="245">
        <v>5.1704350000000003</v>
      </c>
      <c r="U63" s="271">
        <f>'Tables 1 - 5'!AA98</f>
        <v>5.8081339999999999</v>
      </c>
      <c r="V63" s="245">
        <f t="shared" si="2"/>
        <v>0.63769899999999957</v>
      </c>
      <c r="W63" s="267">
        <v>0.12852399999999964</v>
      </c>
    </row>
    <row r="64" spans="3:25">
      <c r="R64" s="160">
        <v>12</v>
      </c>
      <c r="S64" s="161" t="s">
        <v>39</v>
      </c>
      <c r="T64" s="245">
        <v>5.1393570000000004</v>
      </c>
      <c r="U64" s="271">
        <f>'Tables 1 - 5'!AA99</f>
        <v>6.0110809999999999</v>
      </c>
      <c r="V64" s="245">
        <f t="shared" si="2"/>
        <v>0.8717239999999995</v>
      </c>
      <c r="W64" s="267">
        <v>0.12591299999999972</v>
      </c>
    </row>
    <row r="65" spans="18:23">
      <c r="R65" s="160">
        <v>13</v>
      </c>
      <c r="S65" s="161" t="s">
        <v>40</v>
      </c>
      <c r="T65" s="245">
        <v>5.3803299999999998</v>
      </c>
      <c r="U65" s="271">
        <f>'Tables 1 - 5'!AA100</f>
        <v>6.088292</v>
      </c>
      <c r="V65" s="245">
        <f t="shared" si="2"/>
        <v>0.7079620000000002</v>
      </c>
      <c r="W65" s="267">
        <v>0.13180399999999981</v>
      </c>
    </row>
    <row r="66" spans="18:23" ht="15.75" thickBot="1">
      <c r="R66" s="162">
        <v>14</v>
      </c>
      <c r="S66" s="163" t="s">
        <v>41</v>
      </c>
      <c r="T66" s="246">
        <v>5.2374359999999998</v>
      </c>
      <c r="U66" s="272">
        <f>'Tables 1 - 5'!AA101</f>
        <v>5.8072679999999997</v>
      </c>
      <c r="V66" s="246">
        <f t="shared" si="2"/>
        <v>0.56983199999999989</v>
      </c>
      <c r="W66" s="269">
        <v>0.12779000000000007</v>
      </c>
    </row>
  </sheetData>
  <mergeCells count="1">
    <mergeCell ref="B4:G4"/>
  </mergeCells>
  <pageMargins left="0.7" right="0.7" top="0.75" bottom="0.75" header="0.3" footer="0.3"/>
  <pageSetup paperSize="9" scale="33" orientation="landscape" r:id="rId1"/>
  <ignoredErrors>
    <ignoredError sqref="U54:U66 U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L34"/>
  <sheetViews>
    <sheetView zoomScaleNormal="100" workbookViewId="0">
      <selection activeCell="B2" sqref="B2"/>
    </sheetView>
  </sheetViews>
  <sheetFormatPr defaultRowHeight="15"/>
  <cols>
    <col min="2" max="2" width="25.85546875" customWidth="1"/>
  </cols>
  <sheetData>
    <row r="2" spans="2:12">
      <c r="B2" s="1" t="s">
        <v>466</v>
      </c>
    </row>
    <row r="3" spans="2:12" ht="15.75" thickBot="1">
      <c r="F3" s="367"/>
    </row>
    <row r="4" spans="2:12" ht="22.5" customHeight="1" thickBot="1">
      <c r="B4" s="399" t="s">
        <v>467</v>
      </c>
      <c r="C4" s="392" t="s">
        <v>0</v>
      </c>
      <c r="D4" s="400" t="s">
        <v>42</v>
      </c>
      <c r="E4" s="392" t="s">
        <v>43</v>
      </c>
      <c r="F4" s="401" t="s">
        <v>468</v>
      </c>
    </row>
    <row r="5" spans="2:12">
      <c r="B5" s="393" t="s">
        <v>469</v>
      </c>
      <c r="C5" s="394">
        <v>21</v>
      </c>
      <c r="D5" s="397">
        <f t="shared" ref="D5:D11" si="0">+E5-F5</f>
        <v>0</v>
      </c>
      <c r="E5" s="395">
        <v>500</v>
      </c>
      <c r="F5" s="402">
        <v>500</v>
      </c>
      <c r="G5" s="367"/>
    </row>
    <row r="6" spans="2:12">
      <c r="B6" s="393" t="s">
        <v>470</v>
      </c>
      <c r="C6" s="394">
        <v>7</v>
      </c>
      <c r="D6" s="397">
        <f t="shared" si="0"/>
        <v>49.9</v>
      </c>
      <c r="E6" s="395">
        <v>43</v>
      </c>
      <c r="F6" s="402">
        <v>-6.8999999999999986</v>
      </c>
      <c r="G6" s="367"/>
    </row>
    <row r="7" spans="2:12">
      <c r="B7" s="393" t="s">
        <v>72</v>
      </c>
      <c r="C7" s="394">
        <v>10</v>
      </c>
      <c r="D7" s="397">
        <f t="shared" si="0"/>
        <v>0</v>
      </c>
      <c r="E7" s="395">
        <v>68</v>
      </c>
      <c r="F7" s="402">
        <v>68</v>
      </c>
      <c r="G7" s="367"/>
    </row>
    <row r="8" spans="2:12">
      <c r="B8" s="393" t="s">
        <v>81</v>
      </c>
      <c r="C8" s="394">
        <v>10</v>
      </c>
      <c r="D8" s="397">
        <f t="shared" si="0"/>
        <v>120</v>
      </c>
      <c r="E8" s="395">
        <v>114</v>
      </c>
      <c r="F8" s="402">
        <v>-6</v>
      </c>
      <c r="G8" s="367"/>
    </row>
    <row r="9" spans="2:12">
      <c r="B9" s="393" t="s">
        <v>471</v>
      </c>
      <c r="C9" s="394">
        <v>21</v>
      </c>
      <c r="D9" s="397">
        <f t="shared" si="0"/>
        <v>142</v>
      </c>
      <c r="E9" s="395">
        <v>235</v>
      </c>
      <c r="F9" s="402">
        <v>93</v>
      </c>
      <c r="G9" s="367"/>
    </row>
    <row r="10" spans="2:12">
      <c r="B10" s="393" t="s">
        <v>90</v>
      </c>
      <c r="C10" s="394">
        <v>11</v>
      </c>
      <c r="D10" s="397">
        <f t="shared" si="0"/>
        <v>0</v>
      </c>
      <c r="E10" s="395">
        <v>69</v>
      </c>
      <c r="F10" s="402">
        <v>69</v>
      </c>
      <c r="G10" s="367"/>
    </row>
    <row r="11" spans="2:12">
      <c r="B11" s="393" t="s">
        <v>472</v>
      </c>
      <c r="C11" s="394">
        <v>10</v>
      </c>
      <c r="D11" s="397">
        <f t="shared" si="0"/>
        <v>0</v>
      </c>
      <c r="E11" s="395">
        <v>75</v>
      </c>
      <c r="F11" s="402">
        <v>75</v>
      </c>
      <c r="G11" s="367"/>
    </row>
    <row r="12" spans="2:12">
      <c r="B12" s="393" t="s">
        <v>473</v>
      </c>
      <c r="C12" s="394">
        <v>11</v>
      </c>
      <c r="D12" s="397">
        <v>221</v>
      </c>
      <c r="E12" s="395">
        <v>331.8</v>
      </c>
      <c r="F12" s="402">
        <f>+E12-D12</f>
        <v>110.80000000000001</v>
      </c>
      <c r="G12" s="367"/>
      <c r="I12" s="368"/>
      <c r="J12" s="368"/>
      <c r="K12" s="368"/>
      <c r="L12" s="369"/>
    </row>
    <row r="13" spans="2:12">
      <c r="B13" s="393" t="s">
        <v>474</v>
      </c>
      <c r="C13" s="394">
        <v>11</v>
      </c>
      <c r="D13" s="398">
        <v>129</v>
      </c>
      <c r="E13" s="395">
        <v>179.8</v>
      </c>
      <c r="F13" s="402">
        <f>+E13-D13</f>
        <v>50.800000000000011</v>
      </c>
      <c r="G13" s="367"/>
      <c r="I13" s="368"/>
      <c r="J13" s="368"/>
      <c r="K13" s="368"/>
      <c r="L13" s="369"/>
    </row>
    <row r="14" spans="2:12">
      <c r="B14" s="393" t="s">
        <v>108</v>
      </c>
      <c r="C14" s="394">
        <v>1</v>
      </c>
      <c r="D14" s="397">
        <f t="shared" ref="D14:D34" si="1">+E14-F14</f>
        <v>0</v>
      </c>
      <c r="E14" s="395">
        <v>69</v>
      </c>
      <c r="F14" s="402">
        <v>69</v>
      </c>
      <c r="G14" s="367"/>
    </row>
    <row r="15" spans="2:12">
      <c r="B15" s="393" t="s">
        <v>475</v>
      </c>
      <c r="C15" s="394">
        <v>7</v>
      </c>
      <c r="D15" s="397">
        <f t="shared" si="1"/>
        <v>0</v>
      </c>
      <c r="E15" s="395">
        <v>23</v>
      </c>
      <c r="F15" s="402">
        <v>23</v>
      </c>
      <c r="G15" s="367"/>
    </row>
    <row r="16" spans="2:12">
      <c r="B16" s="393" t="s">
        <v>476</v>
      </c>
      <c r="C16" s="394">
        <v>26</v>
      </c>
      <c r="D16" s="397">
        <f t="shared" si="1"/>
        <v>145</v>
      </c>
      <c r="E16" s="395">
        <v>0</v>
      </c>
      <c r="F16" s="402">
        <v>-145</v>
      </c>
      <c r="G16" s="367"/>
    </row>
    <row r="17" spans="2:7">
      <c r="B17" s="393" t="s">
        <v>477</v>
      </c>
      <c r="C17" s="394">
        <v>1</v>
      </c>
      <c r="D17" s="397">
        <f t="shared" si="1"/>
        <v>0</v>
      </c>
      <c r="E17" s="395">
        <v>94</v>
      </c>
      <c r="F17" s="402">
        <v>94</v>
      </c>
      <c r="G17" s="367"/>
    </row>
    <row r="18" spans="2:7">
      <c r="B18" s="393" t="s">
        <v>478</v>
      </c>
      <c r="C18" s="394">
        <v>12</v>
      </c>
      <c r="D18" s="397">
        <f t="shared" si="1"/>
        <v>12</v>
      </c>
      <c r="E18" s="395">
        <v>0</v>
      </c>
      <c r="F18" s="402">
        <v>-12</v>
      </c>
      <c r="G18" s="367"/>
    </row>
    <row r="19" spans="2:7">
      <c r="B19" s="393" t="s">
        <v>479</v>
      </c>
      <c r="C19" s="394">
        <v>26</v>
      </c>
      <c r="D19" s="397">
        <f t="shared" si="1"/>
        <v>75</v>
      </c>
      <c r="E19" s="395">
        <v>0</v>
      </c>
      <c r="F19" s="402">
        <v>-75</v>
      </c>
      <c r="G19" s="367"/>
    </row>
    <row r="20" spans="2:7">
      <c r="B20" s="393" t="s">
        <v>480</v>
      </c>
      <c r="C20" s="394">
        <v>15</v>
      </c>
      <c r="D20" s="397">
        <f t="shared" si="1"/>
        <v>1014</v>
      </c>
      <c r="E20" s="395">
        <v>980</v>
      </c>
      <c r="F20" s="402">
        <v>-34</v>
      </c>
      <c r="G20" s="367"/>
    </row>
    <row r="21" spans="2:7">
      <c r="B21" s="393" t="s">
        <v>481</v>
      </c>
      <c r="C21" s="394">
        <v>15</v>
      </c>
      <c r="D21" s="397">
        <f t="shared" si="1"/>
        <v>1987</v>
      </c>
      <c r="E21" s="395">
        <v>1953</v>
      </c>
      <c r="F21" s="402">
        <v>-34</v>
      </c>
      <c r="G21" s="367"/>
    </row>
    <row r="22" spans="2:7">
      <c r="B22" s="393" t="s">
        <v>482</v>
      </c>
      <c r="C22" s="394">
        <v>24</v>
      </c>
      <c r="D22" s="397">
        <f t="shared" si="1"/>
        <v>1524</v>
      </c>
      <c r="E22" s="395">
        <v>1517</v>
      </c>
      <c r="F22" s="402">
        <v>-7</v>
      </c>
      <c r="G22" s="367"/>
    </row>
    <row r="23" spans="2:7">
      <c r="B23" s="393" t="s">
        <v>483</v>
      </c>
      <c r="C23" s="394">
        <v>10</v>
      </c>
      <c r="D23" s="397">
        <f t="shared" si="1"/>
        <v>0</v>
      </c>
      <c r="E23" s="395">
        <v>80</v>
      </c>
      <c r="F23" s="402">
        <v>80</v>
      </c>
      <c r="G23" s="367"/>
    </row>
    <row r="24" spans="2:7">
      <c r="B24" s="393" t="s">
        <v>117</v>
      </c>
      <c r="C24" s="394">
        <v>12</v>
      </c>
      <c r="D24" s="397">
        <f t="shared" si="1"/>
        <v>126</v>
      </c>
      <c r="E24" s="395">
        <v>146</v>
      </c>
      <c r="F24" s="402">
        <v>20</v>
      </c>
      <c r="G24" s="367"/>
    </row>
    <row r="25" spans="2:7">
      <c r="B25" s="393" t="s">
        <v>484</v>
      </c>
      <c r="C25" s="394">
        <v>14</v>
      </c>
      <c r="D25" s="397">
        <f t="shared" si="1"/>
        <v>2406</v>
      </c>
      <c r="E25" s="395">
        <v>2433</v>
      </c>
      <c r="F25" s="402">
        <v>27</v>
      </c>
      <c r="G25" s="367"/>
    </row>
    <row r="26" spans="2:7">
      <c r="B26" s="393" t="s">
        <v>485</v>
      </c>
      <c r="C26" s="394">
        <v>18</v>
      </c>
      <c r="D26" s="397">
        <f t="shared" si="1"/>
        <v>964</v>
      </c>
      <c r="E26" s="395">
        <v>680</v>
      </c>
      <c r="F26" s="402">
        <v>-284</v>
      </c>
      <c r="G26" s="367"/>
    </row>
    <row r="27" spans="2:7">
      <c r="B27" s="393" t="s">
        <v>486</v>
      </c>
      <c r="C27" s="394">
        <v>16</v>
      </c>
      <c r="D27" s="397">
        <f t="shared" si="1"/>
        <v>735</v>
      </c>
      <c r="E27" s="395">
        <v>0</v>
      </c>
      <c r="F27" s="402">
        <v>-735</v>
      </c>
      <c r="G27" s="367"/>
    </row>
    <row r="28" spans="2:7">
      <c r="B28" s="393" t="s">
        <v>487</v>
      </c>
      <c r="C28" s="394">
        <v>10</v>
      </c>
      <c r="D28" s="397">
        <f t="shared" si="1"/>
        <v>56</v>
      </c>
      <c r="E28" s="395">
        <v>53</v>
      </c>
      <c r="F28" s="402">
        <v>-3</v>
      </c>
      <c r="G28" s="367"/>
    </row>
    <row r="29" spans="2:7">
      <c r="B29" s="393" t="s">
        <v>488</v>
      </c>
      <c r="C29" s="394">
        <v>11</v>
      </c>
      <c r="D29" s="397">
        <f t="shared" si="1"/>
        <v>0</v>
      </c>
      <c r="E29" s="395">
        <v>11.8</v>
      </c>
      <c r="F29" s="402">
        <v>11.800000000000004</v>
      </c>
      <c r="G29" s="367"/>
    </row>
    <row r="30" spans="2:7">
      <c r="B30" s="393" t="s">
        <v>489</v>
      </c>
      <c r="C30" s="394">
        <v>3</v>
      </c>
      <c r="D30" s="397">
        <f t="shared" si="1"/>
        <v>18</v>
      </c>
      <c r="E30" s="395">
        <v>0</v>
      </c>
      <c r="F30" s="402">
        <v>-18</v>
      </c>
      <c r="G30" s="367"/>
    </row>
    <row r="31" spans="2:7">
      <c r="B31" s="393" t="s">
        <v>444</v>
      </c>
      <c r="C31" s="394">
        <v>25</v>
      </c>
      <c r="D31" s="397">
        <f t="shared" si="1"/>
        <v>0</v>
      </c>
      <c r="E31" s="395">
        <v>332</v>
      </c>
      <c r="F31" s="402">
        <v>332</v>
      </c>
      <c r="G31" s="367"/>
    </row>
    <row r="32" spans="2:7">
      <c r="B32" s="393" t="s">
        <v>490</v>
      </c>
      <c r="C32" s="394">
        <v>1</v>
      </c>
      <c r="D32" s="397">
        <f t="shared" si="1"/>
        <v>0</v>
      </c>
      <c r="E32" s="395">
        <v>76</v>
      </c>
      <c r="F32" s="402">
        <v>76</v>
      </c>
      <c r="G32" s="367"/>
    </row>
    <row r="33" spans="2:7">
      <c r="B33" s="393" t="s">
        <v>491</v>
      </c>
      <c r="C33" s="394">
        <v>16</v>
      </c>
      <c r="D33" s="397">
        <f t="shared" si="1"/>
        <v>1305</v>
      </c>
      <c r="E33" s="395">
        <v>1332</v>
      </c>
      <c r="F33" s="402">
        <v>27</v>
      </c>
      <c r="G33" s="367"/>
    </row>
    <row r="34" spans="2:7" ht="15.75" thickBot="1">
      <c r="B34" s="403" t="s">
        <v>492</v>
      </c>
      <c r="C34" s="396">
        <v>13</v>
      </c>
      <c r="D34" s="404">
        <f t="shared" si="1"/>
        <v>183</v>
      </c>
      <c r="E34" s="396">
        <v>141</v>
      </c>
      <c r="F34" s="405">
        <v>-42</v>
      </c>
      <c r="G34" s="367"/>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workbookViewId="0">
      <selection activeCell="B2" sqref="B2"/>
    </sheetView>
  </sheetViews>
  <sheetFormatPr defaultRowHeight="15"/>
  <cols>
    <col min="2" max="2" width="30.85546875" bestFit="1" customWidth="1"/>
  </cols>
  <sheetData>
    <row r="2" spans="2:8">
      <c r="B2" s="1" t="s">
        <v>256</v>
      </c>
    </row>
    <row r="4" spans="2:8">
      <c r="B4" s="318" t="s">
        <v>205</v>
      </c>
      <c r="C4" s="319" t="s">
        <v>42</v>
      </c>
      <c r="D4" s="319" t="s">
        <v>43</v>
      </c>
      <c r="E4" s="321" t="s">
        <v>251</v>
      </c>
      <c r="F4" s="319" t="s">
        <v>252</v>
      </c>
      <c r="G4" s="321" t="s">
        <v>253</v>
      </c>
      <c r="H4" s="319" t="s">
        <v>254</v>
      </c>
    </row>
    <row r="5" spans="2:8">
      <c r="B5" s="289" t="s">
        <v>213</v>
      </c>
      <c r="C5" s="291"/>
      <c r="D5" s="291"/>
      <c r="E5" s="6"/>
      <c r="F5" s="291"/>
      <c r="G5" s="6"/>
      <c r="H5" s="291"/>
    </row>
    <row r="6" spans="2:8">
      <c r="B6" s="293" t="s">
        <v>214</v>
      </c>
      <c r="C6" s="295">
        <v>1761.8924763493806</v>
      </c>
      <c r="D6" s="295">
        <v>1780.6535646768998</v>
      </c>
      <c r="E6" s="295">
        <v>1953.760425829284</v>
      </c>
      <c r="F6" s="295">
        <v>1817.9694040466729</v>
      </c>
      <c r="G6" s="295">
        <v>1923.8414940558805</v>
      </c>
      <c r="H6" s="295">
        <v>1958.2642588510521</v>
      </c>
    </row>
    <row r="7" spans="2:8">
      <c r="B7" s="293" t="s">
        <v>215</v>
      </c>
      <c r="C7" s="295">
        <v>46.954162359999998</v>
      </c>
      <c r="D7" s="295">
        <v>44.955204119999998</v>
      </c>
      <c r="E7" s="295">
        <v>44.955204119999998</v>
      </c>
      <c r="F7" s="295">
        <v>44.955204119999998</v>
      </c>
      <c r="G7" s="295">
        <v>44.955204119999998</v>
      </c>
      <c r="H7" s="295">
        <v>44.955204119999998</v>
      </c>
    </row>
    <row r="8" spans="2:8">
      <c r="B8" s="43" t="s">
        <v>216</v>
      </c>
      <c r="C8" s="44">
        <f t="shared" ref="C8:H8" si="0">C6-C7</f>
        <v>1714.9383139893805</v>
      </c>
      <c r="D8" s="44">
        <f t="shared" si="0"/>
        <v>1735.6983605568998</v>
      </c>
      <c r="E8" s="44">
        <f t="shared" si="0"/>
        <v>1908.8052217092841</v>
      </c>
      <c r="F8" s="44">
        <f t="shared" si="0"/>
        <v>1773.014199926673</v>
      </c>
      <c r="G8" s="44">
        <f t="shared" si="0"/>
        <v>1878.8862899358805</v>
      </c>
      <c r="H8" s="44">
        <f t="shared" si="0"/>
        <v>1913.3090547310521</v>
      </c>
    </row>
    <row r="9" spans="2:8">
      <c r="B9" s="299"/>
      <c r="C9" s="301"/>
      <c r="D9" s="301"/>
      <c r="E9" s="301"/>
      <c r="F9" s="301"/>
      <c r="G9" s="301"/>
      <c r="H9" s="301"/>
    </row>
    <row r="10" spans="2:8">
      <c r="B10" s="304" t="s">
        <v>217</v>
      </c>
      <c r="C10" s="301"/>
      <c r="D10" s="301"/>
      <c r="E10" s="301"/>
      <c r="F10" s="301"/>
      <c r="G10" s="301"/>
      <c r="H10" s="301"/>
    </row>
    <row r="11" spans="2:8">
      <c r="B11" s="293" t="s">
        <v>214</v>
      </c>
      <c r="C11" s="295">
        <v>323</v>
      </c>
      <c r="D11" s="295">
        <v>306.4100000000002</v>
      </c>
      <c r="E11" s="295">
        <v>320.9904821866225</v>
      </c>
      <c r="F11" s="295">
        <v>368.5120397099808</v>
      </c>
      <c r="G11" s="295">
        <v>415.89180676582043</v>
      </c>
      <c r="H11" s="295">
        <v>433.35627167307791</v>
      </c>
    </row>
    <row r="12" spans="2:8">
      <c r="B12" s="293" t="s">
        <v>215</v>
      </c>
      <c r="C12" s="295">
        <v>10.8</v>
      </c>
      <c r="D12" s="295">
        <v>10.745443267875203</v>
      </c>
      <c r="E12" s="295">
        <v>10.486774629236379</v>
      </c>
      <c r="F12" s="295">
        <v>10.891065005476207</v>
      </c>
      <c r="G12" s="295">
        <v>11.559975161856926</v>
      </c>
      <c r="H12" s="295">
        <v>12.199626585519923</v>
      </c>
    </row>
    <row r="13" spans="2:8">
      <c r="B13" s="43" t="s">
        <v>216</v>
      </c>
      <c r="C13" s="44">
        <f t="shared" ref="C13:H13" si="1">C11-C12</f>
        <v>312.2</v>
      </c>
      <c r="D13" s="44">
        <f t="shared" si="1"/>
        <v>295.66455673212499</v>
      </c>
      <c r="E13" s="44">
        <f t="shared" si="1"/>
        <v>310.50370755738612</v>
      </c>
      <c r="F13" s="44">
        <f t="shared" si="1"/>
        <v>357.62097470450459</v>
      </c>
      <c r="G13" s="44">
        <f t="shared" si="1"/>
        <v>404.33183160396351</v>
      </c>
      <c r="H13" s="44">
        <f t="shared" si="1"/>
        <v>421.15664508755799</v>
      </c>
    </row>
    <row r="14" spans="2:8">
      <c r="B14" s="299"/>
      <c r="C14" s="301"/>
      <c r="D14" s="301"/>
      <c r="E14" s="301"/>
      <c r="F14" s="301"/>
      <c r="G14" s="301"/>
      <c r="H14" s="301"/>
    </row>
    <row r="15" spans="2:8">
      <c r="B15" s="304" t="s">
        <v>218</v>
      </c>
      <c r="C15" s="301"/>
      <c r="D15" s="301"/>
      <c r="E15" s="301"/>
      <c r="F15" s="301"/>
      <c r="G15" s="301"/>
      <c r="H15" s="301"/>
    </row>
    <row r="16" spans="2:8">
      <c r="B16" s="293" t="s">
        <v>214</v>
      </c>
      <c r="C16" s="295">
        <v>217.42519523583201</v>
      </c>
      <c r="D16" s="320">
        <v>341.67982277211905</v>
      </c>
      <c r="E16" s="320">
        <v>343.0413076142334</v>
      </c>
      <c r="F16" s="320">
        <v>347.64783926852033</v>
      </c>
      <c r="G16" s="320">
        <v>335.69767567194907</v>
      </c>
      <c r="H16" s="320" t="s">
        <v>496</v>
      </c>
    </row>
    <row r="17" spans="2:8">
      <c r="B17" s="293" t="s">
        <v>215</v>
      </c>
      <c r="C17" s="295">
        <v>3.46567757</v>
      </c>
      <c r="D17" s="296">
        <v>3.4725205989060441</v>
      </c>
      <c r="E17" s="296">
        <v>3.5649603299854107</v>
      </c>
      <c r="F17" s="296">
        <v>3.6691808779317512</v>
      </c>
      <c r="G17" s="296">
        <v>3.7947443774188514</v>
      </c>
      <c r="H17" s="296" t="s">
        <v>496</v>
      </c>
    </row>
    <row r="18" spans="2:8">
      <c r="B18" s="43" t="s">
        <v>216</v>
      </c>
      <c r="C18" s="44">
        <v>213.95951766583201</v>
      </c>
      <c r="D18" s="44">
        <f>D16-D17</f>
        <v>338.20730217321301</v>
      </c>
      <c r="E18" s="44">
        <f>E16-E17</f>
        <v>339.47634728424799</v>
      </c>
      <c r="F18" s="44">
        <f>F16-F17</f>
        <v>343.97865839058858</v>
      </c>
      <c r="G18" s="44">
        <f>G16-G17</f>
        <v>331.90293129453022</v>
      </c>
      <c r="H18" s="44">
        <v>338.50200895000415</v>
      </c>
    </row>
    <row r="19" spans="2:8">
      <c r="B19" s="299"/>
      <c r="C19" s="301"/>
      <c r="D19" s="301"/>
      <c r="E19" s="301"/>
      <c r="F19" s="301"/>
      <c r="G19" s="301"/>
      <c r="H19" s="301"/>
    </row>
    <row r="20" spans="2:8">
      <c r="B20" s="306" t="s">
        <v>219</v>
      </c>
      <c r="C20" s="308">
        <v>218.38037349491276</v>
      </c>
      <c r="D20" s="308">
        <v>248.35699921993759</v>
      </c>
      <c r="E20" s="308">
        <v>271.97400251781329</v>
      </c>
      <c r="F20" s="308">
        <v>288.18376677113702</v>
      </c>
      <c r="G20" s="308">
        <v>352.42438739866247</v>
      </c>
      <c r="H20" s="308">
        <v>522.36254548911643</v>
      </c>
    </row>
    <row r="21" spans="2:8">
      <c r="B21" s="306" t="s">
        <v>220</v>
      </c>
      <c r="C21" s="308">
        <v>17.849214</v>
      </c>
      <c r="D21" s="308">
        <v>18.760655919999998</v>
      </c>
      <c r="E21" s="308">
        <v>48.443896982562954</v>
      </c>
      <c r="F21" s="308">
        <v>49.659407513744483</v>
      </c>
      <c r="G21" s="308">
        <v>51.681432895343256</v>
      </c>
      <c r="H21" s="308">
        <v>52.708991729163529</v>
      </c>
    </row>
    <row r="22" spans="2:8">
      <c r="B22" s="213" t="s">
        <v>221</v>
      </c>
      <c r="C22" s="47">
        <v>2477.3000000000002</v>
      </c>
      <c r="D22" s="47">
        <f>D8+D13+D18+D20+D21</f>
        <v>2636.6878746021753</v>
      </c>
      <c r="E22" s="47">
        <f>E8+E13+E18+E20+E21</f>
        <v>2879.2031760512941</v>
      </c>
      <c r="F22" s="47">
        <f>F8+F13+F18+F20+F21</f>
        <v>2812.4570073066475</v>
      </c>
      <c r="G22" s="47">
        <f>G8+G13+G18+G20+G21</f>
        <v>3019.2268731283802</v>
      </c>
      <c r="H22" s="47">
        <f>H8+H13+H18+H20+H21</f>
        <v>3248.039245986894</v>
      </c>
    </row>
    <row r="23" spans="2:8">
      <c r="B23" s="322" t="s">
        <v>255</v>
      </c>
      <c r="C23" s="323"/>
      <c r="D23" s="323"/>
      <c r="E23" s="323"/>
      <c r="F23" s="323"/>
      <c r="G23" s="323"/>
      <c r="H23" s="3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M54"/>
  <sheetViews>
    <sheetView zoomScale="65" zoomScaleNormal="65" workbookViewId="0">
      <pane ySplit="3" topLeftCell="A4" activePane="bottomLeft" state="frozen"/>
      <selection activeCell="A3" sqref="A3:L46"/>
      <selection pane="bottomLeft" activeCell="A2" sqref="A2"/>
    </sheetView>
  </sheetViews>
  <sheetFormatPr defaultRowHeight="15"/>
  <cols>
    <col min="1" max="1" width="77.85546875" customWidth="1"/>
    <col min="2" max="2" width="4.28515625" bestFit="1" customWidth="1"/>
    <col min="3" max="3" width="11.85546875" bestFit="1" customWidth="1"/>
    <col min="4" max="4" width="13.5703125" bestFit="1" customWidth="1"/>
    <col min="5" max="5" width="14.85546875" bestFit="1" customWidth="1"/>
    <col min="6" max="6" width="11.85546875" bestFit="1" customWidth="1"/>
    <col min="7" max="11" width="11.140625" bestFit="1" customWidth="1"/>
    <col min="12" max="12" width="11.5703125" bestFit="1" customWidth="1"/>
    <col min="13" max="13" width="71.5703125" bestFit="1" customWidth="1"/>
  </cols>
  <sheetData>
    <row r="2" spans="1:13">
      <c r="A2" s="1" t="s">
        <v>393</v>
      </c>
    </row>
    <row r="3" spans="1:13">
      <c r="A3" s="48"/>
      <c r="B3" s="48"/>
      <c r="C3" s="48"/>
      <c r="D3" s="48"/>
      <c r="E3" s="48"/>
      <c r="F3" s="48"/>
      <c r="G3" s="48"/>
      <c r="H3" s="48"/>
      <c r="I3" s="48"/>
      <c r="J3" s="48"/>
    </row>
    <row r="4" spans="1:13" ht="26.25">
      <c r="A4" s="437" t="s">
        <v>257</v>
      </c>
      <c r="B4" s="437"/>
      <c r="C4" s="437"/>
      <c r="D4" s="437"/>
      <c r="E4" s="49" t="s">
        <v>258</v>
      </c>
      <c r="F4" s="438">
        <v>42030</v>
      </c>
      <c r="G4" s="438">
        <v>0</v>
      </c>
      <c r="H4" s="438">
        <v>0</v>
      </c>
      <c r="I4" s="438">
        <v>0</v>
      </c>
      <c r="J4" s="438">
        <v>0</v>
      </c>
      <c r="K4" s="438">
        <v>0</v>
      </c>
      <c r="L4" s="324"/>
      <c r="M4" s="50" t="s">
        <v>259</v>
      </c>
    </row>
    <row r="5" spans="1:13" ht="15.75" customHeight="1">
      <c r="A5" s="51" t="s">
        <v>260</v>
      </c>
      <c r="B5" s="51" t="s">
        <v>259</v>
      </c>
      <c r="C5" s="52" t="s">
        <v>261</v>
      </c>
      <c r="D5" s="52" t="s">
        <v>262</v>
      </c>
      <c r="E5" s="51" t="s">
        <v>263</v>
      </c>
      <c r="F5" s="283" t="s">
        <v>264</v>
      </c>
      <c r="G5" s="283" t="s">
        <v>265</v>
      </c>
      <c r="H5" s="283" t="s">
        <v>266</v>
      </c>
      <c r="I5" s="283" t="s">
        <v>267</v>
      </c>
      <c r="J5" s="283" t="s">
        <v>268</v>
      </c>
      <c r="K5" s="283" t="s">
        <v>269</v>
      </c>
      <c r="L5" s="283" t="s">
        <v>270</v>
      </c>
      <c r="M5" s="439" t="s">
        <v>271</v>
      </c>
    </row>
    <row r="6" spans="1:13" ht="15.75">
      <c r="A6" s="51" t="s">
        <v>272</v>
      </c>
      <c r="B6" s="52" t="s">
        <v>259</v>
      </c>
      <c r="C6" s="52" t="s">
        <v>259</v>
      </c>
      <c r="D6" s="52" t="s">
        <v>259</v>
      </c>
      <c r="E6" s="52" t="s">
        <v>259</v>
      </c>
      <c r="F6" s="53" t="s">
        <v>231</v>
      </c>
      <c r="G6" s="54" t="s">
        <v>42</v>
      </c>
      <c r="H6" s="54" t="s">
        <v>43</v>
      </c>
      <c r="I6" s="54" t="s">
        <v>251</v>
      </c>
      <c r="J6" s="325" t="s">
        <v>252</v>
      </c>
      <c r="K6" s="326" t="s">
        <v>253</v>
      </c>
      <c r="L6" s="326" t="s">
        <v>254</v>
      </c>
      <c r="M6" s="439"/>
    </row>
    <row r="7" spans="1:13" ht="15.75">
      <c r="A7" s="55" t="s">
        <v>273</v>
      </c>
      <c r="B7" s="56" t="s">
        <v>259</v>
      </c>
      <c r="C7" s="57" t="s">
        <v>259</v>
      </c>
      <c r="D7" s="56" t="s">
        <v>259</v>
      </c>
      <c r="E7" s="56" t="s">
        <v>259</v>
      </c>
      <c r="F7" s="58">
        <v>251.73333333333301</v>
      </c>
      <c r="G7" s="59" t="s">
        <v>259</v>
      </c>
      <c r="H7" s="60" t="s">
        <v>259</v>
      </c>
      <c r="I7" s="60"/>
      <c r="J7" s="60"/>
      <c r="K7" s="60"/>
      <c r="L7" s="60"/>
      <c r="M7" s="61" t="s">
        <v>497</v>
      </c>
    </row>
    <row r="8" spans="1:13" ht="15.75">
      <c r="A8" s="62" t="s">
        <v>274</v>
      </c>
      <c r="B8" s="63" t="s">
        <v>259</v>
      </c>
      <c r="C8" s="64" t="s">
        <v>275</v>
      </c>
      <c r="D8" s="65" t="s">
        <v>276</v>
      </c>
      <c r="E8" s="65" t="s">
        <v>259</v>
      </c>
      <c r="F8" s="66">
        <v>1.1666890673736021</v>
      </c>
      <c r="G8" s="66" t="s">
        <v>259</v>
      </c>
      <c r="H8" s="66" t="s">
        <v>259</v>
      </c>
      <c r="I8" s="66"/>
      <c r="J8" s="66"/>
      <c r="K8" s="66"/>
      <c r="L8" s="66"/>
      <c r="M8" s="61" t="s">
        <v>498</v>
      </c>
    </row>
    <row r="9" spans="1:13" ht="15.75">
      <c r="A9" s="55" t="s">
        <v>277</v>
      </c>
      <c r="B9" s="56" t="s">
        <v>259</v>
      </c>
      <c r="C9" s="67" t="s">
        <v>278</v>
      </c>
      <c r="D9" s="65" t="s">
        <v>276</v>
      </c>
      <c r="E9" s="56" t="s">
        <v>259</v>
      </c>
      <c r="F9" s="68">
        <v>5.0000000000000001E-3</v>
      </c>
      <c r="G9" s="68">
        <v>5.0000000000000001E-3</v>
      </c>
      <c r="H9" s="68">
        <v>7.000000000000001E-3</v>
      </c>
      <c r="I9" s="68">
        <v>1.4999999999999999E-2</v>
      </c>
      <c r="J9" s="68">
        <v>2.1999999999999999E-2</v>
      </c>
      <c r="K9" s="68">
        <v>2.6000000000000006E-2</v>
      </c>
      <c r="L9" s="68">
        <v>2.6000000000000006E-2</v>
      </c>
      <c r="M9" s="61" t="s">
        <v>499</v>
      </c>
    </row>
    <row r="10" spans="1:13" ht="15.75">
      <c r="A10" s="62" t="s">
        <v>279</v>
      </c>
      <c r="B10" s="65" t="s">
        <v>280</v>
      </c>
      <c r="C10" s="64" t="s">
        <v>281</v>
      </c>
      <c r="D10" s="65" t="s">
        <v>276</v>
      </c>
      <c r="E10" s="65" t="s">
        <v>282</v>
      </c>
      <c r="F10" s="69">
        <v>1342.2809999999999</v>
      </c>
      <c r="G10" s="69">
        <v>1443.829</v>
      </c>
      <c r="H10" s="69">
        <v>1475.5930000000001</v>
      </c>
      <c r="I10" s="69">
        <v>1571.3869999999999</v>
      </c>
      <c r="J10" s="69">
        <v>1554.942</v>
      </c>
      <c r="K10" s="69">
        <v>1587.627</v>
      </c>
      <c r="L10" s="69">
        <v>1585.2280000000001</v>
      </c>
      <c r="M10" s="61" t="s">
        <v>500</v>
      </c>
    </row>
    <row r="11" spans="1:13" ht="15.75">
      <c r="A11" s="62" t="s">
        <v>283</v>
      </c>
      <c r="B11" s="65" t="s">
        <v>284</v>
      </c>
      <c r="C11" s="64" t="s">
        <v>285</v>
      </c>
      <c r="D11" s="65" t="s">
        <v>276</v>
      </c>
      <c r="E11" s="65" t="s">
        <v>282</v>
      </c>
      <c r="F11" s="70" t="s">
        <v>259</v>
      </c>
      <c r="G11" s="71">
        <v>-5.5</v>
      </c>
      <c r="H11" s="71">
        <v>-114.4</v>
      </c>
      <c r="I11" s="71">
        <v>-100</v>
      </c>
      <c r="J11" s="71">
        <v>-190</v>
      </c>
      <c r="K11" s="71">
        <v>-200</v>
      </c>
      <c r="L11" s="71">
        <v>-200</v>
      </c>
      <c r="M11" s="61" t="s">
        <v>501</v>
      </c>
    </row>
    <row r="12" spans="1:13" ht="15.75">
      <c r="A12" s="62" t="s">
        <v>286</v>
      </c>
      <c r="B12" s="63" t="s">
        <v>287</v>
      </c>
      <c r="C12" s="64" t="s">
        <v>288</v>
      </c>
      <c r="D12" s="65" t="s">
        <v>276</v>
      </c>
      <c r="E12" s="65" t="s">
        <v>282</v>
      </c>
      <c r="F12" s="72" t="s">
        <v>259</v>
      </c>
      <c r="G12" s="71">
        <v>-0.52728791368496775</v>
      </c>
      <c r="H12" s="71">
        <v>4.7019113011489599</v>
      </c>
      <c r="I12" s="71">
        <v>0</v>
      </c>
      <c r="J12" s="71">
        <v>2.7415157194422846E-13</v>
      </c>
      <c r="K12" s="71">
        <v>2.805203710904602E-13</v>
      </c>
      <c r="L12" s="71">
        <v>0</v>
      </c>
      <c r="M12" s="61" t="s">
        <v>502</v>
      </c>
    </row>
    <row r="13" spans="1:13" ht="15.75">
      <c r="A13" s="62" t="s">
        <v>289</v>
      </c>
      <c r="B13" s="63" t="s">
        <v>259</v>
      </c>
      <c r="C13" s="64" t="s">
        <v>290</v>
      </c>
      <c r="D13" s="65" t="s">
        <v>276</v>
      </c>
      <c r="E13" s="65" t="s">
        <v>282</v>
      </c>
      <c r="F13" s="73">
        <v>3.1E-2</v>
      </c>
      <c r="G13" s="73">
        <v>3.1E-2</v>
      </c>
      <c r="H13" s="73">
        <v>2.5000000000000001E-2</v>
      </c>
      <c r="I13" s="73">
        <v>2.4E-2</v>
      </c>
      <c r="J13" s="73">
        <v>3.2000000000000001E-2</v>
      </c>
      <c r="K13" s="73">
        <v>3.3000000000000002E-2</v>
      </c>
      <c r="L13" s="73">
        <v>3.4000000000000002E-2</v>
      </c>
      <c r="M13" s="61" t="s">
        <v>503</v>
      </c>
    </row>
    <row r="14" spans="1:13" ht="15.75">
      <c r="A14" s="62" t="s">
        <v>291</v>
      </c>
      <c r="B14" s="63" t="s">
        <v>259</v>
      </c>
      <c r="C14" s="64" t="s">
        <v>292</v>
      </c>
      <c r="D14" s="65" t="s">
        <v>276</v>
      </c>
      <c r="E14" s="65" t="s">
        <v>282</v>
      </c>
      <c r="F14" s="73">
        <v>2.7E-2</v>
      </c>
      <c r="G14" s="73">
        <v>3.1E-2</v>
      </c>
      <c r="H14" s="73">
        <v>2.4E-2</v>
      </c>
      <c r="I14" s="73">
        <v>3.2000000000000001E-2</v>
      </c>
      <c r="J14" s="73">
        <v>3.3000000000000002E-2</v>
      </c>
      <c r="K14" s="73">
        <v>3.4000000000000002E-2</v>
      </c>
      <c r="L14" s="73">
        <v>2.8000000000000001E-2</v>
      </c>
      <c r="M14" s="61" t="s">
        <v>503</v>
      </c>
    </row>
    <row r="15" spans="1:13" ht="15.75">
      <c r="A15" s="62" t="s">
        <v>293</v>
      </c>
      <c r="B15" s="63" t="s">
        <v>259</v>
      </c>
      <c r="C15" s="64" t="s">
        <v>294</v>
      </c>
      <c r="D15" s="65" t="s">
        <v>276</v>
      </c>
      <c r="E15" s="65" t="s">
        <v>282</v>
      </c>
      <c r="F15" s="73">
        <v>2.5000000000000001E-2</v>
      </c>
      <c r="G15" s="73">
        <v>0.03</v>
      </c>
      <c r="H15" s="73">
        <v>3.2000000000000001E-2</v>
      </c>
      <c r="I15" s="73">
        <v>3.3000000000000002E-2</v>
      </c>
      <c r="J15" s="73">
        <v>3.4000000000000002E-2</v>
      </c>
      <c r="K15" s="73">
        <v>2.8000000000000001E-2</v>
      </c>
      <c r="L15" s="73">
        <v>2.8000000000000001E-2</v>
      </c>
      <c r="M15" s="61" t="s">
        <v>503</v>
      </c>
    </row>
    <row r="16" spans="1:13" ht="15.75">
      <c r="A16" s="62" t="s">
        <v>295</v>
      </c>
      <c r="B16" s="63" t="s">
        <v>296</v>
      </c>
      <c r="C16" s="64" t="s">
        <v>297</v>
      </c>
      <c r="D16" s="65" t="s">
        <v>276</v>
      </c>
      <c r="E16" s="65" t="s">
        <v>282</v>
      </c>
      <c r="F16" s="66">
        <v>1.1630163330372321</v>
      </c>
      <c r="G16" s="66">
        <v>1.2050838144310985</v>
      </c>
      <c r="H16" s="66">
        <v>1.2266528212575316</v>
      </c>
      <c r="I16" s="66">
        <v>1.2762904094001102</v>
      </c>
      <c r="J16" s="66">
        <v>1.3083139362032947</v>
      </c>
      <c r="K16" s="66">
        <v>1.3615856951418255</v>
      </c>
      <c r="L16" s="66">
        <v>1.388657495025539</v>
      </c>
      <c r="M16" s="61" t="s">
        <v>504</v>
      </c>
    </row>
    <row r="17" spans="1:13" ht="15.75">
      <c r="A17" s="74" t="s">
        <v>298</v>
      </c>
      <c r="B17" s="75" t="s">
        <v>299</v>
      </c>
      <c r="C17" s="75" t="s">
        <v>300</v>
      </c>
      <c r="D17" s="75" t="s">
        <v>276</v>
      </c>
      <c r="E17" s="75" t="s">
        <v>282</v>
      </c>
      <c r="F17" s="76">
        <f t="shared" ref="F17:K17" si="0">SUM(F10:F12)*F16</f>
        <v>1561.0947265255488</v>
      </c>
      <c r="G17" s="76">
        <f t="shared" si="0"/>
        <v>1732.6715715965406</v>
      </c>
      <c r="H17" s="76">
        <f t="shared" si="0"/>
        <v>1675.4788464888604</v>
      </c>
      <c r="I17" s="76">
        <f t="shared" si="0"/>
        <v>1877.9171166159999</v>
      </c>
      <c r="J17" s="76">
        <f t="shared" si="0"/>
        <v>1785.7726407091977</v>
      </c>
      <c r="K17" s="76">
        <f t="shared" si="0"/>
        <v>1889.3730733925661</v>
      </c>
      <c r="L17" s="76">
        <f>SUM(L10:L12)*L16</f>
        <v>1923.6072445192374</v>
      </c>
      <c r="M17" s="77" t="s">
        <v>259</v>
      </c>
    </row>
    <row r="18" spans="1:13" ht="15.75">
      <c r="A18" s="78" t="s">
        <v>301</v>
      </c>
      <c r="B18" s="63" t="s">
        <v>302</v>
      </c>
      <c r="C18" s="63" t="s">
        <v>303</v>
      </c>
      <c r="D18" s="63" t="s">
        <v>304</v>
      </c>
      <c r="E18" s="63" t="s">
        <v>282</v>
      </c>
      <c r="F18" s="72" t="s">
        <v>259</v>
      </c>
      <c r="G18" s="72" t="s">
        <v>259</v>
      </c>
      <c r="H18" s="71">
        <v>1.2353308097829103</v>
      </c>
      <c r="I18" s="71">
        <v>1.3919277605520011</v>
      </c>
      <c r="J18" s="71">
        <v>1.4268527553806347</v>
      </c>
      <c r="K18" s="71">
        <v>1.4849511627445418</v>
      </c>
      <c r="L18" s="71">
        <v>1.5144757830885596</v>
      </c>
      <c r="M18" s="61" t="s">
        <v>502</v>
      </c>
    </row>
    <row r="19" spans="1:13" ht="15.75">
      <c r="A19" s="78" t="s">
        <v>305</v>
      </c>
      <c r="B19" s="63" t="s">
        <v>306</v>
      </c>
      <c r="C19" s="63" t="s">
        <v>307</v>
      </c>
      <c r="D19" s="63" t="s">
        <v>304</v>
      </c>
      <c r="E19" s="63" t="s">
        <v>282</v>
      </c>
      <c r="F19" s="72" t="s">
        <v>259</v>
      </c>
      <c r="G19" s="71">
        <v>0.14395339862662926</v>
      </c>
      <c r="H19" s="71">
        <v>1.2337689401095423E-2</v>
      </c>
      <c r="I19" s="71">
        <v>0</v>
      </c>
      <c r="J19" s="71">
        <v>0</v>
      </c>
      <c r="K19" s="71">
        <v>0</v>
      </c>
      <c r="L19" s="71">
        <v>0</v>
      </c>
      <c r="M19" s="61" t="s">
        <v>502</v>
      </c>
    </row>
    <row r="20" spans="1:13" ht="15.75">
      <c r="A20" s="78" t="s">
        <v>308</v>
      </c>
      <c r="B20" s="63" t="s">
        <v>309</v>
      </c>
      <c r="C20" s="63" t="s">
        <v>310</v>
      </c>
      <c r="D20" s="63" t="s">
        <v>304</v>
      </c>
      <c r="E20" s="63" t="s">
        <v>311</v>
      </c>
      <c r="F20" s="72" t="s">
        <v>259</v>
      </c>
      <c r="G20" s="72" t="s">
        <v>259</v>
      </c>
      <c r="H20" s="71">
        <v>2.0207027597467815</v>
      </c>
      <c r="I20" s="71">
        <v>2.3100928647176424</v>
      </c>
      <c r="J20" s="71">
        <v>2.3264166203406513</v>
      </c>
      <c r="K20" s="71">
        <v>2.3269800537677132</v>
      </c>
      <c r="L20" s="71">
        <v>2.3151565403079695</v>
      </c>
      <c r="M20" s="61" t="s">
        <v>502</v>
      </c>
    </row>
    <row r="21" spans="1:13" ht="15.75">
      <c r="A21" s="79" t="s">
        <v>312</v>
      </c>
      <c r="B21" s="63" t="s">
        <v>313</v>
      </c>
      <c r="C21" s="63" t="s">
        <v>314</v>
      </c>
      <c r="D21" s="63" t="s">
        <v>304</v>
      </c>
      <c r="E21" s="63" t="s">
        <v>311</v>
      </c>
      <c r="F21" s="72" t="s">
        <v>259</v>
      </c>
      <c r="G21" s="72" t="s">
        <v>259</v>
      </c>
      <c r="H21" s="71">
        <v>3.8222435083326589</v>
      </c>
      <c r="I21" s="71">
        <v>0</v>
      </c>
      <c r="J21" s="71">
        <v>0</v>
      </c>
      <c r="K21" s="71">
        <v>0</v>
      </c>
      <c r="L21" s="71">
        <v>0</v>
      </c>
      <c r="M21" s="61" t="s">
        <v>502</v>
      </c>
    </row>
    <row r="22" spans="1:13" ht="15.75">
      <c r="A22" s="79" t="s">
        <v>315</v>
      </c>
      <c r="B22" s="63" t="s">
        <v>316</v>
      </c>
      <c r="C22" s="63" t="s">
        <v>317</v>
      </c>
      <c r="D22" s="63" t="s">
        <v>304</v>
      </c>
      <c r="E22" s="63" t="s">
        <v>311</v>
      </c>
      <c r="F22" s="71">
        <v>2.5662115399999998</v>
      </c>
      <c r="G22" s="71">
        <v>0</v>
      </c>
      <c r="H22" s="71">
        <v>0</v>
      </c>
      <c r="I22" s="71">
        <v>0</v>
      </c>
      <c r="J22" s="71">
        <v>0</v>
      </c>
      <c r="K22" s="71">
        <v>0</v>
      </c>
      <c r="L22" s="71">
        <v>0</v>
      </c>
      <c r="M22" s="61" t="s">
        <v>505</v>
      </c>
    </row>
    <row r="23" spans="1:13" ht="15.75">
      <c r="A23" s="80" t="s">
        <v>318</v>
      </c>
      <c r="B23" s="81" t="s">
        <v>319</v>
      </c>
      <c r="C23" s="81" t="s">
        <v>320</v>
      </c>
      <c r="D23" s="81" t="s">
        <v>304</v>
      </c>
      <c r="E23" s="81" t="s">
        <v>311</v>
      </c>
      <c r="F23" s="72">
        <v>271.27374789999999</v>
      </c>
      <c r="G23" s="72">
        <v>312.179148</v>
      </c>
      <c r="H23" s="72">
        <v>295.66455673212499</v>
      </c>
      <c r="I23" s="72">
        <v>310.50370755738612</v>
      </c>
      <c r="J23" s="72">
        <v>357.62097470450459</v>
      </c>
      <c r="K23" s="72">
        <v>404.33183160396351</v>
      </c>
      <c r="L23" s="72">
        <v>421.15664508755799</v>
      </c>
      <c r="M23" s="77" t="s">
        <v>506</v>
      </c>
    </row>
    <row r="24" spans="1:13" ht="15.75">
      <c r="A24" s="80" t="s">
        <v>321</v>
      </c>
      <c r="B24" s="81" t="s">
        <v>322</v>
      </c>
      <c r="C24" s="81" t="s">
        <v>323</v>
      </c>
      <c r="D24" s="81" t="s">
        <v>304</v>
      </c>
      <c r="E24" s="81" t="s">
        <v>311</v>
      </c>
      <c r="F24" s="72">
        <v>172.45986191999998</v>
      </c>
      <c r="G24" s="72">
        <v>213.95951766583201</v>
      </c>
      <c r="H24" s="72">
        <v>338.20730217321301</v>
      </c>
      <c r="I24" s="72">
        <v>339.47634728424799</v>
      </c>
      <c r="J24" s="72">
        <v>343.97865839058858</v>
      </c>
      <c r="K24" s="72">
        <v>331.90293129453022</v>
      </c>
      <c r="L24" s="72">
        <v>338.50200895000415</v>
      </c>
      <c r="M24" s="77" t="s">
        <v>507</v>
      </c>
    </row>
    <row r="25" spans="1:13" ht="15.75">
      <c r="A25" s="80" t="s">
        <v>324</v>
      </c>
      <c r="B25" s="81" t="s">
        <v>325</v>
      </c>
      <c r="C25" s="81" t="s">
        <v>326</v>
      </c>
      <c r="D25" s="81" t="s">
        <v>304</v>
      </c>
      <c r="E25" s="81" t="s">
        <v>311</v>
      </c>
      <c r="F25" s="72">
        <v>105.42911889288381</v>
      </c>
      <c r="G25" s="72">
        <v>218.38037349491282</v>
      </c>
      <c r="H25" s="72">
        <v>248.35699921993759</v>
      </c>
      <c r="I25" s="72">
        <v>271.97400251781329</v>
      </c>
      <c r="J25" s="72">
        <v>288.18376677113702</v>
      </c>
      <c r="K25" s="72">
        <v>352.42438739866247</v>
      </c>
      <c r="L25" s="72">
        <v>522.36254548911643</v>
      </c>
      <c r="M25" s="77" t="s">
        <v>508</v>
      </c>
    </row>
    <row r="26" spans="1:13" ht="15.75">
      <c r="A26" s="79" t="s">
        <v>327</v>
      </c>
      <c r="B26" s="63" t="s">
        <v>328</v>
      </c>
      <c r="C26" s="63" t="s">
        <v>329</v>
      </c>
      <c r="D26" s="63" t="s">
        <v>304</v>
      </c>
      <c r="E26" s="63" t="s">
        <v>311</v>
      </c>
      <c r="F26" s="71">
        <v>0.58614454000000005</v>
      </c>
      <c r="G26" s="71">
        <v>0.43733608355648018</v>
      </c>
      <c r="H26" s="71">
        <v>0.64941914461921546</v>
      </c>
      <c r="I26" s="71">
        <v>0.67569846300000003</v>
      </c>
      <c r="J26" s="71">
        <v>0.69265247885828851</v>
      </c>
      <c r="K26" s="71">
        <v>0.72085581359382944</v>
      </c>
      <c r="L26" s="71">
        <v>0.73518826758497613</v>
      </c>
      <c r="M26" s="61" t="s">
        <v>502</v>
      </c>
    </row>
    <row r="27" spans="1:13" ht="15.75">
      <c r="A27" s="83" t="s">
        <v>330</v>
      </c>
      <c r="B27" s="75" t="s">
        <v>331</v>
      </c>
      <c r="C27" s="75" t="s">
        <v>332</v>
      </c>
      <c r="D27" s="75" t="s">
        <v>304</v>
      </c>
      <c r="E27" s="75" t="s">
        <v>282</v>
      </c>
      <c r="F27" s="76">
        <f t="shared" ref="F27:L27" si="1">SUM(F18:F26)</f>
        <v>552.31508479288368</v>
      </c>
      <c r="G27" s="76">
        <f t="shared" si="1"/>
        <v>745.10032864292805</v>
      </c>
      <c r="H27" s="76">
        <f t="shared" si="1"/>
        <v>889.96889203715818</v>
      </c>
      <c r="I27" s="76">
        <f t="shared" si="1"/>
        <v>926.33177644771706</v>
      </c>
      <c r="J27" s="76">
        <f t="shared" si="1"/>
        <v>994.22932172080971</v>
      </c>
      <c r="K27" s="76">
        <f t="shared" si="1"/>
        <v>1093.1919373272622</v>
      </c>
      <c r="L27" s="76">
        <f t="shared" si="1"/>
        <v>1286.5860201176602</v>
      </c>
      <c r="M27" s="77" t="s">
        <v>259</v>
      </c>
    </row>
    <row r="28" spans="1:13" ht="15.75">
      <c r="A28" s="78" t="s">
        <v>333</v>
      </c>
      <c r="B28" s="63" t="s">
        <v>334</v>
      </c>
      <c r="C28" s="63" t="s">
        <v>335</v>
      </c>
      <c r="D28" s="63" t="s">
        <v>336</v>
      </c>
      <c r="E28" s="63" t="s">
        <v>282</v>
      </c>
      <c r="F28" s="71">
        <v>12.430911983616099</v>
      </c>
      <c r="G28" s="72" t="s">
        <v>259</v>
      </c>
      <c r="H28" s="71">
        <v>2.3615637797660018</v>
      </c>
      <c r="I28" s="71">
        <v>2.3921720249859297</v>
      </c>
      <c r="J28" s="71">
        <v>2.4521942459442241</v>
      </c>
      <c r="K28" s="71">
        <v>2.5520423765232554</v>
      </c>
      <c r="L28" s="71">
        <v>2.6027834945876589</v>
      </c>
      <c r="M28" s="61" t="s">
        <v>509</v>
      </c>
    </row>
    <row r="29" spans="1:13" ht="15.75">
      <c r="A29" s="78" t="s">
        <v>337</v>
      </c>
      <c r="B29" s="63" t="s">
        <v>338</v>
      </c>
      <c r="C29" s="63" t="s">
        <v>339</v>
      </c>
      <c r="D29" s="63" t="s">
        <v>340</v>
      </c>
      <c r="E29" s="63" t="s">
        <v>282</v>
      </c>
      <c r="F29" s="72" t="s">
        <v>259</v>
      </c>
      <c r="G29" s="72" t="s">
        <v>259</v>
      </c>
      <c r="H29" s="71">
        <v>8.6930597323224994</v>
      </c>
      <c r="I29" s="71">
        <v>9.2850540568862954</v>
      </c>
      <c r="J29" s="71">
        <v>9.0688250993176833</v>
      </c>
      <c r="K29" s="71">
        <v>10.284759944462202</v>
      </c>
      <c r="L29" s="71">
        <v>10.010898895644168</v>
      </c>
      <c r="M29" s="61" t="s">
        <v>509</v>
      </c>
    </row>
    <row r="30" spans="1:13" ht="15.75">
      <c r="A30" s="78" t="s">
        <v>341</v>
      </c>
      <c r="B30" s="63" t="s">
        <v>342</v>
      </c>
      <c r="C30" s="63" t="s">
        <v>343</v>
      </c>
      <c r="D30" s="63" t="s">
        <v>344</v>
      </c>
      <c r="E30" s="63" t="s">
        <v>282</v>
      </c>
      <c r="F30" s="72" t="s">
        <v>259</v>
      </c>
      <c r="G30" s="72" t="s">
        <v>259</v>
      </c>
      <c r="H30" s="71">
        <v>2.8092019735619482</v>
      </c>
      <c r="I30" s="71">
        <v>2.9196065965450355</v>
      </c>
      <c r="J30" s="71">
        <v>3.0515463125744153</v>
      </c>
      <c r="K30" s="71">
        <v>3.2368718372108232</v>
      </c>
      <c r="L30" s="71">
        <v>3.3635164551538264</v>
      </c>
      <c r="M30" s="61" t="s">
        <v>509</v>
      </c>
    </row>
    <row r="31" spans="1:13" ht="15.75">
      <c r="A31" s="78" t="s">
        <v>345</v>
      </c>
      <c r="B31" s="63" t="s">
        <v>346</v>
      </c>
      <c r="C31" s="63" t="s">
        <v>347</v>
      </c>
      <c r="D31" s="63" t="s">
        <v>348</v>
      </c>
      <c r="E31" s="63" t="s">
        <v>282</v>
      </c>
      <c r="F31" s="72" t="s">
        <v>259</v>
      </c>
      <c r="G31" s="72" t="s">
        <v>259</v>
      </c>
      <c r="H31" s="71">
        <v>0</v>
      </c>
      <c r="I31" s="71">
        <v>0</v>
      </c>
      <c r="J31" s="71">
        <v>0</v>
      </c>
      <c r="K31" s="71">
        <v>0</v>
      </c>
      <c r="L31" s="71">
        <v>0</v>
      </c>
      <c r="M31" s="61" t="s">
        <v>510</v>
      </c>
    </row>
    <row r="32" spans="1:13" ht="15.75">
      <c r="A32" s="83" t="s">
        <v>349</v>
      </c>
      <c r="B32" s="75" t="s">
        <v>350</v>
      </c>
      <c r="C32" s="75" t="s">
        <v>351</v>
      </c>
      <c r="D32" s="75" t="s">
        <v>276</v>
      </c>
      <c r="E32" s="75" t="s">
        <v>282</v>
      </c>
      <c r="F32" s="76">
        <f t="shared" ref="F32:L32" si="2">SUM(F28:F31)</f>
        <v>12.430911983616099</v>
      </c>
      <c r="G32" s="76">
        <f t="shared" si="2"/>
        <v>0</v>
      </c>
      <c r="H32" s="76">
        <f t="shared" si="2"/>
        <v>13.863825485650448</v>
      </c>
      <c r="I32" s="76">
        <f t="shared" si="2"/>
        <v>14.596832678417261</v>
      </c>
      <c r="J32" s="76">
        <f t="shared" si="2"/>
        <v>14.572565657836321</v>
      </c>
      <c r="K32" s="76">
        <f t="shared" si="2"/>
        <v>16.07367415819628</v>
      </c>
      <c r="L32" s="76">
        <f t="shared" si="2"/>
        <v>15.977198845385653</v>
      </c>
      <c r="M32" s="77" t="s">
        <v>259</v>
      </c>
    </row>
    <row r="33" spans="1:13" ht="15.75">
      <c r="A33" s="84" t="s">
        <v>352</v>
      </c>
      <c r="B33" s="65" t="s">
        <v>151</v>
      </c>
      <c r="C33" s="65" t="s">
        <v>353</v>
      </c>
      <c r="D33" s="65" t="s">
        <v>354</v>
      </c>
      <c r="E33" s="65" t="s">
        <v>282</v>
      </c>
      <c r="F33" s="82">
        <v>6.0815413890000078</v>
      </c>
      <c r="G33" s="82">
        <v>10.915977512381877</v>
      </c>
      <c r="H33" s="82">
        <v>10.555516732879822</v>
      </c>
      <c r="I33" s="82">
        <v>11.8308778346808</v>
      </c>
      <c r="J33" s="82">
        <v>11.250367636467946</v>
      </c>
      <c r="K33" s="82">
        <v>11.903050362373166</v>
      </c>
      <c r="L33" s="82">
        <v>12.118725640471196</v>
      </c>
      <c r="M33" s="61" t="s">
        <v>509</v>
      </c>
    </row>
    <row r="34" spans="1:13" ht="15.75">
      <c r="A34" s="84" t="s">
        <v>220</v>
      </c>
      <c r="B34" s="65" t="s">
        <v>355</v>
      </c>
      <c r="C34" s="65" t="s">
        <v>356</v>
      </c>
      <c r="D34" s="65" t="s">
        <v>357</v>
      </c>
      <c r="E34" s="65" t="s">
        <v>311</v>
      </c>
      <c r="F34" s="82">
        <v>0</v>
      </c>
      <c r="G34" s="82">
        <v>17.849214</v>
      </c>
      <c r="H34" s="82">
        <v>18.760655919999998</v>
      </c>
      <c r="I34" s="82">
        <v>48.443896982562954</v>
      </c>
      <c r="J34" s="82">
        <v>49.659407513744483</v>
      </c>
      <c r="K34" s="82">
        <v>51.681432895343256</v>
      </c>
      <c r="L34" s="82">
        <v>52.708991729163529</v>
      </c>
      <c r="M34" s="85" t="s">
        <v>511</v>
      </c>
    </row>
    <row r="35" spans="1:13" ht="15.75">
      <c r="A35" s="86" t="s">
        <v>358</v>
      </c>
      <c r="B35" s="65" t="s">
        <v>359</v>
      </c>
      <c r="C35" s="65" t="s">
        <v>347</v>
      </c>
      <c r="D35" s="65" t="s">
        <v>348</v>
      </c>
      <c r="E35" s="65" t="s">
        <v>282</v>
      </c>
      <c r="F35" s="72"/>
      <c r="G35" s="72" t="s">
        <v>259</v>
      </c>
      <c r="H35" s="72" t="s">
        <v>259</v>
      </c>
      <c r="I35" s="82">
        <v>3</v>
      </c>
      <c r="J35" s="82">
        <v>2</v>
      </c>
      <c r="K35" s="82">
        <v>2</v>
      </c>
      <c r="L35" s="82">
        <v>2</v>
      </c>
      <c r="M35" s="85" t="s">
        <v>512</v>
      </c>
    </row>
    <row r="36" spans="1:13" ht="15.75">
      <c r="A36" s="84" t="s">
        <v>360</v>
      </c>
      <c r="B36" s="65" t="s">
        <v>150</v>
      </c>
      <c r="C36" s="65" t="s">
        <v>361</v>
      </c>
      <c r="D36" s="65" t="s">
        <v>362</v>
      </c>
      <c r="E36" s="65" t="s">
        <v>282</v>
      </c>
      <c r="F36" s="82">
        <v>15.992674812117635</v>
      </c>
      <c r="G36" s="82">
        <v>15.997326508799999</v>
      </c>
      <c r="H36" s="82">
        <v>15.699016829576131</v>
      </c>
      <c r="I36" s="82">
        <v>-6.9120388083897311E-2</v>
      </c>
      <c r="J36" s="82">
        <v>-7.209181140898302E-2</v>
      </c>
      <c r="K36" s="82">
        <v>-4.1090887360391903E-2</v>
      </c>
      <c r="L36" s="82">
        <v>-3.730745024455473E-3</v>
      </c>
      <c r="M36" s="61" t="s">
        <v>502</v>
      </c>
    </row>
    <row r="37" spans="1:13" ht="15.75">
      <c r="A37" s="84" t="s">
        <v>363</v>
      </c>
      <c r="B37" s="65" t="s">
        <v>364</v>
      </c>
      <c r="C37" s="65" t="s">
        <v>365</v>
      </c>
      <c r="D37" s="65" t="s">
        <v>276</v>
      </c>
      <c r="E37" s="65" t="s">
        <v>311</v>
      </c>
      <c r="F37" s="82">
        <v>-1.5721460552370914</v>
      </c>
      <c r="G37" s="82">
        <v>1.9849141507976036</v>
      </c>
      <c r="H37" s="82">
        <v>0.79100000000000004</v>
      </c>
      <c r="I37" s="82">
        <v>0</v>
      </c>
      <c r="J37" s="82">
        <v>0</v>
      </c>
      <c r="K37" s="82">
        <v>0</v>
      </c>
      <c r="L37" s="82">
        <v>0</v>
      </c>
      <c r="M37" s="85" t="s">
        <v>502</v>
      </c>
    </row>
    <row r="38" spans="1:13" ht="15.75">
      <c r="A38" s="84" t="s">
        <v>366</v>
      </c>
      <c r="B38" s="65" t="s">
        <v>367</v>
      </c>
      <c r="C38" s="65" t="s">
        <v>368</v>
      </c>
      <c r="D38" s="65" t="s">
        <v>276</v>
      </c>
      <c r="E38" s="65" t="s">
        <v>311</v>
      </c>
      <c r="F38" s="82">
        <v>-0.38250000000000001</v>
      </c>
      <c r="G38" s="82">
        <v>-0.28187454000000001</v>
      </c>
      <c r="H38" s="82">
        <v>0.10154699999999994</v>
      </c>
      <c r="I38" s="82">
        <v>0</v>
      </c>
      <c r="J38" s="82">
        <v>0</v>
      </c>
      <c r="K38" s="82">
        <v>0</v>
      </c>
      <c r="L38" s="82">
        <v>0</v>
      </c>
      <c r="M38" s="85" t="s">
        <v>502</v>
      </c>
    </row>
    <row r="39" spans="1:13" ht="15.75">
      <c r="A39" s="87" t="s">
        <v>369</v>
      </c>
      <c r="B39" s="65" t="s">
        <v>370</v>
      </c>
      <c r="C39" s="65" t="s">
        <v>371</v>
      </c>
      <c r="D39" s="65" t="s">
        <v>276</v>
      </c>
      <c r="E39" s="65" t="s">
        <v>282</v>
      </c>
      <c r="F39" s="82">
        <v>-2.6897980800000174</v>
      </c>
      <c r="G39" s="72" t="s">
        <v>259</v>
      </c>
      <c r="H39" s="82">
        <v>56.423778228050232</v>
      </c>
      <c r="I39" s="82">
        <v>42.106999999999999</v>
      </c>
      <c r="J39" s="82">
        <v>0</v>
      </c>
      <c r="K39" s="82">
        <v>0</v>
      </c>
      <c r="L39" s="82">
        <v>0</v>
      </c>
      <c r="M39" s="85" t="s">
        <v>513</v>
      </c>
    </row>
    <row r="40" spans="1:13" ht="15.75">
      <c r="A40" s="88" t="s">
        <v>372</v>
      </c>
      <c r="B40" s="89" t="s">
        <v>373</v>
      </c>
      <c r="C40" s="75" t="s">
        <v>374</v>
      </c>
      <c r="D40" s="90"/>
      <c r="E40" s="75" t="s">
        <v>282</v>
      </c>
      <c r="F40" s="76">
        <f t="shared" ref="F40:L40" si="3">SUM(F17,F27,F32:F39)</f>
        <v>2143.270495367929</v>
      </c>
      <c r="G40" s="76">
        <f t="shared" si="3"/>
        <v>2524.237457871448</v>
      </c>
      <c r="H40" s="76">
        <f t="shared" si="3"/>
        <v>2681.6430787221757</v>
      </c>
      <c r="I40" s="76">
        <f t="shared" si="3"/>
        <v>2924.1583801712941</v>
      </c>
      <c r="J40" s="76">
        <f t="shared" si="3"/>
        <v>2857.4122114266474</v>
      </c>
      <c r="K40" s="76">
        <f t="shared" si="3"/>
        <v>3064.1820772483802</v>
      </c>
      <c r="L40" s="76">
        <f t="shared" si="3"/>
        <v>3292.994450106894</v>
      </c>
      <c r="M40" s="77" t="s">
        <v>259</v>
      </c>
    </row>
    <row r="41" spans="1:13" ht="15.75">
      <c r="A41" s="91" t="s">
        <v>375</v>
      </c>
      <c r="B41" s="81" t="s">
        <v>316</v>
      </c>
      <c r="C41" s="75" t="s">
        <v>259</v>
      </c>
      <c r="D41" s="74"/>
      <c r="E41" s="81" t="s">
        <v>311</v>
      </c>
      <c r="F41" s="72">
        <f t="shared" ref="F41:L41" si="4">F22</f>
        <v>2.5662115399999998</v>
      </c>
      <c r="G41" s="72">
        <f t="shared" si="4"/>
        <v>0</v>
      </c>
      <c r="H41" s="72">
        <f t="shared" si="4"/>
        <v>0</v>
      </c>
      <c r="I41" s="72">
        <f t="shared" si="4"/>
        <v>0</v>
      </c>
      <c r="J41" s="72">
        <f t="shared" si="4"/>
        <v>0</v>
      </c>
      <c r="K41" s="72">
        <f t="shared" si="4"/>
        <v>0</v>
      </c>
      <c r="L41" s="72">
        <f t="shared" si="4"/>
        <v>0</v>
      </c>
      <c r="M41" s="77" t="s">
        <v>259</v>
      </c>
    </row>
    <row r="42" spans="1:13" ht="15.75">
      <c r="A42" s="92" t="s">
        <v>376</v>
      </c>
      <c r="B42" s="93" t="s">
        <v>377</v>
      </c>
      <c r="C42" s="94" t="s">
        <v>259</v>
      </c>
      <c r="D42" s="94"/>
      <c r="E42" s="63" t="s">
        <v>282</v>
      </c>
      <c r="F42" s="71">
        <v>43.3</v>
      </c>
      <c r="G42" s="71">
        <v>46.954162359999998</v>
      </c>
      <c r="H42" s="71">
        <v>44.955204119999998</v>
      </c>
      <c r="I42" s="71">
        <v>44.955204119999998</v>
      </c>
      <c r="J42" s="71">
        <v>44.955204119999998</v>
      </c>
      <c r="K42" s="71">
        <v>44.955204119999998</v>
      </c>
      <c r="L42" s="71">
        <v>44.955204119999998</v>
      </c>
      <c r="M42" s="61" t="s">
        <v>502</v>
      </c>
    </row>
    <row r="43" spans="1:13" ht="15.75">
      <c r="A43" s="95" t="s">
        <v>378</v>
      </c>
      <c r="B43" s="75" t="s">
        <v>379</v>
      </c>
      <c r="C43" s="74" t="s">
        <v>259</v>
      </c>
      <c r="D43" s="74"/>
      <c r="E43" s="75" t="s">
        <v>311</v>
      </c>
      <c r="F43" s="76">
        <f>F40-F41-F42</f>
        <v>2097.4042838279288</v>
      </c>
      <c r="G43" s="76">
        <f t="shared" ref="G43:L43" si="5">G40-G41-G42</f>
        <v>2477.2832955114482</v>
      </c>
      <c r="H43" s="76">
        <f t="shared" si="5"/>
        <v>2636.6878746021757</v>
      </c>
      <c r="I43" s="76">
        <f t="shared" si="5"/>
        <v>2879.2031760512941</v>
      </c>
      <c r="J43" s="76">
        <f t="shared" si="5"/>
        <v>2812.4570073066475</v>
      </c>
      <c r="K43" s="76">
        <f t="shared" si="5"/>
        <v>3019.2268731283802</v>
      </c>
      <c r="L43" s="76">
        <f t="shared" si="5"/>
        <v>3248.039245986894</v>
      </c>
      <c r="M43" s="77" t="s">
        <v>259</v>
      </c>
    </row>
    <row r="44" spans="1:13" ht="15.75">
      <c r="A44" s="86" t="s">
        <v>380</v>
      </c>
      <c r="B44" s="63" t="s">
        <v>381</v>
      </c>
      <c r="C44" s="63" t="s">
        <v>382</v>
      </c>
      <c r="D44" s="63"/>
      <c r="E44" s="63" t="s">
        <v>282</v>
      </c>
      <c r="F44" s="71">
        <v>2089.5655309200001</v>
      </c>
      <c r="G44" s="72"/>
      <c r="H44" s="72" t="s">
        <v>259</v>
      </c>
      <c r="I44" s="72"/>
      <c r="J44" s="72"/>
      <c r="K44" s="72"/>
      <c r="L44" s="72"/>
      <c r="M44" s="61" t="s">
        <v>502</v>
      </c>
    </row>
    <row r="45" spans="1:13" ht="15.75">
      <c r="A45" s="96" t="s">
        <v>383</v>
      </c>
      <c r="B45" s="81" t="s">
        <v>384</v>
      </c>
      <c r="C45" s="81" t="s">
        <v>259</v>
      </c>
      <c r="D45" s="81"/>
      <c r="E45" s="81" t="s">
        <v>282</v>
      </c>
      <c r="F45" s="72">
        <f>F44-F40</f>
        <v>-53.704964447928887</v>
      </c>
      <c r="G45" s="72"/>
      <c r="H45" s="72" t="s">
        <v>259</v>
      </c>
      <c r="I45" s="72"/>
      <c r="J45" s="72"/>
      <c r="K45" s="72"/>
      <c r="L45" s="72"/>
      <c r="M45" s="77" t="s">
        <v>259</v>
      </c>
    </row>
    <row r="46" spans="1:13" ht="15.75">
      <c r="A46" s="74" t="s">
        <v>385</v>
      </c>
      <c r="B46" s="75" t="s">
        <v>259</v>
      </c>
      <c r="C46" s="75" t="s">
        <v>259</v>
      </c>
      <c r="D46" s="75"/>
      <c r="E46" s="75" t="s">
        <v>311</v>
      </c>
      <c r="F46" s="97" t="s">
        <v>259</v>
      </c>
      <c r="G46" s="97">
        <f t="shared" ref="G46:L46" si="6">G40/F40-1</f>
        <v>0.17775029485399574</v>
      </c>
      <c r="H46" s="97">
        <f t="shared" si="6"/>
        <v>6.2357691571322871E-2</v>
      </c>
      <c r="I46" s="97">
        <f t="shared" si="6"/>
        <v>9.0435339204305576E-2</v>
      </c>
      <c r="J46" s="97">
        <f t="shared" si="6"/>
        <v>-2.282577072338221E-2</v>
      </c>
      <c r="K46" s="97">
        <f t="shared" si="6"/>
        <v>7.2362631122968812E-2</v>
      </c>
      <c r="L46" s="97">
        <f t="shared" si="6"/>
        <v>7.4673229948523767E-2</v>
      </c>
      <c r="M46" s="77" t="s">
        <v>259</v>
      </c>
    </row>
    <row r="47" spans="1:13" ht="15.75">
      <c r="A47" s="74" t="s">
        <v>386</v>
      </c>
      <c r="B47" s="75" t="s">
        <v>259</v>
      </c>
      <c r="C47" s="75" t="s">
        <v>259</v>
      </c>
      <c r="D47" s="75"/>
      <c r="E47" s="75" t="s">
        <v>311</v>
      </c>
      <c r="F47" s="97" t="s">
        <v>259</v>
      </c>
      <c r="G47" s="97">
        <f t="shared" ref="G47:L47" si="7">G43/F43-1</f>
        <v>0.18111864012702883</v>
      </c>
      <c r="H47" s="97">
        <f t="shared" si="7"/>
        <v>6.4346528061425268E-2</v>
      </c>
      <c r="I47" s="97">
        <f t="shared" si="7"/>
        <v>9.1977250620045137E-2</v>
      </c>
      <c r="J47" s="97">
        <f t="shared" si="7"/>
        <v>-2.3182166961966955E-2</v>
      </c>
      <c r="K47" s="97">
        <f t="shared" si="7"/>
        <v>7.3519298351780282E-2</v>
      </c>
      <c r="L47" s="97">
        <f t="shared" si="7"/>
        <v>7.5785087531838657E-2</v>
      </c>
      <c r="M47" s="77" t="s">
        <v>259</v>
      </c>
    </row>
    <row r="48" spans="1:13">
      <c r="A48" s="48"/>
      <c r="B48" s="48"/>
      <c r="C48" s="48"/>
      <c r="D48" s="48"/>
      <c r="E48" s="48"/>
      <c r="F48" s="48"/>
      <c r="G48" s="48"/>
      <c r="H48" s="48"/>
      <c r="I48" s="48"/>
      <c r="J48" s="48"/>
    </row>
    <row r="49" spans="1:8">
      <c r="A49" s="1" t="s">
        <v>387</v>
      </c>
    </row>
    <row r="50" spans="1:8">
      <c r="A50" t="s">
        <v>388</v>
      </c>
    </row>
    <row r="51" spans="1:8">
      <c r="A51" t="s">
        <v>389</v>
      </c>
    </row>
    <row r="52" spans="1:8">
      <c r="A52" t="s">
        <v>390</v>
      </c>
      <c r="F52" s="3"/>
      <c r="G52" s="3"/>
      <c r="H52" s="3"/>
    </row>
    <row r="53" spans="1:8">
      <c r="A53" t="s">
        <v>391</v>
      </c>
    </row>
    <row r="54" spans="1:8">
      <c r="A54" t="s">
        <v>392</v>
      </c>
    </row>
  </sheetData>
  <mergeCells count="3">
    <mergeCell ref="A4:D4"/>
    <mergeCell ref="F4:K4"/>
    <mergeCell ref="M5:M6"/>
  </mergeCells>
  <conditionalFormatting sqref="F8:K8 A7:A16 C7:C16 G11:K11 F36:K41 F43:K47 F42:L42 F12:K33 L23:L25">
    <cfRule type="cellIs" dxfId="23" priority="4" operator="lessThan">
      <formula>0</formula>
    </cfRule>
  </conditionalFormatting>
  <conditionalFormatting sqref="F34:K34 F35:L35">
    <cfRule type="cellIs" dxfId="22" priority="3" operator="lessThan">
      <formula>0</formula>
    </cfRule>
  </conditionalFormatting>
  <conditionalFormatting sqref="L8 L36:L41 L11:L22 L26:L33 L43:L47">
    <cfRule type="cellIs" dxfId="21" priority="2" operator="lessThan">
      <formula>0</formula>
    </cfRule>
  </conditionalFormatting>
  <conditionalFormatting sqref="L34">
    <cfRule type="cellIs" dxfId="20"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M58"/>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4.28515625" bestFit="1" customWidth="1"/>
    <col min="3" max="3" width="12.28515625" bestFit="1" customWidth="1"/>
    <col min="4" max="4" width="10.5703125" bestFit="1" customWidth="1"/>
    <col min="5" max="5" width="11.28515625" bestFit="1" customWidth="1"/>
    <col min="6" max="12" width="12.7109375" bestFit="1" customWidth="1"/>
    <col min="13" max="13" width="44" bestFit="1" customWidth="1"/>
  </cols>
  <sheetData>
    <row r="2" spans="1:13">
      <c r="A2" s="332" t="s">
        <v>432</v>
      </c>
      <c r="B2" s="48"/>
      <c r="C2" s="48"/>
      <c r="D2" s="48"/>
      <c r="E2" s="48"/>
      <c r="F2" s="48"/>
      <c r="G2" s="48"/>
      <c r="H2" s="48"/>
      <c r="I2" s="48"/>
      <c r="J2" s="48"/>
    </row>
    <row r="3" spans="1:13">
      <c r="A3" s="48"/>
      <c r="B3" s="48"/>
      <c r="C3" s="48"/>
      <c r="D3" s="48"/>
      <c r="E3" s="48"/>
      <c r="F3" s="48"/>
      <c r="G3" s="48"/>
      <c r="H3" s="48"/>
      <c r="I3" s="48"/>
      <c r="J3" s="48"/>
    </row>
    <row r="4" spans="1:13" ht="26.25">
      <c r="A4" s="437" t="s">
        <v>394</v>
      </c>
      <c r="B4" s="437"/>
      <c r="C4" s="437"/>
      <c r="D4" s="437"/>
      <c r="E4" s="49" t="s">
        <v>258</v>
      </c>
      <c r="F4" s="438">
        <v>42027</v>
      </c>
      <c r="G4" s="438"/>
      <c r="H4" s="438"/>
      <c r="I4" s="438"/>
      <c r="J4" s="438"/>
      <c r="K4" s="438"/>
      <c r="L4" s="324"/>
      <c r="M4" s="50" t="s">
        <v>259</v>
      </c>
    </row>
    <row r="5" spans="1:13" ht="31.5">
      <c r="A5" s="51" t="s">
        <v>260</v>
      </c>
      <c r="B5" s="51" t="s">
        <v>259</v>
      </c>
      <c r="C5" s="52" t="s">
        <v>261</v>
      </c>
      <c r="D5" s="52" t="s">
        <v>262</v>
      </c>
      <c r="E5" s="51" t="s">
        <v>263</v>
      </c>
      <c r="F5" s="286" t="s">
        <v>264</v>
      </c>
      <c r="G5" s="286" t="s">
        <v>265</v>
      </c>
      <c r="H5" s="286" t="s">
        <v>266</v>
      </c>
      <c r="I5" s="286" t="s">
        <v>267</v>
      </c>
      <c r="J5" s="286" t="s">
        <v>268</v>
      </c>
      <c r="K5" s="286" t="s">
        <v>269</v>
      </c>
      <c r="L5" s="286" t="s">
        <v>270</v>
      </c>
      <c r="M5" s="439" t="s">
        <v>271</v>
      </c>
    </row>
    <row r="6" spans="1:13" ht="15.75">
      <c r="A6" s="51" t="s">
        <v>272</v>
      </c>
      <c r="B6" s="52" t="s">
        <v>259</v>
      </c>
      <c r="C6" s="52" t="s">
        <v>259</v>
      </c>
      <c r="D6" s="52" t="s">
        <v>259</v>
      </c>
      <c r="E6" s="52" t="s">
        <v>259</v>
      </c>
      <c r="F6" s="53" t="s">
        <v>231</v>
      </c>
      <c r="G6" s="54" t="s">
        <v>42</v>
      </c>
      <c r="H6" s="54" t="s">
        <v>43</v>
      </c>
      <c r="I6" s="54" t="s">
        <v>251</v>
      </c>
      <c r="J6" s="325" t="s">
        <v>252</v>
      </c>
      <c r="K6" s="326" t="s">
        <v>253</v>
      </c>
      <c r="L6" s="326" t="s">
        <v>254</v>
      </c>
      <c r="M6" s="439"/>
    </row>
    <row r="7" spans="1:13" ht="15.75">
      <c r="A7" s="98" t="s">
        <v>273</v>
      </c>
      <c r="B7" s="75" t="s">
        <v>259</v>
      </c>
      <c r="C7" s="99" t="s">
        <v>259</v>
      </c>
      <c r="D7" s="75" t="s">
        <v>259</v>
      </c>
      <c r="E7" s="75" t="s">
        <v>259</v>
      </c>
      <c r="F7" s="100">
        <v>251.73333333333301</v>
      </c>
      <c r="G7" s="100" t="s">
        <v>259</v>
      </c>
      <c r="H7" s="100" t="s">
        <v>259</v>
      </c>
      <c r="I7" s="100"/>
      <c r="J7" s="100"/>
      <c r="K7" s="100"/>
      <c r="L7" s="100"/>
      <c r="M7" s="235" t="s">
        <v>497</v>
      </c>
    </row>
    <row r="8" spans="1:13" ht="15.75">
      <c r="A8" s="101" t="s">
        <v>274</v>
      </c>
      <c r="B8" s="81" t="s">
        <v>259</v>
      </c>
      <c r="C8" s="102" t="s">
        <v>275</v>
      </c>
      <c r="D8" s="81" t="s">
        <v>259</v>
      </c>
      <c r="E8" s="81" t="s">
        <v>259</v>
      </c>
      <c r="F8" s="103">
        <v>1.1666890673736021</v>
      </c>
      <c r="G8" s="103" t="s">
        <v>259</v>
      </c>
      <c r="H8" s="103" t="s">
        <v>259</v>
      </c>
      <c r="I8" s="103"/>
      <c r="J8" s="103"/>
      <c r="K8" s="103"/>
      <c r="L8" s="103"/>
      <c r="M8" s="235" t="s">
        <v>498</v>
      </c>
    </row>
    <row r="9" spans="1:13" ht="15.75">
      <c r="A9" s="98" t="s">
        <v>277</v>
      </c>
      <c r="B9" s="75" t="s">
        <v>259</v>
      </c>
      <c r="C9" s="104" t="s">
        <v>278</v>
      </c>
      <c r="D9" s="75" t="s">
        <v>259</v>
      </c>
      <c r="E9" s="75" t="s">
        <v>259</v>
      </c>
      <c r="F9" s="105">
        <v>5.0000000000000001E-3</v>
      </c>
      <c r="G9" s="105">
        <v>5.0000000000000001E-3</v>
      </c>
      <c r="H9" s="105">
        <v>7.000000000000001E-3</v>
      </c>
      <c r="I9" s="105">
        <v>1.4999999999999999E-2</v>
      </c>
      <c r="J9" s="105">
        <v>2.1999999999999999E-2</v>
      </c>
      <c r="K9" s="105">
        <v>2.6000000000000006E-2</v>
      </c>
      <c r="L9" s="105">
        <v>2.6000000000000006E-2</v>
      </c>
      <c r="M9" s="235" t="s">
        <v>514</v>
      </c>
    </row>
    <row r="10" spans="1:13" ht="15.75">
      <c r="A10" s="62" t="s">
        <v>279</v>
      </c>
      <c r="B10" s="65" t="s">
        <v>280</v>
      </c>
      <c r="C10" s="64" t="s">
        <v>281</v>
      </c>
      <c r="D10" s="65" t="s">
        <v>276</v>
      </c>
      <c r="E10" s="65" t="s">
        <v>282</v>
      </c>
      <c r="F10" s="106">
        <v>225.12200000000001</v>
      </c>
      <c r="G10" s="106">
        <v>236.95</v>
      </c>
      <c r="H10" s="106">
        <v>258.63299999999998</v>
      </c>
      <c r="I10" s="106">
        <v>244.7</v>
      </c>
      <c r="J10" s="106">
        <v>249.4</v>
      </c>
      <c r="K10" s="327">
        <v>253.1</v>
      </c>
      <c r="L10" s="106">
        <v>256.39999999999998</v>
      </c>
      <c r="M10" s="234" t="s">
        <v>500</v>
      </c>
    </row>
    <row r="11" spans="1:13" ht="15.75">
      <c r="A11" s="62" t="s">
        <v>283</v>
      </c>
      <c r="B11" s="65" t="s">
        <v>284</v>
      </c>
      <c r="C11" s="64" t="s">
        <v>285</v>
      </c>
      <c r="D11" s="65" t="s">
        <v>276</v>
      </c>
      <c r="E11" s="65" t="s">
        <v>282</v>
      </c>
      <c r="F11" s="70" t="s">
        <v>259</v>
      </c>
      <c r="G11" s="71">
        <v>6.2</v>
      </c>
      <c r="H11" s="71">
        <v>-20.265547291863854</v>
      </c>
      <c r="I11" s="71">
        <v>-16.7</v>
      </c>
      <c r="J11" s="71">
        <v>8.9</v>
      </c>
      <c r="K11" s="328">
        <v>30.1</v>
      </c>
      <c r="L11" s="71">
        <v>34</v>
      </c>
      <c r="M11" s="234" t="s">
        <v>501</v>
      </c>
    </row>
    <row r="12" spans="1:13" ht="15.75">
      <c r="A12" s="62" t="s">
        <v>286</v>
      </c>
      <c r="B12" s="65" t="s">
        <v>287</v>
      </c>
      <c r="C12" s="64" t="s">
        <v>288</v>
      </c>
      <c r="D12" s="65" t="s">
        <v>276</v>
      </c>
      <c r="E12" s="65" t="s">
        <v>282</v>
      </c>
      <c r="F12" s="72" t="s">
        <v>259</v>
      </c>
      <c r="G12" s="71">
        <v>-0.1</v>
      </c>
      <c r="H12" s="71">
        <v>0.8</v>
      </c>
      <c r="I12" s="71">
        <v>0</v>
      </c>
      <c r="J12" s="71">
        <v>0</v>
      </c>
      <c r="K12" s="328">
        <v>0</v>
      </c>
      <c r="L12" s="71">
        <v>0</v>
      </c>
      <c r="M12" s="234" t="s">
        <v>502</v>
      </c>
    </row>
    <row r="13" spans="1:13" ht="15.75">
      <c r="A13" s="101" t="s">
        <v>295</v>
      </c>
      <c r="B13" s="81" t="s">
        <v>296</v>
      </c>
      <c r="C13" s="102" t="s">
        <v>297</v>
      </c>
      <c r="D13" s="81" t="s">
        <v>276</v>
      </c>
      <c r="E13" s="81" t="s">
        <v>282</v>
      </c>
      <c r="F13" s="107">
        <v>1.1630163330372321</v>
      </c>
      <c r="G13" s="107">
        <v>1.2050838144310985</v>
      </c>
      <c r="H13" s="107">
        <v>1.2266528212575316</v>
      </c>
      <c r="I13" s="107">
        <v>1.2762904094001102</v>
      </c>
      <c r="J13" s="107">
        <v>1.3083139362032947</v>
      </c>
      <c r="K13" s="329">
        <v>1.3615856951418255</v>
      </c>
      <c r="L13" s="107">
        <v>1.388657495025539</v>
      </c>
      <c r="M13" s="235" t="s">
        <v>515</v>
      </c>
    </row>
    <row r="14" spans="1:13" ht="15.75">
      <c r="A14" s="74" t="s">
        <v>298</v>
      </c>
      <c r="B14" s="75" t="s">
        <v>299</v>
      </c>
      <c r="C14" s="75" t="s">
        <v>300</v>
      </c>
      <c r="D14" s="75" t="s">
        <v>276</v>
      </c>
      <c r="E14" s="75" t="s">
        <v>282</v>
      </c>
      <c r="F14" s="76">
        <f t="shared" ref="F14:K14" si="0">SUM(F10:F12)*F13</f>
        <v>261.82056292600777</v>
      </c>
      <c r="G14" s="76">
        <f t="shared" si="0"/>
        <v>292.89562109747845</v>
      </c>
      <c r="H14" s="76">
        <f t="shared" ref="H14" si="1">SUM(H10:H12)*H13</f>
        <v>293.37543061741246</v>
      </c>
      <c r="I14" s="76">
        <f t="shared" si="0"/>
        <v>290.99421334322511</v>
      </c>
      <c r="J14" s="76">
        <f t="shared" si="0"/>
        <v>337.93748972131107</v>
      </c>
      <c r="K14" s="330">
        <f t="shared" si="0"/>
        <v>385.60106886416497</v>
      </c>
      <c r="L14" s="76">
        <f t="shared" ref="L14" si="2">SUM(L10:L12)*L13</f>
        <v>403.26613655541649</v>
      </c>
      <c r="M14" s="235" t="s">
        <v>259</v>
      </c>
    </row>
    <row r="15" spans="1:13" ht="15.75">
      <c r="A15" s="78" t="s">
        <v>301</v>
      </c>
      <c r="B15" s="63" t="s">
        <v>302</v>
      </c>
      <c r="C15" s="63" t="s">
        <v>303</v>
      </c>
      <c r="D15" s="63" t="s">
        <v>304</v>
      </c>
      <c r="E15" s="63" t="s">
        <v>282</v>
      </c>
      <c r="F15" s="72" t="s">
        <v>259</v>
      </c>
      <c r="G15" s="72" t="s">
        <v>259</v>
      </c>
      <c r="H15" s="71">
        <v>-19.070230095663646</v>
      </c>
      <c r="I15" s="71">
        <v>-4.6999646824261685</v>
      </c>
      <c r="J15" s="71">
        <v>-5.1000543259472622</v>
      </c>
      <c r="K15" s="328">
        <v>-5.5999411668582715</v>
      </c>
      <c r="L15" s="71">
        <v>-5.2998377789553945</v>
      </c>
      <c r="M15" s="234" t="s">
        <v>502</v>
      </c>
    </row>
    <row r="16" spans="1:13" ht="15.75">
      <c r="A16" s="78" t="s">
        <v>305</v>
      </c>
      <c r="B16" s="63" t="s">
        <v>306</v>
      </c>
      <c r="C16" s="63" t="s">
        <v>307</v>
      </c>
      <c r="D16" s="63" t="s">
        <v>304</v>
      </c>
      <c r="E16" s="63" t="s">
        <v>282</v>
      </c>
      <c r="F16" s="72" t="s">
        <v>259</v>
      </c>
      <c r="G16" s="71">
        <v>0</v>
      </c>
      <c r="H16" s="71">
        <v>0</v>
      </c>
      <c r="I16" s="71">
        <v>0</v>
      </c>
      <c r="J16" s="71">
        <v>0</v>
      </c>
      <c r="K16" s="328">
        <v>0</v>
      </c>
      <c r="L16" s="71">
        <v>0</v>
      </c>
      <c r="M16" s="234" t="s">
        <v>259</v>
      </c>
    </row>
    <row r="17" spans="1:13" ht="15.75">
      <c r="A17" s="83" t="s">
        <v>395</v>
      </c>
      <c r="B17" s="75" t="s">
        <v>331</v>
      </c>
      <c r="C17" s="75" t="s">
        <v>332</v>
      </c>
      <c r="D17" s="75" t="s">
        <v>304</v>
      </c>
      <c r="E17" s="75" t="s">
        <v>282</v>
      </c>
      <c r="F17" s="76">
        <f t="shared" ref="F17:K17" si="3">SUM(F15:F16)</f>
        <v>0</v>
      </c>
      <c r="G17" s="76">
        <f t="shared" si="3"/>
        <v>0</v>
      </c>
      <c r="H17" s="76">
        <f t="shared" ref="H17" si="4">SUM(H15:H16)</f>
        <v>-19.070230095663646</v>
      </c>
      <c r="I17" s="76">
        <f t="shared" si="3"/>
        <v>-4.6999646824261685</v>
      </c>
      <c r="J17" s="76">
        <f t="shared" si="3"/>
        <v>-5.1000543259472622</v>
      </c>
      <c r="K17" s="330">
        <f t="shared" si="3"/>
        <v>-5.5999411668582715</v>
      </c>
      <c r="L17" s="76">
        <f t="shared" ref="L17" si="5">SUM(L15:L16)</f>
        <v>-5.2998377789553945</v>
      </c>
      <c r="M17" s="235" t="s">
        <v>259</v>
      </c>
    </row>
    <row r="18" spans="1:13" ht="15.75">
      <c r="A18" s="78" t="s">
        <v>333</v>
      </c>
      <c r="B18" s="63" t="s">
        <v>334</v>
      </c>
      <c r="C18" s="63" t="s">
        <v>335</v>
      </c>
      <c r="D18" s="63" t="s">
        <v>336</v>
      </c>
      <c r="E18" s="63" t="s">
        <v>282</v>
      </c>
      <c r="F18" s="71">
        <v>0.50000702194206015</v>
      </c>
      <c r="G18" s="72" t="s">
        <v>259</v>
      </c>
      <c r="H18" s="71">
        <v>2.5824269921211189</v>
      </c>
      <c r="I18" s="71">
        <v>1.1984885290555851</v>
      </c>
      <c r="J18" s="71">
        <v>1.1881161824155848</v>
      </c>
      <c r="K18" s="328">
        <v>1.1958594995024447</v>
      </c>
      <c r="L18" s="71">
        <v>1.1958354602901926</v>
      </c>
      <c r="M18" s="234" t="s">
        <v>509</v>
      </c>
    </row>
    <row r="19" spans="1:13" ht="15.75">
      <c r="A19" s="78" t="s">
        <v>337</v>
      </c>
      <c r="B19" s="63" t="s">
        <v>338</v>
      </c>
      <c r="C19" s="63" t="s">
        <v>339</v>
      </c>
      <c r="D19" s="63" t="s">
        <v>340</v>
      </c>
      <c r="E19" s="63" t="s">
        <v>282</v>
      </c>
      <c r="F19" s="72" t="s">
        <v>259</v>
      </c>
      <c r="G19" s="72" t="s">
        <v>259</v>
      </c>
      <c r="H19" s="71">
        <v>1.8871581865500484</v>
      </c>
      <c r="I19" s="71">
        <v>0.59924426452779256</v>
      </c>
      <c r="J19" s="71">
        <v>0.5940580912077924</v>
      </c>
      <c r="K19" s="328">
        <v>0.59792974975122237</v>
      </c>
      <c r="L19" s="71">
        <v>0.5979177301450963</v>
      </c>
      <c r="M19" s="234" t="s">
        <v>509</v>
      </c>
    </row>
    <row r="20" spans="1:13" ht="15.75">
      <c r="A20" s="78" t="s">
        <v>341</v>
      </c>
      <c r="B20" s="63" t="s">
        <v>342</v>
      </c>
      <c r="C20" s="63" t="s">
        <v>343</v>
      </c>
      <c r="D20" s="63" t="s">
        <v>344</v>
      </c>
      <c r="E20" s="63" t="s">
        <v>282</v>
      </c>
      <c r="F20" s="72" t="s">
        <v>259</v>
      </c>
      <c r="G20" s="72" t="s">
        <v>259</v>
      </c>
      <c r="H20" s="71">
        <v>-0.19864823016316302</v>
      </c>
      <c r="I20" s="71">
        <v>0</v>
      </c>
      <c r="J20" s="71">
        <v>0</v>
      </c>
      <c r="K20" s="328">
        <v>0</v>
      </c>
      <c r="L20" s="71">
        <v>0</v>
      </c>
      <c r="M20" s="234" t="s">
        <v>509</v>
      </c>
    </row>
    <row r="21" spans="1:13" ht="15.75">
      <c r="A21" s="78" t="s">
        <v>345</v>
      </c>
      <c r="B21" s="63" t="s">
        <v>346</v>
      </c>
      <c r="C21" s="63" t="s">
        <v>347</v>
      </c>
      <c r="D21" s="63" t="s">
        <v>348</v>
      </c>
      <c r="E21" s="63" t="s">
        <v>282</v>
      </c>
      <c r="F21" s="72" t="s">
        <v>259</v>
      </c>
      <c r="G21" s="72" t="s">
        <v>259</v>
      </c>
      <c r="H21" s="71">
        <v>0</v>
      </c>
      <c r="I21" s="71">
        <v>0</v>
      </c>
      <c r="J21" s="71">
        <v>0</v>
      </c>
      <c r="K21" s="328">
        <v>0</v>
      </c>
      <c r="L21" s="71">
        <v>0</v>
      </c>
      <c r="M21" s="234" t="s">
        <v>510</v>
      </c>
    </row>
    <row r="22" spans="1:13" ht="15.75">
      <c r="A22" s="78" t="s">
        <v>396</v>
      </c>
      <c r="B22" s="63" t="s">
        <v>397</v>
      </c>
      <c r="C22" s="108" t="s">
        <v>398</v>
      </c>
      <c r="D22" s="63" t="s">
        <v>399</v>
      </c>
      <c r="E22" s="63" t="s">
        <v>400</v>
      </c>
      <c r="F22" s="72" t="s">
        <v>259</v>
      </c>
      <c r="G22" s="72" t="s">
        <v>259</v>
      </c>
      <c r="H22" s="71">
        <v>0</v>
      </c>
      <c r="I22" s="71">
        <v>0</v>
      </c>
      <c r="J22" s="71">
        <v>0</v>
      </c>
      <c r="K22" s="328">
        <v>0</v>
      </c>
      <c r="L22" s="71">
        <v>0</v>
      </c>
      <c r="M22" s="234" t="s">
        <v>509</v>
      </c>
    </row>
    <row r="23" spans="1:13" ht="15.75">
      <c r="A23" s="83" t="s">
        <v>401</v>
      </c>
      <c r="B23" s="75" t="s">
        <v>350</v>
      </c>
      <c r="C23" s="75" t="s">
        <v>351</v>
      </c>
      <c r="D23" s="75" t="s">
        <v>276</v>
      </c>
      <c r="E23" s="75" t="s">
        <v>282</v>
      </c>
      <c r="F23" s="76">
        <f>SUM(F18:F22)</f>
        <v>0.50000702194206015</v>
      </c>
      <c r="G23" s="76">
        <f t="shared" ref="G23:L23" si="6">SUM(G18:G22)</f>
        <v>0</v>
      </c>
      <c r="H23" s="76">
        <f t="shared" si="6"/>
        <v>4.2709369485080044</v>
      </c>
      <c r="I23" s="76">
        <f t="shared" si="6"/>
        <v>1.7977327935833776</v>
      </c>
      <c r="J23" s="76">
        <f t="shared" si="6"/>
        <v>1.7821742736233772</v>
      </c>
      <c r="K23" s="330">
        <f t="shared" si="6"/>
        <v>1.7937892492536671</v>
      </c>
      <c r="L23" s="76">
        <f t="shared" si="6"/>
        <v>1.793753190435289</v>
      </c>
      <c r="M23" s="235" t="s">
        <v>259</v>
      </c>
    </row>
    <row r="24" spans="1:13" ht="15.75">
      <c r="A24" s="84" t="s">
        <v>352</v>
      </c>
      <c r="B24" s="65" t="s">
        <v>151</v>
      </c>
      <c r="C24" s="65" t="s">
        <v>353</v>
      </c>
      <c r="D24" s="65" t="s">
        <v>354</v>
      </c>
      <c r="E24" s="65" t="s">
        <v>282</v>
      </c>
      <c r="F24" s="82">
        <v>0.60000842633047224</v>
      </c>
      <c r="G24" s="82">
        <v>0.99998656910720973</v>
      </c>
      <c r="H24" s="82">
        <v>1.1918893809789779</v>
      </c>
      <c r="I24" s="82">
        <v>0.79899235270372337</v>
      </c>
      <c r="J24" s="82">
        <v>0.79207745494372328</v>
      </c>
      <c r="K24" s="331">
        <v>0.79723966633496335</v>
      </c>
      <c r="L24" s="82">
        <v>0.7972236401934617</v>
      </c>
      <c r="M24" s="234" t="s">
        <v>509</v>
      </c>
    </row>
    <row r="25" spans="1:13" ht="15.75">
      <c r="A25" s="84" t="s">
        <v>360</v>
      </c>
      <c r="B25" s="65" t="s">
        <v>150</v>
      </c>
      <c r="C25" s="65" t="s">
        <v>361</v>
      </c>
      <c r="D25" s="65" t="s">
        <v>362</v>
      </c>
      <c r="E25" s="65" t="s">
        <v>282</v>
      </c>
      <c r="F25" s="82">
        <v>25.500358119045067</v>
      </c>
      <c r="G25" s="82">
        <v>29.199607817930524</v>
      </c>
      <c r="H25" s="82">
        <v>18.00077513666686</v>
      </c>
      <c r="I25" s="82">
        <v>31.899760291360582</v>
      </c>
      <c r="J25" s="82">
        <v>33.10035258604988</v>
      </c>
      <c r="K25" s="331">
        <v>33.299650152925075</v>
      </c>
      <c r="L25" s="82">
        <v>32.798996065988099</v>
      </c>
      <c r="M25" s="234" t="s">
        <v>502</v>
      </c>
    </row>
    <row r="26" spans="1:13" ht="15.75">
      <c r="A26" s="87" t="s">
        <v>369</v>
      </c>
      <c r="B26" s="65" t="s">
        <v>370</v>
      </c>
      <c r="C26" s="65" t="s">
        <v>371</v>
      </c>
      <c r="D26" s="65" t="s">
        <v>276</v>
      </c>
      <c r="E26" s="65" t="s">
        <v>282</v>
      </c>
      <c r="F26" s="82">
        <v>-0.80001123510729633</v>
      </c>
      <c r="G26" s="72" t="s">
        <v>259</v>
      </c>
      <c r="H26" s="82">
        <v>8.6411980120975898</v>
      </c>
      <c r="I26" s="82">
        <v>0.19974808817593084</v>
      </c>
      <c r="J26" s="82">
        <v>0</v>
      </c>
      <c r="K26" s="331">
        <v>0</v>
      </c>
      <c r="L26" s="82">
        <v>0</v>
      </c>
      <c r="M26" s="234" t="s">
        <v>513</v>
      </c>
    </row>
    <row r="27" spans="1:13" ht="15.75">
      <c r="A27" s="88" t="s">
        <v>402</v>
      </c>
      <c r="B27" s="75" t="s">
        <v>373</v>
      </c>
      <c r="C27" s="75" t="s">
        <v>374</v>
      </c>
      <c r="D27" s="90" t="s">
        <v>259</v>
      </c>
      <c r="E27" s="75" t="s">
        <v>282</v>
      </c>
      <c r="F27" s="76">
        <f t="shared" ref="F27:L27" si="7">SUM(F14,F17,F23:F26)</f>
        <v>287.62092525821805</v>
      </c>
      <c r="G27" s="76">
        <f t="shared" si="7"/>
        <v>323.09521548451619</v>
      </c>
      <c r="H27" s="76">
        <f t="shared" si="7"/>
        <v>306.4100000000002</v>
      </c>
      <c r="I27" s="76">
        <f t="shared" si="7"/>
        <v>320.9904821866225</v>
      </c>
      <c r="J27" s="76">
        <f t="shared" si="7"/>
        <v>368.5120397099808</v>
      </c>
      <c r="K27" s="330">
        <f t="shared" si="7"/>
        <v>415.89180676582043</v>
      </c>
      <c r="L27" s="76">
        <f t="shared" si="7"/>
        <v>433.35627167307791</v>
      </c>
      <c r="M27" s="235" t="s">
        <v>259</v>
      </c>
    </row>
    <row r="28" spans="1:13" ht="15.75">
      <c r="A28" s="109" t="s">
        <v>403</v>
      </c>
      <c r="B28" s="65" t="s">
        <v>377</v>
      </c>
      <c r="C28" s="65" t="s">
        <v>404</v>
      </c>
      <c r="D28" s="86" t="s">
        <v>259</v>
      </c>
      <c r="E28" s="65" t="s">
        <v>400</v>
      </c>
      <c r="F28" s="82">
        <v>7.0000983071888427</v>
      </c>
      <c r="G28" s="82">
        <v>7.6998965821255148</v>
      </c>
      <c r="H28" s="82">
        <v>8.0423509702942901</v>
      </c>
      <c r="I28" s="82">
        <v>8.6890418356529917</v>
      </c>
      <c r="J28" s="82">
        <v>9.9009681867965416</v>
      </c>
      <c r="K28" s="331">
        <v>10.463770620646393</v>
      </c>
      <c r="L28" s="82">
        <v>11.299654132489804</v>
      </c>
      <c r="M28" s="234" t="s">
        <v>516</v>
      </c>
    </row>
    <row r="29" spans="1:13" ht="15.75">
      <c r="A29" s="92" t="s">
        <v>405</v>
      </c>
      <c r="B29" s="93" t="s">
        <v>406</v>
      </c>
      <c r="C29" s="93" t="s">
        <v>407</v>
      </c>
      <c r="D29" s="93" t="s">
        <v>259</v>
      </c>
      <c r="E29" s="63" t="s">
        <v>400</v>
      </c>
      <c r="F29" s="71">
        <v>15.033364765227704</v>
      </c>
      <c r="G29" s="71">
        <v>18.49975152848338</v>
      </c>
      <c r="H29" s="71">
        <v>18.7877942381695</v>
      </c>
      <c r="I29" s="71">
        <v>19.175816464889362</v>
      </c>
      <c r="J29" s="71">
        <v>20.792033192272733</v>
      </c>
      <c r="K29" s="71">
        <v>22.023745782503362</v>
      </c>
      <c r="L29" s="71">
        <v>23.499280718009768</v>
      </c>
      <c r="M29" s="234" t="s">
        <v>517</v>
      </c>
    </row>
    <row r="30" spans="1:13" ht="15.75">
      <c r="A30" s="95" t="s">
        <v>408</v>
      </c>
      <c r="B30" s="75" t="s">
        <v>379</v>
      </c>
      <c r="C30" s="75" t="s">
        <v>320</v>
      </c>
      <c r="D30" s="74" t="s">
        <v>259</v>
      </c>
      <c r="E30" s="75" t="s">
        <v>311</v>
      </c>
      <c r="F30" s="76">
        <f>F27+F28-F29</f>
        <v>279.58765880017921</v>
      </c>
      <c r="G30" s="76">
        <f t="shared" ref="G30:L30" si="8">G27+G28-G29</f>
        <v>312.29536053815832</v>
      </c>
      <c r="H30" s="76">
        <f t="shared" si="8"/>
        <v>295.66455673212499</v>
      </c>
      <c r="I30" s="76">
        <f t="shared" si="8"/>
        <v>310.50370755738612</v>
      </c>
      <c r="J30" s="76">
        <f t="shared" si="8"/>
        <v>357.62097470450459</v>
      </c>
      <c r="K30" s="76">
        <f t="shared" si="8"/>
        <v>404.33183160396351</v>
      </c>
      <c r="L30" s="76">
        <f t="shared" si="8"/>
        <v>421.15664508755799</v>
      </c>
      <c r="M30" s="235" t="s">
        <v>518</v>
      </c>
    </row>
    <row r="31" spans="1:13" ht="15.75">
      <c r="A31" s="86" t="s">
        <v>380</v>
      </c>
      <c r="B31" s="63" t="s">
        <v>381</v>
      </c>
      <c r="C31" s="63" t="s">
        <v>382</v>
      </c>
      <c r="D31" s="63" t="s">
        <v>259</v>
      </c>
      <c r="E31" s="63" t="s">
        <v>282</v>
      </c>
      <c r="F31" s="71">
        <v>271.3038101057619</v>
      </c>
      <c r="G31" s="72"/>
      <c r="H31" s="72"/>
      <c r="I31" s="72"/>
      <c r="J31" s="72"/>
      <c r="K31" s="72"/>
      <c r="L31" s="72"/>
      <c r="M31" s="234" t="s">
        <v>259</v>
      </c>
    </row>
    <row r="32" spans="1:13" ht="15.75">
      <c r="A32" s="96" t="s">
        <v>383</v>
      </c>
      <c r="B32" s="81" t="s">
        <v>384</v>
      </c>
      <c r="C32" s="81" t="s">
        <v>259</v>
      </c>
      <c r="D32" s="81" t="s">
        <v>259</v>
      </c>
      <c r="E32" s="81" t="s">
        <v>282</v>
      </c>
      <c r="F32" s="72">
        <f>F31-F30</f>
        <v>-8.2838486944173155</v>
      </c>
      <c r="G32" s="72"/>
      <c r="H32" s="72"/>
      <c r="I32" s="72"/>
      <c r="J32" s="72"/>
      <c r="K32" s="72"/>
      <c r="L32" s="72"/>
      <c r="M32" s="235" t="s">
        <v>259</v>
      </c>
    </row>
    <row r="33" spans="1:13" ht="15.75">
      <c r="A33" s="74" t="s">
        <v>386</v>
      </c>
      <c r="B33" s="75" t="s">
        <v>259</v>
      </c>
      <c r="C33" s="75" t="s">
        <v>259</v>
      </c>
      <c r="D33" s="75" t="s">
        <v>259</v>
      </c>
      <c r="E33" s="75" t="s">
        <v>282</v>
      </c>
      <c r="F33" s="97" t="s">
        <v>259</v>
      </c>
      <c r="G33" s="97">
        <f>G30/F30-1</f>
        <v>0.11698549885334986</v>
      </c>
      <c r="H33" s="97">
        <f t="shared" ref="H33:L33" si="9">H30/G30-1</f>
        <v>-5.3253444999549648E-2</v>
      </c>
      <c r="I33" s="97">
        <f t="shared" si="9"/>
        <v>5.018914336325242E-2</v>
      </c>
      <c r="J33" s="97">
        <f t="shared" si="9"/>
        <v>0.15174462011346646</v>
      </c>
      <c r="K33" s="97">
        <f t="shared" si="9"/>
        <v>0.13061554048404234</v>
      </c>
      <c r="L33" s="97">
        <f t="shared" si="9"/>
        <v>4.1611399767491175E-2</v>
      </c>
      <c r="M33" s="235" t="s">
        <v>259</v>
      </c>
    </row>
    <row r="34" spans="1:13">
      <c r="A34" s="48" t="s">
        <v>259</v>
      </c>
      <c r="B34" s="48"/>
      <c r="C34" s="48"/>
      <c r="D34" s="48"/>
      <c r="E34" s="48"/>
      <c r="F34" s="48"/>
      <c r="G34" s="48"/>
      <c r="H34" s="48"/>
      <c r="I34" s="48"/>
      <c r="J34" s="48"/>
    </row>
    <row r="35" spans="1:13">
      <c r="A35" s="1" t="s">
        <v>387</v>
      </c>
    </row>
    <row r="36" spans="1:13">
      <c r="A36" t="s">
        <v>388</v>
      </c>
    </row>
    <row r="37" spans="1:13">
      <c r="A37" t="s">
        <v>389</v>
      </c>
    </row>
    <row r="38" spans="1:13">
      <c r="A38" t="s">
        <v>390</v>
      </c>
      <c r="F38" s="3"/>
      <c r="G38" s="3"/>
      <c r="H38" s="3"/>
    </row>
    <row r="39" spans="1:13">
      <c r="A39" t="s">
        <v>409</v>
      </c>
    </row>
    <row r="41" spans="1:13">
      <c r="A41" s="11" t="s">
        <v>410</v>
      </c>
    </row>
    <row r="42" spans="1:13" ht="45" customHeight="1">
      <c r="A42" s="440" t="s">
        <v>411</v>
      </c>
      <c r="B42" s="440"/>
      <c r="C42" s="440"/>
      <c r="D42" s="440"/>
      <c r="E42" s="440"/>
      <c r="F42" s="440"/>
      <c r="G42" s="440"/>
      <c r="H42" s="440"/>
    </row>
    <row r="44" spans="1:13">
      <c r="A44" s="440" t="s">
        <v>412</v>
      </c>
      <c r="B44" s="441"/>
      <c r="C44" s="441"/>
      <c r="D44" s="441"/>
      <c r="E44" s="441"/>
      <c r="F44" s="441"/>
      <c r="G44" s="441"/>
      <c r="H44" s="441"/>
    </row>
    <row r="45" spans="1:13">
      <c r="A45" s="13" t="s">
        <v>413</v>
      </c>
      <c r="B45" s="287"/>
      <c r="C45" s="287"/>
      <c r="D45" s="287"/>
      <c r="E45" s="287"/>
      <c r="F45" s="287"/>
      <c r="G45" s="287"/>
      <c r="H45" s="287"/>
    </row>
    <row r="46" spans="1:13">
      <c r="A46" s="287"/>
      <c r="B46" s="287"/>
      <c r="C46" s="287"/>
      <c r="D46" s="287"/>
      <c r="E46" s="287"/>
      <c r="F46" s="287"/>
      <c r="G46" s="287"/>
      <c r="H46" s="287"/>
    </row>
    <row r="47" spans="1:13">
      <c r="A47" s="441" t="s">
        <v>414</v>
      </c>
      <c r="B47" s="441"/>
      <c r="C47" s="441"/>
      <c r="D47" s="441"/>
      <c r="E47" s="441"/>
      <c r="F47" s="441"/>
      <c r="G47" s="441"/>
      <c r="H47" s="441"/>
    </row>
    <row r="48" spans="1:13">
      <c r="A48" s="13" t="s">
        <v>415</v>
      </c>
      <c r="B48" s="287"/>
      <c r="C48" s="287"/>
      <c r="D48" s="287"/>
      <c r="E48" s="287"/>
      <c r="F48" s="287"/>
      <c r="G48" s="287"/>
      <c r="H48" s="287"/>
    </row>
    <row r="49" spans="1:8">
      <c r="A49" s="287"/>
      <c r="B49" s="287"/>
      <c r="C49" s="287"/>
      <c r="D49" s="287"/>
      <c r="E49" s="287"/>
      <c r="F49" s="287"/>
      <c r="G49" s="287"/>
      <c r="H49" s="287"/>
    </row>
    <row r="50" spans="1:8">
      <c r="A50" s="440" t="s">
        <v>416</v>
      </c>
      <c r="B50" s="441"/>
      <c r="C50" s="441"/>
      <c r="D50" s="441"/>
      <c r="E50" s="441"/>
      <c r="F50" s="441"/>
      <c r="G50" s="441"/>
      <c r="H50" s="441"/>
    </row>
    <row r="52" spans="1:8">
      <c r="A52" s="440" t="s">
        <v>417</v>
      </c>
      <c r="B52" s="440"/>
      <c r="C52" s="440"/>
      <c r="D52" s="440"/>
      <c r="E52" s="440"/>
      <c r="F52" s="440"/>
      <c r="G52" s="440"/>
      <c r="H52" s="440"/>
    </row>
    <row r="54" spans="1:8">
      <c r="A54" s="12" t="s">
        <v>418</v>
      </c>
    </row>
    <row r="56" spans="1:8">
      <c r="A56" s="11" t="s">
        <v>419</v>
      </c>
    </row>
    <row r="57" spans="1:8">
      <c r="A57" t="s">
        <v>420</v>
      </c>
    </row>
    <row r="58" spans="1:8">
      <c r="A58" t="s">
        <v>421</v>
      </c>
    </row>
  </sheetData>
  <mergeCells count="8">
    <mergeCell ref="A4:D4"/>
    <mergeCell ref="F4:K4"/>
    <mergeCell ref="A52:H52"/>
    <mergeCell ref="M5:M6"/>
    <mergeCell ref="A42:H42"/>
    <mergeCell ref="A44:H44"/>
    <mergeCell ref="A47:H47"/>
    <mergeCell ref="A50:H50"/>
  </mergeCells>
  <conditionalFormatting sqref="A10">
    <cfRule type="cellIs" dxfId="19" priority="4" operator="lessThan">
      <formula>0</formula>
    </cfRule>
  </conditionalFormatting>
  <conditionalFormatting sqref="H30:H32">
    <cfRule type="cellIs" dxfId="18" priority="3" operator="lessThan">
      <formula>0</formula>
    </cfRule>
  </conditionalFormatting>
  <conditionalFormatting sqref="H11:H26">
    <cfRule type="cellIs" dxfId="17" priority="2" operator="lessThan">
      <formula>0</formula>
    </cfRule>
  </conditionalFormatting>
  <conditionalFormatting sqref="L11:L29">
    <cfRule type="cellIs" dxfId="16" priority="1" operator="lessThan">
      <formula>0</formula>
    </cfRule>
  </conditionalFormatting>
  <conditionalFormatting sqref="A9 C9:C13 A11:A13 G11 F12:G33 I11:K32 H33:L33 H27:H29 L30:L32">
    <cfRule type="cellIs" dxfId="15" priority="6" operator="lessThan">
      <formula>0</formula>
    </cfRule>
  </conditionalFormatting>
  <conditionalFormatting sqref="A7:A8 C7:C8 F8:L8">
    <cfRule type="cellIs" dxfId="14" priority="5"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M59"/>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3.7109375" bestFit="1" customWidth="1"/>
    <col min="3" max="4" width="10.5703125" bestFit="1" customWidth="1"/>
    <col min="5" max="5" width="11.28515625" bestFit="1" customWidth="1"/>
    <col min="6" max="12" width="12.7109375" customWidth="1"/>
    <col min="13" max="13" width="55.7109375" bestFit="1" customWidth="1"/>
  </cols>
  <sheetData>
    <row r="2" spans="1:13">
      <c r="A2" s="332" t="s">
        <v>431</v>
      </c>
      <c r="B2" s="48"/>
      <c r="C2" s="48"/>
      <c r="D2" s="48"/>
      <c r="E2" s="48"/>
      <c r="F2" s="48"/>
      <c r="G2" s="48"/>
      <c r="H2" s="48"/>
      <c r="I2" s="48"/>
      <c r="J2" s="48"/>
    </row>
    <row r="3" spans="1:13">
      <c r="A3" s="48"/>
      <c r="B3" s="48"/>
      <c r="C3" s="48"/>
      <c r="D3" s="48"/>
      <c r="E3" s="48"/>
      <c r="F3" s="48"/>
      <c r="G3" s="48"/>
      <c r="H3" s="48"/>
      <c r="I3" s="48"/>
      <c r="J3" s="48"/>
    </row>
    <row r="4" spans="1:13" ht="26.25">
      <c r="A4" s="437" t="s">
        <v>422</v>
      </c>
      <c r="B4" s="437"/>
      <c r="C4" s="437"/>
      <c r="D4" s="437"/>
      <c r="E4" s="49" t="s">
        <v>258</v>
      </c>
      <c r="F4" s="438">
        <v>42027</v>
      </c>
      <c r="G4" s="438"/>
      <c r="H4" s="438"/>
      <c r="I4" s="438"/>
      <c r="J4" s="438"/>
      <c r="K4" s="438"/>
      <c r="L4" s="324"/>
      <c r="M4" s="50" t="s">
        <v>259</v>
      </c>
    </row>
    <row r="5" spans="1:13" ht="31.5">
      <c r="A5" s="51" t="s">
        <v>260</v>
      </c>
      <c r="B5" s="51" t="s">
        <v>259</v>
      </c>
      <c r="C5" s="52" t="s">
        <v>261</v>
      </c>
      <c r="D5" s="52" t="s">
        <v>262</v>
      </c>
      <c r="E5" s="51" t="s">
        <v>263</v>
      </c>
      <c r="F5" s="286" t="s">
        <v>264</v>
      </c>
      <c r="G5" s="286" t="s">
        <v>265</v>
      </c>
      <c r="H5" s="286" t="s">
        <v>266</v>
      </c>
      <c r="I5" s="286" t="s">
        <v>267</v>
      </c>
      <c r="J5" s="286" t="s">
        <v>268</v>
      </c>
      <c r="K5" s="286" t="s">
        <v>269</v>
      </c>
      <c r="L5" s="286" t="s">
        <v>270</v>
      </c>
      <c r="M5" s="439" t="s">
        <v>271</v>
      </c>
    </row>
    <row r="6" spans="1:13" ht="15.75">
      <c r="A6" s="51" t="s">
        <v>272</v>
      </c>
      <c r="B6" s="52" t="s">
        <v>259</v>
      </c>
      <c r="C6" s="52" t="s">
        <v>259</v>
      </c>
      <c r="D6" s="52" t="s">
        <v>259</v>
      </c>
      <c r="E6" s="52" t="s">
        <v>259</v>
      </c>
      <c r="F6" s="53" t="s">
        <v>231</v>
      </c>
      <c r="G6" s="54" t="s">
        <v>42</v>
      </c>
      <c r="H6" s="54" t="s">
        <v>43</v>
      </c>
      <c r="I6" s="54" t="s">
        <v>251</v>
      </c>
      <c r="J6" s="325" t="s">
        <v>252</v>
      </c>
      <c r="K6" s="326" t="s">
        <v>253</v>
      </c>
      <c r="L6" s="326" t="s">
        <v>254</v>
      </c>
      <c r="M6" s="439"/>
    </row>
    <row r="7" spans="1:13" ht="15.75">
      <c r="A7" s="98" t="s">
        <v>273</v>
      </c>
      <c r="B7" s="75" t="s">
        <v>259</v>
      </c>
      <c r="C7" s="99" t="s">
        <v>259</v>
      </c>
      <c r="D7" s="75" t="s">
        <v>259</v>
      </c>
      <c r="E7" s="75" t="s">
        <v>259</v>
      </c>
      <c r="F7" s="100">
        <v>251.73333333333301</v>
      </c>
      <c r="G7" s="100" t="s">
        <v>259</v>
      </c>
      <c r="H7" s="100" t="s">
        <v>259</v>
      </c>
      <c r="I7" s="100"/>
      <c r="J7" s="100"/>
      <c r="K7" s="100"/>
      <c r="L7" s="100"/>
      <c r="M7" s="77" t="s">
        <v>497</v>
      </c>
    </row>
    <row r="8" spans="1:13" ht="15.75">
      <c r="A8" s="101" t="s">
        <v>274</v>
      </c>
      <c r="B8" s="81" t="s">
        <v>259</v>
      </c>
      <c r="C8" s="102" t="s">
        <v>275</v>
      </c>
      <c r="D8" s="81" t="s">
        <v>259</v>
      </c>
      <c r="E8" s="81" t="s">
        <v>259</v>
      </c>
      <c r="F8" s="103">
        <v>1.1666890673736021</v>
      </c>
      <c r="G8" s="103" t="s">
        <v>259</v>
      </c>
      <c r="H8" s="103" t="s">
        <v>259</v>
      </c>
      <c r="I8" s="103"/>
      <c r="J8" s="103"/>
      <c r="K8" s="103"/>
      <c r="L8" s="103"/>
      <c r="M8" s="77" t="s">
        <v>498</v>
      </c>
    </row>
    <row r="9" spans="1:13" ht="15.75">
      <c r="A9" s="98" t="s">
        <v>277</v>
      </c>
      <c r="B9" s="75" t="s">
        <v>259</v>
      </c>
      <c r="C9" s="104" t="s">
        <v>278</v>
      </c>
      <c r="D9" s="75" t="s">
        <v>259</v>
      </c>
      <c r="E9" s="75" t="s">
        <v>259</v>
      </c>
      <c r="F9" s="105">
        <v>5.0000000000000001E-3</v>
      </c>
      <c r="G9" s="105">
        <v>5.0000000000000001E-3</v>
      </c>
      <c r="H9" s="105">
        <v>7.000000000000001E-3</v>
      </c>
      <c r="I9" s="105">
        <v>1.4999999999999999E-2</v>
      </c>
      <c r="J9" s="105">
        <v>2.1999999999999999E-2</v>
      </c>
      <c r="K9" s="105">
        <v>2.6000000000000006E-2</v>
      </c>
      <c r="L9" s="105">
        <v>2.6000000000000006E-2</v>
      </c>
      <c r="M9" s="77" t="s">
        <v>514</v>
      </c>
    </row>
    <row r="10" spans="1:13" ht="15.75" customHeight="1">
      <c r="A10" s="62" t="s">
        <v>279</v>
      </c>
      <c r="B10" s="65" t="s">
        <v>280</v>
      </c>
      <c r="C10" s="64" t="s">
        <v>281</v>
      </c>
      <c r="D10" s="65" t="s">
        <v>276</v>
      </c>
      <c r="E10" s="65" t="s">
        <v>282</v>
      </c>
      <c r="F10" s="110">
        <v>104.53941362532855</v>
      </c>
      <c r="G10" s="110">
        <v>111.51535378505646</v>
      </c>
      <c r="H10" s="110">
        <v>124.139</v>
      </c>
      <c r="I10" s="110">
        <v>123.63452692019858</v>
      </c>
      <c r="J10" s="110">
        <v>119.5972852762783</v>
      </c>
      <c r="K10" s="110">
        <v>119.99992272296811</v>
      </c>
      <c r="L10" s="442" t="s">
        <v>423</v>
      </c>
      <c r="M10" s="61" t="s">
        <v>500</v>
      </c>
    </row>
    <row r="11" spans="1:13" ht="15.75">
      <c r="A11" s="62" t="s">
        <v>283</v>
      </c>
      <c r="B11" s="65" t="s">
        <v>284</v>
      </c>
      <c r="C11" s="64" t="s">
        <v>285</v>
      </c>
      <c r="D11" s="65" t="s">
        <v>276</v>
      </c>
      <c r="E11" s="65" t="s">
        <v>282</v>
      </c>
      <c r="F11" s="111" t="s">
        <v>259</v>
      </c>
      <c r="G11" s="110">
        <v>8.6999999999999993</v>
      </c>
      <c r="H11" s="110">
        <v>84.955488409837074</v>
      </c>
      <c r="I11" s="110">
        <v>88.96</v>
      </c>
      <c r="J11" s="110">
        <v>87.16</v>
      </c>
      <c r="K11" s="110">
        <v>71.92</v>
      </c>
      <c r="L11" s="443"/>
      <c r="M11" s="61" t="s">
        <v>519</v>
      </c>
    </row>
    <row r="12" spans="1:13" ht="15.75">
      <c r="A12" s="62" t="s">
        <v>286</v>
      </c>
      <c r="B12" s="65" t="s">
        <v>287</v>
      </c>
      <c r="C12" s="64" t="s">
        <v>288</v>
      </c>
      <c r="D12" s="65" t="s">
        <v>276</v>
      </c>
      <c r="E12" s="65" t="s">
        <v>282</v>
      </c>
      <c r="F12" s="112" t="s">
        <v>259</v>
      </c>
      <c r="G12" s="110">
        <v>0</v>
      </c>
      <c r="H12" s="110">
        <v>0.52200000000000002</v>
      </c>
      <c r="I12" s="110">
        <v>-0.3</v>
      </c>
      <c r="J12" s="110">
        <v>2</v>
      </c>
      <c r="K12" s="110">
        <v>0</v>
      </c>
      <c r="L12" s="443"/>
      <c r="M12" s="61" t="s">
        <v>502</v>
      </c>
    </row>
    <row r="13" spans="1:13" ht="15.75">
      <c r="A13" s="101" t="s">
        <v>295</v>
      </c>
      <c r="B13" s="81" t="s">
        <v>296</v>
      </c>
      <c r="C13" s="102" t="s">
        <v>297</v>
      </c>
      <c r="D13" s="81" t="s">
        <v>276</v>
      </c>
      <c r="E13" s="81" t="s">
        <v>282</v>
      </c>
      <c r="F13" s="113">
        <v>1.1630163330372321</v>
      </c>
      <c r="G13" s="113">
        <v>1.2050838144310985</v>
      </c>
      <c r="H13" s="113">
        <v>1.2266528212575316</v>
      </c>
      <c r="I13" s="113">
        <v>1.2762904094001102</v>
      </c>
      <c r="J13" s="113">
        <v>1.3083139362032947</v>
      </c>
      <c r="K13" s="113">
        <v>1.3615856951418255</v>
      </c>
      <c r="L13" s="443"/>
      <c r="M13" s="77" t="s">
        <v>504</v>
      </c>
    </row>
    <row r="14" spans="1:13" ht="15.75">
      <c r="A14" s="114" t="s">
        <v>298</v>
      </c>
      <c r="B14" s="115" t="s">
        <v>299</v>
      </c>
      <c r="C14" s="115" t="s">
        <v>300</v>
      </c>
      <c r="D14" s="115" t="s">
        <v>276</v>
      </c>
      <c r="E14" s="115" t="s">
        <v>282</v>
      </c>
      <c r="F14" s="116">
        <f t="shared" ref="F14:K14" si="0">SUM(F10:F12)*F13</f>
        <v>121.58104549239206</v>
      </c>
      <c r="G14" s="116">
        <f t="shared" si="0"/>
        <v>144.86957709247983</v>
      </c>
      <c r="H14" s="116">
        <f t="shared" ref="H14" si="1">SUM(H10:H12)*H13</f>
        <v>257.1266568900233</v>
      </c>
      <c r="I14" s="116">
        <f t="shared" si="0"/>
        <v>270.94946867638293</v>
      </c>
      <c r="J14" s="116">
        <f t="shared" si="0"/>
        <v>273.12006561092176</v>
      </c>
      <c r="K14" s="116">
        <f t="shared" si="0"/>
        <v>261.315421392318</v>
      </c>
      <c r="L14" s="443"/>
      <c r="M14" s="117" t="s">
        <v>259</v>
      </c>
    </row>
    <row r="15" spans="1:13" ht="15.75">
      <c r="A15" s="78" t="s">
        <v>301</v>
      </c>
      <c r="B15" s="63" t="s">
        <v>302</v>
      </c>
      <c r="C15" s="63" t="s">
        <v>303</v>
      </c>
      <c r="D15" s="63" t="s">
        <v>304</v>
      </c>
      <c r="E15" s="63" t="s">
        <v>282</v>
      </c>
      <c r="F15" s="112" t="s">
        <v>259</v>
      </c>
      <c r="G15" s="118">
        <v>0</v>
      </c>
      <c r="H15" s="118">
        <v>-0.70000200944171409</v>
      </c>
      <c r="I15" s="118">
        <v>-16.149265509866268</v>
      </c>
      <c r="J15" s="118">
        <v>-9.0647607883736736</v>
      </c>
      <c r="K15" s="118">
        <v>-9.4019727718601054</v>
      </c>
      <c r="L15" s="443"/>
      <c r="M15" s="61" t="s">
        <v>520</v>
      </c>
    </row>
    <row r="16" spans="1:13" ht="15.75">
      <c r="A16" s="78" t="s">
        <v>305</v>
      </c>
      <c r="B16" s="63" t="s">
        <v>306</v>
      </c>
      <c r="C16" s="63" t="s">
        <v>307</v>
      </c>
      <c r="D16" s="63" t="s">
        <v>304</v>
      </c>
      <c r="E16" s="63" t="s">
        <v>282</v>
      </c>
      <c r="F16" s="112" t="s">
        <v>259</v>
      </c>
      <c r="G16" s="118">
        <v>0</v>
      </c>
      <c r="H16" s="118">
        <v>0.60000172237861216</v>
      </c>
      <c r="I16" s="118">
        <v>0</v>
      </c>
      <c r="J16" s="118">
        <v>0</v>
      </c>
      <c r="K16" s="118">
        <v>0</v>
      </c>
      <c r="L16" s="443"/>
      <c r="M16" s="61" t="s">
        <v>502</v>
      </c>
    </row>
    <row r="17" spans="1:13" ht="15.75">
      <c r="A17" s="119" t="s">
        <v>395</v>
      </c>
      <c r="B17" s="115" t="s">
        <v>331</v>
      </c>
      <c r="C17" s="115" t="s">
        <v>332</v>
      </c>
      <c r="D17" s="115" t="s">
        <v>304</v>
      </c>
      <c r="E17" s="115" t="s">
        <v>282</v>
      </c>
      <c r="F17" s="116">
        <f t="shared" ref="F17:K17" si="2">SUM(F15:F16)</f>
        <v>0</v>
      </c>
      <c r="G17" s="116">
        <f t="shared" si="2"/>
        <v>0</v>
      </c>
      <c r="H17" s="116">
        <f t="shared" ref="H17" si="3">SUM(H15:H16)</f>
        <v>-0.10000028706310193</v>
      </c>
      <c r="I17" s="116">
        <f t="shared" si="2"/>
        <v>-16.149265509866268</v>
      </c>
      <c r="J17" s="116">
        <f t="shared" si="2"/>
        <v>-9.0647607883736736</v>
      </c>
      <c r="K17" s="116">
        <f t="shared" si="2"/>
        <v>-9.4019727718601054</v>
      </c>
      <c r="L17" s="443"/>
      <c r="M17" s="117" t="s">
        <v>259</v>
      </c>
    </row>
    <row r="18" spans="1:13" ht="15.75">
      <c r="A18" s="78" t="s">
        <v>333</v>
      </c>
      <c r="B18" s="63" t="s">
        <v>334</v>
      </c>
      <c r="C18" s="63" t="s">
        <v>335</v>
      </c>
      <c r="D18" s="63" t="s">
        <v>336</v>
      </c>
      <c r="E18" s="63" t="s">
        <v>282</v>
      </c>
      <c r="F18" s="118">
        <v>0</v>
      </c>
      <c r="G18" s="112" t="s">
        <v>259</v>
      </c>
      <c r="H18" s="118">
        <v>1.1800033873446039</v>
      </c>
      <c r="I18" s="118">
        <v>0</v>
      </c>
      <c r="J18" s="118">
        <v>0</v>
      </c>
      <c r="K18" s="118">
        <v>0</v>
      </c>
      <c r="L18" s="443"/>
      <c r="M18" s="61" t="s">
        <v>509</v>
      </c>
    </row>
    <row r="19" spans="1:13" ht="15.75">
      <c r="A19" s="78" t="s">
        <v>337</v>
      </c>
      <c r="B19" s="63" t="s">
        <v>338</v>
      </c>
      <c r="C19" s="63" t="s">
        <v>339</v>
      </c>
      <c r="D19" s="63" t="s">
        <v>340</v>
      </c>
      <c r="E19" s="63" t="s">
        <v>282</v>
      </c>
      <c r="F19" s="112" t="s">
        <v>259</v>
      </c>
      <c r="G19" s="112" t="s">
        <v>259</v>
      </c>
      <c r="H19" s="118">
        <v>1.6000045930096325</v>
      </c>
      <c r="I19" s="118">
        <v>0</v>
      </c>
      <c r="J19" s="118">
        <v>0</v>
      </c>
      <c r="K19" s="118">
        <v>0</v>
      </c>
      <c r="L19" s="443"/>
      <c r="M19" s="61" t="s">
        <v>509</v>
      </c>
    </row>
    <row r="20" spans="1:13" ht="15.75">
      <c r="A20" s="78" t="s">
        <v>341</v>
      </c>
      <c r="B20" s="63" t="s">
        <v>342</v>
      </c>
      <c r="C20" s="63" t="s">
        <v>343</v>
      </c>
      <c r="D20" s="63" t="s">
        <v>344</v>
      </c>
      <c r="E20" s="63" t="s">
        <v>282</v>
      </c>
      <c r="F20" s="112" t="s">
        <v>259</v>
      </c>
      <c r="G20" s="112" t="s">
        <v>259</v>
      </c>
      <c r="H20" s="118">
        <v>-0.10000028706310203</v>
      </c>
      <c r="I20" s="118">
        <v>0</v>
      </c>
      <c r="J20" s="118">
        <v>0</v>
      </c>
      <c r="K20" s="118">
        <v>0</v>
      </c>
      <c r="L20" s="443"/>
      <c r="M20" s="61" t="s">
        <v>509</v>
      </c>
    </row>
    <row r="21" spans="1:13" ht="15.75">
      <c r="A21" s="78" t="s">
        <v>345</v>
      </c>
      <c r="B21" s="63" t="s">
        <v>346</v>
      </c>
      <c r="C21" s="63" t="s">
        <v>347</v>
      </c>
      <c r="D21" s="63" t="s">
        <v>348</v>
      </c>
      <c r="E21" s="63" t="s">
        <v>282</v>
      </c>
      <c r="F21" s="112" t="s">
        <v>259</v>
      </c>
      <c r="G21" s="112" t="s">
        <v>259</v>
      </c>
      <c r="H21" s="118">
        <v>0</v>
      </c>
      <c r="I21" s="118">
        <v>0</v>
      </c>
      <c r="J21" s="118">
        <v>0</v>
      </c>
      <c r="K21" s="118">
        <v>0</v>
      </c>
      <c r="L21" s="443"/>
      <c r="M21" s="61" t="s">
        <v>510</v>
      </c>
    </row>
    <row r="22" spans="1:13" ht="15.75">
      <c r="A22" s="78" t="s">
        <v>396</v>
      </c>
      <c r="B22" s="63" t="s">
        <v>397</v>
      </c>
      <c r="C22" s="108" t="s">
        <v>398</v>
      </c>
      <c r="D22" s="63" t="s">
        <v>399</v>
      </c>
      <c r="E22" s="63" t="s">
        <v>400</v>
      </c>
      <c r="F22" s="112" t="s">
        <v>259</v>
      </c>
      <c r="G22" s="112" t="s">
        <v>259</v>
      </c>
      <c r="H22" s="118">
        <v>0</v>
      </c>
      <c r="I22" s="118">
        <v>0</v>
      </c>
      <c r="J22" s="118">
        <v>0</v>
      </c>
      <c r="K22" s="118">
        <v>0</v>
      </c>
      <c r="L22" s="443"/>
      <c r="M22" s="61" t="s">
        <v>509</v>
      </c>
    </row>
    <row r="23" spans="1:13" ht="15.75">
      <c r="A23" s="119" t="s">
        <v>401</v>
      </c>
      <c r="B23" s="115" t="s">
        <v>350</v>
      </c>
      <c r="C23" s="115" t="s">
        <v>351</v>
      </c>
      <c r="D23" s="115" t="s">
        <v>276</v>
      </c>
      <c r="E23" s="115" t="s">
        <v>282</v>
      </c>
      <c r="F23" s="116">
        <f>SUM(F18:F22)</f>
        <v>0</v>
      </c>
      <c r="G23" s="116">
        <f t="shared" ref="G23:K23" si="4">SUM(G18:G22)</f>
        <v>0</v>
      </c>
      <c r="H23" s="116">
        <f t="shared" si="4"/>
        <v>2.6800076932911345</v>
      </c>
      <c r="I23" s="116">
        <f t="shared" si="4"/>
        <v>0</v>
      </c>
      <c r="J23" s="116">
        <f t="shared" si="4"/>
        <v>0</v>
      </c>
      <c r="K23" s="116">
        <f t="shared" si="4"/>
        <v>0</v>
      </c>
      <c r="L23" s="443"/>
      <c r="M23" s="117" t="s">
        <v>259</v>
      </c>
    </row>
    <row r="24" spans="1:13" ht="15.75">
      <c r="A24" s="84" t="s">
        <v>352</v>
      </c>
      <c r="B24" s="65" t="s">
        <v>151</v>
      </c>
      <c r="C24" s="65" t="s">
        <v>353</v>
      </c>
      <c r="D24" s="65" t="s">
        <v>354</v>
      </c>
      <c r="E24" s="65" t="s">
        <v>282</v>
      </c>
      <c r="F24" s="118">
        <v>1.207708960686501</v>
      </c>
      <c r="G24" s="118">
        <v>1.8299754214661939</v>
      </c>
      <c r="H24" s="118">
        <v>1.8230052331603499</v>
      </c>
      <c r="I24" s="118">
        <v>1.8242688816700787</v>
      </c>
      <c r="J24" s="118">
        <v>1.8229134332663541</v>
      </c>
      <c r="K24" s="118">
        <v>1.8303840609046798</v>
      </c>
      <c r="L24" s="443"/>
      <c r="M24" s="61" t="s">
        <v>502</v>
      </c>
    </row>
    <row r="25" spans="1:13" ht="15.75">
      <c r="A25" s="84" t="s">
        <v>360</v>
      </c>
      <c r="B25" s="65" t="s">
        <v>150</v>
      </c>
      <c r="C25" s="65" t="s">
        <v>361</v>
      </c>
      <c r="D25" s="65" t="s">
        <v>362</v>
      </c>
      <c r="E25" s="65" t="s">
        <v>282</v>
      </c>
      <c r="F25" s="118">
        <v>54.474730455512265</v>
      </c>
      <c r="G25" s="118">
        <v>72.158030840207147</v>
      </c>
      <c r="H25" s="118">
        <v>81.265749408311464</v>
      </c>
      <c r="I25" s="118">
        <v>84.949889649671334</v>
      </c>
      <c r="J25" s="118">
        <v>81.769621012705926</v>
      </c>
      <c r="K25" s="118">
        <v>81.953842990586466</v>
      </c>
      <c r="L25" s="443"/>
      <c r="M25" s="61" t="s">
        <v>521</v>
      </c>
    </row>
    <row r="26" spans="1:13" ht="15.75">
      <c r="A26" s="84" t="s">
        <v>424</v>
      </c>
      <c r="B26" s="65" t="s">
        <v>425</v>
      </c>
      <c r="C26" s="65" t="s">
        <v>426</v>
      </c>
      <c r="D26" s="65" t="s">
        <v>336</v>
      </c>
      <c r="E26" s="65" t="s">
        <v>427</v>
      </c>
      <c r="F26" s="118">
        <v>0</v>
      </c>
      <c r="G26" s="118">
        <v>0</v>
      </c>
      <c r="H26" s="118">
        <v>0.39900114538177711</v>
      </c>
      <c r="I26" s="118">
        <v>0</v>
      </c>
      <c r="J26" s="118">
        <v>0</v>
      </c>
      <c r="K26" s="118">
        <v>0</v>
      </c>
      <c r="L26" s="443"/>
      <c r="M26" s="61" t="s">
        <v>509</v>
      </c>
    </row>
    <row r="27" spans="1:13" ht="15.75">
      <c r="A27" s="87" t="s">
        <v>369</v>
      </c>
      <c r="B27" s="65" t="s">
        <v>370</v>
      </c>
      <c r="C27" s="65" t="s">
        <v>371</v>
      </c>
      <c r="D27" s="65" t="s">
        <v>276</v>
      </c>
      <c r="E27" s="65" t="s">
        <v>282</v>
      </c>
      <c r="F27" s="118">
        <v>-2.8039893783488692</v>
      </c>
      <c r="G27" s="112" t="s">
        <v>259</v>
      </c>
      <c r="H27" s="118">
        <v>-1.5145973109858717</v>
      </c>
      <c r="I27" s="118">
        <v>1.4669459163753511</v>
      </c>
      <c r="J27" s="118">
        <v>0</v>
      </c>
      <c r="K27" s="118">
        <v>0</v>
      </c>
      <c r="L27" s="443"/>
      <c r="M27" s="61" t="s">
        <v>522</v>
      </c>
    </row>
    <row r="28" spans="1:13" ht="15.75">
      <c r="A28" s="88" t="s">
        <v>402</v>
      </c>
      <c r="B28" s="89" t="s">
        <v>373</v>
      </c>
      <c r="C28" s="75" t="s">
        <v>374</v>
      </c>
      <c r="D28" s="90" t="s">
        <v>259</v>
      </c>
      <c r="E28" s="75" t="s">
        <v>282</v>
      </c>
      <c r="F28" s="120">
        <f t="shared" ref="F28:K28" si="5">SUM(F14,F17,F23:F27)</f>
        <v>174.45949553024198</v>
      </c>
      <c r="G28" s="120">
        <f t="shared" si="5"/>
        <v>218.85758335415318</v>
      </c>
      <c r="H28" s="120">
        <f t="shared" si="5"/>
        <v>341.67982277211905</v>
      </c>
      <c r="I28" s="120">
        <f t="shared" si="5"/>
        <v>343.0413076142334</v>
      </c>
      <c r="J28" s="120">
        <f t="shared" si="5"/>
        <v>347.64783926852033</v>
      </c>
      <c r="K28" s="120">
        <f t="shared" si="5"/>
        <v>335.69767567194907</v>
      </c>
      <c r="L28" s="443"/>
      <c r="M28" s="77" t="s">
        <v>259</v>
      </c>
    </row>
    <row r="29" spans="1:13" ht="15.75">
      <c r="A29" s="109" t="s">
        <v>403</v>
      </c>
      <c r="B29" s="65" t="s">
        <v>377</v>
      </c>
      <c r="C29" s="65" t="s">
        <v>404</v>
      </c>
      <c r="D29" s="86" t="s">
        <v>259</v>
      </c>
      <c r="E29" s="65" t="s">
        <v>400</v>
      </c>
      <c r="F29" s="118">
        <v>0</v>
      </c>
      <c r="G29" s="118">
        <v>0</v>
      </c>
      <c r="H29" s="118">
        <v>0</v>
      </c>
      <c r="I29" s="118">
        <v>0</v>
      </c>
      <c r="J29" s="118">
        <v>0</v>
      </c>
      <c r="K29" s="118">
        <v>0</v>
      </c>
      <c r="L29" s="443"/>
      <c r="M29" s="61" t="s">
        <v>516</v>
      </c>
    </row>
    <row r="30" spans="1:13" ht="15.75">
      <c r="A30" s="92" t="s">
        <v>405</v>
      </c>
      <c r="B30" s="93" t="s">
        <v>406</v>
      </c>
      <c r="C30" s="93" t="s">
        <v>407</v>
      </c>
      <c r="D30" s="93" t="s">
        <v>259</v>
      </c>
      <c r="E30" s="63" t="s">
        <v>400</v>
      </c>
      <c r="F30" s="118">
        <v>3.4750488024973185</v>
      </c>
      <c r="G30" s="118">
        <v>3.4649534619564815</v>
      </c>
      <c r="H30" s="118">
        <v>3.4725205989060202</v>
      </c>
      <c r="I30" s="118">
        <v>3.5649603299853929</v>
      </c>
      <c r="J30" s="118">
        <v>3.6691808779317485</v>
      </c>
      <c r="K30" s="118">
        <v>3.7947443774188492</v>
      </c>
      <c r="L30" s="444"/>
      <c r="M30" s="61" t="s">
        <v>523</v>
      </c>
    </row>
    <row r="31" spans="1:13" ht="15.75">
      <c r="A31" s="95" t="s">
        <v>408</v>
      </c>
      <c r="B31" s="75" t="s">
        <v>379</v>
      </c>
      <c r="C31" s="75" t="s">
        <v>323</v>
      </c>
      <c r="D31" s="74" t="s">
        <v>259</v>
      </c>
      <c r="E31" s="75" t="s">
        <v>311</v>
      </c>
      <c r="F31" s="120">
        <f>F28+F29-F30</f>
        <v>170.98444672774465</v>
      </c>
      <c r="G31" s="120">
        <f t="shared" ref="G31:K31" si="6">G28+G29-G30</f>
        <v>215.39262989219671</v>
      </c>
      <c r="H31" s="120">
        <f t="shared" si="6"/>
        <v>338.20730217321301</v>
      </c>
      <c r="I31" s="120">
        <f t="shared" si="6"/>
        <v>339.47634728424799</v>
      </c>
      <c r="J31" s="120">
        <f t="shared" si="6"/>
        <v>343.97865839058858</v>
      </c>
      <c r="K31" s="120">
        <f t="shared" si="6"/>
        <v>331.90293129453022</v>
      </c>
      <c r="L31" s="120">
        <v>338.50200895000415</v>
      </c>
      <c r="M31" s="77" t="s">
        <v>518</v>
      </c>
    </row>
    <row r="32" spans="1:13" ht="15.75">
      <c r="A32" s="86" t="s">
        <v>380</v>
      </c>
      <c r="B32" s="63" t="s">
        <v>381</v>
      </c>
      <c r="C32" s="63" t="s">
        <v>382</v>
      </c>
      <c r="D32" s="63" t="s">
        <v>259</v>
      </c>
      <c r="E32" s="63" t="s">
        <v>282</v>
      </c>
      <c r="F32" s="118">
        <v>175.9370238044751</v>
      </c>
      <c r="G32" s="112"/>
      <c r="H32" s="112"/>
      <c r="I32" s="112"/>
      <c r="J32" s="112"/>
      <c r="K32" s="112"/>
      <c r="L32" s="112"/>
      <c r="M32" s="61" t="s">
        <v>502</v>
      </c>
    </row>
    <row r="33" spans="1:13" ht="15.75">
      <c r="A33" s="96" t="s">
        <v>383</v>
      </c>
      <c r="B33" s="81" t="s">
        <v>384</v>
      </c>
      <c r="C33" s="81" t="s">
        <v>259</v>
      </c>
      <c r="D33" s="81" t="s">
        <v>259</v>
      </c>
      <c r="E33" s="81" t="s">
        <v>282</v>
      </c>
      <c r="F33" s="72">
        <f>F32-F28</f>
        <v>1.4775282742331228</v>
      </c>
      <c r="G33" s="72"/>
      <c r="H33" s="72"/>
      <c r="I33" s="72"/>
      <c r="J33" s="72"/>
      <c r="K33" s="72"/>
      <c r="L33" s="72"/>
      <c r="M33" s="77" t="s">
        <v>259</v>
      </c>
    </row>
    <row r="34" spans="1:13" ht="15.75">
      <c r="A34" s="74" t="s">
        <v>386</v>
      </c>
      <c r="B34" s="75" t="s">
        <v>259</v>
      </c>
      <c r="C34" s="75" t="s">
        <v>259</v>
      </c>
      <c r="D34" s="75" t="s">
        <v>259</v>
      </c>
      <c r="E34" s="75" t="s">
        <v>282</v>
      </c>
      <c r="F34" s="97" t="s">
        <v>259</v>
      </c>
      <c r="G34" s="97">
        <f>G31/F31-1</f>
        <v>0.25972060040737133</v>
      </c>
      <c r="H34" s="97">
        <f t="shared" ref="H34:L34" si="7">H31/G31-1</f>
        <v>0.57018976156465806</v>
      </c>
      <c r="I34" s="97">
        <f t="shared" si="7"/>
        <v>3.752269992044921E-3</v>
      </c>
      <c r="J34" s="97">
        <f t="shared" si="7"/>
        <v>1.3262517822989039E-2</v>
      </c>
      <c r="K34" s="97">
        <f t="shared" si="7"/>
        <v>-3.5106035800472113E-2</v>
      </c>
      <c r="L34" s="97">
        <f t="shared" si="7"/>
        <v>1.988255309989384E-2</v>
      </c>
      <c r="M34" s="77" t="s">
        <v>259</v>
      </c>
    </row>
    <row r="36" spans="1:13">
      <c r="A36" s="1" t="s">
        <v>387</v>
      </c>
      <c r="F36" s="333"/>
      <c r="G36" s="333"/>
    </row>
    <row r="37" spans="1:13">
      <c r="A37" t="s">
        <v>388</v>
      </c>
      <c r="G37" s="16"/>
      <c r="H37" s="15"/>
      <c r="I37" s="15"/>
      <c r="J37" s="15"/>
      <c r="K37" s="15"/>
      <c r="L37" s="15"/>
    </row>
    <row r="38" spans="1:13">
      <c r="A38" t="s">
        <v>389</v>
      </c>
      <c r="H38" s="14"/>
      <c r="I38" s="14"/>
      <c r="J38" s="14"/>
      <c r="K38" s="14"/>
      <c r="L38" s="14"/>
    </row>
    <row r="39" spans="1:13">
      <c r="A39" t="s">
        <v>390</v>
      </c>
      <c r="F39" s="3"/>
      <c r="G39" s="3"/>
      <c r="H39" s="3"/>
    </row>
    <row r="40" spans="1:13">
      <c r="A40" t="s">
        <v>428</v>
      </c>
    </row>
    <row r="42" spans="1:13">
      <c r="A42" s="11" t="s">
        <v>410</v>
      </c>
    </row>
    <row r="43" spans="1:13" ht="45.75" customHeight="1">
      <c r="A43" s="440" t="s">
        <v>429</v>
      </c>
      <c r="B43" s="440"/>
      <c r="C43" s="440"/>
      <c r="D43" s="440"/>
      <c r="E43" s="440"/>
      <c r="F43" s="440"/>
      <c r="G43" s="440"/>
      <c r="H43" s="440"/>
      <c r="I43" s="440"/>
      <c r="J43" s="440"/>
    </row>
    <row r="45" spans="1:13" ht="15" customHeight="1">
      <c r="A45" s="440" t="s">
        <v>412</v>
      </c>
      <c r="B45" s="441"/>
      <c r="C45" s="441"/>
      <c r="D45" s="441"/>
      <c r="E45" s="441"/>
      <c r="F45" s="441"/>
      <c r="G45" s="441"/>
      <c r="H45" s="441"/>
      <c r="I45" s="441"/>
      <c r="J45" s="441"/>
    </row>
    <row r="46" spans="1:13">
      <c r="A46" s="13" t="s">
        <v>413</v>
      </c>
      <c r="B46" s="287"/>
      <c r="C46" s="287"/>
      <c r="D46" s="287"/>
      <c r="E46" s="287"/>
      <c r="F46" s="287"/>
      <c r="G46" s="287"/>
      <c r="H46" s="287"/>
      <c r="I46" s="287"/>
      <c r="J46" s="287"/>
    </row>
    <row r="47" spans="1:13">
      <c r="A47" s="287"/>
      <c r="B47" s="287"/>
      <c r="C47" s="287"/>
      <c r="D47" s="287"/>
      <c r="E47" s="287"/>
      <c r="F47" s="287"/>
      <c r="G47" s="287"/>
      <c r="H47" s="287"/>
      <c r="I47" s="287"/>
      <c r="J47" s="287"/>
    </row>
    <row r="48" spans="1:13" ht="15" customHeight="1">
      <c r="A48" s="441" t="s">
        <v>430</v>
      </c>
      <c r="B48" s="441"/>
      <c r="C48" s="441"/>
      <c r="D48" s="441"/>
      <c r="E48" s="441"/>
      <c r="F48" s="441"/>
      <c r="G48" s="441"/>
      <c r="H48" s="441"/>
      <c r="I48" s="441"/>
      <c r="J48" s="441"/>
      <c r="K48" s="441"/>
      <c r="L48" s="287"/>
    </row>
    <row r="49" spans="1:10">
      <c r="A49" s="13" t="s">
        <v>415</v>
      </c>
      <c r="B49" s="287"/>
      <c r="C49" s="287"/>
      <c r="D49" s="287"/>
      <c r="E49" s="287"/>
      <c r="F49" s="287"/>
      <c r="G49" s="287"/>
      <c r="H49" s="287"/>
      <c r="I49" s="287"/>
      <c r="J49" s="287"/>
    </row>
    <row r="50" spans="1:10">
      <c r="A50" s="287"/>
      <c r="B50" s="287"/>
      <c r="C50" s="287"/>
      <c r="D50" s="287"/>
      <c r="E50" s="287"/>
      <c r="F50" s="287"/>
      <c r="G50" s="287"/>
      <c r="H50" s="287"/>
      <c r="I50" s="287"/>
      <c r="J50" s="287"/>
    </row>
    <row r="51" spans="1:10">
      <c r="A51" s="440" t="s">
        <v>416</v>
      </c>
      <c r="B51" s="441"/>
      <c r="C51" s="441"/>
      <c r="D51" s="441"/>
      <c r="E51" s="441"/>
      <c r="F51" s="441"/>
      <c r="G51" s="441"/>
      <c r="H51" s="441"/>
      <c r="I51" s="441"/>
      <c r="J51" s="441"/>
    </row>
    <row r="53" spans="1:10">
      <c r="A53" s="440" t="s">
        <v>417</v>
      </c>
      <c r="B53" s="440"/>
      <c r="C53" s="440"/>
      <c r="D53" s="440"/>
      <c r="E53" s="440"/>
      <c r="F53" s="440"/>
      <c r="G53" s="440"/>
      <c r="H53" s="440"/>
      <c r="I53" s="440"/>
      <c r="J53" s="440"/>
    </row>
    <row r="55" spans="1:10">
      <c r="A55" s="12" t="s">
        <v>418</v>
      </c>
    </row>
    <row r="57" spans="1:10">
      <c r="A57" s="11" t="s">
        <v>419</v>
      </c>
    </row>
    <row r="58" spans="1:10">
      <c r="A58" t="s">
        <v>420</v>
      </c>
    </row>
    <row r="59" spans="1:10">
      <c r="A59" t="s">
        <v>421</v>
      </c>
    </row>
  </sheetData>
  <mergeCells count="9">
    <mergeCell ref="A51:J51"/>
    <mergeCell ref="A53:J53"/>
    <mergeCell ref="A4:D4"/>
    <mergeCell ref="F4:K4"/>
    <mergeCell ref="M5:M6"/>
    <mergeCell ref="L10:L30"/>
    <mergeCell ref="A43:J43"/>
    <mergeCell ref="A45:J45"/>
    <mergeCell ref="A48:K48"/>
  </mergeCells>
  <conditionalFormatting sqref="H13:H27">
    <cfRule type="cellIs" dxfId="13" priority="1" operator="lessThan">
      <formula>0</formula>
    </cfRule>
  </conditionalFormatting>
  <conditionalFormatting sqref="A9 C9:C13 A11:A13 F12 F13:G27 I13:K27">
    <cfRule type="cellIs" dxfId="12" priority="12" operator="lessThan">
      <formula>0</formula>
    </cfRule>
  </conditionalFormatting>
  <conditionalFormatting sqref="A7:A8 C7:C8">
    <cfRule type="cellIs" dxfId="11" priority="11" operator="lessThan">
      <formula>0</formula>
    </cfRule>
  </conditionalFormatting>
  <conditionalFormatting sqref="F33:G33 I33:L33 F34 F31:L31 F28:K29">
    <cfRule type="cellIs" dxfId="10" priority="10" operator="lessThan">
      <formula>0</formula>
    </cfRule>
  </conditionalFormatting>
  <conditionalFormatting sqref="A10">
    <cfRule type="cellIs" dxfId="9" priority="9" operator="lessThan">
      <formula>0</formula>
    </cfRule>
  </conditionalFormatting>
  <conditionalFormatting sqref="F30:K30">
    <cfRule type="cellIs" dxfId="8" priority="8" operator="lessThan">
      <formula>0</formula>
    </cfRule>
  </conditionalFormatting>
  <conditionalFormatting sqref="I32:L32">
    <cfRule type="cellIs" dxfId="7" priority="6" operator="lessThan">
      <formula>0</formula>
    </cfRule>
  </conditionalFormatting>
  <conditionalFormatting sqref="F8:L8">
    <cfRule type="cellIs" dxfId="6" priority="5" operator="lessThan">
      <formula>0</formula>
    </cfRule>
  </conditionalFormatting>
  <conditionalFormatting sqref="H33">
    <cfRule type="cellIs" dxfId="5" priority="4" operator="lessThan">
      <formula>0</formula>
    </cfRule>
  </conditionalFormatting>
  <conditionalFormatting sqref="H32">
    <cfRule type="cellIs" dxfId="4" priority="3" operator="lessThan">
      <formula>0</formula>
    </cfRule>
  </conditionalFormatting>
  <conditionalFormatting sqref="G34:L34">
    <cfRule type="cellIs" dxfId="3" priority="2" operator="lessThan">
      <formula>0</formula>
    </cfRule>
  </conditionalFormatting>
  <conditionalFormatting sqref="F32:G32">
    <cfRule type="cellIs" dxfId="2" priority="7"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Residuals</vt:lpstr>
      <vt:lpstr>Tables 1 - 5</vt:lpstr>
      <vt:lpstr>Tables 6 - 12</vt:lpstr>
      <vt:lpstr>Tables 13 - 15</vt:lpstr>
      <vt:lpstr>Table 16 </vt:lpstr>
      <vt:lpstr>App B Summary</vt:lpstr>
      <vt:lpstr>App B NG</vt:lpstr>
      <vt:lpstr> App B SPT</vt:lpstr>
      <vt:lpstr> App B SHETL</vt:lpstr>
      <vt:lpstr>App B OFTO</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Owen</dc:creator>
  <cp:lastModifiedBy>Stuart Boyle</cp:lastModifiedBy>
  <cp:lastPrinted>2015-01-30T09:17:04Z</cp:lastPrinted>
  <dcterms:created xsi:type="dcterms:W3CDTF">2014-06-30T09:21:39Z</dcterms:created>
  <dcterms:modified xsi:type="dcterms:W3CDTF">2015-01-30T14:40:05Z</dcterms:modified>
</cp:coreProperties>
</file>