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thlandpower.sharepoint.com/sites/ProjectScotwind/Shared Documents/02 Development/00 Project Management/08 Community &amp; Stakeholder Engagement/01 Stakeholder meeting notes/Industry &amp; Enterprise/CMP444/Northland Alternative/Sent/"/>
    </mc:Choice>
  </mc:AlternateContent>
  <xr:revisionPtr revIDLastSave="417" documentId="8_{FCE29B93-471B-4D50-B07E-961ABC87502E}" xr6:coauthVersionLast="47" xr6:coauthVersionMax="47" xr10:uidLastSave="{C516F013-CA70-4463-8EE8-9B38594CF697}"/>
  <bookViews>
    <workbookView xWindow="28680" yWindow="-120" windowWidth="29040" windowHeight="15840" activeTab="4" xr2:uid="{C4B54A81-FBA3-4831-AEDE-980C94A9FAA3}"/>
  </bookViews>
  <sheets>
    <sheet name="Notes" sheetId="3" r:id="rId1"/>
    <sheet name="Tariff_Input" sheetId="5" r:id="rId2"/>
    <sheet name="Derivation" sheetId="1" r:id="rId3"/>
    <sheet name="2xSD" sheetId="2" r:id="rId4"/>
    <sheet name="Example Tariff Output" sheetId="4" r:id="rId5"/>
    <sheet name="Inlfation WG1 v WG2" sheetId="6" r:id="rId6"/>
    <sheet name="Sheet2" sheetId="8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0" i="1" l="1"/>
  <c r="N38" i="1"/>
  <c r="D106" i="2" l="1"/>
  <c r="O72" i="1"/>
  <c r="N72" i="1"/>
  <c r="O40" i="1"/>
  <c r="N40" i="1"/>
  <c r="O8" i="1"/>
  <c r="N8" i="1"/>
  <c r="X33" i="5" l="1"/>
  <c r="W33" i="5"/>
  <c r="V33" i="5"/>
  <c r="U33" i="5"/>
  <c r="T33" i="5"/>
  <c r="S33" i="5"/>
  <c r="R33" i="5"/>
  <c r="Q33" i="5"/>
  <c r="P33" i="5"/>
  <c r="X32" i="5"/>
  <c r="W32" i="5"/>
  <c r="V32" i="5"/>
  <c r="U32" i="5"/>
  <c r="T32" i="5"/>
  <c r="S32" i="5"/>
  <c r="R32" i="5"/>
  <c r="Q32" i="5"/>
  <c r="P32" i="5"/>
  <c r="X31" i="5"/>
  <c r="W31" i="5"/>
  <c r="V31" i="5"/>
  <c r="U31" i="5"/>
  <c r="T31" i="5"/>
  <c r="S31" i="5"/>
  <c r="R31" i="5"/>
  <c r="Q31" i="5"/>
  <c r="P31" i="5"/>
  <c r="X30" i="5"/>
  <c r="W30" i="5"/>
  <c r="V30" i="5"/>
  <c r="U30" i="5"/>
  <c r="T30" i="5"/>
  <c r="S30" i="5"/>
  <c r="R30" i="5"/>
  <c r="Q30" i="5"/>
  <c r="P30" i="5"/>
  <c r="X29" i="5"/>
  <c r="W29" i="5"/>
  <c r="V29" i="5"/>
  <c r="U29" i="5"/>
  <c r="T29" i="5"/>
  <c r="S29" i="5"/>
  <c r="R29" i="5"/>
  <c r="Q29" i="5"/>
  <c r="P29" i="5"/>
  <c r="X28" i="5"/>
  <c r="W28" i="5"/>
  <c r="V28" i="5"/>
  <c r="U28" i="5"/>
  <c r="T28" i="5"/>
  <c r="S28" i="5"/>
  <c r="R28" i="5"/>
  <c r="Q28" i="5"/>
  <c r="P28" i="5"/>
  <c r="X27" i="5"/>
  <c r="W27" i="5"/>
  <c r="V27" i="5"/>
  <c r="U27" i="5"/>
  <c r="T27" i="5"/>
  <c r="S27" i="5"/>
  <c r="R27" i="5"/>
  <c r="Q27" i="5"/>
  <c r="P27" i="5"/>
  <c r="X26" i="5"/>
  <c r="W26" i="5"/>
  <c r="V26" i="5"/>
  <c r="U26" i="5"/>
  <c r="T26" i="5"/>
  <c r="S26" i="5"/>
  <c r="R26" i="5"/>
  <c r="Q26" i="5"/>
  <c r="P26" i="5"/>
  <c r="X25" i="5"/>
  <c r="W25" i="5"/>
  <c r="V25" i="5"/>
  <c r="U25" i="5"/>
  <c r="T25" i="5"/>
  <c r="S25" i="5"/>
  <c r="R25" i="5"/>
  <c r="Q25" i="5"/>
  <c r="P25" i="5"/>
  <c r="X24" i="5"/>
  <c r="W24" i="5"/>
  <c r="V24" i="5"/>
  <c r="U24" i="5"/>
  <c r="T24" i="5"/>
  <c r="S24" i="5"/>
  <c r="R24" i="5"/>
  <c r="Q24" i="5"/>
  <c r="P24" i="5"/>
  <c r="X23" i="5"/>
  <c r="W23" i="5"/>
  <c r="V23" i="5"/>
  <c r="U23" i="5"/>
  <c r="T23" i="5"/>
  <c r="S23" i="5"/>
  <c r="R23" i="5"/>
  <c r="Q23" i="5"/>
  <c r="P23" i="5"/>
  <c r="X22" i="5"/>
  <c r="W22" i="5"/>
  <c r="V22" i="5"/>
  <c r="U22" i="5"/>
  <c r="T22" i="5"/>
  <c r="S22" i="5"/>
  <c r="R22" i="5"/>
  <c r="Q22" i="5"/>
  <c r="P22" i="5"/>
  <c r="X21" i="5"/>
  <c r="W21" i="5"/>
  <c r="V21" i="5"/>
  <c r="U21" i="5"/>
  <c r="T21" i="5"/>
  <c r="S21" i="5"/>
  <c r="R21" i="5"/>
  <c r="Q21" i="5"/>
  <c r="P21" i="5"/>
  <c r="X20" i="5"/>
  <c r="W20" i="5"/>
  <c r="V20" i="5"/>
  <c r="U20" i="5"/>
  <c r="T20" i="5"/>
  <c r="S20" i="5"/>
  <c r="R20" i="5"/>
  <c r="Q20" i="5"/>
  <c r="P20" i="5"/>
  <c r="X19" i="5"/>
  <c r="W19" i="5"/>
  <c r="V19" i="5"/>
  <c r="U19" i="5"/>
  <c r="T19" i="5"/>
  <c r="S19" i="5"/>
  <c r="R19" i="5"/>
  <c r="Q19" i="5"/>
  <c r="P19" i="5"/>
  <c r="X18" i="5"/>
  <c r="W18" i="5"/>
  <c r="V18" i="5"/>
  <c r="U18" i="5"/>
  <c r="T18" i="5"/>
  <c r="S18" i="5"/>
  <c r="R18" i="5"/>
  <c r="Q18" i="5"/>
  <c r="P18" i="5"/>
  <c r="X17" i="5"/>
  <c r="W17" i="5"/>
  <c r="V17" i="5"/>
  <c r="U17" i="5"/>
  <c r="T17" i="5"/>
  <c r="S17" i="5"/>
  <c r="R17" i="5"/>
  <c r="Q17" i="5"/>
  <c r="P17" i="5"/>
  <c r="X16" i="5"/>
  <c r="W16" i="5"/>
  <c r="V16" i="5"/>
  <c r="U16" i="5"/>
  <c r="T16" i="5"/>
  <c r="S16" i="5"/>
  <c r="R16" i="5"/>
  <c r="Q16" i="5"/>
  <c r="P16" i="5"/>
  <c r="X15" i="5"/>
  <c r="W15" i="5"/>
  <c r="V15" i="5"/>
  <c r="U15" i="5"/>
  <c r="T15" i="5"/>
  <c r="S15" i="5"/>
  <c r="R15" i="5"/>
  <c r="Q15" i="5"/>
  <c r="P15" i="5"/>
  <c r="X14" i="5"/>
  <c r="W14" i="5"/>
  <c r="V14" i="5"/>
  <c r="U14" i="5"/>
  <c r="T14" i="5"/>
  <c r="S14" i="5"/>
  <c r="R14" i="5"/>
  <c r="Q14" i="5"/>
  <c r="P14" i="5"/>
  <c r="X13" i="5"/>
  <c r="W13" i="5"/>
  <c r="V13" i="5"/>
  <c r="U13" i="5"/>
  <c r="T13" i="5"/>
  <c r="S13" i="5"/>
  <c r="R13" i="5"/>
  <c r="Q13" i="5"/>
  <c r="P13" i="5"/>
  <c r="X12" i="5"/>
  <c r="W12" i="5"/>
  <c r="V12" i="5"/>
  <c r="U12" i="5"/>
  <c r="T12" i="5"/>
  <c r="S12" i="5"/>
  <c r="R12" i="5"/>
  <c r="Q12" i="5"/>
  <c r="P12" i="5"/>
  <c r="X11" i="5"/>
  <c r="W11" i="5"/>
  <c r="V11" i="5"/>
  <c r="U11" i="5"/>
  <c r="T11" i="5"/>
  <c r="S11" i="5"/>
  <c r="R11" i="5"/>
  <c r="Q11" i="5"/>
  <c r="P11" i="5"/>
  <c r="X10" i="5"/>
  <c r="W10" i="5"/>
  <c r="V10" i="5"/>
  <c r="U10" i="5"/>
  <c r="T10" i="5"/>
  <c r="S10" i="5"/>
  <c r="R10" i="5"/>
  <c r="Q10" i="5"/>
  <c r="P10" i="5"/>
  <c r="X9" i="5"/>
  <c r="W9" i="5"/>
  <c r="V9" i="5"/>
  <c r="U9" i="5"/>
  <c r="T9" i="5"/>
  <c r="S9" i="5"/>
  <c r="R9" i="5"/>
  <c r="Q9" i="5"/>
  <c r="P9" i="5"/>
  <c r="X8" i="5"/>
  <c r="W8" i="5"/>
  <c r="V8" i="5"/>
  <c r="U8" i="5"/>
  <c r="T8" i="5"/>
  <c r="S8" i="5"/>
  <c r="R8" i="5"/>
  <c r="Q8" i="5"/>
  <c r="P8" i="5"/>
  <c r="X7" i="5"/>
  <c r="W7" i="5"/>
  <c r="V7" i="5"/>
  <c r="U7" i="5"/>
  <c r="T7" i="5"/>
  <c r="S7" i="5"/>
  <c r="R7" i="5"/>
  <c r="Q7" i="5"/>
  <c r="P7" i="5"/>
  <c r="D100" i="2"/>
  <c r="D99" i="2"/>
  <c r="D98" i="2"/>
  <c r="D31" i="4" s="1"/>
  <c r="D97" i="2"/>
  <c r="D96" i="2"/>
  <c r="D95" i="2"/>
  <c r="D94" i="2"/>
  <c r="D93" i="2"/>
  <c r="D92" i="2"/>
  <c r="D91" i="2"/>
  <c r="D90" i="2"/>
  <c r="D89" i="2"/>
  <c r="D22" i="4" s="1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67" i="2"/>
  <c r="D66" i="2"/>
  <c r="D32" i="4" s="1"/>
  <c r="D65" i="2"/>
  <c r="D64" i="2"/>
  <c r="D63" i="2"/>
  <c r="D62" i="2"/>
  <c r="D61" i="2"/>
  <c r="D60" i="2"/>
  <c r="D59" i="2"/>
  <c r="D58" i="2"/>
  <c r="D24" i="4" s="1"/>
  <c r="D57" i="2"/>
  <c r="D56" i="2"/>
  <c r="D55" i="2"/>
  <c r="D54" i="2"/>
  <c r="D53" i="2"/>
  <c r="D52" i="2"/>
  <c r="D51" i="2"/>
  <c r="D50" i="2"/>
  <c r="D49" i="2"/>
  <c r="D48" i="2"/>
  <c r="D47" i="2"/>
  <c r="D46" i="2"/>
  <c r="D12" i="4" s="1"/>
  <c r="D45" i="2"/>
  <c r="D44" i="2"/>
  <c r="D43" i="2"/>
  <c r="D42" i="2"/>
  <c r="D41" i="2"/>
  <c r="D34" i="2"/>
  <c r="D33" i="2"/>
  <c r="D32" i="2"/>
  <c r="D31" i="2"/>
  <c r="D30" i="2"/>
  <c r="D29" i="2"/>
  <c r="D28" i="2"/>
  <c r="D27" i="2"/>
  <c r="D26" i="2"/>
  <c r="D25" i="2"/>
  <c r="D24" i="2"/>
  <c r="D56" i="4" s="1"/>
  <c r="D23" i="2"/>
  <c r="D22" i="2"/>
  <c r="D21" i="2"/>
  <c r="D20" i="2"/>
  <c r="D52" i="4" s="1"/>
  <c r="D19" i="2"/>
  <c r="D18" i="2"/>
  <c r="D17" i="2"/>
  <c r="D16" i="2"/>
  <c r="D15" i="2"/>
  <c r="D14" i="2"/>
  <c r="D13" i="2"/>
  <c r="D12" i="2"/>
  <c r="D11" i="2"/>
  <c r="D10" i="2"/>
  <c r="D9" i="2"/>
  <c r="D8" i="2"/>
  <c r="D40" i="4" s="1"/>
  <c r="D19" i="4"/>
  <c r="D11" i="4"/>
  <c r="D87" i="4" l="1"/>
  <c r="D58" i="4"/>
  <c r="D76" i="4"/>
  <c r="D64" i="4"/>
  <c r="D75" i="4"/>
  <c r="D23" i="4"/>
  <c r="D79" i="4"/>
  <c r="D25" i="4"/>
  <c r="D45" i="4"/>
  <c r="D9" i="4"/>
  <c r="D13" i="4"/>
  <c r="D85" i="4"/>
  <c r="D43" i="4"/>
  <c r="D89" i="4"/>
  <c r="D73" i="4"/>
  <c r="D97" i="4"/>
  <c r="D42" i="4"/>
  <c r="D46" i="4"/>
  <c r="D8" i="4"/>
  <c r="D74" i="4"/>
  <c r="D99" i="4"/>
  <c r="D33" i="4"/>
  <c r="D66" i="4"/>
  <c r="D65" i="4"/>
  <c r="D77" i="4"/>
  <c r="D44" i="4"/>
  <c r="D20" i="4"/>
  <c r="D86" i="4"/>
  <c r="D53" i="4"/>
  <c r="D90" i="4"/>
  <c r="D57" i="4"/>
  <c r="D54" i="4"/>
  <c r="D21" i="4"/>
  <c r="D41" i="4"/>
  <c r="D55" i="4"/>
  <c r="D96" i="4"/>
  <c r="D7" i="4"/>
  <c r="D50" i="4"/>
  <c r="D95" i="4"/>
  <c r="D47" i="4"/>
  <c r="D26" i="4"/>
  <c r="D84" i="4"/>
  <c r="D63" i="4"/>
  <c r="D88" i="4"/>
  <c r="D82" i="4"/>
  <c r="D61" i="4"/>
  <c r="D91" i="4"/>
  <c r="D48" i="4"/>
  <c r="D60" i="4"/>
  <c r="D16" i="4"/>
  <c r="D28" i="4"/>
  <c r="D14" i="4"/>
  <c r="D10" i="4"/>
  <c r="D80" i="4"/>
  <c r="D92" i="4"/>
  <c r="D27" i="4"/>
  <c r="D49" i="4"/>
  <c r="D17" i="4"/>
  <c r="D29" i="4"/>
  <c r="D51" i="4"/>
  <c r="D94" i="4"/>
  <c r="D98" i="4"/>
  <c r="D62" i="4"/>
  <c r="D83" i="4"/>
  <c r="D81" i="4"/>
  <c r="D93" i="4"/>
  <c r="D15" i="4"/>
  <c r="D18" i="4"/>
  <c r="D30" i="4"/>
  <c r="D78" i="4"/>
  <c r="D59" i="4"/>
  <c r="G7" i="6"/>
  <c r="H7" i="6"/>
  <c r="G8" i="6"/>
  <c r="H8" i="6"/>
  <c r="H6" i="6"/>
  <c r="G6" i="6"/>
  <c r="I6" i="6" s="1"/>
  <c r="H4" i="6"/>
  <c r="H5" i="6"/>
  <c r="I5" i="6" s="1"/>
  <c r="H3" i="6"/>
  <c r="G5" i="6"/>
  <c r="G4" i="6"/>
  <c r="G3" i="6"/>
  <c r="I3" i="6" s="1"/>
  <c r="I7" i="6" l="1"/>
  <c r="I8" i="6"/>
  <c r="I4" i="6"/>
  <c r="I114" i="5" l="1"/>
  <c r="J114" i="5" s="1"/>
  <c r="E90" i="1"/>
  <c r="F89" i="1"/>
  <c r="E83" i="1"/>
  <c r="H82" i="1"/>
  <c r="F51" i="1"/>
  <c r="F49" i="1"/>
  <c r="E25" i="1"/>
  <c r="E24" i="1"/>
  <c r="F19" i="1"/>
  <c r="E115" i="5"/>
  <c r="E89" i="1" s="1"/>
  <c r="F115" i="5"/>
  <c r="F96" i="1" s="1"/>
  <c r="G115" i="5"/>
  <c r="G91" i="1" s="1"/>
  <c r="H115" i="5"/>
  <c r="H98" i="1" s="1"/>
  <c r="D115" i="5"/>
  <c r="D32" i="1" s="1"/>
  <c r="H50" i="1" l="1"/>
  <c r="H24" i="1"/>
  <c r="F31" i="1"/>
  <c r="F90" i="1"/>
  <c r="E97" i="1"/>
  <c r="H10" i="1"/>
  <c r="H63" i="1"/>
  <c r="D11" i="1"/>
  <c r="F32" i="1"/>
  <c r="G75" i="1"/>
  <c r="H17" i="1"/>
  <c r="F42" i="1"/>
  <c r="H75" i="1"/>
  <c r="F56" i="1"/>
  <c r="E42" i="1"/>
  <c r="D18" i="1"/>
  <c r="E44" i="1"/>
  <c r="F77" i="1"/>
  <c r="H56" i="1"/>
  <c r="G63" i="1"/>
  <c r="E32" i="1"/>
  <c r="F97" i="1"/>
  <c r="E65" i="1"/>
  <c r="E12" i="1"/>
  <c r="E18" i="1"/>
  <c r="F44" i="1"/>
  <c r="E82" i="1"/>
  <c r="K114" i="5"/>
  <c r="J115" i="5"/>
  <c r="D94" i="1"/>
  <c r="D88" i="1"/>
  <c r="D81" i="1"/>
  <c r="D75" i="1"/>
  <c r="D42" i="1"/>
  <c r="D30" i="1"/>
  <c r="D23" i="1"/>
  <c r="D49" i="1"/>
  <c r="D17" i="1"/>
  <c r="D47" i="1"/>
  <c r="D29" i="1"/>
  <c r="D8" i="1"/>
  <c r="D66" i="1"/>
  <c r="D46" i="1"/>
  <c r="D78" i="1"/>
  <c r="D20" i="1"/>
  <c r="D76" i="1"/>
  <c r="D58" i="1"/>
  <c r="D25" i="1"/>
  <c r="D90" i="1"/>
  <c r="D95" i="1"/>
  <c r="D87" i="1"/>
  <c r="D54" i="1"/>
  <c r="D40" i="1"/>
  <c r="D61" i="1"/>
  <c r="D59" i="1"/>
  <c r="D52" i="1"/>
  <c r="D13" i="1"/>
  <c r="D83" i="1"/>
  <c r="D64" i="1"/>
  <c r="H97" i="1"/>
  <c r="G51" i="1"/>
  <c r="G58" i="1"/>
  <c r="F25" i="1"/>
  <c r="H33" i="1"/>
  <c r="H51" i="1"/>
  <c r="H65" i="1"/>
  <c r="F83" i="1"/>
  <c r="E20" i="1"/>
  <c r="F34" i="1"/>
  <c r="E78" i="1"/>
  <c r="E85" i="1"/>
  <c r="F92" i="1"/>
  <c r="F13" i="1"/>
  <c r="F27" i="1"/>
  <c r="E66" i="1"/>
  <c r="E8" i="1"/>
  <c r="E15" i="1"/>
  <c r="H27" i="1"/>
  <c r="H46" i="1"/>
  <c r="F66" i="1"/>
  <c r="H79" i="1"/>
  <c r="H92" i="1"/>
  <c r="F8" i="1"/>
  <c r="F22" i="1"/>
  <c r="E73" i="1"/>
  <c r="I115" i="5"/>
  <c r="H9" i="1"/>
  <c r="H15" i="1"/>
  <c r="G22" i="1"/>
  <c r="G29" i="1"/>
  <c r="E41" i="1"/>
  <c r="F48" i="1"/>
  <c r="E54" i="1"/>
  <c r="F61" i="1"/>
  <c r="F73" i="1"/>
  <c r="G80" i="1"/>
  <c r="G87" i="1"/>
  <c r="H12" i="1"/>
  <c r="H44" i="1"/>
  <c r="H58" i="1"/>
  <c r="H91" i="1"/>
  <c r="E13" i="1"/>
  <c r="E27" i="1"/>
  <c r="F20" i="1"/>
  <c r="G34" i="1"/>
  <c r="G46" i="1"/>
  <c r="E53" i="1"/>
  <c r="F60" i="1"/>
  <c r="F78" i="1"/>
  <c r="F85" i="1"/>
  <c r="G92" i="1"/>
  <c r="H21" i="1"/>
  <c r="H34" i="1"/>
  <c r="H53" i="1"/>
  <c r="H85" i="1"/>
  <c r="F15" i="1"/>
  <c r="E61" i="1"/>
  <c r="F80" i="1"/>
  <c r="H94" i="1"/>
  <c r="F10" i="1"/>
  <c r="H22" i="1"/>
  <c r="H29" i="1"/>
  <c r="H41" i="1"/>
  <c r="F54" i="1"/>
  <c r="H62" i="1"/>
  <c r="H73" i="1"/>
  <c r="H80" i="1"/>
  <c r="H87" i="1"/>
  <c r="E95" i="1"/>
  <c r="G10" i="1"/>
  <c r="G17" i="1"/>
  <c r="E49" i="1"/>
  <c r="E56" i="1"/>
  <c r="F63" i="1"/>
  <c r="F95" i="1"/>
  <c r="G14" i="1"/>
  <c r="G26" i="1"/>
  <c r="G43" i="1"/>
  <c r="G55" i="1"/>
  <c r="G72" i="1"/>
  <c r="G84" i="1"/>
  <c r="E94" i="1"/>
  <c r="G96" i="1"/>
  <c r="D10" i="1"/>
  <c r="F12" i="1"/>
  <c r="H14" i="1"/>
  <c r="E17" i="1"/>
  <c r="G19" i="1"/>
  <c r="D22" i="1"/>
  <c r="F24" i="1"/>
  <c r="H26" i="1"/>
  <c r="E29" i="1"/>
  <c r="G31" i="1"/>
  <c r="D34" i="1"/>
  <c r="F41" i="1"/>
  <c r="H43" i="1"/>
  <c r="E46" i="1"/>
  <c r="G48" i="1"/>
  <c r="D51" i="1"/>
  <c r="F53" i="1"/>
  <c r="H55" i="1"/>
  <c r="E58" i="1"/>
  <c r="G60" i="1"/>
  <c r="D63" i="1"/>
  <c r="F65" i="1"/>
  <c r="H72" i="1"/>
  <c r="E75" i="1"/>
  <c r="G77" i="1"/>
  <c r="D80" i="1"/>
  <c r="F82" i="1"/>
  <c r="H84" i="1"/>
  <c r="E87" i="1"/>
  <c r="G89" i="1"/>
  <c r="D92" i="1"/>
  <c r="F94" i="1"/>
  <c r="H96" i="1"/>
  <c r="E10" i="1"/>
  <c r="G12" i="1"/>
  <c r="D15" i="1"/>
  <c r="F17" i="1"/>
  <c r="H19" i="1"/>
  <c r="E22" i="1"/>
  <c r="G24" i="1"/>
  <c r="D27" i="1"/>
  <c r="F29" i="1"/>
  <c r="H31" i="1"/>
  <c r="E34" i="1"/>
  <c r="G41" i="1"/>
  <c r="D44" i="1"/>
  <c r="F46" i="1"/>
  <c r="H48" i="1"/>
  <c r="E51" i="1"/>
  <c r="G53" i="1"/>
  <c r="D56" i="1"/>
  <c r="F58" i="1"/>
  <c r="H60" i="1"/>
  <c r="E63" i="1"/>
  <c r="G65" i="1"/>
  <c r="D73" i="1"/>
  <c r="F75" i="1"/>
  <c r="H77" i="1"/>
  <c r="E80" i="1"/>
  <c r="G82" i="1"/>
  <c r="D85" i="1"/>
  <c r="F87" i="1"/>
  <c r="H89" i="1"/>
  <c r="E92" i="1"/>
  <c r="G94" i="1"/>
  <c r="D97" i="1"/>
  <c r="G56" i="1"/>
  <c r="G97" i="1"/>
  <c r="G32" i="1"/>
  <c r="E47" i="1"/>
  <c r="H8" i="1"/>
  <c r="E11" i="1"/>
  <c r="G13" i="1"/>
  <c r="D16" i="1"/>
  <c r="F18" i="1"/>
  <c r="H20" i="1"/>
  <c r="E23" i="1"/>
  <c r="G25" i="1"/>
  <c r="D28" i="1"/>
  <c r="F30" i="1"/>
  <c r="H32" i="1"/>
  <c r="E40" i="1"/>
  <c r="G42" i="1"/>
  <c r="D45" i="1"/>
  <c r="F47" i="1"/>
  <c r="H49" i="1"/>
  <c r="E52" i="1"/>
  <c r="G54" i="1"/>
  <c r="D57" i="1"/>
  <c r="F59" i="1"/>
  <c r="H61" i="1"/>
  <c r="E64" i="1"/>
  <c r="G66" i="1"/>
  <c r="D74" i="1"/>
  <c r="F76" i="1"/>
  <c r="H78" i="1"/>
  <c r="E81" i="1"/>
  <c r="G83" i="1"/>
  <c r="D86" i="1"/>
  <c r="F88" i="1"/>
  <c r="H90" i="1"/>
  <c r="E93" i="1"/>
  <c r="G95" i="1"/>
  <c r="D98" i="1"/>
  <c r="G20" i="1"/>
  <c r="E30" i="1"/>
  <c r="G61" i="1"/>
  <c r="D9" i="1"/>
  <c r="F11" i="1"/>
  <c r="H13" i="1"/>
  <c r="E16" i="1"/>
  <c r="G18" i="1"/>
  <c r="D21" i="1"/>
  <c r="F23" i="1"/>
  <c r="H25" i="1"/>
  <c r="E28" i="1"/>
  <c r="G30" i="1"/>
  <c r="D33" i="1"/>
  <c r="F40" i="1"/>
  <c r="H42" i="1"/>
  <c r="E45" i="1"/>
  <c r="G47" i="1"/>
  <c r="D50" i="1"/>
  <c r="F52" i="1"/>
  <c r="H54" i="1"/>
  <c r="E57" i="1"/>
  <c r="G59" i="1"/>
  <c r="D62" i="1"/>
  <c r="F64" i="1"/>
  <c r="H66" i="1"/>
  <c r="E74" i="1"/>
  <c r="G76" i="1"/>
  <c r="D79" i="1"/>
  <c r="F81" i="1"/>
  <c r="H83" i="1"/>
  <c r="E86" i="1"/>
  <c r="G88" i="1"/>
  <c r="D91" i="1"/>
  <c r="F93" i="1"/>
  <c r="H95" i="1"/>
  <c r="E98" i="1"/>
  <c r="G49" i="1"/>
  <c r="E59" i="1"/>
  <c r="E76" i="1"/>
  <c r="G90" i="1"/>
  <c r="D93" i="1"/>
  <c r="E9" i="1"/>
  <c r="G11" i="1"/>
  <c r="D14" i="1"/>
  <c r="F16" i="1"/>
  <c r="H18" i="1"/>
  <c r="E21" i="1"/>
  <c r="G23" i="1"/>
  <c r="D26" i="1"/>
  <c r="F28" i="1"/>
  <c r="H30" i="1"/>
  <c r="E33" i="1"/>
  <c r="G40" i="1"/>
  <c r="D43" i="1"/>
  <c r="F45" i="1"/>
  <c r="H47" i="1"/>
  <c r="E50" i="1"/>
  <c r="G52" i="1"/>
  <c r="D55" i="1"/>
  <c r="F57" i="1"/>
  <c r="H59" i="1"/>
  <c r="E62" i="1"/>
  <c r="G64" i="1"/>
  <c r="D72" i="1"/>
  <c r="F74" i="1"/>
  <c r="H76" i="1"/>
  <c r="E79" i="1"/>
  <c r="G81" i="1"/>
  <c r="D84" i="1"/>
  <c r="F86" i="1"/>
  <c r="H88" i="1"/>
  <c r="E91" i="1"/>
  <c r="G93" i="1"/>
  <c r="D96" i="1"/>
  <c r="F98" i="1"/>
  <c r="G15" i="1"/>
  <c r="G27" i="1"/>
  <c r="G44" i="1"/>
  <c r="G78" i="1"/>
  <c r="F9" i="1"/>
  <c r="H11" i="1"/>
  <c r="E14" i="1"/>
  <c r="G16" i="1"/>
  <c r="D19" i="1"/>
  <c r="F21" i="1"/>
  <c r="H23" i="1"/>
  <c r="E26" i="1"/>
  <c r="G28" i="1"/>
  <c r="D31" i="1"/>
  <c r="F33" i="1"/>
  <c r="H40" i="1"/>
  <c r="E43" i="1"/>
  <c r="G45" i="1"/>
  <c r="D48" i="1"/>
  <c r="F50" i="1"/>
  <c r="H52" i="1"/>
  <c r="E55" i="1"/>
  <c r="G57" i="1"/>
  <c r="D60" i="1"/>
  <c r="F62" i="1"/>
  <c r="H64" i="1"/>
  <c r="E72" i="1"/>
  <c r="G74" i="1"/>
  <c r="D77" i="1"/>
  <c r="F79" i="1"/>
  <c r="H81" i="1"/>
  <c r="E84" i="1"/>
  <c r="G86" i="1"/>
  <c r="D89" i="1"/>
  <c r="F91" i="1"/>
  <c r="H93" i="1"/>
  <c r="E96" i="1"/>
  <c r="G98" i="1"/>
  <c r="G73" i="1"/>
  <c r="G85" i="1"/>
  <c r="G8" i="1"/>
  <c r="E88" i="1"/>
  <c r="G9" i="1"/>
  <c r="D12" i="1"/>
  <c r="F14" i="1"/>
  <c r="H16" i="1"/>
  <c r="E19" i="1"/>
  <c r="G21" i="1"/>
  <c r="D24" i="1"/>
  <c r="F26" i="1"/>
  <c r="H28" i="1"/>
  <c r="E31" i="1"/>
  <c r="G33" i="1"/>
  <c r="D41" i="1"/>
  <c r="F43" i="1"/>
  <c r="H45" i="1"/>
  <c r="E48" i="1"/>
  <c r="G50" i="1"/>
  <c r="D53" i="1"/>
  <c r="F55" i="1"/>
  <c r="H57" i="1"/>
  <c r="E60" i="1"/>
  <c r="G62" i="1"/>
  <c r="D65" i="1"/>
  <c r="F72" i="1"/>
  <c r="H74" i="1"/>
  <c r="E77" i="1"/>
  <c r="G79" i="1"/>
  <c r="D82" i="1"/>
  <c r="F84" i="1"/>
  <c r="H86" i="1"/>
  <c r="N11" i="1" l="1"/>
  <c r="O75" i="1"/>
  <c r="O43" i="1"/>
  <c r="O11" i="1"/>
  <c r="N5" i="1" s="1"/>
  <c r="P11" i="2" s="1"/>
  <c r="N43" i="1"/>
  <c r="O5" i="1" s="1"/>
  <c r="P12" i="2" s="1"/>
  <c r="L114" i="5"/>
  <c r="L115" i="5" s="1"/>
  <c r="K115" i="5"/>
  <c r="N75" i="1"/>
  <c r="P4" i="1" s="1"/>
  <c r="P7" i="2" s="1"/>
  <c r="P5" i="1" l="1"/>
  <c r="P13" i="2" s="1"/>
  <c r="S30" i="2" s="1"/>
  <c r="R55" i="2"/>
  <c r="R45" i="2"/>
  <c r="R35" i="2"/>
  <c r="R25" i="2"/>
  <c r="R50" i="2"/>
  <c r="R20" i="2"/>
  <c r="R40" i="2"/>
  <c r="R30" i="2"/>
  <c r="W12" i="2"/>
  <c r="V12" i="2"/>
  <c r="Q12" i="2"/>
  <c r="U12" i="2"/>
  <c r="T12" i="2"/>
  <c r="S12" i="2"/>
  <c r="R12" i="2"/>
  <c r="X12" i="2"/>
  <c r="S44" i="2"/>
  <c r="S29" i="2"/>
  <c r="S54" i="2"/>
  <c r="S34" i="2"/>
  <c r="S24" i="2"/>
  <c r="S39" i="2"/>
  <c r="S49" i="2"/>
  <c r="S19" i="2"/>
  <c r="V7" i="2"/>
  <c r="U7" i="2"/>
  <c r="T7" i="2"/>
  <c r="R7" i="2"/>
  <c r="Q7" i="2"/>
  <c r="X7" i="2"/>
  <c r="W7" i="2"/>
  <c r="S7" i="2"/>
  <c r="Q45" i="2"/>
  <c r="Q35" i="2"/>
  <c r="Q25" i="2"/>
  <c r="Q55" i="2"/>
  <c r="Q50" i="2"/>
  <c r="Q30" i="2"/>
  <c r="Q20" i="2"/>
  <c r="Q40" i="2"/>
  <c r="S11" i="2"/>
  <c r="R11" i="2"/>
  <c r="X11" i="2"/>
  <c r="V11" i="2"/>
  <c r="U11" i="2"/>
  <c r="Q11" i="2"/>
  <c r="W11" i="2"/>
  <c r="T11" i="2"/>
  <c r="N4" i="1"/>
  <c r="P5" i="2" s="1"/>
  <c r="O4" i="1"/>
  <c r="P6" i="2" s="1"/>
  <c r="S13" i="2" l="1"/>
  <c r="X13" i="2"/>
  <c r="L87" i="2" s="1"/>
  <c r="R13" i="2"/>
  <c r="F78" i="2" s="1"/>
  <c r="T13" i="2"/>
  <c r="V13" i="2"/>
  <c r="J93" i="2" s="1"/>
  <c r="W13" i="2"/>
  <c r="K93" i="2" s="1"/>
  <c r="S45" i="2"/>
  <c r="S20" i="2"/>
  <c r="S50" i="2"/>
  <c r="S25" i="2"/>
  <c r="S35" i="2"/>
  <c r="U13" i="2"/>
  <c r="I94" i="2" s="1"/>
  <c r="S55" i="2"/>
  <c r="S40" i="2"/>
  <c r="Q13" i="2"/>
  <c r="E87" i="2" s="1"/>
  <c r="I84" i="2"/>
  <c r="I81" i="2"/>
  <c r="I76" i="2"/>
  <c r="I79" i="2"/>
  <c r="I74" i="2"/>
  <c r="I92" i="2"/>
  <c r="I77" i="2"/>
  <c r="I85" i="2"/>
  <c r="I78" i="2"/>
  <c r="I82" i="2"/>
  <c r="I89" i="2"/>
  <c r="I100" i="2"/>
  <c r="I80" i="2"/>
  <c r="I75" i="2"/>
  <c r="I83" i="2"/>
  <c r="J79" i="2"/>
  <c r="J83" i="2"/>
  <c r="J77" i="2"/>
  <c r="J86" i="2"/>
  <c r="J75" i="2"/>
  <c r="J74" i="2"/>
  <c r="J82" i="2"/>
  <c r="J97" i="2"/>
  <c r="J78" i="2"/>
  <c r="J85" i="2"/>
  <c r="J76" i="2"/>
  <c r="J81" i="2"/>
  <c r="J80" i="2"/>
  <c r="J84" i="2"/>
  <c r="J98" i="2"/>
  <c r="K79" i="2"/>
  <c r="K75" i="2"/>
  <c r="K85" i="2"/>
  <c r="K82" i="2"/>
  <c r="K83" i="2"/>
  <c r="K80" i="2"/>
  <c r="K88" i="2"/>
  <c r="K84" i="2"/>
  <c r="K78" i="2"/>
  <c r="K77" i="2"/>
  <c r="K87" i="2"/>
  <c r="K81" i="2"/>
  <c r="K76" i="2"/>
  <c r="K74" i="2"/>
  <c r="R54" i="2"/>
  <c r="R34" i="2"/>
  <c r="R24" i="2"/>
  <c r="R44" i="2"/>
  <c r="R49" i="2"/>
  <c r="R39" i="2"/>
  <c r="R29" i="2"/>
  <c r="R19" i="2"/>
  <c r="W6" i="2"/>
  <c r="V6" i="2"/>
  <c r="U6" i="2"/>
  <c r="T6" i="2"/>
  <c r="S6" i="2"/>
  <c r="R6" i="2"/>
  <c r="Q6" i="2"/>
  <c r="X6" i="2"/>
  <c r="L80" i="2"/>
  <c r="L86" i="2"/>
  <c r="L78" i="2"/>
  <c r="L96" i="2"/>
  <c r="L84" i="2"/>
  <c r="L94" i="2"/>
  <c r="L74" i="2"/>
  <c r="L82" i="2"/>
  <c r="L79" i="2"/>
  <c r="L85" i="2"/>
  <c r="L92" i="2"/>
  <c r="L76" i="2"/>
  <c r="L81" i="2"/>
  <c r="L77" i="2"/>
  <c r="L95" i="2"/>
  <c r="L83" i="2"/>
  <c r="L99" i="2"/>
  <c r="L75" i="2"/>
  <c r="G92" i="2"/>
  <c r="G85" i="2"/>
  <c r="G100" i="2"/>
  <c r="G95" i="2"/>
  <c r="G80" i="2"/>
  <c r="G81" i="2"/>
  <c r="G83" i="2"/>
  <c r="G97" i="2"/>
  <c r="G90" i="2"/>
  <c r="G76" i="2"/>
  <c r="G99" i="2"/>
  <c r="G75" i="2"/>
  <c r="G86" i="2"/>
  <c r="G94" i="2"/>
  <c r="G74" i="2"/>
  <c r="G98" i="2"/>
  <c r="G82" i="2"/>
  <c r="G96" i="2"/>
  <c r="G88" i="2"/>
  <c r="G79" i="2"/>
  <c r="G87" i="2"/>
  <c r="G93" i="2"/>
  <c r="G84" i="2"/>
  <c r="G78" i="2"/>
  <c r="G91" i="2"/>
  <c r="G89" i="2"/>
  <c r="G77" i="2"/>
  <c r="F97" i="2"/>
  <c r="F77" i="2"/>
  <c r="Q29" i="2"/>
  <c r="Q49" i="2"/>
  <c r="Q19" i="2"/>
  <c r="Q54" i="2"/>
  <c r="Q44" i="2"/>
  <c r="Q34" i="2"/>
  <c r="Q24" i="2"/>
  <c r="Q39" i="2"/>
  <c r="W5" i="2"/>
  <c r="X5" i="2"/>
  <c r="R5" i="2"/>
  <c r="T5" i="2"/>
  <c r="U5" i="2"/>
  <c r="Q5" i="2"/>
  <c r="S5" i="2"/>
  <c r="V5" i="2"/>
  <c r="E75" i="2"/>
  <c r="E84" i="2"/>
  <c r="E77" i="2"/>
  <c r="E81" i="2"/>
  <c r="E99" i="2"/>
  <c r="E100" i="2"/>
  <c r="H84" i="2"/>
  <c r="H82" i="2"/>
  <c r="H96" i="2"/>
  <c r="H85" i="2"/>
  <c r="H86" i="2"/>
  <c r="H74" i="2"/>
  <c r="H78" i="2"/>
  <c r="H80" i="2"/>
  <c r="H87" i="2"/>
  <c r="H100" i="2"/>
  <c r="H81" i="2"/>
  <c r="H77" i="2"/>
  <c r="H97" i="2"/>
  <c r="H93" i="2"/>
  <c r="H91" i="2"/>
  <c r="H88" i="2"/>
  <c r="H99" i="2"/>
  <c r="H89" i="2"/>
  <c r="H94" i="2"/>
  <c r="H92" i="2"/>
  <c r="H79" i="2"/>
  <c r="H75" i="2"/>
  <c r="H90" i="2"/>
  <c r="H95" i="2"/>
  <c r="H83" i="2"/>
  <c r="H98" i="2"/>
  <c r="H76" i="2"/>
  <c r="K96" i="2" l="1"/>
  <c r="K90" i="2"/>
  <c r="K98" i="2"/>
  <c r="J99" i="2"/>
  <c r="K91" i="2"/>
  <c r="K95" i="2"/>
  <c r="K100" i="2"/>
  <c r="J92" i="2"/>
  <c r="K92" i="2"/>
  <c r="K99" i="2"/>
  <c r="K97" i="2"/>
  <c r="K94" i="2"/>
  <c r="J94" i="2"/>
  <c r="J89" i="2"/>
  <c r="J90" i="2"/>
  <c r="K86" i="2"/>
  <c r="K89" i="2"/>
  <c r="J96" i="2"/>
  <c r="J100" i="2"/>
  <c r="J87" i="2"/>
  <c r="J91" i="2"/>
  <c r="F75" i="2"/>
  <c r="F98" i="2"/>
  <c r="F100" i="2"/>
  <c r="F92" i="2"/>
  <c r="L90" i="2"/>
  <c r="L100" i="2"/>
  <c r="L97" i="2"/>
  <c r="F91" i="2"/>
  <c r="F87" i="2"/>
  <c r="F88" i="2"/>
  <c r="F86" i="2"/>
  <c r="F84" i="2"/>
  <c r="F90" i="2"/>
  <c r="L88" i="2"/>
  <c r="F81" i="2"/>
  <c r="F74" i="2"/>
  <c r="F82" i="2"/>
  <c r="F94" i="2"/>
  <c r="F93" i="2"/>
  <c r="L89" i="2"/>
  <c r="L98" i="2"/>
  <c r="L91" i="2"/>
  <c r="F99" i="2"/>
  <c r="F80" i="2"/>
  <c r="F95" i="2"/>
  <c r="F85" i="2"/>
  <c r="F96" i="2"/>
  <c r="F79" i="2"/>
  <c r="L93" i="2"/>
  <c r="F83" i="2"/>
  <c r="F89" i="2"/>
  <c r="F76" i="2"/>
  <c r="J95" i="2"/>
  <c r="J88" i="2"/>
  <c r="I98" i="2"/>
  <c r="I88" i="2"/>
  <c r="E86" i="2"/>
  <c r="E90" i="2"/>
  <c r="E97" i="2"/>
  <c r="E78" i="2"/>
  <c r="E95" i="2"/>
  <c r="E76" i="2"/>
  <c r="I95" i="2"/>
  <c r="I90" i="2"/>
  <c r="E89" i="2"/>
  <c r="E92" i="2"/>
  <c r="I96" i="2"/>
  <c r="E94" i="2"/>
  <c r="I99" i="2"/>
  <c r="E82" i="2"/>
  <c r="E74" i="2"/>
  <c r="E83" i="2"/>
  <c r="E85" i="2"/>
  <c r="I86" i="2"/>
  <c r="I93" i="2"/>
  <c r="E91" i="2"/>
  <c r="E96" i="2"/>
  <c r="E79" i="2"/>
  <c r="E98" i="2"/>
  <c r="I87" i="2"/>
  <c r="E88" i="2"/>
  <c r="E93" i="2"/>
  <c r="E80" i="2"/>
  <c r="I97" i="2"/>
  <c r="I91" i="2"/>
  <c r="K15" i="2"/>
  <c r="K20" i="2"/>
  <c r="K31" i="2"/>
  <c r="K21" i="2"/>
  <c r="K11" i="2"/>
  <c r="K23" i="2"/>
  <c r="K14" i="2"/>
  <c r="K16" i="2"/>
  <c r="K9" i="2"/>
  <c r="K22" i="2"/>
  <c r="K12" i="2"/>
  <c r="K30" i="2"/>
  <c r="K10" i="2"/>
  <c r="K17" i="2"/>
  <c r="K29" i="2"/>
  <c r="K18" i="2"/>
  <c r="K28" i="2"/>
  <c r="K24" i="2"/>
  <c r="K34" i="2"/>
  <c r="K19" i="2"/>
  <c r="K25" i="2"/>
  <c r="K27" i="2"/>
  <c r="K13" i="2"/>
  <c r="K26" i="2"/>
  <c r="K8" i="2"/>
  <c r="K33" i="2"/>
  <c r="K32" i="2"/>
  <c r="K64" i="2"/>
  <c r="K30" i="4" s="1"/>
  <c r="K46" i="2"/>
  <c r="K12" i="4" s="1"/>
  <c r="K61" i="2"/>
  <c r="K27" i="4" s="1"/>
  <c r="K50" i="2"/>
  <c r="K16" i="4" s="1"/>
  <c r="K51" i="2"/>
  <c r="K17" i="4" s="1"/>
  <c r="K58" i="2"/>
  <c r="K24" i="4" s="1"/>
  <c r="K47" i="2"/>
  <c r="K13" i="4" s="1"/>
  <c r="K41" i="2"/>
  <c r="K7" i="4" s="1"/>
  <c r="K52" i="2"/>
  <c r="K18" i="4" s="1"/>
  <c r="K55" i="2"/>
  <c r="K21" i="4" s="1"/>
  <c r="K49" i="2"/>
  <c r="K15" i="4" s="1"/>
  <c r="K63" i="2"/>
  <c r="K29" i="4" s="1"/>
  <c r="K56" i="2"/>
  <c r="K22" i="4" s="1"/>
  <c r="K53" i="2"/>
  <c r="K59" i="2"/>
  <c r="K25" i="4" s="1"/>
  <c r="K45" i="2"/>
  <c r="K11" i="4" s="1"/>
  <c r="K43" i="2"/>
  <c r="K9" i="4" s="1"/>
  <c r="K48" i="2"/>
  <c r="K14" i="4" s="1"/>
  <c r="K60" i="2"/>
  <c r="K26" i="4" s="1"/>
  <c r="K66" i="2"/>
  <c r="K32" i="4" s="1"/>
  <c r="K54" i="2"/>
  <c r="K20" i="4" s="1"/>
  <c r="K67" i="2"/>
  <c r="K33" i="4" s="1"/>
  <c r="K57" i="2"/>
  <c r="K23" i="4" s="1"/>
  <c r="K42" i="2"/>
  <c r="K8" i="4" s="1"/>
  <c r="K44" i="2"/>
  <c r="K10" i="4" s="1"/>
  <c r="K65" i="2"/>
  <c r="K31" i="4" s="1"/>
  <c r="K62" i="2"/>
  <c r="J22" i="2"/>
  <c r="J12" i="2"/>
  <c r="J8" i="2"/>
  <c r="J18" i="2"/>
  <c r="J11" i="2"/>
  <c r="J16" i="2"/>
  <c r="J14" i="2"/>
  <c r="J20" i="2"/>
  <c r="J24" i="2"/>
  <c r="J23" i="2"/>
  <c r="J10" i="2"/>
  <c r="J19" i="2"/>
  <c r="J28" i="2"/>
  <c r="J33" i="2"/>
  <c r="J9" i="2"/>
  <c r="J21" i="2"/>
  <c r="J13" i="2"/>
  <c r="J29" i="2"/>
  <c r="J27" i="2"/>
  <c r="J15" i="2"/>
  <c r="J17" i="2"/>
  <c r="J34" i="2"/>
  <c r="J31" i="2"/>
  <c r="J32" i="2"/>
  <c r="J25" i="2"/>
  <c r="J30" i="2"/>
  <c r="J26" i="2"/>
  <c r="L41" i="2"/>
  <c r="L7" i="4" s="1"/>
  <c r="L63" i="2"/>
  <c r="L29" i="4" s="1"/>
  <c r="L46" i="2"/>
  <c r="L12" i="4" s="1"/>
  <c r="L57" i="2"/>
  <c r="L23" i="4" s="1"/>
  <c r="L59" i="2"/>
  <c r="L25" i="4" s="1"/>
  <c r="L50" i="2"/>
  <c r="L16" i="4" s="1"/>
  <c r="L43" i="2"/>
  <c r="L9" i="4" s="1"/>
  <c r="L62" i="2"/>
  <c r="L28" i="4" s="1"/>
  <c r="L44" i="2"/>
  <c r="L10" i="4" s="1"/>
  <c r="L53" i="2"/>
  <c r="L19" i="4" s="1"/>
  <c r="L65" i="2"/>
  <c r="L31" i="4" s="1"/>
  <c r="L42" i="2"/>
  <c r="L8" i="4" s="1"/>
  <c r="L54" i="2"/>
  <c r="L20" i="4" s="1"/>
  <c r="L49" i="2"/>
  <c r="L15" i="4" s="1"/>
  <c r="L56" i="2"/>
  <c r="L22" i="4" s="1"/>
  <c r="L60" i="2"/>
  <c r="L26" i="4" s="1"/>
  <c r="L55" i="2"/>
  <c r="L21" i="4" s="1"/>
  <c r="L67" i="2"/>
  <c r="L33" i="4" s="1"/>
  <c r="L52" i="2"/>
  <c r="L18" i="4" s="1"/>
  <c r="L58" i="2"/>
  <c r="L24" i="4" s="1"/>
  <c r="L47" i="2"/>
  <c r="L13" i="4" s="1"/>
  <c r="L66" i="2"/>
  <c r="L32" i="4" s="1"/>
  <c r="L61" i="2"/>
  <c r="L27" i="4" s="1"/>
  <c r="L51" i="2"/>
  <c r="L17" i="4" s="1"/>
  <c r="L48" i="2"/>
  <c r="L14" i="4" s="1"/>
  <c r="L64" i="2"/>
  <c r="L30" i="4" s="1"/>
  <c r="L45" i="2"/>
  <c r="L11" i="4" s="1"/>
  <c r="E18" i="2"/>
  <c r="E10" i="2"/>
  <c r="E21" i="2"/>
  <c r="E34" i="2"/>
  <c r="E19" i="2"/>
  <c r="E23" i="2"/>
  <c r="E12" i="2"/>
  <c r="E27" i="2"/>
  <c r="E31" i="2"/>
  <c r="E17" i="2"/>
  <c r="E16" i="2"/>
  <c r="E14" i="2"/>
  <c r="E25" i="2"/>
  <c r="E26" i="2"/>
  <c r="E13" i="2"/>
  <c r="E33" i="2"/>
  <c r="E11" i="2"/>
  <c r="E32" i="2"/>
  <c r="E22" i="2"/>
  <c r="E30" i="2"/>
  <c r="E29" i="2"/>
  <c r="E15" i="2"/>
  <c r="E8" i="2"/>
  <c r="E9" i="2"/>
  <c r="E28" i="2"/>
  <c r="E24" i="2"/>
  <c r="E20" i="2"/>
  <c r="I16" i="2"/>
  <c r="I8" i="2"/>
  <c r="I18" i="2"/>
  <c r="I30" i="2"/>
  <c r="I17" i="2"/>
  <c r="I28" i="2"/>
  <c r="I31" i="2"/>
  <c r="I20" i="2"/>
  <c r="I32" i="2"/>
  <c r="I13" i="2"/>
  <c r="I19" i="2"/>
  <c r="I21" i="2"/>
  <c r="I15" i="2"/>
  <c r="I14" i="2"/>
  <c r="I25" i="2"/>
  <c r="I23" i="2"/>
  <c r="I34" i="2"/>
  <c r="I24" i="2"/>
  <c r="I26" i="2"/>
  <c r="I9" i="2"/>
  <c r="I22" i="2"/>
  <c r="I12" i="2"/>
  <c r="I10" i="2"/>
  <c r="I29" i="2"/>
  <c r="I27" i="2"/>
  <c r="I33" i="2"/>
  <c r="I11" i="2"/>
  <c r="F41" i="2"/>
  <c r="F7" i="4" s="1"/>
  <c r="F62" i="2"/>
  <c r="F52" i="2"/>
  <c r="F18" i="4" s="1"/>
  <c r="F57" i="2"/>
  <c r="F23" i="4" s="1"/>
  <c r="F53" i="2"/>
  <c r="F51" i="2"/>
  <c r="F17" i="4" s="1"/>
  <c r="F66" i="2"/>
  <c r="F32" i="4" s="1"/>
  <c r="F49" i="2"/>
  <c r="F15" i="4" s="1"/>
  <c r="F47" i="2"/>
  <c r="F13" i="4" s="1"/>
  <c r="F56" i="2"/>
  <c r="F22" i="4" s="1"/>
  <c r="F58" i="2"/>
  <c r="F24" i="4" s="1"/>
  <c r="F50" i="2"/>
  <c r="F16" i="4" s="1"/>
  <c r="F67" i="2"/>
  <c r="F33" i="4" s="1"/>
  <c r="F64" i="2"/>
  <c r="F30" i="4" s="1"/>
  <c r="F61" i="2"/>
  <c r="F27" i="4" s="1"/>
  <c r="F43" i="2"/>
  <c r="F9" i="4" s="1"/>
  <c r="F60" i="2"/>
  <c r="F26" i="4" s="1"/>
  <c r="F45" i="2"/>
  <c r="F11" i="4" s="1"/>
  <c r="F65" i="2"/>
  <c r="F31" i="4" s="1"/>
  <c r="F48" i="2"/>
  <c r="F14" i="4" s="1"/>
  <c r="F44" i="2"/>
  <c r="F10" i="4" s="1"/>
  <c r="F42" i="2"/>
  <c r="F8" i="4" s="1"/>
  <c r="F55" i="2"/>
  <c r="F21" i="4" s="1"/>
  <c r="F63" i="2"/>
  <c r="F29" i="4" s="1"/>
  <c r="F59" i="2"/>
  <c r="F25" i="4" s="1"/>
  <c r="F46" i="2"/>
  <c r="F12" i="4" s="1"/>
  <c r="F54" i="2"/>
  <c r="H31" i="2"/>
  <c r="H15" i="2"/>
  <c r="H16" i="2"/>
  <c r="H33" i="2"/>
  <c r="H28" i="2"/>
  <c r="H13" i="2"/>
  <c r="H27" i="2"/>
  <c r="H20" i="2"/>
  <c r="H34" i="2"/>
  <c r="H30" i="2"/>
  <c r="H23" i="2"/>
  <c r="H12" i="2"/>
  <c r="H18" i="2"/>
  <c r="H25" i="2"/>
  <c r="H21" i="2"/>
  <c r="H26" i="2"/>
  <c r="H24" i="2"/>
  <c r="H10" i="2"/>
  <c r="H19" i="2"/>
  <c r="H29" i="2"/>
  <c r="H8" i="2"/>
  <c r="H32" i="2"/>
  <c r="H9" i="2"/>
  <c r="H17" i="2"/>
  <c r="H22" i="2"/>
  <c r="H11" i="2"/>
  <c r="H14" i="2"/>
  <c r="G44" i="2"/>
  <c r="G10" i="4" s="1"/>
  <c r="G48" i="2"/>
  <c r="G14" i="4" s="1"/>
  <c r="G67" i="2"/>
  <c r="G33" i="4" s="1"/>
  <c r="G49" i="2"/>
  <c r="G15" i="4" s="1"/>
  <c r="G57" i="2"/>
  <c r="G23" i="4" s="1"/>
  <c r="G42" i="2"/>
  <c r="G8" i="4" s="1"/>
  <c r="G66" i="2"/>
  <c r="G32" i="4" s="1"/>
  <c r="G63" i="2"/>
  <c r="G29" i="4" s="1"/>
  <c r="G54" i="2"/>
  <c r="G20" i="4" s="1"/>
  <c r="G65" i="2"/>
  <c r="G31" i="4" s="1"/>
  <c r="G53" i="2"/>
  <c r="G19" i="4" s="1"/>
  <c r="G62" i="2"/>
  <c r="G28" i="4" s="1"/>
  <c r="G52" i="2"/>
  <c r="G18" i="4" s="1"/>
  <c r="G56" i="2"/>
  <c r="G22" i="4" s="1"/>
  <c r="G50" i="2"/>
  <c r="G16" i="4" s="1"/>
  <c r="G59" i="2"/>
  <c r="G25" i="4" s="1"/>
  <c r="G51" i="2"/>
  <c r="G17" i="4" s="1"/>
  <c r="G58" i="2"/>
  <c r="G24" i="4" s="1"/>
  <c r="G45" i="2"/>
  <c r="G11" i="4" s="1"/>
  <c r="G46" i="2"/>
  <c r="G12" i="4" s="1"/>
  <c r="G41" i="2"/>
  <c r="G7" i="4" s="1"/>
  <c r="G60" i="2"/>
  <c r="G26" i="4" s="1"/>
  <c r="G55" i="2"/>
  <c r="G21" i="4" s="1"/>
  <c r="G47" i="2"/>
  <c r="G13" i="4" s="1"/>
  <c r="G43" i="2"/>
  <c r="G9" i="4" s="1"/>
  <c r="G61" i="2"/>
  <c r="G27" i="4" s="1"/>
  <c r="G64" i="2"/>
  <c r="G30" i="4" s="1"/>
  <c r="G22" i="2"/>
  <c r="G9" i="2"/>
  <c r="G15" i="2"/>
  <c r="G23" i="2"/>
  <c r="G20" i="2"/>
  <c r="G30" i="2"/>
  <c r="G17" i="2"/>
  <c r="G18" i="2"/>
  <c r="G24" i="2"/>
  <c r="G27" i="2"/>
  <c r="G19" i="2"/>
  <c r="G32" i="2"/>
  <c r="G12" i="2"/>
  <c r="G33" i="2"/>
  <c r="G11" i="2"/>
  <c r="G29" i="2"/>
  <c r="G25" i="2"/>
  <c r="G14" i="2"/>
  <c r="G26" i="2"/>
  <c r="G21" i="2"/>
  <c r="G16" i="2"/>
  <c r="G13" i="2"/>
  <c r="G8" i="2"/>
  <c r="G31" i="2"/>
  <c r="G34" i="2"/>
  <c r="G28" i="2"/>
  <c r="G10" i="2"/>
  <c r="H62" i="2"/>
  <c r="H28" i="4" s="1"/>
  <c r="H43" i="2"/>
  <c r="H9" i="4" s="1"/>
  <c r="H54" i="2"/>
  <c r="H20" i="4" s="1"/>
  <c r="H49" i="2"/>
  <c r="H15" i="4" s="1"/>
  <c r="H50" i="2"/>
  <c r="H16" i="4" s="1"/>
  <c r="H58" i="2"/>
  <c r="H24" i="4" s="1"/>
  <c r="H67" i="2"/>
  <c r="H33" i="4" s="1"/>
  <c r="H45" i="2"/>
  <c r="H11" i="4" s="1"/>
  <c r="H61" i="2"/>
  <c r="H27" i="4" s="1"/>
  <c r="H63" i="2"/>
  <c r="H29" i="4" s="1"/>
  <c r="H66" i="2"/>
  <c r="H32" i="4" s="1"/>
  <c r="H56" i="2"/>
  <c r="H22" i="4" s="1"/>
  <c r="H59" i="2"/>
  <c r="H25" i="4" s="1"/>
  <c r="H55" i="2"/>
  <c r="H21" i="4" s="1"/>
  <c r="H53" i="2"/>
  <c r="H19" i="4" s="1"/>
  <c r="H44" i="2"/>
  <c r="H10" i="4" s="1"/>
  <c r="H65" i="2"/>
  <c r="H31" i="4" s="1"/>
  <c r="H64" i="2"/>
  <c r="H30" i="4" s="1"/>
  <c r="H42" i="2"/>
  <c r="H8" i="4" s="1"/>
  <c r="H57" i="2"/>
  <c r="H23" i="4" s="1"/>
  <c r="H41" i="2"/>
  <c r="H7" i="4" s="1"/>
  <c r="H51" i="2"/>
  <c r="H17" i="4" s="1"/>
  <c r="H52" i="2"/>
  <c r="H18" i="4" s="1"/>
  <c r="H60" i="2"/>
  <c r="H26" i="4" s="1"/>
  <c r="H46" i="2"/>
  <c r="H12" i="4" s="1"/>
  <c r="H48" i="2"/>
  <c r="H14" i="4" s="1"/>
  <c r="H47" i="2"/>
  <c r="H13" i="4" s="1"/>
  <c r="J50" i="2"/>
  <c r="J16" i="4" s="1"/>
  <c r="J45" i="2"/>
  <c r="J11" i="4" s="1"/>
  <c r="J46" i="2"/>
  <c r="J12" i="4" s="1"/>
  <c r="J60" i="2"/>
  <c r="J26" i="4" s="1"/>
  <c r="J43" i="2"/>
  <c r="J9" i="4" s="1"/>
  <c r="J57" i="2"/>
  <c r="J23" i="4" s="1"/>
  <c r="J67" i="2"/>
  <c r="J33" i="4" s="1"/>
  <c r="J56" i="2"/>
  <c r="J55" i="2"/>
  <c r="J21" i="4" s="1"/>
  <c r="J47" i="2"/>
  <c r="J13" i="4" s="1"/>
  <c r="J44" i="2"/>
  <c r="J10" i="4" s="1"/>
  <c r="J65" i="2"/>
  <c r="J31" i="4" s="1"/>
  <c r="J41" i="2"/>
  <c r="J7" i="4" s="1"/>
  <c r="J62" i="2"/>
  <c r="J42" i="2"/>
  <c r="J8" i="4" s="1"/>
  <c r="J52" i="2"/>
  <c r="J18" i="4" s="1"/>
  <c r="J53" i="2"/>
  <c r="J19" i="4" s="1"/>
  <c r="J63" i="2"/>
  <c r="J29" i="4" s="1"/>
  <c r="J48" i="2"/>
  <c r="J14" i="4" s="1"/>
  <c r="J54" i="2"/>
  <c r="J20" i="4" s="1"/>
  <c r="J59" i="2"/>
  <c r="J25" i="4" s="1"/>
  <c r="J66" i="2"/>
  <c r="J32" i="4" s="1"/>
  <c r="J49" i="2"/>
  <c r="J15" i="4" s="1"/>
  <c r="J58" i="2"/>
  <c r="J24" i="4" s="1"/>
  <c r="J61" i="2"/>
  <c r="J27" i="4" s="1"/>
  <c r="J51" i="2"/>
  <c r="J17" i="4" s="1"/>
  <c r="J64" i="2"/>
  <c r="J30" i="4" s="1"/>
  <c r="E60" i="2"/>
  <c r="E26" i="4" s="1"/>
  <c r="E49" i="2"/>
  <c r="E42" i="2"/>
  <c r="E8" i="4" s="1"/>
  <c r="E52" i="2"/>
  <c r="E18" i="4" s="1"/>
  <c r="E63" i="2"/>
  <c r="E56" i="2"/>
  <c r="E51" i="2"/>
  <c r="E17" i="4" s="1"/>
  <c r="E41" i="2"/>
  <c r="E53" i="2"/>
  <c r="E19" i="4" s="1"/>
  <c r="E48" i="2"/>
  <c r="E14" i="4" s="1"/>
  <c r="E46" i="2"/>
  <c r="E12" i="4" s="1"/>
  <c r="E54" i="2"/>
  <c r="E20" i="4" s="1"/>
  <c r="E57" i="2"/>
  <c r="E23" i="4" s="1"/>
  <c r="E58" i="2"/>
  <c r="E47" i="2"/>
  <c r="E62" i="2"/>
  <c r="E55" i="2"/>
  <c r="E66" i="2"/>
  <c r="E32" i="4" s="1"/>
  <c r="E65" i="2"/>
  <c r="E61" i="2"/>
  <c r="E45" i="2"/>
  <c r="E64" i="2"/>
  <c r="E44" i="2"/>
  <c r="E10" i="4" s="1"/>
  <c r="E59" i="2"/>
  <c r="E50" i="2"/>
  <c r="E16" i="4" s="1"/>
  <c r="E43" i="2"/>
  <c r="E67" i="2"/>
  <c r="E33" i="4" s="1"/>
  <c r="F21" i="2"/>
  <c r="F14" i="2"/>
  <c r="F8" i="2"/>
  <c r="F13" i="2"/>
  <c r="F29" i="2"/>
  <c r="F27" i="2"/>
  <c r="F12" i="2"/>
  <c r="F22" i="2"/>
  <c r="F15" i="2"/>
  <c r="F18" i="2"/>
  <c r="F11" i="2"/>
  <c r="F26" i="2"/>
  <c r="F23" i="2"/>
  <c r="F28" i="2"/>
  <c r="F24" i="2"/>
  <c r="F30" i="2"/>
  <c r="F32" i="2"/>
  <c r="F20" i="2"/>
  <c r="F10" i="2"/>
  <c r="F9" i="2"/>
  <c r="F33" i="2"/>
  <c r="F16" i="2"/>
  <c r="F31" i="2"/>
  <c r="F34" i="2"/>
  <c r="F19" i="2"/>
  <c r="F25" i="2"/>
  <c r="F17" i="2"/>
  <c r="L25" i="2"/>
  <c r="L18" i="2"/>
  <c r="L32" i="2"/>
  <c r="L16" i="2"/>
  <c r="L34" i="2"/>
  <c r="L14" i="2"/>
  <c r="L11" i="2"/>
  <c r="L33" i="2"/>
  <c r="L17" i="2"/>
  <c r="L19" i="2"/>
  <c r="L22" i="2"/>
  <c r="L9" i="2"/>
  <c r="L12" i="2"/>
  <c r="L28" i="2"/>
  <c r="L10" i="2"/>
  <c r="L15" i="2"/>
  <c r="L21" i="2"/>
  <c r="L8" i="2"/>
  <c r="L24" i="2"/>
  <c r="L31" i="2"/>
  <c r="L13" i="2"/>
  <c r="L23" i="2"/>
  <c r="L30" i="2"/>
  <c r="L27" i="2"/>
  <c r="L26" i="2"/>
  <c r="L20" i="2"/>
  <c r="L29" i="2"/>
  <c r="I54" i="2"/>
  <c r="I20" i="4" s="1"/>
  <c r="I67" i="2"/>
  <c r="I33" i="4" s="1"/>
  <c r="I63" i="2"/>
  <c r="I66" i="2"/>
  <c r="I52" i="2"/>
  <c r="I18" i="4" s="1"/>
  <c r="I64" i="2"/>
  <c r="I44" i="2"/>
  <c r="I10" i="4" s="1"/>
  <c r="I59" i="2"/>
  <c r="I25" i="4" s="1"/>
  <c r="I43" i="2"/>
  <c r="I9" i="4" s="1"/>
  <c r="I62" i="2"/>
  <c r="I28" i="4" s="1"/>
  <c r="I42" i="2"/>
  <c r="I8" i="4" s="1"/>
  <c r="I55" i="2"/>
  <c r="I21" i="4" s="1"/>
  <c r="I47" i="2"/>
  <c r="I13" i="4" s="1"/>
  <c r="I56" i="2"/>
  <c r="I22" i="4" s="1"/>
  <c r="I61" i="2"/>
  <c r="I27" i="4" s="1"/>
  <c r="I45" i="2"/>
  <c r="I11" i="4" s="1"/>
  <c r="I58" i="2"/>
  <c r="I41" i="2"/>
  <c r="I7" i="4" s="1"/>
  <c r="I60" i="2"/>
  <c r="I57" i="2"/>
  <c r="I49" i="2"/>
  <c r="I15" i="4" s="1"/>
  <c r="I51" i="2"/>
  <c r="I17" i="4" s="1"/>
  <c r="I65" i="2"/>
  <c r="I31" i="4" s="1"/>
  <c r="I50" i="2"/>
  <c r="I16" i="4" s="1"/>
  <c r="I46" i="2"/>
  <c r="I12" i="4" s="1"/>
  <c r="I48" i="2"/>
  <c r="I14" i="4" s="1"/>
  <c r="I53" i="2"/>
  <c r="I19" i="4" s="1"/>
  <c r="I32" i="4" l="1"/>
  <c r="J22" i="4"/>
  <c r="K19" i="4"/>
  <c r="J28" i="4"/>
  <c r="F19" i="4"/>
  <c r="K28" i="4"/>
  <c r="F20" i="4"/>
  <c r="E28" i="4"/>
  <c r="F28" i="4"/>
  <c r="E25" i="4"/>
  <c r="I30" i="4"/>
  <c r="E30" i="4"/>
  <c r="E11" i="4"/>
  <c r="I26" i="4"/>
  <c r="I29" i="4"/>
  <c r="E27" i="4"/>
  <c r="E7" i="4"/>
  <c r="E31" i="4"/>
  <c r="E22" i="4"/>
  <c r="I23" i="4"/>
  <c r="E21" i="4"/>
  <c r="E29" i="4"/>
  <c r="E13" i="4"/>
  <c r="I24" i="4"/>
  <c r="E9" i="4"/>
  <c r="E24" i="4"/>
  <c r="E15" i="4"/>
  <c r="F99" i="4"/>
  <c r="F66" i="4"/>
  <c r="E53" i="4"/>
  <c r="E86" i="4"/>
  <c r="G81" i="4"/>
  <c r="G48" i="4"/>
  <c r="G56" i="4"/>
  <c r="G89" i="4"/>
  <c r="H79" i="4"/>
  <c r="H46" i="4"/>
  <c r="H81" i="4"/>
  <c r="H48" i="4"/>
  <c r="I54" i="4"/>
  <c r="I87" i="4"/>
  <c r="I97" i="4"/>
  <c r="I64" i="4"/>
  <c r="E74" i="4"/>
  <c r="E41" i="4"/>
  <c r="E79" i="4"/>
  <c r="E46" i="4"/>
  <c r="J81" i="4"/>
  <c r="J48" i="4"/>
  <c r="K95" i="4"/>
  <c r="K62" i="4"/>
  <c r="L86" i="4"/>
  <c r="L53" i="4"/>
  <c r="L99" i="4"/>
  <c r="L66" i="4"/>
  <c r="F74" i="4"/>
  <c r="F41" i="4"/>
  <c r="F87" i="4"/>
  <c r="F54" i="4"/>
  <c r="I94" i="4"/>
  <c r="I61" i="4"/>
  <c r="J89" i="4"/>
  <c r="J56" i="4"/>
  <c r="F63" i="4"/>
  <c r="F96" i="4"/>
  <c r="L89" i="4"/>
  <c r="L56" i="4"/>
  <c r="L76" i="4"/>
  <c r="L43" i="4"/>
  <c r="F81" i="4"/>
  <c r="F48" i="4"/>
  <c r="F83" i="4"/>
  <c r="F50" i="4"/>
  <c r="L73" i="4"/>
  <c r="L40" i="4"/>
  <c r="L79" i="4"/>
  <c r="L46" i="4"/>
  <c r="F65" i="4"/>
  <c r="F98" i="4"/>
  <c r="F80" i="4"/>
  <c r="F47" i="4"/>
  <c r="H86" i="4"/>
  <c r="H53" i="4"/>
  <c r="J94" i="4"/>
  <c r="J61" i="4"/>
  <c r="K58" i="4"/>
  <c r="K91" i="4"/>
  <c r="G53" i="4"/>
  <c r="G86" i="4"/>
  <c r="G50" i="4"/>
  <c r="G83" i="4"/>
  <c r="H76" i="4"/>
  <c r="H43" i="4"/>
  <c r="H57" i="4"/>
  <c r="H90" i="4"/>
  <c r="H47" i="4"/>
  <c r="H80" i="4"/>
  <c r="I74" i="4"/>
  <c r="I41" i="4"/>
  <c r="I85" i="4"/>
  <c r="I52" i="4"/>
  <c r="E73" i="4"/>
  <c r="E40" i="4"/>
  <c r="E81" i="4"/>
  <c r="E48" i="4"/>
  <c r="J78" i="4"/>
  <c r="J45" i="4"/>
  <c r="J76" i="4"/>
  <c r="J43" i="4"/>
  <c r="K78" i="4"/>
  <c r="K45" i="4"/>
  <c r="K44" i="4"/>
  <c r="K77" i="4"/>
  <c r="L47" i="4"/>
  <c r="L80" i="4"/>
  <c r="L48" i="4"/>
  <c r="L81" i="4"/>
  <c r="F42" i="4"/>
  <c r="F75" i="4"/>
  <c r="F77" i="4"/>
  <c r="F44" i="4"/>
  <c r="G91" i="4"/>
  <c r="G58" i="4"/>
  <c r="G82" i="4"/>
  <c r="G49" i="4"/>
  <c r="H54" i="4"/>
  <c r="H87" i="4"/>
  <c r="H50" i="4"/>
  <c r="H83" i="4"/>
  <c r="H96" i="4"/>
  <c r="H63" i="4"/>
  <c r="I91" i="4"/>
  <c r="I58" i="4"/>
  <c r="I96" i="4"/>
  <c r="I63" i="4"/>
  <c r="E80" i="4"/>
  <c r="E47" i="4"/>
  <c r="E49" i="4"/>
  <c r="E82" i="4"/>
  <c r="J86" i="4"/>
  <c r="J53" i="4"/>
  <c r="J50" i="4"/>
  <c r="J83" i="4"/>
  <c r="K92" i="4"/>
  <c r="K59" i="4"/>
  <c r="K54" i="4"/>
  <c r="K87" i="4"/>
  <c r="H75" i="4"/>
  <c r="H42" i="4"/>
  <c r="E85" i="4"/>
  <c r="E52" i="4"/>
  <c r="J82" i="4"/>
  <c r="J49" i="4"/>
  <c r="L98" i="4"/>
  <c r="L65" i="4"/>
  <c r="L61" i="4"/>
  <c r="L94" i="4"/>
  <c r="L75" i="4"/>
  <c r="L42" i="4"/>
  <c r="L97" i="4"/>
  <c r="L64" i="4"/>
  <c r="F85" i="4"/>
  <c r="F52" i="4"/>
  <c r="F59" i="4"/>
  <c r="F92" i="4"/>
  <c r="G79" i="4"/>
  <c r="G46" i="4"/>
  <c r="H44" i="4"/>
  <c r="H77" i="4"/>
  <c r="J73" i="4"/>
  <c r="J40" i="4"/>
  <c r="K90" i="4"/>
  <c r="K57" i="4"/>
  <c r="K41" i="4"/>
  <c r="K74" i="4"/>
  <c r="F91" i="4"/>
  <c r="F58" i="4"/>
  <c r="H82" i="4"/>
  <c r="H49" i="4"/>
  <c r="G57" i="4"/>
  <c r="G90" i="4"/>
  <c r="J41" i="4"/>
  <c r="J74" i="4"/>
  <c r="L85" i="4"/>
  <c r="L52" i="4"/>
  <c r="L93" i="4"/>
  <c r="L60" i="4"/>
  <c r="L50" i="4"/>
  <c r="L83" i="4"/>
  <c r="F97" i="4"/>
  <c r="F64" i="4"/>
  <c r="F94" i="4"/>
  <c r="F61" i="4"/>
  <c r="H74" i="4"/>
  <c r="H41" i="4"/>
  <c r="H88" i="4"/>
  <c r="H55" i="4"/>
  <c r="E59" i="4"/>
  <c r="E92" i="4"/>
  <c r="G97" i="4"/>
  <c r="G64" i="4"/>
  <c r="E45" i="4"/>
  <c r="E78" i="4"/>
  <c r="G95" i="4"/>
  <c r="G62" i="4"/>
  <c r="I89" i="4"/>
  <c r="I56" i="4"/>
  <c r="I93" i="4"/>
  <c r="I60" i="4"/>
  <c r="E94" i="4"/>
  <c r="E61" i="4"/>
  <c r="E96" i="4"/>
  <c r="E63" i="4"/>
  <c r="J91" i="4"/>
  <c r="J58" i="4"/>
  <c r="G85" i="4"/>
  <c r="G52" i="4"/>
  <c r="I99" i="4"/>
  <c r="I66" i="4"/>
  <c r="I82" i="4"/>
  <c r="I49" i="4"/>
  <c r="E62" i="4"/>
  <c r="E95" i="4"/>
  <c r="J62" i="4"/>
  <c r="J95" i="4"/>
  <c r="J98" i="4"/>
  <c r="J65" i="4"/>
  <c r="J44" i="4"/>
  <c r="J77" i="4"/>
  <c r="K51" i="4"/>
  <c r="K84" i="4"/>
  <c r="K48" i="4"/>
  <c r="K81" i="4"/>
  <c r="L58" i="4"/>
  <c r="L91" i="4"/>
  <c r="L77" i="4"/>
  <c r="L44" i="4"/>
  <c r="L90" i="4"/>
  <c r="L57" i="4"/>
  <c r="F95" i="4"/>
  <c r="F62" i="4"/>
  <c r="F78" i="4"/>
  <c r="F45" i="4"/>
  <c r="G61" i="4"/>
  <c r="G94" i="4"/>
  <c r="G88" i="4"/>
  <c r="G55" i="4"/>
  <c r="H97" i="4"/>
  <c r="H64" i="4"/>
  <c r="H62" i="4"/>
  <c r="H95" i="4"/>
  <c r="I88" i="4"/>
  <c r="I55" i="4"/>
  <c r="I95" i="4"/>
  <c r="I62" i="4"/>
  <c r="E87" i="4"/>
  <c r="E54" i="4"/>
  <c r="E77" i="4"/>
  <c r="E44" i="4"/>
  <c r="J90" i="4"/>
  <c r="J57" i="4"/>
  <c r="J93" i="4"/>
  <c r="J60" i="4"/>
  <c r="J54" i="4"/>
  <c r="J87" i="4"/>
  <c r="K99" i="4"/>
  <c r="K66" i="4"/>
  <c r="K79" i="4"/>
  <c r="K46" i="4"/>
  <c r="L92" i="4"/>
  <c r="L59" i="4"/>
  <c r="L41" i="4"/>
  <c r="L74" i="4"/>
  <c r="F82" i="4"/>
  <c r="F49" i="4"/>
  <c r="F89" i="4"/>
  <c r="F56" i="4"/>
  <c r="F73" i="4"/>
  <c r="F40" i="4"/>
  <c r="G42" i="4"/>
  <c r="G75" i="4"/>
  <c r="G43" i="4"/>
  <c r="G76" i="4"/>
  <c r="G47" i="4"/>
  <c r="G80" i="4"/>
  <c r="H40" i="4"/>
  <c r="H73" i="4"/>
  <c r="H66" i="4"/>
  <c r="H99" i="4"/>
  <c r="I76" i="4"/>
  <c r="I43" i="4"/>
  <c r="I90" i="4"/>
  <c r="I57" i="4"/>
  <c r="I50" i="4"/>
  <c r="I83" i="4"/>
  <c r="E97" i="4"/>
  <c r="E64" i="4"/>
  <c r="E88" i="4"/>
  <c r="E55" i="4"/>
  <c r="J64" i="4"/>
  <c r="J97" i="4"/>
  <c r="J84" i="4"/>
  <c r="J51" i="4"/>
  <c r="K89" i="4"/>
  <c r="K56" i="4"/>
  <c r="K88" i="4"/>
  <c r="K55" i="4"/>
  <c r="L95" i="4"/>
  <c r="L62" i="4"/>
  <c r="L54" i="4"/>
  <c r="L87" i="4"/>
  <c r="F90" i="4"/>
  <c r="F57" i="4"/>
  <c r="F93" i="4"/>
  <c r="F60" i="4"/>
  <c r="F79" i="4"/>
  <c r="F46" i="4"/>
  <c r="G93" i="4"/>
  <c r="G60" i="4"/>
  <c r="G65" i="4"/>
  <c r="G98" i="4"/>
  <c r="G74" i="4"/>
  <c r="G41" i="4"/>
  <c r="H94" i="4"/>
  <c r="H61" i="4"/>
  <c r="H85" i="4"/>
  <c r="H52" i="4"/>
  <c r="I65" i="4"/>
  <c r="I98" i="4"/>
  <c r="I79" i="4"/>
  <c r="I46" i="4"/>
  <c r="I40" i="4"/>
  <c r="I73" i="4"/>
  <c r="E43" i="4"/>
  <c r="E76" i="4"/>
  <c r="E84" i="4"/>
  <c r="E51" i="4"/>
  <c r="J63" i="4"/>
  <c r="J96" i="4"/>
  <c r="J75" i="4"/>
  <c r="J42" i="4"/>
  <c r="K93" i="4"/>
  <c r="K60" i="4"/>
  <c r="K76" i="4"/>
  <c r="K43" i="4"/>
  <c r="H78" i="4"/>
  <c r="H45" i="4"/>
  <c r="L55" i="4"/>
  <c r="L88" i="4"/>
  <c r="L51" i="4"/>
  <c r="L84" i="4"/>
  <c r="F84" i="4"/>
  <c r="F51" i="4"/>
  <c r="F88" i="4"/>
  <c r="F55" i="4"/>
  <c r="F53" i="4"/>
  <c r="F86" i="4"/>
  <c r="G99" i="4"/>
  <c r="G66" i="4"/>
  <c r="G77" i="4"/>
  <c r="G44" i="4"/>
  <c r="G87" i="4"/>
  <c r="G54" i="4"/>
  <c r="H84" i="4"/>
  <c r="H51" i="4"/>
  <c r="H92" i="4"/>
  <c r="H59" i="4"/>
  <c r="I92" i="4"/>
  <c r="I59" i="4"/>
  <c r="I80" i="4"/>
  <c r="I47" i="4"/>
  <c r="I81" i="4"/>
  <c r="I48" i="4"/>
  <c r="E65" i="4"/>
  <c r="E98" i="4"/>
  <c r="E66" i="4"/>
  <c r="E99" i="4"/>
  <c r="J99" i="4"/>
  <c r="J66" i="4"/>
  <c r="J88" i="4"/>
  <c r="J55" i="4"/>
  <c r="K50" i="4"/>
  <c r="K83" i="4"/>
  <c r="K86" i="4"/>
  <c r="K53" i="4"/>
  <c r="G96" i="4"/>
  <c r="G63" i="4"/>
  <c r="K97" i="4"/>
  <c r="K64" i="4"/>
  <c r="K61" i="4"/>
  <c r="K94" i="4"/>
  <c r="K96" i="4"/>
  <c r="K63" i="4"/>
  <c r="L82" i="4"/>
  <c r="L49" i="4"/>
  <c r="L96" i="4"/>
  <c r="L63" i="4"/>
  <c r="F43" i="4"/>
  <c r="F76" i="4"/>
  <c r="G40" i="4"/>
  <c r="G73" i="4"/>
  <c r="G84" i="4"/>
  <c r="G51" i="4"/>
  <c r="H56" i="4"/>
  <c r="H89" i="4"/>
  <c r="H93" i="4"/>
  <c r="H60" i="4"/>
  <c r="I75" i="4"/>
  <c r="I42" i="4"/>
  <c r="I84" i="4"/>
  <c r="I51" i="4"/>
  <c r="E56" i="4"/>
  <c r="E89" i="4"/>
  <c r="E91" i="4"/>
  <c r="E58" i="4"/>
  <c r="E42" i="4"/>
  <c r="E75" i="4"/>
  <c r="J47" i="4"/>
  <c r="J80" i="4"/>
  <c r="J85" i="4"/>
  <c r="J52" i="4"/>
  <c r="K98" i="4"/>
  <c r="K65" i="4"/>
  <c r="K82" i="4"/>
  <c r="K49" i="4"/>
  <c r="K85" i="4"/>
  <c r="K52" i="4"/>
  <c r="L45" i="4"/>
  <c r="L78" i="4"/>
  <c r="I86" i="4"/>
  <c r="I53" i="4"/>
  <c r="G78" i="4"/>
  <c r="G45" i="4"/>
  <c r="G59" i="4"/>
  <c r="G92" i="4"/>
  <c r="H91" i="4"/>
  <c r="H58" i="4"/>
  <c r="H98" i="4"/>
  <c r="H65" i="4"/>
  <c r="I44" i="4"/>
  <c r="I77" i="4"/>
  <c r="I78" i="4"/>
  <c r="I45" i="4"/>
  <c r="E93" i="4"/>
  <c r="E60" i="4"/>
  <c r="E90" i="4"/>
  <c r="E57" i="4"/>
  <c r="E83" i="4"/>
  <c r="E50" i="4"/>
  <c r="J92" i="4"/>
  <c r="J59" i="4"/>
  <c r="J79" i="4"/>
  <c r="J46" i="4"/>
  <c r="K73" i="4"/>
  <c r="K40" i="4"/>
  <c r="K75" i="4"/>
  <c r="K42" i="4"/>
  <c r="K80" i="4"/>
  <c r="K47" i="4"/>
</calcChain>
</file>

<file path=xl/sharedStrings.xml><?xml version="1.0" encoding="utf-8"?>
<sst xmlns="http://schemas.openxmlformats.org/spreadsheetml/2006/main" count="819" uniqueCount="109">
  <si>
    <t>Standard deviations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</si>
  <si>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</si>
  <si>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</si>
  <si>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</si>
  <si>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</si>
  <si>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</si>
  <si>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</si>
  <si>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</si>
  <si>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</si>
  <si>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</si>
  <si>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 xml:space="preserve">Generation Tariffs </t>
  </si>
  <si>
    <t>System Peak Tariff</t>
  </si>
  <si>
    <t>Zone</t>
  </si>
  <si>
    <t>Zone Name</t>
  </si>
  <si>
    <t>(£/kW)</t>
  </si>
  <si>
    <t>cap</t>
  </si>
  <si>
    <t>Floor</t>
  </si>
  <si>
    <t>North Scotland</t>
  </si>
  <si>
    <t>East Aberdeenshire</t>
  </si>
  <si>
    <t>Western Highlands</t>
  </si>
  <si>
    <t>mean</t>
  </si>
  <si>
    <t>SD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</si>
  <si>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</si>
  <si>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</si>
  <si>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</si>
  <si>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</si>
  <si>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</si>
  <si>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</si>
  <si>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</si>
  <si>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</si>
  <si>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</si>
  <si>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</si>
  <si>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</si>
  <si>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</si>
  <si>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</si>
  <si>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</si>
  <si>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</si>
  <si>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</si>
  <si>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</si>
  <si>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</si>
  <si>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</si>
  <si>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</si>
  <si>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</si>
  <si>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</si>
  <si>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</si>
  <si>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</si>
  <si>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Shared Year Round Tariff</t>
  </si>
  <si>
    <t>Not Shared Year Round Tariff</t>
  </si>
  <si>
    <t>ALF</t>
  </si>
  <si>
    <t>Intermittent</t>
  </si>
  <si>
    <t>PS</t>
  </si>
  <si>
    <t>YRS</t>
  </si>
  <si>
    <t>YRNS</t>
  </si>
  <si>
    <t>Notes</t>
  </si>
  <si>
    <t>The indexed cap/floor values are then applied to the wider tariffs - cells highighted in red indicate the value has been replaced with the cap, and cells in blue have been replaced with the floor</t>
  </si>
  <si>
    <t>2024 5-year forecast</t>
  </si>
  <si>
    <t>2023 10-year projection</t>
  </si>
  <si>
    <t>Conventional Low Carbon</t>
  </si>
  <si>
    <t>Conventional Carbon</t>
  </si>
  <si>
    <t>The 'Example Tariff Output' sheet calculates the overall wider tariff for different technology types, assuming a generic ALF</t>
  </si>
  <si>
    <t>Indexed Cap values (£/kW)</t>
  </si>
  <si>
    <t>Indexed Floor values (£/kW)</t>
  </si>
  <si>
    <t xml:space="preserve">Capped/Floored Peak Security Tariffs </t>
  </si>
  <si>
    <t xml:space="preserve">Capped/Floored Year Round Shared Tariffs </t>
  </si>
  <si>
    <t xml:space="preserve">Capped/Floored Year Round Not Shared Tariffs </t>
  </si>
  <si>
    <t>Inflation</t>
  </si>
  <si>
    <r>
      <t>PI</t>
    </r>
    <r>
      <rPr>
        <i/>
        <sz val="11"/>
        <color theme="1"/>
        <rFont val="Calibri"/>
        <family val="2"/>
        <scheme val="minor"/>
      </rPr>
      <t>t</t>
    </r>
  </si>
  <si>
    <r>
      <t>PI</t>
    </r>
    <r>
      <rPr>
        <i/>
        <sz val="11"/>
        <color theme="1"/>
        <rFont val="Calibri"/>
        <family val="2"/>
        <scheme val="minor"/>
      </rPr>
      <t>2025/26</t>
    </r>
  </si>
  <si>
    <t>25/26 prices</t>
  </si>
  <si>
    <t>Tariff_Input' sheet has the raw rates from the 2024 5-year forecast and the final 4-years of the 10-year projection, as well as an additional table with our inflation assumptions.</t>
  </si>
  <si>
    <t xml:space="preserve">The 'Derivation' sheet  strips out inflation from the 5-year forecast rates to 25/26 values, calculates the initial cap and floor values also in 25/26 values from the PS, YRS and YRNS tariff components from the 2024 5-year forecast. </t>
  </si>
  <si>
    <t>The '2xSD' sheet appplies the CPI-H inflation assumptions from the 'Tariff_Input' sheet to the cap/floor values from the 'Derivation' sheet - uses inflation assumptions used by the TOs in the 5-year forecast, then for future years assumes annual CPI-H inflation of 2%, in line with the Bank of England target</t>
  </si>
  <si>
    <t>Revised PS cap</t>
  </si>
  <si>
    <t>Revised YRS cap</t>
  </si>
  <si>
    <t>Revised YRNS cap</t>
  </si>
  <si>
    <t>Previous PS cap</t>
  </si>
  <si>
    <t>Previous YRS cap</t>
  </si>
  <si>
    <t>Previous YRNS cap</t>
  </si>
  <si>
    <t>Revised PS floor</t>
  </si>
  <si>
    <t>Revised YRS floor</t>
  </si>
  <si>
    <t>Revised YRNS floor</t>
  </si>
  <si>
    <t>Previous PS floor</t>
  </si>
  <si>
    <t>Previous YRS floor</t>
  </si>
  <si>
    <t>Previous YRNS floor</t>
  </si>
  <si>
    <t>Indexed Cap/floor values (£/kW)</t>
  </si>
  <si>
    <t>PS cap</t>
  </si>
  <si>
    <t>YRS cap</t>
  </si>
  <si>
    <t>YRNS cap</t>
  </si>
  <si>
    <t>PS floor</t>
  </si>
  <si>
    <t>YRS floor</t>
  </si>
  <si>
    <t>YRNS floor</t>
  </si>
  <si>
    <t>Revised</t>
  </si>
  <si>
    <t>Previous</t>
  </si>
  <si>
    <t>Change</t>
  </si>
  <si>
    <t>£/kW</t>
  </si>
  <si>
    <t>Generator adjustment tariff</t>
  </si>
  <si>
    <t>Baseline</t>
  </si>
  <si>
    <t>Scale Initial Cap</t>
  </si>
  <si>
    <t>Sensitivity 1: Original +10%</t>
  </si>
  <si>
    <t xml:space="preserve">Sensitivity 2: Original -10% </t>
  </si>
  <si>
    <t>All of the combined tariffs now include the generator adjustment tariff</t>
  </si>
  <si>
    <t>NB. Now includes the generator adjustment tariff</t>
  </si>
  <si>
    <t>Baseline: 2029/30</t>
  </si>
  <si>
    <t>Baseline 2030/31</t>
  </si>
  <si>
    <t>Original: 2029/30</t>
  </si>
  <si>
    <t>Original: 2030/31</t>
  </si>
  <si>
    <t>percentile</t>
  </si>
  <si>
    <t>NESO's Proposal</t>
  </si>
  <si>
    <t>Northland Alternative 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</si>
</sst>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_-;\-* #,##0.00_-;_-* &quot;-&quot;??_-;_-@_-"/>
    <numFmt numFmtId="164" formatCode="0_)"/>
    <numFmt numFmtId="165" formatCode="_-* #,##0.000000_-;\-* #,##0.000000_-;_-* &quot;-&quot;??????_-;_-@_-"/>
    <numFmt numFmtId="166" formatCode="_-* #,##0.0000_-;\-* #,##0.0000_-;_-* &quot;-&quot;??????_-;_-@_-"/>
    <numFmt numFmtId="167" formatCode="0.0"/>
    <numFmt numFmtId="168" formatCode="0.0000"/>
    <numFmt numFmtId="176" formatCode="_-* #,##0.00_-;\-* #,##0.00_-;_-* &quot;-&quot;????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CE4D6"/>
        <bgColor indexed="64"/>
      </patternFill>
    </fill>
    <fill>
      <patternFill patternType="solid">
        <fgColor rgb="FFF8CBAD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10" borderId="9" applyNumberFormat="0" applyAlignment="0" applyProtection="0"/>
    <xf numFmtId="0" fontId="10" fillId="0" borderId="0" applyNumberFormat="0" applyFill="0" applyBorder="0" applyAlignment="0" applyProtection="0"/>
  </cellStyleXfs>
  <cellXfs count="60">
    <xf numFmtId="0" fontId="0" fillId="0" borderId="0" xfId="0"/>
    <xf numFmtId="0" fontId="2" fillId="2" borderId="3" xfId="1" applyFont="1" applyFill="1" applyBorder="1" applyAlignment="1">
      <alignment horizontal="center" vertical="center" wrapText="1"/>
    </xf>
    <xf numFmtId="164" fontId="2" fillId="2" borderId="4" xfId="2" applyNumberFormat="1" applyFont="1" applyFill="1" applyBorder="1" applyAlignment="1" applyProtection="1">
      <alignment horizontal="center"/>
      <protection hidden="1"/>
    </xf>
    <xf numFmtId="0" fontId="2" fillId="2" borderId="4" xfId="2" applyFont="1" applyFill="1" applyBorder="1" applyProtection="1">
      <protection locked="0"/>
    </xf>
    <xf numFmtId="165" fontId="0" fillId="4" borderId="4" xfId="0" applyNumberFormat="1" applyFill="1" applyBorder="1" applyAlignment="1">
      <alignment horizontal="center"/>
    </xf>
    <xf numFmtId="164" fontId="2" fillId="2" borderId="5" xfId="2" applyNumberFormat="1" applyFont="1" applyFill="1" applyBorder="1" applyAlignment="1" applyProtection="1">
      <alignment horizontal="center"/>
      <protection hidden="1"/>
    </xf>
    <xf numFmtId="0" fontId="2" fillId="2" borderId="5" xfId="2" applyFont="1" applyFill="1" applyBorder="1" applyProtection="1">
      <protection locked="0"/>
    </xf>
    <xf numFmtId="165" fontId="0" fillId="5" borderId="5" xfId="0" applyNumberFormat="1" applyFill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165" fontId="0" fillId="0" borderId="0" xfId="0" applyNumberFormat="1"/>
    <xf numFmtId="0" fontId="2" fillId="2" borderId="2" xfId="1" applyFont="1" applyFill="1" applyBorder="1" applyAlignment="1">
      <alignment horizontal="center" vertical="center" wrapText="1"/>
    </xf>
    <xf numFmtId="0" fontId="0" fillId="6" borderId="0" xfId="0" applyFill="1"/>
    <xf numFmtId="165" fontId="0" fillId="4" borderId="1" xfId="0" applyNumberFormat="1" applyFill="1" applyBorder="1" applyAlignment="1">
      <alignment horizontal="center"/>
    </xf>
    <xf numFmtId="166" fontId="0" fillId="4" borderId="4" xfId="0" applyNumberFormat="1" applyFill="1" applyBorder="1" applyAlignment="1">
      <alignment horizontal="center"/>
    </xf>
    <xf numFmtId="166" fontId="0" fillId="5" borderId="5" xfId="0" applyNumberFormat="1" applyFill="1" applyBorder="1" applyAlignment="1">
      <alignment horizontal="center"/>
    </xf>
    <xf numFmtId="166" fontId="0" fillId="4" borderId="5" xfId="0" applyNumberFormat="1" applyFill="1" applyBorder="1" applyAlignment="1">
      <alignment horizontal="center"/>
    </xf>
    <xf numFmtId="2" fontId="0" fillId="0" borderId="0" xfId="0" applyNumberFormat="1"/>
    <xf numFmtId="0" fontId="6" fillId="0" borderId="0" xfId="0" applyFont="1"/>
    <xf numFmtId="0" fontId="0" fillId="0" borderId="0" xfId="0" applyAlignment="1">
      <alignment wrapText="1"/>
    </xf>
    <xf numFmtId="9" fontId="0" fillId="0" borderId="0" xfId="9" applyFont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167" fontId="0" fillId="0" borderId="0" xfId="0" applyNumberFormat="1"/>
    <xf numFmtId="168" fontId="0" fillId="0" borderId="0" xfId="0" applyNumberFormat="1"/>
    <xf numFmtId="0" fontId="8" fillId="9" borderId="6" xfId="0" applyFont="1" applyFill="1" applyBorder="1"/>
    <xf numFmtId="0" fontId="6" fillId="0" borderId="0" xfId="0" applyFont="1" applyAlignment="1">
      <alignment wrapText="1"/>
    </xf>
    <xf numFmtId="0" fontId="0" fillId="0" borderId="0" xfId="0" quotePrefix="1" applyAlignment="1">
      <alignment wrapText="1"/>
    </xf>
    <xf numFmtId="2" fontId="0" fillId="4" borderId="5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0" fontId="2" fillId="2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vertical="center"/>
    </xf>
    <xf numFmtId="0" fontId="6" fillId="8" borderId="6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6" fillId="0" borderId="0" xfId="0" applyFont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2" borderId="7" xfId="2" applyFont="1" applyFill="1" applyBorder="1" applyAlignment="1" applyProtection="1">
      <alignment horizontal="center" vertical="center"/>
      <protection locked="0"/>
    </xf>
    <xf numFmtId="0" fontId="2" fillId="2" borderId="8" xfId="2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>
      <alignment horizontal="center" vertical="center" wrapText="1"/>
    </xf>
    <xf numFmtId="9" fontId="9" fillId="10" borderId="9" xfId="10" applyNumberFormat="1"/>
    <xf numFmtId="166" fontId="0" fillId="11" borderId="4" xfId="0" applyNumberFormat="1" applyFill="1" applyBorder="1" applyAlignment="1">
      <alignment horizontal="center"/>
    </xf>
    <xf numFmtId="166" fontId="0" fillId="12" borderId="5" xfId="0" applyNumberFormat="1" applyFill="1" applyBorder="1" applyAlignment="1">
      <alignment horizontal="center"/>
    </xf>
    <xf numFmtId="166" fontId="0" fillId="11" borderId="5" xfId="0" applyNumberFormat="1" applyFill="1" applyBorder="1" applyAlignment="1">
      <alignment horizontal="center"/>
    </xf>
    <xf numFmtId="2" fontId="0" fillId="11" borderId="5" xfId="0" applyNumberFormat="1" applyFill="1" applyBorder="1" applyAlignment="1">
      <alignment horizontal="center"/>
    </xf>
    <xf numFmtId="165" fontId="0" fillId="11" borderId="4" xfId="0" applyNumberFormat="1" applyFill="1" applyBorder="1" applyAlignment="1">
      <alignment horizontal="center"/>
    </xf>
    <xf numFmtId="2" fontId="10" fillId="12" borderId="5" xfId="11" applyNumberFormat="1" applyFill="1" applyBorder="1" applyAlignment="1">
      <alignment horizontal="center"/>
    </xf>
    <xf numFmtId="176" fontId="0" fillId="11" borderId="4" xfId="0" applyNumberFormat="1" applyFill="1" applyBorder="1" applyAlignment="1">
      <alignment horizontal="center"/>
    </xf>
    <xf numFmtId="176" fontId="0" fillId="4" borderId="4" xfId="0" applyNumberFormat="1" applyFill="1" applyBorder="1" applyAlignment="1">
      <alignment horizontal="center"/>
    </xf>
    <xf numFmtId="176" fontId="0" fillId="12" borderId="5" xfId="0" applyNumberFormat="1" applyFill="1" applyBorder="1" applyAlignment="1">
      <alignment horizontal="center"/>
    </xf>
    <xf numFmtId="176" fontId="0" fillId="5" borderId="5" xfId="0" applyNumberFormat="1" applyFill="1" applyBorder="1" applyAlignment="1">
      <alignment horizontal="center"/>
    </xf>
    <xf numFmtId="176" fontId="0" fillId="11" borderId="5" xfId="0" applyNumberFormat="1" applyFill="1" applyBorder="1" applyAlignment="1">
      <alignment horizontal="center"/>
    </xf>
    <xf numFmtId="176" fontId="0" fillId="4" borderId="5" xfId="0" applyNumberFormat="1" applyFill="1" applyBorder="1" applyAlignment="1">
      <alignment horizont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9" fontId="0" fillId="0" borderId="0" xfId="9" applyFont="1" applyFill="1"/>
    <xf numFmtId="165" fontId="0" fillId="11" borderId="5" xfId="0" applyNumberFormat="1" applyFill="1" applyBorder="1" applyAlignment="1">
      <alignment horizontal="center"/>
    </xf>
  </cellXfs>
  <cellStyles count="12">
    <cellStyle name="Comma 10" xfId="8" xr:uid="{8BF3CE17-9994-4B88-B3D0-AF2E4061E4E8}"/>
    <cellStyle name="Comma 2" xfId="3" xr:uid="{E72FD103-7E28-45A8-A447-31AA00C1F8C6}"/>
    <cellStyle name="Input" xfId="10" builtinId="20"/>
    <cellStyle name="Normal" xfId="0" builtinId="0"/>
    <cellStyle name="Normal 10 10" xfId="5" xr:uid="{76FE1793-94B0-47D8-90E3-C09B12126970}"/>
    <cellStyle name="Normal 3 25" xfId="6" xr:uid="{A9D82AA4-2A39-4D50-B2CA-8DEDB1E7118B}"/>
    <cellStyle name="Normal 3 25 2" xfId="7" xr:uid="{534C85D0-3EA5-4621-A0D6-8A72C8214ED4}"/>
    <cellStyle name="Normal 42" xfId="1" xr:uid="{DE105890-C32E-474D-BF23-0EF56D18BF75}"/>
    <cellStyle name="Normal_Template WILKS Tariff Model" xfId="2" xr:uid="{5088D9E9-DC46-4C98-8580-A53818FA2339}"/>
    <cellStyle name="Percent" xfId="9" builtinId="5"/>
    <cellStyle name="Percent 2" xfId="4" xr:uid="{31EE0A0E-E41C-4118-B5F6-5A6A407359FC}"/>
    <cellStyle name="Warning Text" xfId="11" builtinId="11"/>
  </cellStyles>
  <dxfs count="31"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</dxfs>
  <tableStyles count="1" defaultTableStyle="TableStyleMedium2" defaultPivotStyle="PivotStyleLight16">
    <tableStyle name="Invisible" pivot="0" table="0" count="0" xr9:uid="{54F4E21C-7937-44CE-8CF3-AC3AD830984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Generator</a:t>
            </a:r>
            <a:r>
              <a:rPr lang="en-GB" baseline="0"/>
              <a:t> Adjustment Tariff (£/kW)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'2xSD'!$C$105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'2xSD'!$D$105:$L$105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-19.922687</c:v>
                </c:pt>
                <c:pt idx="6">
                  <c:v>-21.7987</c:v>
                </c:pt>
                <c:pt idx="7">
                  <c:v>-21.701678000000001</c:v>
                </c:pt>
                <c:pt idx="8">
                  <c:v>-20.104887000000002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7A-4C1B-ABE1-8D18E3AB1BF1}"/>
            </c:ext>
          </c:extLst>
        </c:ser>
        <c:ser>
          <c:idx val="1"/>
          <c:order val="1"/>
          <c:tx>
            <c:strRef>
              <c:f>'2xSD'!$C$106</c:f>
              <c:strCache>
                <c:ptCount val="1"/>
                <c:pt idx="0">
                  <c:v>Northland Alternative Proposal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'2xSD'!$D$106:$L$106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-2.6390709999999999</c:v>
                </c:pt>
                <c:pt idx="2">
                  <c:v>-2.241889</c:v>
                </c:pt>
                <c:pt idx="3">
                  <c:v>-2.3311120000000001</c:v>
                </c:pt>
                <c:pt idx="4">
                  <c:v>-3.1852640000000001</c:v>
                </c:pt>
                <c:pt idx="5">
                  <c:v>-8.2587119999999992</c:v>
                </c:pt>
                <c:pt idx="6">
                  <c:v>-9.140193</c:v>
                </c:pt>
                <c:pt idx="7">
                  <c:v>-9.4072379999999995</c:v>
                </c:pt>
                <c:pt idx="8">
                  <c:v>-8.6808750000000003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7A-4C1B-ABE1-8D18E3AB1BF1}"/>
            </c:ext>
          </c:extLst>
        </c:ser>
        <c:ser>
          <c:idx val="2"/>
          <c:order val="2"/>
          <c:tx>
            <c:strRef>
              <c:f>'2xSD'!$C$108</c:f>
              <c:strCache>
                <c:ptCount val="1"/>
                <c:pt idx="0">
                  <c:v>Sensitivity 1: Original +10%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'2xSD'!$D$108:$L$108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-2.5803660000000002</c:v>
                </c:pt>
                <c:pt idx="2">
                  <c:v>-2.2436919999999998</c:v>
                </c:pt>
                <c:pt idx="3">
                  <c:v>-2.966971</c:v>
                </c:pt>
                <c:pt idx="4">
                  <c:v>-4.0619249999999996</c:v>
                </c:pt>
                <c:pt idx="5">
                  <c:v>-12.431198999999999</c:v>
                </c:pt>
                <c:pt idx="6">
                  <c:v>-13.720869</c:v>
                </c:pt>
                <c:pt idx="7">
                  <c:v>-14.119018000000001</c:v>
                </c:pt>
                <c:pt idx="8">
                  <c:v>-13.252693000000001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7A-4C1B-ABE1-8D18E3AB1BF1}"/>
            </c:ext>
          </c:extLst>
        </c:ser>
        <c:ser>
          <c:idx val="3"/>
          <c:order val="3"/>
          <c:tx>
            <c:strRef>
              <c:f>'2xSD'!$C$109</c:f>
              <c:strCache>
                <c:ptCount val="1"/>
                <c:pt idx="0">
                  <c:v>Sensitivity 2: Original -10%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'2xSD'!$D$102:$L$103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'2xSD'!$D$109:$L$109</c:f>
              <c:numCache>
                <c:formatCode>0.00</c:formatCode>
                <c:ptCount val="9"/>
                <c:pt idx="0">
                  <c:v>-1.8258220000000001</c:v>
                </c:pt>
                <c:pt idx="1">
                  <c:v>-2.5474139999999998</c:v>
                </c:pt>
                <c:pt idx="2">
                  <c:v>-2.2128100000000002</c:v>
                </c:pt>
                <c:pt idx="3">
                  <c:v>-2.7319719999999998</c:v>
                </c:pt>
                <c:pt idx="4">
                  <c:v>-3.5633710000000001</c:v>
                </c:pt>
                <c:pt idx="5">
                  <c:v>-10.292312000000001</c:v>
                </c:pt>
                <c:pt idx="6">
                  <c:v>-11.294911000000001</c:v>
                </c:pt>
                <c:pt idx="7">
                  <c:v>-11.747695</c:v>
                </c:pt>
                <c:pt idx="8">
                  <c:v>-10.827719999999999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7A-4C1B-ABE1-8D18E3AB1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7036704"/>
        <c:axId val="887035984"/>
      </c:lineChart>
      <c:catAx>
        <c:axId val="88703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035984"/>
        <c:crosses val="autoZero"/>
        <c:auto val="1"/>
        <c:lblAlgn val="ctr"/>
        <c:lblOffset val="100"/>
        <c:noMultiLvlLbl val="0"/>
      </c:catAx>
      <c:valAx>
        <c:axId val="88703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03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Output'!$D$4:$D$6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Output'!$D$7:$D$33</c:f>
              <c:numCache>
                <c:formatCode>_-* #,##0.00_-;\-* #,##0.00_-;_-* "-"??????_-;_-@_-</c:formatCode>
                <c:ptCount val="27"/>
                <c:pt idx="0">
                  <c:v>27.315513150000005</c:v>
                </c:pt>
                <c:pt idx="1">
                  <c:v>22.753157100000003</c:v>
                </c:pt>
                <c:pt idx="2">
                  <c:v>25.220229200000002</c:v>
                </c:pt>
                <c:pt idx="3">
                  <c:v>26.997054200000001</c:v>
                </c:pt>
                <c:pt idx="4">
                  <c:v>19.847999300000001</c:v>
                </c:pt>
                <c:pt idx="5">
                  <c:v>20.513721350000001</c:v>
                </c:pt>
                <c:pt idx="6">
                  <c:v>26.05864205</c:v>
                </c:pt>
                <c:pt idx="7">
                  <c:v>16.872133050000002</c:v>
                </c:pt>
                <c:pt idx="8">
                  <c:v>16.517242700000001</c:v>
                </c:pt>
                <c:pt idx="9">
                  <c:v>15.920528899999999</c:v>
                </c:pt>
                <c:pt idx="10">
                  <c:v>10.343571899999999</c:v>
                </c:pt>
                <c:pt idx="11">
                  <c:v>9.2546795999999993</c:v>
                </c:pt>
                <c:pt idx="12">
                  <c:v>5.6667862499999995</c:v>
                </c:pt>
                <c:pt idx="13">
                  <c:v>2.7975602499999996</c:v>
                </c:pt>
                <c:pt idx="14">
                  <c:v>-0.21563734999999995</c:v>
                </c:pt>
                <c:pt idx="15">
                  <c:v>-1.2755737</c:v>
                </c:pt>
                <c:pt idx="16">
                  <c:v>-1.6210333000000001</c:v>
                </c:pt>
                <c:pt idx="17">
                  <c:v>-1.2393185500000001</c:v>
                </c:pt>
                <c:pt idx="18">
                  <c:v>-1.52860825</c:v>
                </c:pt>
                <c:pt idx="19">
                  <c:v>-5.6415173500000009</c:v>
                </c:pt>
                <c:pt idx="20">
                  <c:v>-5.5397539000000009</c:v>
                </c:pt>
                <c:pt idx="21">
                  <c:v>-11.197234399999999</c:v>
                </c:pt>
                <c:pt idx="22">
                  <c:v>-3.8757744000000005</c:v>
                </c:pt>
                <c:pt idx="23">
                  <c:v>-0.5018914000000001</c:v>
                </c:pt>
                <c:pt idx="24">
                  <c:v>-3.60758125</c:v>
                </c:pt>
                <c:pt idx="25">
                  <c:v>-4.1792274999999997</c:v>
                </c:pt>
                <c:pt idx="26">
                  <c:v>-7.2839237499999996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4-4A10-A333-B24BD65AA32A}"/>
            </c:ext>
          </c:extLst>
        </c:ser>
        <c:ser>
          <c:idx val="1"/>
          <c:order val="1"/>
          <c:tx>
            <c:strRef>
              <c:f>'Example Tariff Output'!$E$4:$E$6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Output'!$E$7:$E$33</c:f>
              <c:numCache>
                <c:formatCode>_-* #,##0.00_-;\-* #,##0.00_-;_-* "-"??????_-;_-@_-</c:formatCode>
                <c:ptCount val="27"/>
                <c:pt idx="0">
                  <c:v>27.211973192972842</c:v>
                </c:pt>
                <c:pt idx="1">
                  <c:v>23.26759387249577</c:v>
                </c:pt>
                <c:pt idx="2">
                  <c:v>25.824371899999999</c:v>
                </c:pt>
                <c:pt idx="3">
                  <c:v>26.675401572495769</c:v>
                </c:pt>
                <c:pt idx="4">
                  <c:v>20.560049149999998</c:v>
                </c:pt>
                <c:pt idx="5">
                  <c:v>20.244030049999999</c:v>
                </c:pt>
                <c:pt idx="6">
                  <c:v>23.91636067249577</c:v>
                </c:pt>
                <c:pt idx="7">
                  <c:v>16.899221999999998</c:v>
                </c:pt>
                <c:pt idx="8">
                  <c:v>16.904245899999999</c:v>
                </c:pt>
                <c:pt idx="9">
                  <c:v>16.31843825</c:v>
                </c:pt>
                <c:pt idx="10">
                  <c:v>11.089748250000001</c:v>
                </c:pt>
                <c:pt idx="11">
                  <c:v>10.022524750000001</c:v>
                </c:pt>
                <c:pt idx="12">
                  <c:v>5.17177665</c:v>
                </c:pt>
                <c:pt idx="13">
                  <c:v>2.7202646500000003</c:v>
                </c:pt>
                <c:pt idx="14">
                  <c:v>-0.9025698499999999</c:v>
                </c:pt>
                <c:pt idx="15">
                  <c:v>-1.7063180179667983</c:v>
                </c:pt>
                <c:pt idx="16">
                  <c:v>-2.7251954179667983</c:v>
                </c:pt>
                <c:pt idx="17">
                  <c:v>-2.3005848679667982</c:v>
                </c:pt>
                <c:pt idx="18">
                  <c:v>-1.2403088179667983</c:v>
                </c:pt>
                <c:pt idx="19">
                  <c:v>-5.7848456457450244</c:v>
                </c:pt>
                <c:pt idx="20">
                  <c:v>-5.7848456457450244</c:v>
                </c:pt>
                <c:pt idx="21">
                  <c:v>-1.8803564179667982</c:v>
                </c:pt>
                <c:pt idx="22">
                  <c:v>-1.8803564179667982</c:v>
                </c:pt>
                <c:pt idx="23">
                  <c:v>-1.8696659499999999</c:v>
                </c:pt>
                <c:pt idx="24">
                  <c:v>-4.6313807499999999</c:v>
                </c:pt>
                <c:pt idx="25">
                  <c:v>-5.3687079999999998</c:v>
                </c:pt>
                <c:pt idx="26">
                  <c:v>-5.7848456457450244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84-4A10-A333-B24BD65AA32A}"/>
            </c:ext>
          </c:extLst>
        </c:ser>
        <c:ser>
          <c:idx val="2"/>
          <c:order val="2"/>
          <c:tx>
            <c:strRef>
              <c:f>'Example Tariff Output'!$F$4:$F$6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Output'!$F$7:$F$33</c:f>
              <c:numCache>
                <c:formatCode>_-* #,##0.00_-;\-* #,##0.00_-;_-* "-"??????_-;_-@_-</c:formatCode>
                <c:ptCount val="27"/>
                <c:pt idx="0">
                  <c:v>28.136008589781611</c:v>
                </c:pt>
                <c:pt idx="1">
                  <c:v>24.354688099999997</c:v>
                </c:pt>
                <c:pt idx="2">
                  <c:v>25.468406649999999</c:v>
                </c:pt>
                <c:pt idx="3">
                  <c:v>28.183954106228008</c:v>
                </c:pt>
                <c:pt idx="4">
                  <c:v>20.231614800000003</c:v>
                </c:pt>
                <c:pt idx="5">
                  <c:v>20.111628600000003</c:v>
                </c:pt>
                <c:pt idx="6">
                  <c:v>25.249545449999999</c:v>
                </c:pt>
                <c:pt idx="7">
                  <c:v>16.631975449999999</c:v>
                </c:pt>
                <c:pt idx="8">
                  <c:v>16.352616699999999</c:v>
                </c:pt>
                <c:pt idx="9">
                  <c:v>16.026276249999999</c:v>
                </c:pt>
                <c:pt idx="10">
                  <c:v>9.8858202500000001</c:v>
                </c:pt>
                <c:pt idx="11">
                  <c:v>9.9129180499999983</c:v>
                </c:pt>
                <c:pt idx="12">
                  <c:v>4.4783612000000002</c:v>
                </c:pt>
                <c:pt idx="13">
                  <c:v>2.3295742000000002</c:v>
                </c:pt>
                <c:pt idx="14">
                  <c:v>-0.6369111999999999</c:v>
                </c:pt>
                <c:pt idx="15">
                  <c:v>-1.3902603999999998</c:v>
                </c:pt>
                <c:pt idx="16">
                  <c:v>-2.4618881500000001</c:v>
                </c:pt>
                <c:pt idx="17">
                  <c:v>-2.0515799499999998</c:v>
                </c:pt>
                <c:pt idx="18">
                  <c:v>-0.85977835000000002</c:v>
                </c:pt>
                <c:pt idx="19">
                  <c:v>-5.4506271897856395</c:v>
                </c:pt>
                <c:pt idx="20">
                  <c:v>-5.4506271897856395</c:v>
                </c:pt>
                <c:pt idx="21">
                  <c:v>-1.3728314906210546</c:v>
                </c:pt>
                <c:pt idx="22">
                  <c:v>-1.3728314906210546</c:v>
                </c:pt>
                <c:pt idx="23">
                  <c:v>-1.36192705</c:v>
                </c:pt>
                <c:pt idx="24">
                  <c:v>-4.1036978499999996</c:v>
                </c:pt>
                <c:pt idx="25">
                  <c:v>-4.0429941999999999</c:v>
                </c:pt>
                <c:pt idx="26">
                  <c:v>-5.4506271897856395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84-4A10-A333-B24BD65AA32A}"/>
            </c:ext>
          </c:extLst>
        </c:ser>
        <c:ser>
          <c:idx val="3"/>
          <c:order val="3"/>
          <c:tx>
            <c:strRef>
              <c:f>'Example Tariff Output'!$G$4:$G$6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Output'!$G$7:$G$33</c:f>
              <c:numCache>
                <c:formatCode>_-* #,##0.00_-;\-* #,##0.00_-;_-* "-"??????_-;_-@_-</c:formatCode>
                <c:ptCount val="27"/>
                <c:pt idx="0">
                  <c:v>28.726678205356333</c:v>
                </c:pt>
                <c:pt idx="1">
                  <c:v>21.754348381744432</c:v>
                </c:pt>
                <c:pt idx="2">
                  <c:v>27.095450899999999</c:v>
                </c:pt>
                <c:pt idx="3">
                  <c:v>28.388668681744434</c:v>
                </c:pt>
                <c:pt idx="4">
                  <c:v>21.3631587</c:v>
                </c:pt>
                <c:pt idx="5">
                  <c:v>21.19271415</c:v>
                </c:pt>
                <c:pt idx="6">
                  <c:v>25.167584399999999</c:v>
                </c:pt>
                <c:pt idx="7">
                  <c:v>17.5495074</c:v>
                </c:pt>
                <c:pt idx="8">
                  <c:v>15.9805454</c:v>
                </c:pt>
                <c:pt idx="9">
                  <c:v>16.782296550000002</c:v>
                </c:pt>
                <c:pt idx="10">
                  <c:v>10.796383550000002</c:v>
                </c:pt>
                <c:pt idx="11">
                  <c:v>10.603493449999998</c:v>
                </c:pt>
                <c:pt idx="12">
                  <c:v>4.9015617000000002</c:v>
                </c:pt>
                <c:pt idx="13">
                  <c:v>2.6832387000000004</c:v>
                </c:pt>
                <c:pt idx="14">
                  <c:v>-0.40426545000000003</c:v>
                </c:pt>
                <c:pt idx="15">
                  <c:v>-1.175494</c:v>
                </c:pt>
                <c:pt idx="16">
                  <c:v>-2.4386309500000003</c:v>
                </c:pt>
                <c:pt idx="17">
                  <c:v>-2.1631684</c:v>
                </c:pt>
                <c:pt idx="18">
                  <c:v>-0.63313375000000005</c:v>
                </c:pt>
                <c:pt idx="19">
                  <c:v>-5.6040564353533728</c:v>
                </c:pt>
                <c:pt idx="20">
                  <c:v>-5.6040564353533728</c:v>
                </c:pt>
                <c:pt idx="21">
                  <c:v>-1.9835567364198028</c:v>
                </c:pt>
                <c:pt idx="22">
                  <c:v>-1.9835567364198028</c:v>
                </c:pt>
                <c:pt idx="23">
                  <c:v>-1.9724341000000001</c:v>
                </c:pt>
                <c:pt idx="24">
                  <c:v>-4.2784694500000002</c:v>
                </c:pt>
                <c:pt idx="25">
                  <c:v>-3.9331318</c:v>
                </c:pt>
                <c:pt idx="26">
                  <c:v>-5.5856983000000007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84-4A10-A333-B24BD65AA32A}"/>
            </c:ext>
          </c:extLst>
        </c:ser>
        <c:ser>
          <c:idx val="4"/>
          <c:order val="4"/>
          <c:tx>
            <c:strRef>
              <c:f>'Example Tariff Output'!$H$4:$H$6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Output'!$H$7:$H$33</c:f>
              <c:numCache>
                <c:formatCode>_-* #,##0.00_-;\-* #,##0.00_-;_-* "-"??????_-;_-@_-</c:formatCode>
                <c:ptCount val="27"/>
                <c:pt idx="0">
                  <c:v>28.493587671012971</c:v>
                </c:pt>
                <c:pt idx="1">
                  <c:v>26.284553899045044</c:v>
                </c:pt>
                <c:pt idx="2">
                  <c:v>28.493587671012971</c:v>
                </c:pt>
                <c:pt idx="3">
                  <c:v>28.493587671012971</c:v>
                </c:pt>
                <c:pt idx="4">
                  <c:v>28.493587671012971</c:v>
                </c:pt>
                <c:pt idx="5">
                  <c:v>28.032219021967922</c:v>
                </c:pt>
                <c:pt idx="6">
                  <c:v>28.493587671012971</c:v>
                </c:pt>
                <c:pt idx="7">
                  <c:v>25.094652021967928</c:v>
                </c:pt>
                <c:pt idx="8">
                  <c:v>24.582113021967924</c:v>
                </c:pt>
                <c:pt idx="9">
                  <c:v>23.492356050000001</c:v>
                </c:pt>
                <c:pt idx="10">
                  <c:v>18.661677049999998</c:v>
                </c:pt>
                <c:pt idx="11">
                  <c:v>15.091314799999999</c:v>
                </c:pt>
                <c:pt idx="12">
                  <c:v>4.0868370000000001</c:v>
                </c:pt>
                <c:pt idx="13">
                  <c:v>4.1255249999999997</c:v>
                </c:pt>
                <c:pt idx="14">
                  <c:v>-1.9329293000000001</c:v>
                </c:pt>
                <c:pt idx="15">
                  <c:v>-2.3564540000000003</c:v>
                </c:pt>
                <c:pt idx="16">
                  <c:v>-4.0557147499999999</c:v>
                </c:pt>
                <c:pt idx="17">
                  <c:v>-3.6167186</c:v>
                </c:pt>
                <c:pt idx="18">
                  <c:v>-1.9495167500000001</c:v>
                </c:pt>
                <c:pt idx="19">
                  <c:v>-6.5236573824482225</c:v>
                </c:pt>
                <c:pt idx="20">
                  <c:v>-6.5236573824482225</c:v>
                </c:pt>
                <c:pt idx="21">
                  <c:v>-3.2339073053630432</c:v>
                </c:pt>
                <c:pt idx="22">
                  <c:v>-3.2339073053630432</c:v>
                </c:pt>
                <c:pt idx="23">
                  <c:v>-3.2225622500000002</c:v>
                </c:pt>
                <c:pt idx="24">
                  <c:v>-6.0481712000000005</c:v>
                </c:pt>
                <c:pt idx="25">
                  <c:v>-5.8361555000000003</c:v>
                </c:pt>
                <c:pt idx="26">
                  <c:v>-6.5236573824482225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84-4A10-A333-B24BD65AA32A}"/>
            </c:ext>
          </c:extLst>
        </c:ser>
        <c:ser>
          <c:idx val="5"/>
          <c:order val="5"/>
          <c:tx>
            <c:strRef>
              <c:f>'Example Tariff Output'!$I$4:$I$6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Output'!$I$7:$I$33</c:f>
              <c:numCache>
                <c:formatCode>_-* #,##0.00_-;\-* #,##0.00_-;_-* "-"??????_-;_-@_-</c:formatCode>
                <c:ptCount val="27"/>
                <c:pt idx="0">
                  <c:v>24.053716704433239</c:v>
                </c:pt>
                <c:pt idx="1">
                  <c:v>24.053716704433239</c:v>
                </c:pt>
                <c:pt idx="2">
                  <c:v>24.053716704433239</c:v>
                </c:pt>
                <c:pt idx="3">
                  <c:v>24.053716704433239</c:v>
                </c:pt>
                <c:pt idx="4">
                  <c:v>24.053716704433239</c:v>
                </c:pt>
                <c:pt idx="5">
                  <c:v>24.053716704433239</c:v>
                </c:pt>
                <c:pt idx="6">
                  <c:v>24.053716704433239</c:v>
                </c:pt>
                <c:pt idx="7">
                  <c:v>24.053716704433239</c:v>
                </c:pt>
                <c:pt idx="8">
                  <c:v>24.053716704433239</c:v>
                </c:pt>
                <c:pt idx="9">
                  <c:v>24.053716704433239</c:v>
                </c:pt>
                <c:pt idx="10">
                  <c:v>24.053716704433239</c:v>
                </c:pt>
                <c:pt idx="11">
                  <c:v>24.053716704433239</c:v>
                </c:pt>
                <c:pt idx="12">
                  <c:v>9.3312091500000029</c:v>
                </c:pt>
                <c:pt idx="13">
                  <c:v>4.9016721500000013</c:v>
                </c:pt>
                <c:pt idx="14">
                  <c:v>-0.22778189999999832</c:v>
                </c:pt>
                <c:pt idx="15">
                  <c:v>-6.1412109999999993</c:v>
                </c:pt>
                <c:pt idx="16">
                  <c:v>-6.4133141999999994</c:v>
                </c:pt>
                <c:pt idx="17">
                  <c:v>-4.2451731499999994</c:v>
                </c:pt>
                <c:pt idx="18">
                  <c:v>-6.898674849999999</c:v>
                </c:pt>
                <c:pt idx="19">
                  <c:v>-10.47557625</c:v>
                </c:pt>
                <c:pt idx="20">
                  <c:v>-10.499975699999998</c:v>
                </c:pt>
                <c:pt idx="21">
                  <c:v>-7.3133387064703026</c:v>
                </c:pt>
                <c:pt idx="22">
                  <c:v>-6.9694067499999992</c:v>
                </c:pt>
                <c:pt idx="23">
                  <c:v>-7.3133387064703026</c:v>
                </c:pt>
                <c:pt idx="24">
                  <c:v>-10.576803506470302</c:v>
                </c:pt>
                <c:pt idx="25">
                  <c:v>-11.054461406470303</c:v>
                </c:pt>
                <c:pt idx="26">
                  <c:v>-11.67544520656749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84-4A10-A333-B24BD65AA32A}"/>
            </c:ext>
          </c:extLst>
        </c:ser>
        <c:ser>
          <c:idx val="6"/>
          <c:order val="6"/>
          <c:tx>
            <c:strRef>
              <c:f>'Example Tariff Output'!$J$4:$J$6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Output'!$J$7:$J$33</c:f>
              <c:numCache>
                <c:formatCode>_-* #,##0.00_-;\-* #,##0.00_-;_-* "-"??????_-;_-@_-</c:formatCode>
                <c:ptCount val="27"/>
                <c:pt idx="0">
                  <c:v>23.818484278521904</c:v>
                </c:pt>
                <c:pt idx="1">
                  <c:v>23.818484278521904</c:v>
                </c:pt>
                <c:pt idx="2">
                  <c:v>23.818484278521904</c:v>
                </c:pt>
                <c:pt idx="3">
                  <c:v>23.818484278521904</c:v>
                </c:pt>
                <c:pt idx="4">
                  <c:v>23.818484278521904</c:v>
                </c:pt>
                <c:pt idx="5">
                  <c:v>23.818484278521904</c:v>
                </c:pt>
                <c:pt idx="6">
                  <c:v>23.818484278521904</c:v>
                </c:pt>
                <c:pt idx="7">
                  <c:v>23.818484278521904</c:v>
                </c:pt>
                <c:pt idx="8">
                  <c:v>23.818484278521904</c:v>
                </c:pt>
                <c:pt idx="9">
                  <c:v>23.818484278521904</c:v>
                </c:pt>
                <c:pt idx="10">
                  <c:v>23.818484278521904</c:v>
                </c:pt>
                <c:pt idx="11">
                  <c:v>23.818484278521904</c:v>
                </c:pt>
                <c:pt idx="12">
                  <c:v>10.2359811</c:v>
                </c:pt>
                <c:pt idx="13">
                  <c:v>4.6195781</c:v>
                </c:pt>
                <c:pt idx="14">
                  <c:v>-0.82035034999999823</c:v>
                </c:pt>
                <c:pt idx="15">
                  <c:v>-6.7351484500000005</c:v>
                </c:pt>
                <c:pt idx="16">
                  <c:v>-7.0888378000000003</c:v>
                </c:pt>
                <c:pt idx="17">
                  <c:v>-4.8607735999999999</c:v>
                </c:pt>
                <c:pt idx="18">
                  <c:v>-7.5091830999999996</c:v>
                </c:pt>
                <c:pt idx="19">
                  <c:v>-12.31223265</c:v>
                </c:pt>
                <c:pt idx="20">
                  <c:v>-12.349542599999999</c:v>
                </c:pt>
                <c:pt idx="21">
                  <c:v>-8.0533992455997101</c:v>
                </c:pt>
                <c:pt idx="22">
                  <c:v>-7.5051998500000003</c:v>
                </c:pt>
                <c:pt idx="23">
                  <c:v>-8.0533992455997101</c:v>
                </c:pt>
                <c:pt idx="24">
                  <c:v>-11.48812819559971</c:v>
                </c:pt>
                <c:pt idx="25">
                  <c:v>-12.168398249999999</c:v>
                </c:pt>
                <c:pt idx="26">
                  <c:v>-12.613457475099132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184-4A10-A333-B24BD65AA32A}"/>
            </c:ext>
          </c:extLst>
        </c:ser>
        <c:ser>
          <c:idx val="7"/>
          <c:order val="7"/>
          <c:tx>
            <c:strRef>
              <c:f>'Example Tariff Output'!$K$4:$K$6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Output'!$K$7:$K$33</c:f>
              <c:numCache>
                <c:formatCode>_-* #,##0.00_-;\-* #,##0.00_-;_-* "-"??????_-;_-@_-</c:formatCode>
                <c:ptCount val="27"/>
                <c:pt idx="0">
                  <c:v>24.210612824092344</c:v>
                </c:pt>
                <c:pt idx="1">
                  <c:v>24.210612824092344</c:v>
                </c:pt>
                <c:pt idx="2">
                  <c:v>24.210612824092344</c:v>
                </c:pt>
                <c:pt idx="3">
                  <c:v>24.210612824092344</c:v>
                </c:pt>
                <c:pt idx="4">
                  <c:v>24.210612824092344</c:v>
                </c:pt>
                <c:pt idx="5">
                  <c:v>24.210612824092344</c:v>
                </c:pt>
                <c:pt idx="6">
                  <c:v>24.210612824092344</c:v>
                </c:pt>
                <c:pt idx="7">
                  <c:v>24.210612824092344</c:v>
                </c:pt>
                <c:pt idx="8">
                  <c:v>24.210612824092344</c:v>
                </c:pt>
                <c:pt idx="9">
                  <c:v>24.210612824092344</c:v>
                </c:pt>
                <c:pt idx="10">
                  <c:v>24.210612824092344</c:v>
                </c:pt>
                <c:pt idx="11">
                  <c:v>24.210612824092344</c:v>
                </c:pt>
                <c:pt idx="12">
                  <c:v>9.4266271500000016</c:v>
                </c:pt>
                <c:pt idx="13">
                  <c:v>3.3608221500000006</c:v>
                </c:pt>
                <c:pt idx="14">
                  <c:v>-1.3543747499999981</c:v>
                </c:pt>
                <c:pt idx="15">
                  <c:v>-7.6699072499999996</c:v>
                </c:pt>
                <c:pt idx="16">
                  <c:v>-7.1367289499999993</c:v>
                </c:pt>
                <c:pt idx="17">
                  <c:v>-5.3224013499999998</c:v>
                </c:pt>
                <c:pt idx="18">
                  <c:v>-8.5851455999999988</c:v>
                </c:pt>
                <c:pt idx="19">
                  <c:v>-12.36878385</c:v>
                </c:pt>
                <c:pt idx="20">
                  <c:v>-12.393463649999999</c:v>
                </c:pt>
                <c:pt idx="21">
                  <c:v>-8.2130682135117041</c:v>
                </c:pt>
                <c:pt idx="22">
                  <c:v>-7.6209307499999994</c:v>
                </c:pt>
                <c:pt idx="23">
                  <c:v>-8.2130682135117041</c:v>
                </c:pt>
                <c:pt idx="24">
                  <c:v>-11.761040113511704</c:v>
                </c:pt>
                <c:pt idx="25">
                  <c:v>-12.352179463511703</c:v>
                </c:pt>
                <c:pt idx="26">
                  <c:v>-12.660866863511703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184-4A10-A333-B24BD65AA32A}"/>
            </c:ext>
          </c:extLst>
        </c:ser>
        <c:ser>
          <c:idx val="8"/>
          <c:order val="8"/>
          <c:tx>
            <c:strRef>
              <c:f>'Example Tariff Output'!$L$4:$L$6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Output'!$L$7:$L$33</c:f>
              <c:numCache>
                <c:formatCode>_-* #,##0.00_-;\-* #,##0.00_-;_-* "-"??????_-;_-@_-</c:formatCode>
                <c:ptCount val="27"/>
                <c:pt idx="0">
                  <c:v>25.60933284057419</c:v>
                </c:pt>
                <c:pt idx="1">
                  <c:v>25.60933284057419</c:v>
                </c:pt>
                <c:pt idx="2">
                  <c:v>25.60933284057419</c:v>
                </c:pt>
                <c:pt idx="3">
                  <c:v>25.60933284057419</c:v>
                </c:pt>
                <c:pt idx="4">
                  <c:v>25.60933284057419</c:v>
                </c:pt>
                <c:pt idx="5">
                  <c:v>25.60933284057419</c:v>
                </c:pt>
                <c:pt idx="6">
                  <c:v>25.60933284057419</c:v>
                </c:pt>
                <c:pt idx="7">
                  <c:v>25.60933284057419</c:v>
                </c:pt>
                <c:pt idx="8">
                  <c:v>25.60933284057419</c:v>
                </c:pt>
                <c:pt idx="9">
                  <c:v>25.60933284057419</c:v>
                </c:pt>
                <c:pt idx="10">
                  <c:v>25.60933284057419</c:v>
                </c:pt>
                <c:pt idx="11">
                  <c:v>25.180248844873958</c:v>
                </c:pt>
                <c:pt idx="12">
                  <c:v>10.71671795</c:v>
                </c:pt>
                <c:pt idx="13">
                  <c:v>3.2394029499999988</c:v>
                </c:pt>
                <c:pt idx="14">
                  <c:v>-1.7266210500000003</c:v>
                </c:pt>
                <c:pt idx="15">
                  <c:v>-7.5581349000000007</c:v>
                </c:pt>
                <c:pt idx="16">
                  <c:v>-6.2318759000000004</c:v>
                </c:pt>
                <c:pt idx="17">
                  <c:v>-4.5820717000000002</c:v>
                </c:pt>
                <c:pt idx="18">
                  <c:v>-9.1653072000000009</c:v>
                </c:pt>
                <c:pt idx="19">
                  <c:v>-11.12392365</c:v>
                </c:pt>
                <c:pt idx="20">
                  <c:v>-11.132127150000001</c:v>
                </c:pt>
                <c:pt idx="21">
                  <c:v>-7.6475685527819381</c:v>
                </c:pt>
                <c:pt idx="22">
                  <c:v>-6.9595982999999997</c:v>
                </c:pt>
                <c:pt idx="23">
                  <c:v>-7.6475685527819381</c:v>
                </c:pt>
                <c:pt idx="24">
                  <c:v>-10.127768752781938</c:v>
                </c:pt>
                <c:pt idx="25">
                  <c:v>-10.216880902781938</c:v>
                </c:pt>
                <c:pt idx="26">
                  <c:v>-10.01038065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184-4A10-A333-B24BD65AA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Output'!$D$4:$D$6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Output'!$D$40:$D$66</c:f>
              <c:numCache>
                <c:formatCode>_-* #,##0.00_-;\-* #,##0.00_-;_-* "-"??????_-;_-@_-</c:formatCode>
                <c:ptCount val="27"/>
                <c:pt idx="0">
                  <c:v>37.43112825</c:v>
                </c:pt>
                <c:pt idx="1">
                  <c:v>30.3508265</c:v>
                </c:pt>
                <c:pt idx="2">
                  <c:v>34.850853000000001</c:v>
                </c:pt>
                <c:pt idx="3">
                  <c:v>31.266098000000003</c:v>
                </c:pt>
                <c:pt idx="4">
                  <c:v>28.506258499999998</c:v>
                </c:pt>
                <c:pt idx="5">
                  <c:v>29.377108249999999</c:v>
                </c:pt>
                <c:pt idx="6">
                  <c:v>32.525239749999997</c:v>
                </c:pt>
                <c:pt idx="7">
                  <c:v>24.541483750000001</c:v>
                </c:pt>
                <c:pt idx="8">
                  <c:v>23.232428500000001</c:v>
                </c:pt>
                <c:pt idx="9">
                  <c:v>21.5972945</c:v>
                </c:pt>
                <c:pt idx="10">
                  <c:v>17.846317500000001</c:v>
                </c:pt>
                <c:pt idx="11">
                  <c:v>12.848694999999998</c:v>
                </c:pt>
                <c:pt idx="12">
                  <c:v>11.40309175</c:v>
                </c:pt>
                <c:pt idx="13">
                  <c:v>5.4555097499999992</c:v>
                </c:pt>
                <c:pt idx="14">
                  <c:v>4.8750217500000002</c:v>
                </c:pt>
                <c:pt idx="15">
                  <c:v>1.8084785000000001</c:v>
                </c:pt>
                <c:pt idx="16">
                  <c:v>1.1877185000000003</c:v>
                </c:pt>
                <c:pt idx="17">
                  <c:v>0.17812574999999997</c:v>
                </c:pt>
                <c:pt idx="18">
                  <c:v>3.83615825</c:v>
                </c:pt>
                <c:pt idx="19">
                  <c:v>1.2285417499999984</c:v>
                </c:pt>
                <c:pt idx="20">
                  <c:v>-2.5020585</c:v>
                </c:pt>
                <c:pt idx="21">
                  <c:v>-7.1996909999999996</c:v>
                </c:pt>
                <c:pt idx="22">
                  <c:v>-5.7123970000000002</c:v>
                </c:pt>
                <c:pt idx="23">
                  <c:v>-2.367165</c:v>
                </c:pt>
                <c:pt idx="24">
                  <c:v>-4.9186937500000001</c:v>
                </c:pt>
                <c:pt idx="25">
                  <c:v>-8.6152785000000005</c:v>
                </c:pt>
                <c:pt idx="26">
                  <c:v>-12.602804250000002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FE-427A-821C-935AF78A6CFF}"/>
            </c:ext>
          </c:extLst>
        </c:ser>
        <c:ser>
          <c:idx val="1"/>
          <c:order val="1"/>
          <c:tx>
            <c:strRef>
              <c:f>'Example Tariff Output'!$E$4:$E$6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Output'!$E$40:$E$66</c:f>
              <c:numCache>
                <c:formatCode>_-* #,##0.00_-;\-* #,##0.00_-;_-* "-"??????_-;_-@_-</c:formatCode>
                <c:ptCount val="27"/>
                <c:pt idx="0">
                  <c:v>36.017602206624225</c:v>
                </c:pt>
                <c:pt idx="1">
                  <c:v>31.086644672495773</c:v>
                </c:pt>
                <c:pt idx="2">
                  <c:v>34.484788499999993</c:v>
                </c:pt>
                <c:pt idx="3">
                  <c:v>35.262672172495769</c:v>
                </c:pt>
                <c:pt idx="4">
                  <c:v>30.041002809674424</c:v>
                </c:pt>
                <c:pt idx="5">
                  <c:v>29.157642750000001</c:v>
                </c:pt>
                <c:pt idx="6">
                  <c:v>29.800778672495767</c:v>
                </c:pt>
                <c:pt idx="7">
                  <c:v>24.198580999999997</c:v>
                </c:pt>
                <c:pt idx="8">
                  <c:v>23.3177485</c:v>
                </c:pt>
                <c:pt idx="9">
                  <c:v>21.424323749999999</c:v>
                </c:pt>
                <c:pt idx="10">
                  <c:v>18.800092749999997</c:v>
                </c:pt>
                <c:pt idx="11">
                  <c:v>14.228342249999999</c:v>
                </c:pt>
                <c:pt idx="12">
                  <c:v>11.142574750000001</c:v>
                </c:pt>
                <c:pt idx="13">
                  <c:v>5.6951497500000006</c:v>
                </c:pt>
                <c:pt idx="14">
                  <c:v>4.4930532500000009</c:v>
                </c:pt>
                <c:pt idx="15">
                  <c:v>1.6897802820332024</c:v>
                </c:pt>
                <c:pt idx="16">
                  <c:v>0.56990228203320159</c:v>
                </c:pt>
                <c:pt idx="17">
                  <c:v>-1.4670694679667984</c:v>
                </c:pt>
                <c:pt idx="18">
                  <c:v>3.2248312820332017</c:v>
                </c:pt>
                <c:pt idx="19">
                  <c:v>-3.3986151832339435</c:v>
                </c:pt>
                <c:pt idx="20">
                  <c:v>-3.3986151832339435</c:v>
                </c:pt>
                <c:pt idx="21">
                  <c:v>2.1927862820332016</c:v>
                </c:pt>
                <c:pt idx="22">
                  <c:v>-2.7149715139213475</c:v>
                </c:pt>
                <c:pt idx="23">
                  <c:v>-2.704281045954549</c:v>
                </c:pt>
                <c:pt idx="24">
                  <c:v>-6.1494352499999998</c:v>
                </c:pt>
                <c:pt idx="25">
                  <c:v>-8.5360177959545478</c:v>
                </c:pt>
                <c:pt idx="26">
                  <c:v>-9.2295805388629208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FE-427A-821C-935AF78A6CFF}"/>
            </c:ext>
          </c:extLst>
        </c:ser>
        <c:ser>
          <c:idx val="2"/>
          <c:order val="2"/>
          <c:tx>
            <c:strRef>
              <c:f>'Example Tariff Output'!$F$4:$F$6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Output'!$F$40:$F$66</c:f>
              <c:numCache>
                <c:formatCode>_-* #,##0.00_-;\-* #,##0.00_-;_-* "-"??????_-;_-@_-</c:formatCode>
                <c:ptCount val="27"/>
                <c:pt idx="0">
                  <c:v>37.390926316302682</c:v>
                </c:pt>
                <c:pt idx="1">
                  <c:v>32.520214499999994</c:v>
                </c:pt>
                <c:pt idx="2">
                  <c:v>35.172048750000002</c:v>
                </c:pt>
                <c:pt idx="3">
                  <c:v>37.865170206228008</c:v>
                </c:pt>
                <c:pt idx="4">
                  <c:v>30.47012831418057</c:v>
                </c:pt>
                <c:pt idx="5">
                  <c:v>30.326082999999997</c:v>
                </c:pt>
                <c:pt idx="6">
                  <c:v>32.579483749999994</c:v>
                </c:pt>
                <c:pt idx="7">
                  <c:v>25.351644749999998</c:v>
                </c:pt>
                <c:pt idx="8">
                  <c:v>23.508956499999996</c:v>
                </c:pt>
                <c:pt idx="9">
                  <c:v>22.915765749999998</c:v>
                </c:pt>
                <c:pt idx="10">
                  <c:v>16.757383749999999</c:v>
                </c:pt>
                <c:pt idx="11">
                  <c:v>14.674051749999997</c:v>
                </c:pt>
                <c:pt idx="12">
                  <c:v>10.071973999999999</c:v>
                </c:pt>
                <c:pt idx="13">
                  <c:v>5.2137499999999992</c:v>
                </c:pt>
                <c:pt idx="14">
                  <c:v>4.3332070000000016</c:v>
                </c:pt>
                <c:pt idx="15">
                  <c:v>1.6290209999999998</c:v>
                </c:pt>
                <c:pt idx="16">
                  <c:v>0.45508174999999973</c:v>
                </c:pt>
                <c:pt idx="17">
                  <c:v>-1.6015202500000001</c:v>
                </c:pt>
                <c:pt idx="18">
                  <c:v>3.4801807500000002</c:v>
                </c:pt>
                <c:pt idx="19">
                  <c:v>-3.0166356687954976</c:v>
                </c:pt>
                <c:pt idx="20">
                  <c:v>-3.0166356687954976</c:v>
                </c:pt>
                <c:pt idx="21">
                  <c:v>3.7691048093789452</c:v>
                </c:pt>
                <c:pt idx="22">
                  <c:v>-2.1607136060990682</c:v>
                </c:pt>
                <c:pt idx="23">
                  <c:v>-2.1498091654780134</c:v>
                </c:pt>
                <c:pt idx="24">
                  <c:v>-5.8596187499999992</c:v>
                </c:pt>
                <c:pt idx="25">
                  <c:v>-3.6048520000000002</c:v>
                </c:pt>
                <c:pt idx="26">
                  <c:v>-4.7481259829760649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FE-427A-821C-935AF78A6CFF}"/>
            </c:ext>
          </c:extLst>
        </c:ser>
        <c:ser>
          <c:idx val="3"/>
          <c:order val="3"/>
          <c:tx>
            <c:strRef>
              <c:f>'Example Tariff Output'!$G$4:$G$6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Output'!$G$40:$G$66</c:f>
              <c:numCache>
                <c:formatCode>_-* #,##0.00_-;\-* #,##0.00_-;_-* "-"??????_-;_-@_-</c:formatCode>
                <c:ptCount val="27"/>
                <c:pt idx="0">
                  <c:v>37.118389487764269</c:v>
                </c:pt>
                <c:pt idx="1">
                  <c:v>27.256540781744434</c:v>
                </c:pt>
                <c:pt idx="2">
                  <c:v>35.521631500000005</c:v>
                </c:pt>
                <c:pt idx="3">
                  <c:v>36.803678281744439</c:v>
                </c:pt>
                <c:pt idx="4">
                  <c:v>31.145645499999997</c:v>
                </c:pt>
                <c:pt idx="5">
                  <c:v>30.40458825</c:v>
                </c:pt>
                <c:pt idx="6">
                  <c:v>31.729886999999994</c:v>
                </c:pt>
                <c:pt idx="7">
                  <c:v>25.311533999999998</c:v>
                </c:pt>
                <c:pt idx="8">
                  <c:v>22.037178999999998</c:v>
                </c:pt>
                <c:pt idx="9">
                  <c:v>22.861793249999998</c:v>
                </c:pt>
                <c:pt idx="10">
                  <c:v>16.888698250000001</c:v>
                </c:pt>
                <c:pt idx="11">
                  <c:v>14.679668750000001</c:v>
                </c:pt>
                <c:pt idx="12">
                  <c:v>9.7949525000000008</c:v>
                </c:pt>
                <c:pt idx="13">
                  <c:v>4.9144625</c:v>
                </c:pt>
                <c:pt idx="14">
                  <c:v>3.9165502500000002</c:v>
                </c:pt>
                <c:pt idx="15">
                  <c:v>0.95135399999999981</c:v>
                </c:pt>
                <c:pt idx="16">
                  <c:v>-8.9272500000001642E-3</c:v>
                </c:pt>
                <c:pt idx="17">
                  <c:v>-1.6294380000000002</c:v>
                </c:pt>
                <c:pt idx="18">
                  <c:v>3.1236887500000003</c:v>
                </c:pt>
                <c:pt idx="19">
                  <c:v>-3.1213612034141898</c:v>
                </c:pt>
                <c:pt idx="20">
                  <c:v>-3.1213612034141898</c:v>
                </c:pt>
                <c:pt idx="21">
                  <c:v>2.827842863580198</c:v>
                </c:pt>
                <c:pt idx="22">
                  <c:v>-3.146465506017138</c:v>
                </c:pt>
                <c:pt idx="23">
                  <c:v>-2.9484855000000003</c:v>
                </c:pt>
                <c:pt idx="24">
                  <c:v>-6.1280427499999996</c:v>
                </c:pt>
                <c:pt idx="25">
                  <c:v>-1.8910440000000004</c:v>
                </c:pt>
                <c:pt idx="26">
                  <c:v>-4.2680635000000002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FE-427A-821C-935AF78A6CFF}"/>
            </c:ext>
          </c:extLst>
        </c:ser>
        <c:ser>
          <c:idx val="4"/>
          <c:order val="4"/>
          <c:tx>
            <c:strRef>
              <c:f>'Example Tariff Output'!$H$4:$H$6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Output'!$H$40:$H$66</c:f>
              <c:numCache>
                <c:formatCode>_-* #,##0.00_-;\-* #,##0.00_-;_-* "-"??????_-;_-@_-</c:formatCode>
                <c:ptCount val="27"/>
                <c:pt idx="0">
                  <c:v>38.17114835232492</c:v>
                </c:pt>
                <c:pt idx="1">
                  <c:v>34.930394399045042</c:v>
                </c:pt>
                <c:pt idx="2">
                  <c:v>38.641206352324915</c:v>
                </c:pt>
                <c:pt idx="3">
                  <c:v>38.562733352324926</c:v>
                </c:pt>
                <c:pt idx="4">
                  <c:v>39.223964352324913</c:v>
                </c:pt>
                <c:pt idx="5">
                  <c:v>39.7636288869369</c:v>
                </c:pt>
                <c:pt idx="6">
                  <c:v>38.580074352324914</c:v>
                </c:pt>
                <c:pt idx="7">
                  <c:v>35.645077703279881</c:v>
                </c:pt>
                <c:pt idx="8">
                  <c:v>33.584965703279877</c:v>
                </c:pt>
                <c:pt idx="9">
                  <c:v>31.949263750000004</c:v>
                </c:pt>
                <c:pt idx="10">
                  <c:v>27.24983675</c:v>
                </c:pt>
                <c:pt idx="11">
                  <c:v>20.844567999999999</c:v>
                </c:pt>
                <c:pt idx="12">
                  <c:v>9.092689</c:v>
                </c:pt>
                <c:pt idx="13">
                  <c:v>6.7485409999999995</c:v>
                </c:pt>
                <c:pt idx="14">
                  <c:v>2.4371615000000002</c:v>
                </c:pt>
                <c:pt idx="15">
                  <c:v>-0.22023499999999974</c:v>
                </c:pt>
                <c:pt idx="16">
                  <c:v>-1.5587472499999999</c:v>
                </c:pt>
                <c:pt idx="17">
                  <c:v>-3.4497990000000001</c:v>
                </c:pt>
                <c:pt idx="18">
                  <c:v>1.1912307499999999</c:v>
                </c:pt>
                <c:pt idx="19">
                  <c:v>-3.9913157870900156</c:v>
                </c:pt>
                <c:pt idx="20">
                  <c:v>-3.9913157870900156</c:v>
                </c:pt>
                <c:pt idx="21">
                  <c:v>1.2734551946369574</c:v>
                </c:pt>
                <c:pt idx="22">
                  <c:v>-4.6888364636755586</c:v>
                </c:pt>
                <c:pt idx="23">
                  <c:v>-4.6774914083125152</c:v>
                </c:pt>
                <c:pt idx="24">
                  <c:v>-8.2450349999999997</c:v>
                </c:pt>
                <c:pt idx="25">
                  <c:v>-4.8935354999999996</c:v>
                </c:pt>
                <c:pt idx="26">
                  <c:v>-5.3738449707470375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FE-427A-821C-935AF78A6CFF}"/>
            </c:ext>
          </c:extLst>
        </c:ser>
        <c:ser>
          <c:idx val="5"/>
          <c:order val="5"/>
          <c:tx>
            <c:strRef>
              <c:f>'Example Tariff Output'!$I$4:$I$6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Output'!$I$40:$I$66</c:f>
              <c:numCache>
                <c:formatCode>_-* #,##0.00_-;\-* #,##0.00_-;_-* "-"??????_-;_-@_-</c:formatCode>
                <c:ptCount val="27"/>
                <c:pt idx="0">
                  <c:v>36.019754766701581</c:v>
                </c:pt>
                <c:pt idx="1">
                  <c:v>36.019754766701581</c:v>
                </c:pt>
                <c:pt idx="2">
                  <c:v>36.019754766701581</c:v>
                </c:pt>
                <c:pt idx="3">
                  <c:v>36.019754766701581</c:v>
                </c:pt>
                <c:pt idx="4">
                  <c:v>36.019754766701581</c:v>
                </c:pt>
                <c:pt idx="5">
                  <c:v>36.019754766701581</c:v>
                </c:pt>
                <c:pt idx="6">
                  <c:v>36.019754766701581</c:v>
                </c:pt>
                <c:pt idx="7">
                  <c:v>36.019754766701581</c:v>
                </c:pt>
                <c:pt idx="8">
                  <c:v>36.019754766701581</c:v>
                </c:pt>
                <c:pt idx="9">
                  <c:v>36.019754766701581</c:v>
                </c:pt>
                <c:pt idx="10">
                  <c:v>36.019754766701581</c:v>
                </c:pt>
                <c:pt idx="11">
                  <c:v>35.616655839371418</c:v>
                </c:pt>
                <c:pt idx="12">
                  <c:v>18.870775177330167</c:v>
                </c:pt>
                <c:pt idx="13">
                  <c:v>12.967926250000001</c:v>
                </c:pt>
                <c:pt idx="14">
                  <c:v>7.3401694273301636</c:v>
                </c:pt>
                <c:pt idx="15">
                  <c:v>-1.4959209999999992</c:v>
                </c:pt>
                <c:pt idx="16">
                  <c:v>-5.2774609999999988</c:v>
                </c:pt>
                <c:pt idx="17">
                  <c:v>-3.9723421814787647</c:v>
                </c:pt>
                <c:pt idx="18">
                  <c:v>-1.5652708226698362</c:v>
                </c:pt>
                <c:pt idx="19">
                  <c:v>-7.1003898226698352</c:v>
                </c:pt>
                <c:pt idx="20">
                  <c:v>-7.5035444999999994</c:v>
                </c:pt>
                <c:pt idx="21">
                  <c:v>-3.6352572064703033</c:v>
                </c:pt>
                <c:pt idx="22">
                  <c:v>-7.7901081814787645</c:v>
                </c:pt>
                <c:pt idx="23">
                  <c:v>-8.1340401379490679</c:v>
                </c:pt>
                <c:pt idx="24">
                  <c:v>-13.573148137949069</c:v>
                </c:pt>
                <c:pt idx="25">
                  <c:v>-8.4856027064703028</c:v>
                </c:pt>
                <c:pt idx="26">
                  <c:v>-9.6105317066322833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FE-427A-821C-935AF78A6CFF}"/>
            </c:ext>
          </c:extLst>
        </c:ser>
        <c:ser>
          <c:idx val="6"/>
          <c:order val="6"/>
          <c:tx>
            <c:strRef>
              <c:f>'Example Tariff Output'!$J$4:$J$6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Output'!$J$40:$J$66</c:f>
              <c:numCache>
                <c:formatCode>_-* #,##0.00_-;\-* #,##0.00_-;_-* "-"??????_-;_-@_-</c:formatCode>
                <c:ptCount val="27"/>
                <c:pt idx="0">
                  <c:v>36.023843102035627</c:v>
                </c:pt>
                <c:pt idx="1">
                  <c:v>36.023843102035627</c:v>
                </c:pt>
                <c:pt idx="2">
                  <c:v>36.023843102035627</c:v>
                </c:pt>
                <c:pt idx="3">
                  <c:v>36.023843102035627</c:v>
                </c:pt>
                <c:pt idx="4">
                  <c:v>36.023843102035627</c:v>
                </c:pt>
                <c:pt idx="5">
                  <c:v>36.023843102035627</c:v>
                </c:pt>
                <c:pt idx="6">
                  <c:v>36.023843102035627</c:v>
                </c:pt>
                <c:pt idx="7">
                  <c:v>36.023843102035627</c:v>
                </c:pt>
                <c:pt idx="8">
                  <c:v>36.023843102035627</c:v>
                </c:pt>
                <c:pt idx="9">
                  <c:v>36.023843102035627</c:v>
                </c:pt>
                <c:pt idx="10">
                  <c:v>36.023843102035627</c:v>
                </c:pt>
                <c:pt idx="11">
                  <c:v>35.721031256158852</c:v>
                </c:pt>
                <c:pt idx="12">
                  <c:v>19.874988345876769</c:v>
                </c:pt>
                <c:pt idx="13">
                  <c:v>12.720021499999998</c:v>
                </c:pt>
                <c:pt idx="14">
                  <c:v>6.8031005958767672</c:v>
                </c:pt>
                <c:pt idx="15">
                  <c:v>-2.1368677500000004</c:v>
                </c:pt>
                <c:pt idx="16">
                  <c:v>-4.8103249999999997</c:v>
                </c:pt>
                <c:pt idx="17">
                  <c:v>-4.0474620000000003</c:v>
                </c:pt>
                <c:pt idx="18">
                  <c:v>-2.0313246541232335</c:v>
                </c:pt>
                <c:pt idx="19">
                  <c:v>-9.476767904123232</c:v>
                </c:pt>
                <c:pt idx="20">
                  <c:v>-10.082443</c:v>
                </c:pt>
                <c:pt idx="21">
                  <c:v>-6.2701911455997097</c:v>
                </c:pt>
                <c:pt idx="22">
                  <c:v>-8.2606399801083406</c:v>
                </c:pt>
                <c:pt idx="23">
                  <c:v>-8.8088393757080503</c:v>
                </c:pt>
                <c:pt idx="24">
                  <c:v>-14.533387625708052</c:v>
                </c:pt>
                <c:pt idx="25">
                  <c:v>-10.194097749999999</c:v>
                </c:pt>
                <c:pt idx="26">
                  <c:v>-10.98297312516522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2FE-427A-821C-935AF78A6CFF}"/>
            </c:ext>
          </c:extLst>
        </c:ser>
        <c:ser>
          <c:idx val="7"/>
          <c:order val="7"/>
          <c:tx>
            <c:strRef>
              <c:f>'Example Tariff Output'!$K$4:$K$6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Output'!$K$40:$K$66</c:f>
              <c:numCache>
                <c:formatCode>_-* #,##0.00_-;\-* #,##0.00_-;_-* "-"??????_-;_-@_-</c:formatCode>
                <c:ptCount val="27"/>
                <c:pt idx="0">
                  <c:v>36.660078824076344</c:v>
                </c:pt>
                <c:pt idx="1">
                  <c:v>36.660078824076344</c:v>
                </c:pt>
                <c:pt idx="2">
                  <c:v>36.660078824076344</c:v>
                </c:pt>
                <c:pt idx="3">
                  <c:v>36.660078824076344</c:v>
                </c:pt>
                <c:pt idx="4">
                  <c:v>36.660078824076344</c:v>
                </c:pt>
                <c:pt idx="5">
                  <c:v>36.660078824076344</c:v>
                </c:pt>
                <c:pt idx="6">
                  <c:v>36.660078824076344</c:v>
                </c:pt>
                <c:pt idx="7">
                  <c:v>36.660078824076344</c:v>
                </c:pt>
                <c:pt idx="8">
                  <c:v>36.660078824076344</c:v>
                </c:pt>
                <c:pt idx="9">
                  <c:v>36.660078824076344</c:v>
                </c:pt>
                <c:pt idx="10">
                  <c:v>36.660078824076344</c:v>
                </c:pt>
                <c:pt idx="11">
                  <c:v>36.660078824076344</c:v>
                </c:pt>
                <c:pt idx="12">
                  <c:v>19.360918252794306</c:v>
                </c:pt>
                <c:pt idx="13">
                  <c:v>13.28829125</c:v>
                </c:pt>
                <c:pt idx="14">
                  <c:v>6.3623937527943042</c:v>
                </c:pt>
                <c:pt idx="15">
                  <c:v>-2.02619975</c:v>
                </c:pt>
                <c:pt idx="16">
                  <c:v>-7.2027832499999995</c:v>
                </c:pt>
                <c:pt idx="17">
                  <c:v>-4.8646072499999988</c:v>
                </c:pt>
                <c:pt idx="18">
                  <c:v>-3.3108609972056975</c:v>
                </c:pt>
                <c:pt idx="19">
                  <c:v>-9.2939867472056967</c:v>
                </c:pt>
                <c:pt idx="20">
                  <c:v>-10.09534975</c:v>
                </c:pt>
                <c:pt idx="21">
                  <c:v>-5.9263327135117034</c:v>
                </c:pt>
                <c:pt idx="22">
                  <c:v>-8.3343862447105082</c:v>
                </c:pt>
                <c:pt idx="23">
                  <c:v>-8.9265237082222111</c:v>
                </c:pt>
                <c:pt idx="24">
                  <c:v>-14.839810208222211</c:v>
                </c:pt>
                <c:pt idx="25">
                  <c:v>-11.012707463511703</c:v>
                </c:pt>
                <c:pt idx="26">
                  <c:v>-14.044746463511704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FE-427A-821C-935AF78A6CFF}"/>
            </c:ext>
          </c:extLst>
        </c:ser>
        <c:ser>
          <c:idx val="8"/>
          <c:order val="8"/>
          <c:tx>
            <c:strRef>
              <c:f>'Example Tariff Output'!$L$4:$L$6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Output'!$B$40:$B$66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Output'!$L$40:$L$66</c:f>
              <c:numCache>
                <c:formatCode>_-* #,##0.00_-;\-* #,##0.00_-;_-* "-"??????_-;_-@_-</c:formatCode>
                <c:ptCount val="27"/>
                <c:pt idx="0">
                  <c:v>38.30778816055787</c:v>
                </c:pt>
                <c:pt idx="1">
                  <c:v>38.30778816055787</c:v>
                </c:pt>
                <c:pt idx="2">
                  <c:v>38.30778816055787</c:v>
                </c:pt>
                <c:pt idx="3">
                  <c:v>38.30778816055787</c:v>
                </c:pt>
                <c:pt idx="4">
                  <c:v>38.30778816055787</c:v>
                </c:pt>
                <c:pt idx="5">
                  <c:v>38.30778816055787</c:v>
                </c:pt>
                <c:pt idx="6">
                  <c:v>38.30778816055787</c:v>
                </c:pt>
                <c:pt idx="7">
                  <c:v>38.30778816055787</c:v>
                </c:pt>
                <c:pt idx="8">
                  <c:v>38.30778816055787</c:v>
                </c:pt>
                <c:pt idx="9">
                  <c:v>38.30778816055787</c:v>
                </c:pt>
                <c:pt idx="10">
                  <c:v>38.30778816055787</c:v>
                </c:pt>
                <c:pt idx="11">
                  <c:v>37.59264816772415</c:v>
                </c:pt>
                <c:pt idx="12">
                  <c:v>20.416563472850189</c:v>
                </c:pt>
                <c:pt idx="13">
                  <c:v>12.939248472850188</c:v>
                </c:pt>
                <c:pt idx="14">
                  <c:v>5.5923164728501895</c:v>
                </c:pt>
                <c:pt idx="15">
                  <c:v>-2.0654235000000014</c:v>
                </c:pt>
                <c:pt idx="16">
                  <c:v>-6.0040165000000005</c:v>
                </c:pt>
                <c:pt idx="17">
                  <c:v>-4.1228485000000008</c:v>
                </c:pt>
                <c:pt idx="18">
                  <c:v>-4.5467677771498112</c:v>
                </c:pt>
                <c:pt idx="19">
                  <c:v>-7.6024785271498114</c:v>
                </c:pt>
                <c:pt idx="20">
                  <c:v>-9.2661232499999997</c:v>
                </c:pt>
                <c:pt idx="21">
                  <c:v>-6.2402377527819386</c:v>
                </c:pt>
                <c:pt idx="22">
                  <c:v>-7.810487394604718</c:v>
                </c:pt>
                <c:pt idx="23">
                  <c:v>-8.4984576473866564</c:v>
                </c:pt>
                <c:pt idx="24">
                  <c:v>-12.632124647386657</c:v>
                </c:pt>
                <c:pt idx="25">
                  <c:v>-7.9875030027819385</c:v>
                </c:pt>
                <c:pt idx="26">
                  <c:v>-11.387960750000001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2FE-427A-821C-935AF78A6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Output'!$D$4:$D$6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Output'!$D$73:$D$99</c:f>
              <c:numCache>
                <c:formatCode>_-* #,##0.00_-;\-* #,##0.00_-;_-* "-"??????_-;_-@_-</c:formatCode>
                <c:ptCount val="27"/>
                <c:pt idx="0">
                  <c:v>18.018478600000002</c:v>
                </c:pt>
                <c:pt idx="1">
                  <c:v>14.486676000000001</c:v>
                </c:pt>
                <c:pt idx="2">
                  <c:v>16.871768200000002</c:v>
                </c:pt>
                <c:pt idx="3">
                  <c:v>12.2209182</c:v>
                </c:pt>
                <c:pt idx="4">
                  <c:v>14.1400062</c:v>
                </c:pt>
                <c:pt idx="5">
                  <c:v>14.577594799999998</c:v>
                </c:pt>
                <c:pt idx="6">
                  <c:v>14.581682200000001</c:v>
                </c:pt>
                <c:pt idx="7">
                  <c:v>12.109831600000001</c:v>
                </c:pt>
                <c:pt idx="8">
                  <c:v>11.0394436</c:v>
                </c:pt>
                <c:pt idx="9">
                  <c:v>9.8148485999999995</c:v>
                </c:pt>
                <c:pt idx="10">
                  <c:v>9.4100458000000007</c:v>
                </c:pt>
                <c:pt idx="11">
                  <c:v>5.4432013999999995</c:v>
                </c:pt>
                <c:pt idx="12">
                  <c:v>6.3468847999999998</c:v>
                </c:pt>
                <c:pt idx="13">
                  <c:v>2.1208383999999998</c:v>
                </c:pt>
                <c:pt idx="14">
                  <c:v>3.6807384000000005</c:v>
                </c:pt>
                <c:pt idx="15">
                  <c:v>1.3805076000000001</c:v>
                </c:pt>
                <c:pt idx="16">
                  <c:v>1.0284384000000002</c:v>
                </c:pt>
                <c:pt idx="17">
                  <c:v>-0.27804359999999995</c:v>
                </c:pt>
                <c:pt idx="18">
                  <c:v>3.6049919999999998</c:v>
                </c:pt>
                <c:pt idx="19">
                  <c:v>4.1963047999999983</c:v>
                </c:pt>
                <c:pt idx="20">
                  <c:v>0.38655519999999965</c:v>
                </c:pt>
                <c:pt idx="21">
                  <c:v>-1.8122089999999997</c:v>
                </c:pt>
                <c:pt idx="22">
                  <c:v>-4.7177910000000001</c:v>
                </c:pt>
                <c:pt idx="23">
                  <c:v>-3.3968888000000002</c:v>
                </c:pt>
                <c:pt idx="24">
                  <c:v>-3.5328809999999997</c:v>
                </c:pt>
                <c:pt idx="25">
                  <c:v>-6.7848520000000008</c:v>
                </c:pt>
                <c:pt idx="26">
                  <c:v>-8.3576139999999999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8A-42D9-98D2-2E33110C244A}"/>
            </c:ext>
          </c:extLst>
        </c:ser>
        <c:ser>
          <c:idx val="1"/>
          <c:order val="1"/>
          <c:tx>
            <c:strRef>
              <c:f>'Example Tariff Output'!$E$4:$E$6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Output'!$E$73:$E$99</c:f>
              <c:numCache>
                <c:formatCode>_-* #,##0.00_-;\-* #,##0.00_-;_-* "-"??????_-;_-@_-</c:formatCode>
                <c:ptCount val="27"/>
                <c:pt idx="0">
                  <c:v>16.354677820533482</c:v>
                </c:pt>
                <c:pt idx="1">
                  <c:v>14.491570868998311</c:v>
                </c:pt>
                <c:pt idx="2">
                  <c:v>15.749815400000001</c:v>
                </c:pt>
                <c:pt idx="3">
                  <c:v>16.017081268998304</c:v>
                </c:pt>
                <c:pt idx="4">
                  <c:v>14.788853359674432</c:v>
                </c:pt>
                <c:pt idx="5">
                  <c:v>14.109584600000003</c:v>
                </c:pt>
                <c:pt idx="6">
                  <c:v>12.701108468998308</c:v>
                </c:pt>
                <c:pt idx="7">
                  <c:v>11.309194</c:v>
                </c:pt>
                <c:pt idx="8">
                  <c:v>10.425031800000003</c:v>
                </c:pt>
                <c:pt idx="9">
                  <c:v>8.9272386000000008</c:v>
                </c:pt>
                <c:pt idx="10">
                  <c:v>9.440221600000001</c:v>
                </c:pt>
                <c:pt idx="11">
                  <c:v>5.8291340000000016</c:v>
                </c:pt>
                <c:pt idx="12">
                  <c:v>5.8843448000000009</c:v>
                </c:pt>
                <c:pt idx="13">
                  <c:v>1.9078270000000006</c:v>
                </c:pt>
                <c:pt idx="14">
                  <c:v>3.1873712000000007</c:v>
                </c:pt>
                <c:pt idx="15">
                  <c:v>0.96240521281328073</c:v>
                </c:pt>
                <c:pt idx="16">
                  <c:v>0.63498741281328064</c:v>
                </c:pt>
                <c:pt idx="17">
                  <c:v>-1.7322369871867194</c:v>
                </c:pt>
                <c:pt idx="18">
                  <c:v>2.1350046128132809</c:v>
                </c:pt>
                <c:pt idx="19">
                  <c:v>-0.95190156987670305</c:v>
                </c:pt>
                <c:pt idx="20">
                  <c:v>-0.95190156987670305</c:v>
                </c:pt>
                <c:pt idx="21">
                  <c:v>1.6007744128132813</c:v>
                </c:pt>
                <c:pt idx="22">
                  <c:v>-3.3069833831412683</c:v>
                </c:pt>
                <c:pt idx="23">
                  <c:v>-3.3027071959545489</c:v>
                </c:pt>
                <c:pt idx="24">
                  <c:v>-4.5998610000000006</c:v>
                </c:pt>
                <c:pt idx="25">
                  <c:v>-6.4129667959545493</c:v>
                </c:pt>
                <c:pt idx="26">
                  <c:v>-6.7828669255056813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8A-42D9-98D2-2E33110C244A}"/>
            </c:ext>
          </c:extLst>
        </c:ser>
        <c:ser>
          <c:idx val="2"/>
          <c:order val="2"/>
          <c:tx>
            <c:strRef>
              <c:f>'Example Tariff Output'!$F$4:$F$6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Output'!$F$73:$F$99</c:f>
              <c:numCache>
                <c:formatCode>_-* #,##0.00_-;\-* #,##0.00_-;_-* "-"??????_-;_-@_-</c:formatCode>
                <c:ptCount val="27"/>
                <c:pt idx="0">
                  <c:v>17.376817168694767</c:v>
                </c:pt>
                <c:pt idx="1">
                  <c:v>15.447132399999997</c:v>
                </c:pt>
                <c:pt idx="2">
                  <c:v>16.762532399999998</c:v>
                </c:pt>
                <c:pt idx="3">
                  <c:v>17.826325382491202</c:v>
                </c:pt>
                <c:pt idx="4">
                  <c:v>15.475262514180571</c:v>
                </c:pt>
                <c:pt idx="5">
                  <c:v>15.408047</c:v>
                </c:pt>
                <c:pt idx="6">
                  <c:v>14.717816599999999</c:v>
                </c:pt>
                <c:pt idx="7">
                  <c:v>12.660519600000001</c:v>
                </c:pt>
                <c:pt idx="8">
                  <c:v>11.0014862</c:v>
                </c:pt>
                <c:pt idx="9">
                  <c:v>10.6263942</c:v>
                </c:pt>
                <c:pt idx="10">
                  <c:v>8.1522857999999996</c:v>
                </c:pt>
                <c:pt idx="11">
                  <c:v>6.4333811999999995</c:v>
                </c:pt>
                <c:pt idx="12">
                  <c:v>5.4072241999999999</c:v>
                </c:pt>
                <c:pt idx="13">
                  <c:v>1.8382723999999997</c:v>
                </c:pt>
                <c:pt idx="14">
                  <c:v>3.1116072000000004</c:v>
                </c:pt>
                <c:pt idx="15">
                  <c:v>0.96664320000000004</c:v>
                </c:pt>
                <c:pt idx="16">
                  <c:v>0.62619219999999975</c:v>
                </c:pt>
                <c:pt idx="17">
                  <c:v>-1.7495384</c:v>
                </c:pt>
                <c:pt idx="18">
                  <c:v>2.4052057999999996</c:v>
                </c:pt>
                <c:pt idx="19">
                  <c:v>-0.52095041007333398</c:v>
                </c:pt>
                <c:pt idx="20">
                  <c:v>-0.52095041007333398</c:v>
                </c:pt>
                <c:pt idx="21">
                  <c:v>3.0912326237515786</c:v>
                </c:pt>
                <c:pt idx="22">
                  <c:v>-2.8385857917264352</c:v>
                </c:pt>
                <c:pt idx="23">
                  <c:v>-2.8342240154780134</c:v>
                </c:pt>
                <c:pt idx="24">
                  <c:v>-4.4115452000000008</c:v>
                </c:pt>
                <c:pt idx="25">
                  <c:v>-2.2039923999999997</c:v>
                </c:pt>
                <c:pt idx="26">
                  <c:v>-2.2524407242539017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8A-42D9-98D2-2E33110C244A}"/>
            </c:ext>
          </c:extLst>
        </c:ser>
        <c:ser>
          <c:idx val="3"/>
          <c:order val="3"/>
          <c:tx>
            <c:strRef>
              <c:f>'Example Tariff Output'!$G$4:$G$6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Output'!$G$73:$G$99</c:f>
              <c:numCache>
                <c:formatCode>_-* #,##0.00_-;\-* #,##0.00_-;_-* "-"??????_-;_-@_-</c:formatCode>
                <c:ptCount val="27"/>
                <c:pt idx="0">
                  <c:v>16.660579822575016</c:v>
                </c:pt>
                <c:pt idx="1">
                  <c:v>12.221654312697773</c:v>
                </c:pt>
                <c:pt idx="2">
                  <c:v>16.102648800000001</c:v>
                </c:pt>
                <c:pt idx="3">
                  <c:v>16.608764912697776</c:v>
                </c:pt>
                <c:pt idx="4">
                  <c:v>15.428754600000001</c:v>
                </c:pt>
                <c:pt idx="5">
                  <c:v>14.7961192</c:v>
                </c:pt>
                <c:pt idx="6">
                  <c:v>13.867065</c:v>
                </c:pt>
                <c:pt idx="7">
                  <c:v>12.019558199999999</c:v>
                </c:pt>
                <c:pt idx="8">
                  <c:v>9.7672044000000007</c:v>
                </c:pt>
                <c:pt idx="9">
                  <c:v>10.058916199999999</c:v>
                </c:pt>
                <c:pt idx="10">
                  <c:v>7.6773690000000014</c:v>
                </c:pt>
                <c:pt idx="11">
                  <c:v>5.9386862000000002</c:v>
                </c:pt>
                <c:pt idx="12">
                  <c:v>4.7821525999999999</c:v>
                </c:pt>
                <c:pt idx="13">
                  <c:v>1.2326564000000002</c:v>
                </c:pt>
                <c:pt idx="14">
                  <c:v>2.4502775999999997</c:v>
                </c:pt>
                <c:pt idx="15">
                  <c:v>5.2539999999999587E-2</c:v>
                </c:pt>
                <c:pt idx="16">
                  <c:v>7.4698600000000059E-2</c:v>
                </c:pt>
                <c:pt idx="17">
                  <c:v>-1.7600608000000002</c:v>
                </c:pt>
                <c:pt idx="18">
                  <c:v>1.8030390000000001</c:v>
                </c:pt>
                <c:pt idx="19">
                  <c:v>-0.57573775369489955</c:v>
                </c:pt>
                <c:pt idx="20">
                  <c:v>-0.57573775369489955</c:v>
                </c:pt>
                <c:pt idx="21">
                  <c:v>2.555544745432079</c:v>
                </c:pt>
                <c:pt idx="22">
                  <c:v>-3.4187636241652566</c:v>
                </c:pt>
                <c:pt idx="23">
                  <c:v>-3.2274571999999999</c:v>
                </c:pt>
                <c:pt idx="24">
                  <c:v>-4.6134313999999996</c:v>
                </c:pt>
                <c:pt idx="25">
                  <c:v>-0.64502860000000029</c:v>
                </c:pt>
                <c:pt idx="26">
                  <c:v>-1.7367186000000001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8A-42D9-98D2-2E33110C244A}"/>
            </c:ext>
          </c:extLst>
        </c:ser>
        <c:ser>
          <c:idx val="4"/>
          <c:order val="4"/>
          <c:tx>
            <c:strRef>
              <c:f>'Example Tariff Output'!$H$4:$H$6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Output'!$H$73:$H$99</c:f>
              <c:numCache>
                <c:formatCode>_-* #,##0.00_-;\-* #,##0.00_-;_-* "-"??????_-;_-@_-</c:formatCode>
                <c:ptCount val="27"/>
                <c:pt idx="0">
                  <c:v>17.30424463470062</c:v>
                </c:pt>
                <c:pt idx="1">
                  <c:v>15.781628059618019</c:v>
                </c:pt>
                <c:pt idx="2">
                  <c:v>17.774302634700621</c:v>
                </c:pt>
                <c:pt idx="3">
                  <c:v>17.695829634700623</c:v>
                </c:pt>
                <c:pt idx="4">
                  <c:v>18.35706063470062</c:v>
                </c:pt>
                <c:pt idx="5">
                  <c:v>19.173546358739625</c:v>
                </c:pt>
                <c:pt idx="6">
                  <c:v>17.713170634700621</c:v>
                </c:pt>
                <c:pt idx="7">
                  <c:v>16.817535375082603</c:v>
                </c:pt>
                <c:pt idx="8">
                  <c:v>15.0649467750826</c:v>
                </c:pt>
                <c:pt idx="9">
                  <c:v>14.160206200000001</c:v>
                </c:pt>
                <c:pt idx="10">
                  <c:v>12.359186599999999</c:v>
                </c:pt>
                <c:pt idx="11">
                  <c:v>8.6099499999999995</c:v>
                </c:pt>
                <c:pt idx="12">
                  <c:v>4.1005516000000002</c:v>
                </c:pt>
                <c:pt idx="13">
                  <c:v>1.7331908</c:v>
                </c:pt>
                <c:pt idx="14">
                  <c:v>1.4857874000000004</c:v>
                </c:pt>
                <c:pt idx="15">
                  <c:v>-0.86486499999999999</c:v>
                </c:pt>
                <c:pt idx="16">
                  <c:v>-0.88173000000000012</c:v>
                </c:pt>
                <c:pt idx="17">
                  <c:v>-3.1142232000000001</c:v>
                </c:pt>
                <c:pt idx="18">
                  <c:v>0.23009400000000024</c:v>
                </c:pt>
                <c:pt idx="19">
                  <c:v>-1.3947876007413984</c:v>
                </c:pt>
                <c:pt idx="20">
                  <c:v>-1.3947876007413984</c:v>
                </c:pt>
                <c:pt idx="21">
                  <c:v>1.3092719778547828</c:v>
                </c:pt>
                <c:pt idx="22">
                  <c:v>-4.6530196804577324</c:v>
                </c:pt>
                <c:pt idx="23">
                  <c:v>-4.648481658312515</c:v>
                </c:pt>
                <c:pt idx="24">
                  <c:v>-6.0183294000000007</c:v>
                </c:pt>
                <c:pt idx="25">
                  <c:v>-2.831731</c:v>
                </c:pt>
                <c:pt idx="26">
                  <c:v>-2.7773167843984203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8A-42D9-98D2-2E33110C244A}"/>
            </c:ext>
          </c:extLst>
        </c:ser>
        <c:ser>
          <c:idx val="5"/>
          <c:order val="5"/>
          <c:tx>
            <c:strRef>
              <c:f>'Example Tariff Output'!$I$4:$I$6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Output'!$I$73:$I$99</c:f>
              <c:numCache>
                <c:formatCode>_-* #,##0.00_-;\-* #,##0.00_-;_-* "-"??????_-;_-@_-</c:formatCode>
                <c:ptCount val="27"/>
                <c:pt idx="0">
                  <c:v>14.735512974724799</c:v>
                </c:pt>
                <c:pt idx="1">
                  <c:v>14.735512974724799</c:v>
                </c:pt>
                <c:pt idx="2">
                  <c:v>14.735512974724799</c:v>
                </c:pt>
                <c:pt idx="3">
                  <c:v>14.735512974724799</c:v>
                </c:pt>
                <c:pt idx="4">
                  <c:v>14.735512974724799</c:v>
                </c:pt>
                <c:pt idx="5">
                  <c:v>14.735512974724799</c:v>
                </c:pt>
                <c:pt idx="6">
                  <c:v>14.735512974724799</c:v>
                </c:pt>
                <c:pt idx="7">
                  <c:v>14.735512974724799</c:v>
                </c:pt>
                <c:pt idx="8">
                  <c:v>14.735512974724799</c:v>
                </c:pt>
                <c:pt idx="9">
                  <c:v>14.735512974724799</c:v>
                </c:pt>
                <c:pt idx="10">
                  <c:v>14.735512974724799</c:v>
                </c:pt>
                <c:pt idx="11">
                  <c:v>14.332414047394636</c:v>
                </c:pt>
                <c:pt idx="12">
                  <c:v>7.0670971273301646</c:v>
                </c:pt>
                <c:pt idx="13">
                  <c:v>3.8219704000000014</c:v>
                </c:pt>
                <c:pt idx="14">
                  <c:v>1.7976499273301663</c:v>
                </c:pt>
                <c:pt idx="15">
                  <c:v>-3.0291639999999989</c:v>
                </c:pt>
                <c:pt idx="16">
                  <c:v>-6.6196871999999995</c:v>
                </c:pt>
                <c:pt idx="17">
                  <c:v>-6.8421977314787643</c:v>
                </c:pt>
                <c:pt idx="18">
                  <c:v>-2.5093752726698355</c:v>
                </c:pt>
                <c:pt idx="19">
                  <c:v>-5.3761620726698354</c:v>
                </c:pt>
                <c:pt idx="20">
                  <c:v>-5.7603393999999994</c:v>
                </c:pt>
                <c:pt idx="21">
                  <c:v>-4.3726047825881205</c:v>
                </c:pt>
                <c:pt idx="22">
                  <c:v>-8.733814931478765</c:v>
                </c:pt>
                <c:pt idx="23">
                  <c:v>-8.871387714066886</c:v>
                </c:pt>
                <c:pt idx="24">
                  <c:v>-11.772245314066886</c:v>
                </c:pt>
                <c:pt idx="25">
                  <c:v>-6.3131881825881209</c:v>
                </c:pt>
                <c:pt idx="26">
                  <c:v>-6.9551297826745095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8A-42D9-98D2-2E33110C244A}"/>
            </c:ext>
          </c:extLst>
        </c:ser>
        <c:ser>
          <c:idx val="6"/>
          <c:order val="6"/>
          <c:tx>
            <c:strRef>
              <c:f>'Example Tariff Output'!$J$4:$J$6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Output'!$J$73:$J$99</c:f>
              <c:numCache>
                <c:formatCode>_-* #,##0.00_-;\-* #,##0.00_-;_-* "-"??????_-;_-@_-</c:formatCode>
                <c:ptCount val="27"/>
                <c:pt idx="0">
                  <c:v>14.313916474219294</c:v>
                </c:pt>
                <c:pt idx="1">
                  <c:v>14.313916474219294</c:v>
                </c:pt>
                <c:pt idx="2">
                  <c:v>14.313916474219294</c:v>
                </c:pt>
                <c:pt idx="3">
                  <c:v>14.313916474219294</c:v>
                </c:pt>
                <c:pt idx="4">
                  <c:v>14.313916474219294</c:v>
                </c:pt>
                <c:pt idx="5">
                  <c:v>14.313916474219294</c:v>
                </c:pt>
                <c:pt idx="6">
                  <c:v>14.313916474219294</c:v>
                </c:pt>
                <c:pt idx="7">
                  <c:v>14.313916474219294</c:v>
                </c:pt>
                <c:pt idx="8">
                  <c:v>14.313916474219294</c:v>
                </c:pt>
                <c:pt idx="9">
                  <c:v>14.313916474219294</c:v>
                </c:pt>
                <c:pt idx="10">
                  <c:v>14.313916474219294</c:v>
                </c:pt>
                <c:pt idx="11">
                  <c:v>14.011104628342526</c:v>
                </c:pt>
                <c:pt idx="12">
                  <c:v>6.9989240458767661</c:v>
                </c:pt>
                <c:pt idx="13">
                  <c:v>3.2137990000000016</c:v>
                </c:pt>
                <c:pt idx="14">
                  <c:v>1.0983168458767665</c:v>
                </c:pt>
                <c:pt idx="15">
                  <c:v>-3.8582207999999998</c:v>
                </c:pt>
                <c:pt idx="16">
                  <c:v>-6.2864193999999998</c:v>
                </c:pt>
                <c:pt idx="17">
                  <c:v>-7.0767737999999998</c:v>
                </c:pt>
                <c:pt idx="18">
                  <c:v>-3.1506507541232329</c:v>
                </c:pt>
                <c:pt idx="19">
                  <c:v>-7.0096259541232335</c:v>
                </c:pt>
                <c:pt idx="20">
                  <c:v>-7.5862821999999994</c:v>
                </c:pt>
                <c:pt idx="21">
                  <c:v>-7.1175735582398838</c:v>
                </c:pt>
                <c:pt idx="22">
                  <c:v>-9.4369420301083409</c:v>
                </c:pt>
                <c:pt idx="23">
                  <c:v>-9.6562217883482244</c:v>
                </c:pt>
                <c:pt idx="24">
                  <c:v>-12.709314188348225</c:v>
                </c:pt>
                <c:pt idx="25">
                  <c:v>-7.8388270000000002</c:v>
                </c:pt>
                <c:pt idx="26">
                  <c:v>-8.281545200088118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8A-42D9-98D2-2E33110C244A}"/>
            </c:ext>
          </c:extLst>
        </c:ser>
        <c:ser>
          <c:idx val="7"/>
          <c:order val="7"/>
          <c:tx>
            <c:strRef>
              <c:f>'Example Tariff Output'!$K$4:$K$6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Output'!$K$73:$K$99</c:f>
              <c:numCache>
                <c:formatCode>_-* #,##0.00_-;\-* #,##0.00_-;_-* "-"??????_-;_-@_-</c:formatCode>
                <c:ptCount val="27"/>
                <c:pt idx="0">
                  <c:v>14.515953663703684</c:v>
                </c:pt>
                <c:pt idx="1">
                  <c:v>14.515953663703684</c:v>
                </c:pt>
                <c:pt idx="2">
                  <c:v>14.515953663703684</c:v>
                </c:pt>
                <c:pt idx="3">
                  <c:v>14.515953663703684</c:v>
                </c:pt>
                <c:pt idx="4">
                  <c:v>14.515953663703684</c:v>
                </c:pt>
                <c:pt idx="5">
                  <c:v>14.515953663703684</c:v>
                </c:pt>
                <c:pt idx="6">
                  <c:v>14.515953663703684</c:v>
                </c:pt>
                <c:pt idx="7">
                  <c:v>14.515953663703684</c:v>
                </c:pt>
                <c:pt idx="8">
                  <c:v>14.515953663703684</c:v>
                </c:pt>
                <c:pt idx="9">
                  <c:v>14.515953663703684</c:v>
                </c:pt>
                <c:pt idx="10">
                  <c:v>14.515953663703684</c:v>
                </c:pt>
                <c:pt idx="11">
                  <c:v>14.515953663703684</c:v>
                </c:pt>
                <c:pt idx="12">
                  <c:v>6.7578978027943037</c:v>
                </c:pt>
                <c:pt idx="13">
                  <c:v>4.3247538000000016</c:v>
                </c:pt>
                <c:pt idx="14">
                  <c:v>0.81931380279430499</c:v>
                </c:pt>
                <c:pt idx="15">
                  <c:v>-3.2913401999999996</c:v>
                </c:pt>
                <c:pt idx="16">
                  <c:v>-8.8375453999999998</c:v>
                </c:pt>
                <c:pt idx="17">
                  <c:v>-7.7578273999999992</c:v>
                </c:pt>
                <c:pt idx="18">
                  <c:v>-3.8641493972056971</c:v>
                </c:pt>
                <c:pt idx="19">
                  <c:v>-6.9905621972056977</c:v>
                </c:pt>
                <c:pt idx="20">
                  <c:v>-7.7727298000000005</c:v>
                </c:pt>
                <c:pt idx="21">
                  <c:v>-6.8572717854046807</c:v>
                </c:pt>
                <c:pt idx="22">
                  <c:v>-9.6206077947105069</c:v>
                </c:pt>
                <c:pt idx="23">
                  <c:v>-9.8574627801151884</c:v>
                </c:pt>
                <c:pt idx="24">
                  <c:v>-13.011215580115188</c:v>
                </c:pt>
                <c:pt idx="25">
                  <c:v>-8.724337785404682</c:v>
                </c:pt>
                <c:pt idx="26">
                  <c:v>-11.516286585404682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8A-42D9-98D2-2E33110C244A}"/>
            </c:ext>
          </c:extLst>
        </c:ser>
        <c:ser>
          <c:idx val="8"/>
          <c:order val="8"/>
          <c:tx>
            <c:strRef>
              <c:f>'Example Tariff Output'!$L$4:$L$6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Output'!$B$73:$B$99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Output'!$L$73:$L$99</c:f>
              <c:numCache>
                <c:formatCode>_-* #,##0.00_-;\-* #,##0.00_-;_-* "-"??????_-;_-@_-</c:formatCode>
                <c:ptCount val="27"/>
                <c:pt idx="0">
                  <c:v>15.72078049697776</c:v>
                </c:pt>
                <c:pt idx="1">
                  <c:v>15.72078049697776</c:v>
                </c:pt>
                <c:pt idx="2">
                  <c:v>15.72078049697776</c:v>
                </c:pt>
                <c:pt idx="3">
                  <c:v>15.72078049697776</c:v>
                </c:pt>
                <c:pt idx="4">
                  <c:v>15.72078049697776</c:v>
                </c:pt>
                <c:pt idx="5">
                  <c:v>15.72078049697776</c:v>
                </c:pt>
                <c:pt idx="6">
                  <c:v>15.72078049697776</c:v>
                </c:pt>
                <c:pt idx="7">
                  <c:v>15.72078049697776</c:v>
                </c:pt>
                <c:pt idx="8">
                  <c:v>15.72078049697776</c:v>
                </c:pt>
                <c:pt idx="9">
                  <c:v>15.72078049697776</c:v>
                </c:pt>
                <c:pt idx="10">
                  <c:v>15.72078049697776</c:v>
                </c:pt>
                <c:pt idx="11">
                  <c:v>15.339372500799776</c:v>
                </c:pt>
                <c:pt idx="12">
                  <c:v>7.5647540228501882</c:v>
                </c:pt>
                <c:pt idx="13">
                  <c:v>4.5738280228501882</c:v>
                </c:pt>
                <c:pt idx="14">
                  <c:v>0.84141922285018822</c:v>
                </c:pt>
                <c:pt idx="15">
                  <c:v>-2.8830258000000004</c:v>
                </c:pt>
                <c:pt idx="16">
                  <c:v>-7.7328558000000003</c:v>
                </c:pt>
                <c:pt idx="17">
                  <c:v>-6.9813252000000006</c:v>
                </c:pt>
                <c:pt idx="18">
                  <c:v>-4.1143471771498117</c:v>
                </c:pt>
                <c:pt idx="19">
                  <c:v>-5.7023295771498113</c:v>
                </c:pt>
                <c:pt idx="20">
                  <c:v>-7.3595938000000007</c:v>
                </c:pt>
                <c:pt idx="21">
                  <c:v>-7.0461037011127754</c:v>
                </c:pt>
                <c:pt idx="22">
                  <c:v>-9.0291354946047182</c:v>
                </c:pt>
                <c:pt idx="23">
                  <c:v>-9.3043235957174932</c:v>
                </c:pt>
                <c:pt idx="24">
                  <c:v>-11.508945995717493</c:v>
                </c:pt>
                <c:pt idx="25">
                  <c:v>-6.7950149011127756</c:v>
                </c:pt>
                <c:pt idx="26">
                  <c:v>-10.352339200000001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18A-42D9-98D2-2E33110C2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437918066678675E-2"/>
          <c:y val="2.512301290311892E-2"/>
          <c:w val="0.87292928848324414"/>
          <c:h val="0.79473934806582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'Inlfation WG1 v WG2'!$G$2</c:f>
              <c:strCache>
                <c:ptCount val="1"/>
                <c:pt idx="0">
                  <c:v>Revised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'Inlfation WG1 v WG2'!$F$3:$F$8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'Inlfation WG1 v WG2'!$G$3:$G$8</c:f>
              <c:numCache>
                <c:formatCode>0.0</c:formatCode>
                <c:ptCount val="6"/>
                <c:pt idx="0">
                  <c:v>7.4240300000000001</c:v>
                </c:pt>
                <c:pt idx="1">
                  <c:v>28.951832</c:v>
                </c:pt>
                <c:pt idx="2">
                  <c:v>26.360306999999999</c:v>
                </c:pt>
                <c:pt idx="3">
                  <c:v>-2.979015</c:v>
                </c:pt>
                <c:pt idx="4">
                  <c:v>-13.514564999999999</c:v>
                </c:pt>
                <c:pt idx="5">
                  <c:v>-12.323992000000001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9-44A7-B41A-1E3E7F60C807}"/>
            </c:ext>
          </c:extLst>
        </c:ser>
        <c:ser>
          <c:idx val="1"/>
          <c:order val="1"/>
          <c:tx>
            <c:strRef>
              <c:f>'Inlfation WG1 v WG2'!$H$2</c:f>
              <c:strCache>
                <c:ptCount val="1"/>
                <c:pt idx="0">
                  <c:v>Previous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'Inlfation WG1 v WG2'!$F$3:$F$8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'Inlfation WG1 v WG2'!$H$3:$H$8</c:f>
              <c:numCache>
                <c:formatCode>0.0</c:formatCode>
                <c:ptCount val="6"/>
                <c:pt idx="0">
                  <c:v>7.7169449999999999</c:v>
                </c:pt>
                <c:pt idx="1">
                  <c:v>30.358643000000001</c:v>
                </c:pt>
                <c:pt idx="2">
                  <c:v>27.646975999999999</c:v>
                </c:pt>
                <c:pt idx="3">
                  <c:v>-3.0854970000000002</c:v>
                </c:pt>
                <c:pt idx="4">
                  <c:v>-14.239105</c:v>
                </c:pt>
                <c:pt idx="5">
                  <c:v>-12.985374999999999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09-44A7-B41A-1E3E7F60C807}"/>
            </c:ext>
          </c:extLst>
        </c:ser>
        <c:ser>
          <c:idx val="2"/>
          <c:order val="2"/>
          <c:tx>
            <c:strRef>
              <c:f>'Inlfation WG1 v WG2'!$I$2</c:f>
              <c:strCache>
                <c:ptCount val="1"/>
                <c:pt idx="0">
                  <c:v>Change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'Inlfation WG1 v WG2'!$F$3:$F$8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'Inlfation WG1 v WG2'!$I$3:$I$8</c:f>
              <c:numCache>
                <c:formatCode>0.0</c:formatCode>
                <c:ptCount val="6"/>
                <c:pt idx="0">
                  <c:v>-0.29291499999999981</c:v>
                </c:pt>
                <c:pt idx="1">
                  <c:v>-1.4068110000000011</c:v>
                </c:pt>
                <c:pt idx="2">
                  <c:v>-1.2866689999999998</c:v>
                </c:pt>
                <c:pt idx="3">
                  <c:v>0.10648200000000019</c:v>
                </c:pt>
                <c:pt idx="4">
                  <c:v>0.72454000000000107</c:v>
                </c:pt>
                <c:pt idx="5">
                  <c:v>0.66138299999999894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09-44A7-B41A-1E3E7F60C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4504744"/>
        <c:axId val="864503304"/>
      </c:barChart>
      <c:catAx>
        <c:axId val="86450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03304"/>
        <c:crosses val="autoZero"/>
        <c:auto val="1"/>
        <c:lblAlgn val="ctr"/>
        <c:lblOffset val="100"/>
        <c:noMultiLvlLbl val="0"/>
      </c:catAx>
      <c:valAx>
        <c:axId val="86450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0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2029/30 Intermittent Generator: Baseline vs Original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Sheet2!$D$3</c:f>
              <c:strCache>
                <c:ptCount val="1"/>
                <c:pt idx="0">
                  <c:v>Baseline: 2029/30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Sheet2!$D$5:$D$31</c:f>
              <c:numCache>
                <c:formatCode>General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65-4D64-A635-8A29BB923082}"/>
            </c:ext>
          </c:extLst>
        </c:ser>
        <c:ser>
          <c:idx val="2"/>
          <c:order val="2"/>
          <c:tx>
            <c:strRef>
              <c:f>Sheet2!$F$3</c:f>
              <c:strCache>
                <c:ptCount val="1"/>
                <c:pt idx="0">
                  <c:v>Original: 2029/30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Sheet2!$F$5:$F$31</c:f>
              <c:numCache>
                <c:formatCode>General</c:formatCode>
                <c:ptCount val="27"/>
                <c:pt idx="0">
                  <c:v>38.818277647981297</c:v>
                </c:pt>
                <c:pt idx="1">
                  <c:v>32.967071292630337</c:v>
                </c:pt>
                <c:pt idx="2">
                  <c:v>35.959845605350949</c:v>
                </c:pt>
                <c:pt idx="3">
                  <c:v>38.818277647981297</c:v>
                </c:pt>
                <c:pt idx="4">
                  <c:v>30.166454900000002</c:v>
                </c:pt>
                <c:pt idx="5">
                  <c:v>28.882927849999998</c:v>
                </c:pt>
                <c:pt idx="6">
                  <c:v>33.068349349999998</c:v>
                </c:pt>
                <c:pt idx="7">
                  <c:v>24.857679350000002</c:v>
                </c:pt>
                <c:pt idx="8">
                  <c:v>24.071889100000003</c:v>
                </c:pt>
                <c:pt idx="9">
                  <c:v>22.860061050000002</c:v>
                </c:pt>
                <c:pt idx="10">
                  <c:v>18.029382049999999</c:v>
                </c:pt>
                <c:pt idx="11">
                  <c:v>14.4590198</c:v>
                </c:pt>
                <c:pt idx="12">
                  <c:v>3.454542</c:v>
                </c:pt>
                <c:pt idx="13">
                  <c:v>3.4932299999999996</c:v>
                </c:pt>
                <c:pt idx="14">
                  <c:v>-2.5652243000000001</c:v>
                </c:pt>
                <c:pt idx="15">
                  <c:v>-2.9887490000000003</c:v>
                </c:pt>
                <c:pt idx="16">
                  <c:v>-4.68800975</c:v>
                </c:pt>
                <c:pt idx="17">
                  <c:v>-4.2490136000000005</c:v>
                </c:pt>
                <c:pt idx="18">
                  <c:v>-2.58181175</c:v>
                </c:pt>
                <c:pt idx="19">
                  <c:v>-8.1759494000000004</c:v>
                </c:pt>
                <c:pt idx="20">
                  <c:v>-8.0814912499999991</c:v>
                </c:pt>
                <c:pt idx="21">
                  <c:v>-11.437654250000001</c:v>
                </c:pt>
                <c:pt idx="22">
                  <c:v>-7.4307642500000002</c:v>
                </c:pt>
                <c:pt idx="23">
                  <c:v>-3.8548572500000002</c:v>
                </c:pt>
                <c:pt idx="24">
                  <c:v>-6.6804661999999997</c:v>
                </c:pt>
                <c:pt idx="25">
                  <c:v>-6.4684504999999994</c:v>
                </c:pt>
                <c:pt idx="26">
                  <c:v>-8.1361590499999998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65-4D64-A635-8A29BB923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5781472"/>
        <c:axId val="955786152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Sheet2!$E$3</c15:sqref>
                        </c15:formulaRef>
                      </c:ext>
                    </c:extLst>
                    <c:strCache>
                      <c:ptCount val="1"/>
                      <c:pt idx="0">
                        <c:v>Baseline 2030/31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Sheet2!$E$5:$E$31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77.903054150000003</c:v>
                      </c:pt>
                      <c:pt idx="1">
                        <c:v>64.599198849999993</c:v>
                      </c:pt>
                      <c:pt idx="2">
                        <c:v>63.666215600000001</c:v>
                      </c:pt>
                      <c:pt idx="3">
                        <c:v>72.289495600000009</c:v>
                      </c:pt>
                      <c:pt idx="4">
                        <c:v>61.741452199999998</c:v>
                      </c:pt>
                      <c:pt idx="5">
                        <c:v>48.258332250000009</c:v>
                      </c:pt>
                      <c:pt idx="6">
                        <c:v>54.112961549999994</c:v>
                      </c:pt>
                      <c:pt idx="7">
                        <c:v>43.744367300000008</c:v>
                      </c:pt>
                      <c:pt idx="8">
                        <c:v>46.489787250000006</c:v>
                      </c:pt>
                      <c:pt idx="9">
                        <c:v>35.848819550000002</c:v>
                      </c:pt>
                      <c:pt idx="10">
                        <c:v>24.744729549999999</c:v>
                      </c:pt>
                      <c:pt idx="11">
                        <c:v>16.618572799999999</c:v>
                      </c:pt>
                      <c:pt idx="12">
                        <c:v>-2.3327658499999977</c:v>
                      </c:pt>
                      <c:pt idx="13">
                        <c:v>-6.7623028499999993</c:v>
                      </c:pt>
                      <c:pt idx="14">
                        <c:v>-11.891756899999999</c:v>
                      </c:pt>
                      <c:pt idx="15">
                        <c:v>-17.805185999999999</c:v>
                      </c:pt>
                      <c:pt idx="16">
                        <c:v>-18.077289199999999</c:v>
                      </c:pt>
                      <c:pt idx="17">
                        <c:v>-15.90914815</c:v>
                      </c:pt>
                      <c:pt idx="18">
                        <c:v>-18.56264985</c:v>
                      </c:pt>
                      <c:pt idx="19">
                        <c:v>-22.13955125</c:v>
                      </c:pt>
                      <c:pt idx="20">
                        <c:v>-22.163950700000001</c:v>
                      </c:pt>
                      <c:pt idx="21">
                        <c:v>-28.91562175</c:v>
                      </c:pt>
                      <c:pt idx="22">
                        <c:v>-18.633381749999998</c:v>
                      </c:pt>
                      <c:pt idx="23">
                        <c:v>-20.964645749999999</c:v>
                      </c:pt>
                      <c:pt idx="24">
                        <c:v>-22.51908955</c:v>
                      </c:pt>
                      <c:pt idx="25">
                        <c:v>-22.900431449999999</c:v>
                      </c:pt>
                      <c:pt idx="26">
                        <c:v>-23.911757850000001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2265-4D64-A635-8A29BB923082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Sheet2!$G$3</c15:sqref>
                        </c15:formulaRef>
                      </c:ext>
                    </c:extLst>
                    <c:strCache>
                      <c:ptCount val="1"/>
                      <c:pt idx="0">
                        <c:v>Original: 2030/31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Sheet2!$G$5:$G$31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32.07950538094093</c:v>
                      </c:pt>
                      <c:pt idx="1">
                        <c:v>32.07950538094093</c:v>
                      </c:pt>
                      <c:pt idx="2">
                        <c:v>32.07950538094093</c:v>
                      </c:pt>
                      <c:pt idx="3">
                        <c:v>32.07950538094093</c:v>
                      </c:pt>
                      <c:pt idx="4">
                        <c:v>32.07950538094093</c:v>
                      </c:pt>
                      <c:pt idx="5">
                        <c:v>32.07950538094093</c:v>
                      </c:pt>
                      <c:pt idx="6">
                        <c:v>32.07950538094093</c:v>
                      </c:pt>
                      <c:pt idx="7">
                        <c:v>32.07950538094093</c:v>
                      </c:pt>
                      <c:pt idx="8">
                        <c:v>32.07950538094093</c:v>
                      </c:pt>
                      <c:pt idx="9">
                        <c:v>32.07950538094093</c:v>
                      </c:pt>
                      <c:pt idx="10">
                        <c:v>31.196333237457978</c:v>
                      </c:pt>
                      <c:pt idx="11">
                        <c:v>25.1322118</c:v>
                      </c:pt>
                      <c:pt idx="12">
                        <c:v>6.1808731500000018</c:v>
                      </c:pt>
                      <c:pt idx="13">
                        <c:v>1.7513361500000002</c:v>
                      </c:pt>
                      <c:pt idx="14">
                        <c:v>-3.3781178999999995</c:v>
                      </c:pt>
                      <c:pt idx="15">
                        <c:v>-9.2915470000000013</c:v>
                      </c:pt>
                      <c:pt idx="16">
                        <c:v>-9.5636501999999997</c:v>
                      </c:pt>
                      <c:pt idx="17">
                        <c:v>-7.3955091500000005</c:v>
                      </c:pt>
                      <c:pt idx="18">
                        <c:v>-10.04901085</c:v>
                      </c:pt>
                      <c:pt idx="19">
                        <c:v>-13.625912250000001</c:v>
                      </c:pt>
                      <c:pt idx="20">
                        <c:v>-13.6503117</c:v>
                      </c:pt>
                      <c:pt idx="21">
                        <c:v>-20.401982750000002</c:v>
                      </c:pt>
                      <c:pt idx="22">
                        <c:v>-10.11974275</c:v>
                      </c:pt>
                      <c:pt idx="23">
                        <c:v>-12.451006750000001</c:v>
                      </c:pt>
                      <c:pt idx="24">
                        <c:v>-14.005450550000001</c:v>
                      </c:pt>
                      <c:pt idx="25">
                        <c:v>-14.38679245</c:v>
                      </c:pt>
                      <c:pt idx="26">
                        <c:v>-15.398118849999999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265-4D64-A635-8A29BB923082}"/>
                  </c:ext>
                </c:extLst>
              </c15:ser>
            </c15:filteredLineSeries>
          </c:ext>
        </c:extLst>
      </c:lineChart>
      <c:catAx>
        <c:axId val="955781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86152"/>
        <c:crosses val="autoZero"/>
        <c:auto val="1"/>
        <c:lblAlgn val="ctr"/>
        <c:lblOffset val="100"/>
        <c:noMultiLvlLbl val="0"/>
      </c:catAx>
      <c:valAx>
        <c:axId val="955786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8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2030/31 Intermittent Generator: Baseline vs Original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Sheet2!$E$3</c:f>
              <c:strCache>
                <c:ptCount val="1"/>
                <c:pt idx="0">
                  <c:v>Baseline 2030/31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Sheet2!$E$5:$E$31</c:f>
              <c:numCache>
                <c:formatCode>General</c:formatCode>
                <c:ptCount val="27"/>
                <c:pt idx="0">
                  <c:v>77.903054150000003</c:v>
                </c:pt>
                <c:pt idx="1">
                  <c:v>64.599198849999993</c:v>
                </c:pt>
                <c:pt idx="2">
                  <c:v>63.666215600000001</c:v>
                </c:pt>
                <c:pt idx="3">
                  <c:v>72.289495600000009</c:v>
                </c:pt>
                <c:pt idx="4">
                  <c:v>61.741452199999998</c:v>
                </c:pt>
                <c:pt idx="5">
                  <c:v>48.258332250000009</c:v>
                </c:pt>
                <c:pt idx="6">
                  <c:v>54.112961549999994</c:v>
                </c:pt>
                <c:pt idx="7">
                  <c:v>43.744367300000008</c:v>
                </c:pt>
                <c:pt idx="8">
                  <c:v>46.489787250000006</c:v>
                </c:pt>
                <c:pt idx="9">
                  <c:v>35.848819550000002</c:v>
                </c:pt>
                <c:pt idx="10">
                  <c:v>24.744729549999999</c:v>
                </c:pt>
                <c:pt idx="11">
                  <c:v>16.618572799999999</c:v>
                </c:pt>
                <c:pt idx="12">
                  <c:v>-2.3327658499999977</c:v>
                </c:pt>
                <c:pt idx="13">
                  <c:v>-6.7623028499999993</c:v>
                </c:pt>
                <c:pt idx="14">
                  <c:v>-11.891756899999999</c:v>
                </c:pt>
                <c:pt idx="15">
                  <c:v>-17.805185999999999</c:v>
                </c:pt>
                <c:pt idx="16">
                  <c:v>-18.077289199999999</c:v>
                </c:pt>
                <c:pt idx="17">
                  <c:v>-15.90914815</c:v>
                </c:pt>
                <c:pt idx="18">
                  <c:v>-18.56264985</c:v>
                </c:pt>
                <c:pt idx="19">
                  <c:v>-22.13955125</c:v>
                </c:pt>
                <c:pt idx="20">
                  <c:v>-22.163950700000001</c:v>
                </c:pt>
                <c:pt idx="21">
                  <c:v>-28.91562175</c:v>
                </c:pt>
                <c:pt idx="22">
                  <c:v>-18.633381749999998</c:v>
                </c:pt>
                <c:pt idx="23">
                  <c:v>-20.964645749999999</c:v>
                </c:pt>
                <c:pt idx="24">
                  <c:v>-22.51908955</c:v>
                </c:pt>
                <c:pt idx="25">
                  <c:v>-22.900431449999999</c:v>
                </c:pt>
                <c:pt idx="26">
                  <c:v>-23.911757850000001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35-4941-AF19-A9DE0AA7B34C}"/>
            </c:ext>
          </c:extLst>
        </c:ser>
        <c:ser>
          <c:idx val="3"/>
          <c:order val="3"/>
          <c:tx>
            <c:strRef>
              <c:f>Sheet2!$G$3</c:f>
              <c:strCache>
                <c:ptCount val="1"/>
                <c:pt idx="0">
                  <c:v>Original: 2030/31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Sheet2!$G$5:$G$31</c:f>
              <c:numCache>
                <c:formatCode>General</c:formatCode>
                <c:ptCount val="27"/>
                <c:pt idx="0">
                  <c:v>32.07950538094093</c:v>
                </c:pt>
                <c:pt idx="1">
                  <c:v>32.07950538094093</c:v>
                </c:pt>
                <c:pt idx="2">
                  <c:v>32.07950538094093</c:v>
                </c:pt>
                <c:pt idx="3">
                  <c:v>32.07950538094093</c:v>
                </c:pt>
                <c:pt idx="4">
                  <c:v>32.07950538094093</c:v>
                </c:pt>
                <c:pt idx="5">
                  <c:v>32.07950538094093</c:v>
                </c:pt>
                <c:pt idx="6">
                  <c:v>32.07950538094093</c:v>
                </c:pt>
                <c:pt idx="7">
                  <c:v>32.07950538094093</c:v>
                </c:pt>
                <c:pt idx="8">
                  <c:v>32.07950538094093</c:v>
                </c:pt>
                <c:pt idx="9">
                  <c:v>32.07950538094093</c:v>
                </c:pt>
                <c:pt idx="10">
                  <c:v>31.196333237457978</c:v>
                </c:pt>
                <c:pt idx="11">
                  <c:v>25.1322118</c:v>
                </c:pt>
                <c:pt idx="12">
                  <c:v>6.1808731500000018</c:v>
                </c:pt>
                <c:pt idx="13">
                  <c:v>1.7513361500000002</c:v>
                </c:pt>
                <c:pt idx="14">
                  <c:v>-3.3781178999999995</c:v>
                </c:pt>
                <c:pt idx="15">
                  <c:v>-9.2915470000000013</c:v>
                </c:pt>
                <c:pt idx="16">
                  <c:v>-9.5636501999999997</c:v>
                </c:pt>
                <c:pt idx="17">
                  <c:v>-7.3955091500000005</c:v>
                </c:pt>
                <c:pt idx="18">
                  <c:v>-10.04901085</c:v>
                </c:pt>
                <c:pt idx="19">
                  <c:v>-13.625912250000001</c:v>
                </c:pt>
                <c:pt idx="20">
                  <c:v>-13.6503117</c:v>
                </c:pt>
                <c:pt idx="21">
                  <c:v>-20.401982750000002</c:v>
                </c:pt>
                <c:pt idx="22">
                  <c:v>-10.11974275</c:v>
                </c:pt>
                <c:pt idx="23">
                  <c:v>-12.451006750000001</c:v>
                </c:pt>
                <c:pt idx="24">
                  <c:v>-14.005450550000001</c:v>
                </c:pt>
                <c:pt idx="25">
                  <c:v>-14.38679245</c:v>
                </c:pt>
                <c:pt idx="26">
                  <c:v>-15.398118849999999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35-4941-AF19-A9DE0AA7B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5781472"/>
        <c:axId val="95578615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Sheet2!$D$3</c15:sqref>
                        </c15:formulaRef>
                      </c:ext>
                    </c:extLst>
                    <c:strCache>
                      <c:ptCount val="1"/>
                      <c:pt idx="0">
                        <c:v>Baseline: 2029/30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Sheet2!$D$5:$D$31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48.050608400000002</c:v>
                      </c:pt>
                      <c:pt idx="1">
                        <c:v>38.543167249999996</c:v>
                      </c:pt>
                      <c:pt idx="2">
                        <c:v>35.598554350000001</c:v>
                      </c:pt>
                      <c:pt idx="3">
                        <c:v>44.497632350000003</c:v>
                      </c:pt>
                      <c:pt idx="4">
                        <c:v>29.605067900000002</c:v>
                      </c:pt>
                      <c:pt idx="5">
                        <c:v>28.321540849999998</c:v>
                      </c:pt>
                      <c:pt idx="6">
                        <c:v>32.506962350000002</c:v>
                      </c:pt>
                      <c:pt idx="7">
                        <c:v>24.296292350000002</c:v>
                      </c:pt>
                      <c:pt idx="8">
                        <c:v>23.510502100000004</c:v>
                      </c:pt>
                      <c:pt idx="9">
                        <c:v>22.298674050000002</c:v>
                      </c:pt>
                      <c:pt idx="10">
                        <c:v>17.467995049999999</c:v>
                      </c:pt>
                      <c:pt idx="11">
                        <c:v>13.8976328</c:v>
                      </c:pt>
                      <c:pt idx="12">
                        <c:v>2.8931550000000001</c:v>
                      </c:pt>
                      <c:pt idx="13">
                        <c:v>2.9318429999999998</c:v>
                      </c:pt>
                      <c:pt idx="14">
                        <c:v>-3.1266113</c:v>
                      </c:pt>
                      <c:pt idx="15">
                        <c:v>-3.5501360000000002</c:v>
                      </c:pt>
                      <c:pt idx="16">
                        <c:v>-5.2493967499999998</c:v>
                      </c:pt>
                      <c:pt idx="17">
                        <c:v>-4.8104006000000004</c:v>
                      </c:pt>
                      <c:pt idx="18">
                        <c:v>-3.1431987499999998</c:v>
                      </c:pt>
                      <c:pt idx="19">
                        <c:v>-8.7373364000000002</c:v>
                      </c:pt>
                      <c:pt idx="20">
                        <c:v>-8.642878249999999</c:v>
                      </c:pt>
                      <c:pt idx="21">
                        <c:v>-11.999041250000001</c:v>
                      </c:pt>
                      <c:pt idx="22">
                        <c:v>-7.99215125</c:v>
                      </c:pt>
                      <c:pt idx="23">
                        <c:v>-4.4162442500000001</c:v>
                      </c:pt>
                      <c:pt idx="24">
                        <c:v>-7.2418531999999995</c:v>
                      </c:pt>
                      <c:pt idx="25">
                        <c:v>-7.0298374999999993</c:v>
                      </c:pt>
                      <c:pt idx="26">
                        <c:v>-8.6975460499999997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2235-4941-AF19-A9DE0AA7B34C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Sheet2!$F$3</c15:sqref>
                        </c15:formulaRef>
                      </c:ext>
                    </c:extLst>
                    <c:strCache>
                      <c:ptCount val="1"/>
                      <c:pt idx="0">
                        <c:v>Original: 2029/30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Sheet2!$F$5:$F$31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38.818277647981297</c:v>
                      </c:pt>
                      <c:pt idx="1">
                        <c:v>32.967071292630337</c:v>
                      </c:pt>
                      <c:pt idx="2">
                        <c:v>35.959845605350949</c:v>
                      </c:pt>
                      <c:pt idx="3">
                        <c:v>38.818277647981297</c:v>
                      </c:pt>
                      <c:pt idx="4">
                        <c:v>30.166454900000002</c:v>
                      </c:pt>
                      <c:pt idx="5">
                        <c:v>28.882927849999998</c:v>
                      </c:pt>
                      <c:pt idx="6">
                        <c:v>33.068349349999998</c:v>
                      </c:pt>
                      <c:pt idx="7">
                        <c:v>24.857679350000002</c:v>
                      </c:pt>
                      <c:pt idx="8">
                        <c:v>24.071889100000003</c:v>
                      </c:pt>
                      <c:pt idx="9">
                        <c:v>22.860061050000002</c:v>
                      </c:pt>
                      <c:pt idx="10">
                        <c:v>18.029382049999999</c:v>
                      </c:pt>
                      <c:pt idx="11">
                        <c:v>14.4590198</c:v>
                      </c:pt>
                      <c:pt idx="12">
                        <c:v>3.454542</c:v>
                      </c:pt>
                      <c:pt idx="13">
                        <c:v>3.4932299999999996</c:v>
                      </c:pt>
                      <c:pt idx="14">
                        <c:v>-2.5652243000000001</c:v>
                      </c:pt>
                      <c:pt idx="15">
                        <c:v>-2.9887490000000003</c:v>
                      </c:pt>
                      <c:pt idx="16">
                        <c:v>-4.68800975</c:v>
                      </c:pt>
                      <c:pt idx="17">
                        <c:v>-4.2490136000000005</c:v>
                      </c:pt>
                      <c:pt idx="18">
                        <c:v>-2.58181175</c:v>
                      </c:pt>
                      <c:pt idx="19">
                        <c:v>-8.1759494000000004</c:v>
                      </c:pt>
                      <c:pt idx="20">
                        <c:v>-8.0814912499999991</c:v>
                      </c:pt>
                      <c:pt idx="21">
                        <c:v>-11.437654250000001</c:v>
                      </c:pt>
                      <c:pt idx="22">
                        <c:v>-7.4307642500000002</c:v>
                      </c:pt>
                      <c:pt idx="23">
                        <c:v>-3.8548572500000002</c:v>
                      </c:pt>
                      <c:pt idx="24">
                        <c:v>-6.6804661999999997</c:v>
                      </c:pt>
                      <c:pt idx="25">
                        <c:v>-6.4684504999999994</c:v>
                      </c:pt>
                      <c:pt idx="26">
                        <c:v>-8.1361590499999998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235-4941-AF19-A9DE0AA7B34C}"/>
                  </c:ext>
                </c:extLst>
              </c15:ser>
            </c15:filteredLineSeries>
          </c:ext>
        </c:extLst>
      </c:lineChart>
      <c:catAx>
        <c:axId val="955781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86152"/>
        <c:crosses val="autoZero"/>
        <c:auto val="1"/>
        <c:lblAlgn val="ctr"/>
        <c:lblOffset val="100"/>
        <c:noMultiLvlLbl val="0"/>
      </c:catAx>
      <c:valAx>
        <c:axId val="955786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78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88446</xdr:colOff>
      <xdr:row>73</xdr:row>
      <xdr:rowOff>84363</xdr:rowOff>
    </xdr:from>
    <xdr:to>
      <xdr:col>28</xdr:col>
      <xdr:colOff>272142</xdr:colOff>
      <xdr:row>110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CA6867-7E2D-4EF7-896B-939009CF37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444500</xdr:colOff>
      <xdr:row>3</xdr:row>
      <xdr:rowOff>31750</xdr:rowOff>
    </xdr:from>
    <xdr:to>
      <xdr:col>31</xdr:col>
      <xdr:colOff>269875</xdr:colOff>
      <xdr:row>32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FF1C18-C978-443A-879C-A4D925D55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476250</xdr:colOff>
      <xdr:row>36</xdr:row>
      <xdr:rowOff>79375</xdr:rowOff>
    </xdr:from>
    <xdr:to>
      <xdr:col>31</xdr:col>
      <xdr:colOff>301625</xdr:colOff>
      <xdr:row>66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55A631-E31F-4220-A8EA-B20708C10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69</xdr:row>
      <xdr:rowOff>0</xdr:rowOff>
    </xdr:from>
    <xdr:to>
      <xdr:col>31</xdr:col>
      <xdr:colOff>428625</xdr:colOff>
      <xdr:row>98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F976E5-942F-498A-9339-2F96455D54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433387</xdr:colOff>
      <xdr:row>9</xdr:row>
      <xdr:rowOff>0</xdr:rowOff>
    </xdr:from>
    <xdr:to>
      <xdr:col>19</xdr:col>
      <xdr:colOff>9525</xdr:colOff>
      <xdr:row>18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139D814-F7CB-CCE7-E81E-C6513D1096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25</xdr:row>
      <xdr:rowOff>23812</xdr:rowOff>
    </xdr:from>
    <xdr:to>
      <xdr:col>15</xdr:col>
      <xdr:colOff>190500</xdr:colOff>
      <xdr:row>39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3CCEB6-1698-CA04-A160-58DF02032C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552450</xdr:colOff>
      <xdr:row>51</xdr:row>
      <xdr:rowOff>57150</xdr:rowOff>
    </xdr:from>
    <xdr:to>
      <xdr:col>14</xdr:col>
      <xdr:colOff>247650</xdr:colOff>
      <xdr:row>65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298039-3C4C-4956-9BF6-D9C3E4478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2EE17-0B21-4E85-966F-69F2504E8F66}">
  <dimension ref="A1:A11"/>
  <sheetViews>
    <sheetView workbookViewId="0"/>
  </sheetViews>
  <sheetFormatPr defaultRowHeight="15" x14ac:dyDescent="0.25"/>
  <cols>
    <col min="1" max="1" width="136.5703125" bestFit="1" customWidth="1"/>
  </cols>
  <sheetData>
    <row r="1" spans="1:1" x14ac:dyDescent="0.25">
      <c r="A1" s="25" t="s">
        <v>53</v>
      </c>
    </row>
    <row r="2" spans="1:1" ht="30" x14ac:dyDescent="0.25">
      <c r="A2" s="26" t="s">
        <v>69</v>
      </c>
    </row>
    <row r="3" spans="1:1" ht="30" x14ac:dyDescent="0.25">
      <c r="A3" s="18" t="s">
        <v>70</v>
      </c>
    </row>
    <row r="4" spans="1:1" ht="45" x14ac:dyDescent="0.25">
      <c r="A4" s="18" t="s">
        <v>71</v>
      </c>
    </row>
    <row r="5" spans="1:1" ht="30" x14ac:dyDescent="0.25">
      <c r="A5" s="18" t="s">
        <v>54</v>
      </c>
    </row>
    <row r="6" spans="1:1" x14ac:dyDescent="0.25">
      <c r="A6" s="18" t="s">
        <v>59</v>
      </c>
    </row>
    <row r="7" spans="1:1" x14ac:dyDescent="0.25">
      <c r="A7" s="18" t="s">
        <v>100</v>
      </c>
    </row>
    <row r="8" spans="1:1" x14ac:dyDescent="0.25">
      <c r="A8" s="18"/>
    </row>
    <row r="9" spans="1:1" x14ac:dyDescent="0.25">
      <c r="A9" s="18"/>
    </row>
    <row r="10" spans="1:1" x14ac:dyDescent="0.25">
      <c r="A10" s="18"/>
    </row>
    <row r="11" spans="1:1" x14ac:dyDescent="0.25">
      <c r="A11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28168-F57F-4C60-B8EA-322D94992AD2}">
  <dimension ref="B2:X115"/>
  <sheetViews>
    <sheetView zoomScale="70" zoomScaleNormal="70" workbookViewId="0"/>
  </sheetViews>
  <sheetFormatPr defaultRowHeight="15" x14ac:dyDescent="0.25"/>
  <cols>
    <col min="2" max="2" width="5.140625" bestFit="1" customWidth="1"/>
    <col min="3" max="3" width="35.5703125" bestFit="1" customWidth="1"/>
    <col min="4" max="13" width="16.85546875" customWidth="1"/>
    <col min="14" max="14" width="13.42578125" customWidth="1"/>
    <col min="15" max="15" width="13.42578125" bestFit="1" customWidth="1"/>
    <col min="16" max="24" width="12.5703125" customWidth="1"/>
  </cols>
  <sheetData>
    <row r="2" spans="2:24" x14ac:dyDescent="0.25">
      <c r="D2" s="31" t="s">
        <v>55</v>
      </c>
      <c r="E2" s="31"/>
      <c r="F2" s="31"/>
      <c r="G2" s="31"/>
      <c r="H2" s="31"/>
      <c r="I2" s="32" t="s">
        <v>56</v>
      </c>
      <c r="J2" s="32"/>
      <c r="K2" s="32"/>
      <c r="L2" s="32"/>
      <c r="N2" t="s">
        <v>48</v>
      </c>
    </row>
    <row r="3" spans="2:24" x14ac:dyDescent="0.25">
      <c r="D3" s="34" t="s">
        <v>1</v>
      </c>
      <c r="E3" s="34" t="s">
        <v>2</v>
      </c>
      <c r="F3" s="34" t="s">
        <v>3</v>
      </c>
      <c r="G3" s="34" t="s">
        <v>4</v>
      </c>
      <c r="H3" s="34" t="s">
        <v>5</v>
      </c>
      <c r="I3" s="34" t="s">
        <v>6</v>
      </c>
      <c r="J3" s="34" t="s">
        <v>7</v>
      </c>
      <c r="K3" s="34" t="s">
        <v>8</v>
      </c>
      <c r="L3" s="34" t="s">
        <v>9</v>
      </c>
      <c r="N3" s="19">
        <v>0.45</v>
      </c>
      <c r="O3" t="s">
        <v>49</v>
      </c>
    </row>
    <row r="4" spans="2:24" x14ac:dyDescent="0.25">
      <c r="D4" s="35"/>
      <c r="E4" s="35"/>
      <c r="F4" s="35"/>
      <c r="G4" s="35"/>
      <c r="H4" s="35"/>
      <c r="I4" s="35"/>
      <c r="J4" s="35"/>
      <c r="K4" s="35"/>
      <c r="L4" s="35"/>
      <c r="N4" s="36" t="s">
        <v>10</v>
      </c>
      <c r="O4" s="37"/>
      <c r="P4" s="34" t="s">
        <v>1</v>
      </c>
      <c r="Q4" s="34" t="s">
        <v>2</v>
      </c>
      <c r="R4" s="34" t="s">
        <v>3</v>
      </c>
      <c r="S4" s="34" t="s">
        <v>4</v>
      </c>
      <c r="T4" s="34" t="s">
        <v>5</v>
      </c>
      <c r="U4" s="34" t="s">
        <v>6</v>
      </c>
      <c r="V4" s="34" t="s">
        <v>7</v>
      </c>
      <c r="W4" s="34" t="s">
        <v>8</v>
      </c>
      <c r="X4" s="34" t="s">
        <v>9</v>
      </c>
    </row>
    <row r="5" spans="2:24" ht="14.45" customHeight="1" x14ac:dyDescent="0.25">
      <c r="B5" s="36" t="s">
        <v>10</v>
      </c>
      <c r="C5" s="37"/>
      <c r="D5" s="34" t="s">
        <v>11</v>
      </c>
      <c r="E5" s="34" t="s">
        <v>11</v>
      </c>
      <c r="F5" s="34" t="s">
        <v>11</v>
      </c>
      <c r="G5" s="34" t="s">
        <v>11</v>
      </c>
      <c r="H5" s="34" t="s">
        <v>11</v>
      </c>
      <c r="I5" s="34" t="s">
        <v>11</v>
      </c>
      <c r="J5" s="34" t="s">
        <v>11</v>
      </c>
      <c r="K5" s="34" t="s">
        <v>11</v>
      </c>
      <c r="L5" s="34" t="s">
        <v>11</v>
      </c>
      <c r="N5" s="38"/>
      <c r="O5" s="38"/>
      <c r="P5" s="35"/>
      <c r="Q5" s="35"/>
      <c r="R5" s="35"/>
      <c r="S5" s="35"/>
      <c r="T5" s="35"/>
      <c r="U5" s="35"/>
      <c r="V5" s="35"/>
      <c r="W5" s="35"/>
      <c r="X5" s="35"/>
    </row>
    <row r="6" spans="2:24" ht="15.75" thickBot="1" x14ac:dyDescent="0.3">
      <c r="B6" s="38"/>
      <c r="C6" s="38"/>
      <c r="D6" s="35"/>
      <c r="E6" s="35"/>
      <c r="F6" s="35"/>
      <c r="G6" s="35"/>
      <c r="H6" s="35"/>
      <c r="I6" s="35"/>
      <c r="J6" s="35"/>
      <c r="K6" s="35"/>
      <c r="L6" s="35"/>
      <c r="N6" s="1" t="s">
        <v>12</v>
      </c>
      <c r="O6" s="1" t="s">
        <v>13</v>
      </c>
      <c r="P6" s="1" t="s">
        <v>14</v>
      </c>
      <c r="Q6" s="1" t="s">
        <v>14</v>
      </c>
      <c r="R6" s="1" t="s">
        <v>14</v>
      </c>
      <c r="S6" s="1" t="s">
        <v>14</v>
      </c>
      <c r="T6" s="1" t="s">
        <v>14</v>
      </c>
      <c r="U6" s="1" t="s">
        <v>14</v>
      </c>
      <c r="V6" s="1" t="s">
        <v>14</v>
      </c>
      <c r="W6" s="1" t="s">
        <v>14</v>
      </c>
      <c r="X6" s="1" t="s">
        <v>14</v>
      </c>
    </row>
    <row r="7" spans="2:24" ht="15.6" customHeight="1" thickTop="1" thickBot="1" x14ac:dyDescent="0.3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N7" s="2">
        <v>1</v>
      </c>
      <c r="O7" s="3" t="s">
        <v>17</v>
      </c>
      <c r="P7" s="44">
        <f>$N$3*Tariff_Input!D41+Tariff_Input!D74+'2xSD'!D$105</f>
        <v>27.315513150000005</v>
      </c>
      <c r="Q7" s="13">
        <f>$N$3*Tariff_Input!E41+Tariff_Input!E74+'2xSD'!E$105</f>
        <v>27.254397449999999</v>
      </c>
      <c r="R7" s="13">
        <f>$N$3*Tariff_Input!F41+Tariff_Input!F74+'2xSD'!F$105</f>
        <v>29.355136799999997</v>
      </c>
      <c r="S7" s="13">
        <f>$N$3*Tariff_Input!G41+Tariff_Input!G74+'2xSD'!G$105</f>
        <v>38.135640350000003</v>
      </c>
      <c r="T7" s="13">
        <f>$N$3*Tariff_Input!H41+Tariff_Input!H74+'2xSD'!H$105</f>
        <v>48.050608400000002</v>
      </c>
      <c r="U7" s="13">
        <f>$N$3*Tariff_Input!I41+Tariff_Input!I74+'2xSD'!I$105</f>
        <v>77.903054150000003</v>
      </c>
      <c r="V7" s="13">
        <f>$N$3*Tariff_Input!J41+Tariff_Input!J74+'2xSD'!J$105</f>
        <v>78.869891749999994</v>
      </c>
      <c r="W7" s="13">
        <f>$N$3*Tariff_Input!K41+Tariff_Input!K74+'2xSD'!K$105</f>
        <v>73.061572300000009</v>
      </c>
      <c r="X7" s="13">
        <f>$N$3*Tariff_Input!L41+Tariff_Input!L74+'2xSD'!L$105</f>
        <v>70.770613149999988</v>
      </c>
    </row>
    <row r="8" spans="2:24" ht="15.75" thickTop="1" x14ac:dyDescent="0.25">
      <c r="B8" s="2">
        <v>1</v>
      </c>
      <c r="C8" s="3" t="s">
        <v>17</v>
      </c>
      <c r="D8" s="4">
        <v>2.8861829999999999</v>
      </c>
      <c r="E8" s="4">
        <v>2.2345120000000001</v>
      </c>
      <c r="F8" s="4">
        <v>2.5522779999999998</v>
      </c>
      <c r="G8" s="4">
        <v>1.554953</v>
      </c>
      <c r="H8" s="4">
        <v>2.704088</v>
      </c>
      <c r="I8" s="4">
        <v>8.9134650000000004</v>
      </c>
      <c r="J8" s="4">
        <v>9.3792899999999992</v>
      </c>
      <c r="K8" s="4">
        <v>12.647283</v>
      </c>
      <c r="L8" s="4">
        <v>25.540512</v>
      </c>
      <c r="N8" s="5">
        <v>2</v>
      </c>
      <c r="O8" s="6" t="s">
        <v>18</v>
      </c>
      <c r="P8" s="45">
        <f>$N$3*Tariff_Input!D42+Tariff_Input!D75+'2xSD'!D$105</f>
        <v>22.753157100000003</v>
      </c>
      <c r="Q8" s="14">
        <f>$N$3*Tariff_Input!E42+Tariff_Input!E75+'2xSD'!E$105</f>
        <v>23.295196199999999</v>
      </c>
      <c r="R8" s="14">
        <f>$N$3*Tariff_Input!F42+Tariff_Input!F75+'2xSD'!F$105</f>
        <v>24.320282099999996</v>
      </c>
      <c r="S8" s="14">
        <f>$N$3*Tariff_Input!G42+Tariff_Input!G75+'2xSD'!G$105</f>
        <v>28.134761599999997</v>
      </c>
      <c r="T8" s="14">
        <f>$N$3*Tariff_Input!H42+Tariff_Input!H75+'2xSD'!H$105</f>
        <v>38.543167249999996</v>
      </c>
      <c r="U8" s="14">
        <f>$N$3*Tariff_Input!I42+Tariff_Input!I75+'2xSD'!I$105</f>
        <v>64.599198849999993</v>
      </c>
      <c r="V8" s="14">
        <f>$N$3*Tariff_Input!J42+Tariff_Input!J75+'2xSD'!J$105</f>
        <v>65.509078799999997</v>
      </c>
      <c r="W8" s="14">
        <f>$N$3*Tariff_Input!K42+Tariff_Input!K75+'2xSD'!K$105</f>
        <v>66.325338549999998</v>
      </c>
      <c r="X8" s="14">
        <f>$N$3*Tariff_Input!L42+Tariff_Input!L75+'2xSD'!L$105</f>
        <v>63.777430749999994</v>
      </c>
    </row>
    <row r="9" spans="2:24" x14ac:dyDescent="0.25">
      <c r="B9" s="5">
        <v>2</v>
      </c>
      <c r="C9" s="6" t="s">
        <v>18</v>
      </c>
      <c r="D9" s="7">
        <v>3.409808</v>
      </c>
      <c r="E9" s="7">
        <v>3.8775200000000001</v>
      </c>
      <c r="F9" s="7">
        <v>3.9837669999999998</v>
      </c>
      <c r="G9" s="7">
        <v>3.3136540000000001</v>
      </c>
      <c r="H9" s="7">
        <v>3.145057</v>
      </c>
      <c r="I9" s="7">
        <v>12.09291</v>
      </c>
      <c r="J9" s="7">
        <v>12.568077000000001</v>
      </c>
      <c r="K9" s="7">
        <v>9.3391470000000005</v>
      </c>
      <c r="L9" s="7">
        <v>22.449752</v>
      </c>
      <c r="N9" s="5">
        <v>3</v>
      </c>
      <c r="O9" s="6" t="s">
        <v>19</v>
      </c>
      <c r="P9" s="46">
        <f>$N$3*Tariff_Input!D43+Tariff_Input!D76+'2xSD'!D$105</f>
        <v>25.220229200000002</v>
      </c>
      <c r="Q9" s="15">
        <f>$N$3*Tariff_Input!E43+Tariff_Input!E76+'2xSD'!E$105</f>
        <v>25.851973900000001</v>
      </c>
      <c r="R9" s="15">
        <f>$N$3*Tariff_Input!F43+Tariff_Input!F76+'2xSD'!F$105</f>
        <v>25.434000649999998</v>
      </c>
      <c r="S9" s="15">
        <f>$N$3*Tariff_Input!G43+Tariff_Input!G76+'2xSD'!G$105</f>
        <v>26.4289779</v>
      </c>
      <c r="T9" s="15">
        <f>$N$3*Tariff_Input!H43+Tariff_Input!H76+'2xSD'!H$105</f>
        <v>35.598554350000001</v>
      </c>
      <c r="U9" s="15">
        <f>$N$3*Tariff_Input!I43+Tariff_Input!I76+'2xSD'!I$105</f>
        <v>63.666215600000001</v>
      </c>
      <c r="V9" s="15">
        <f>$N$3*Tariff_Input!J43+Tariff_Input!J76+'2xSD'!J$105</f>
        <v>64.576791400000005</v>
      </c>
      <c r="W9" s="15">
        <f>$N$3*Tariff_Input!K43+Tariff_Input!K76+'2xSD'!K$105</f>
        <v>60.275710749999988</v>
      </c>
      <c r="X9" s="15">
        <f>$N$3*Tariff_Input!L43+Tariff_Input!L76+'2xSD'!L$105</f>
        <v>58.182367199999987</v>
      </c>
    </row>
    <row r="10" spans="2:24" x14ac:dyDescent="0.25">
      <c r="B10" s="5">
        <v>3</v>
      </c>
      <c r="C10" s="6" t="s">
        <v>19</v>
      </c>
      <c r="D10" s="8">
        <v>3.0626709999999999</v>
      </c>
      <c r="E10" s="8">
        <v>2.4470139999999998</v>
      </c>
      <c r="F10" s="8">
        <v>3.0161210000000001</v>
      </c>
      <c r="G10" s="8">
        <v>1.814762</v>
      </c>
      <c r="H10" s="8">
        <v>3.1741459999999999</v>
      </c>
      <c r="I10" s="8">
        <v>8.1347869999999993</v>
      </c>
      <c r="J10" s="8">
        <v>8.5267789999999994</v>
      </c>
      <c r="K10" s="8">
        <v>11.640233</v>
      </c>
      <c r="L10" s="8">
        <v>23.181851000000002</v>
      </c>
      <c r="N10" s="5">
        <v>4</v>
      </c>
      <c r="O10" s="6" t="s">
        <v>22</v>
      </c>
      <c r="P10" s="45">
        <f>$N$3*Tariff_Input!D44+Tariff_Input!D77+'2xSD'!D$105</f>
        <v>26.997054200000001</v>
      </c>
      <c r="Q10" s="14">
        <f>$N$3*Tariff_Input!E44+Tariff_Input!E77+'2xSD'!E$105</f>
        <v>35.133704899999998</v>
      </c>
      <c r="R10" s="14">
        <f>$N$3*Tariff_Input!F44+Tariff_Input!F77+'2xSD'!F$105</f>
        <v>34.922193650000004</v>
      </c>
      <c r="S10" s="14">
        <f>$N$3*Tariff_Input!G44+Tariff_Input!G77+'2xSD'!G$105</f>
        <v>35.962938899999997</v>
      </c>
      <c r="T10" s="14">
        <f>$N$3*Tariff_Input!H44+Tariff_Input!H77+'2xSD'!H$105</f>
        <v>44.497632350000003</v>
      </c>
      <c r="U10" s="14">
        <f>$N$3*Tariff_Input!I44+Tariff_Input!I77+'2xSD'!I$105</f>
        <v>72.289495600000009</v>
      </c>
      <c r="V10" s="14">
        <f>$N$3*Tariff_Input!J44+Tariff_Input!J77+'2xSD'!J$105</f>
        <v>73.354258400000006</v>
      </c>
      <c r="W10" s="14">
        <f>$N$3*Tariff_Input!K44+Tariff_Input!K77+'2xSD'!K$105</f>
        <v>68.830353749999986</v>
      </c>
      <c r="X10" s="14">
        <f>$N$3*Tariff_Input!L44+Tariff_Input!L77+'2xSD'!L$105</f>
        <v>67.084238199999987</v>
      </c>
    </row>
    <row r="11" spans="2:24" x14ac:dyDescent="0.25">
      <c r="B11" s="5">
        <v>4</v>
      </c>
      <c r="C11" s="6" t="s">
        <v>22</v>
      </c>
      <c r="D11" s="7">
        <v>-2.2989090000000001</v>
      </c>
      <c r="E11" s="7">
        <v>2.3738679999999999</v>
      </c>
      <c r="F11" s="7">
        <v>2.9936950000000002</v>
      </c>
      <c r="G11" s="7">
        <v>1.8035909999999999</v>
      </c>
      <c r="H11" s="7">
        <v>3.0956730000000001</v>
      </c>
      <c r="I11" s="7">
        <v>8.1491159999999994</v>
      </c>
      <c r="J11" s="7">
        <v>8.5426230000000007</v>
      </c>
      <c r="K11" s="7">
        <v>10.75938</v>
      </c>
      <c r="L11" s="7">
        <v>22.558779000000001</v>
      </c>
      <c r="N11" s="5">
        <v>5</v>
      </c>
      <c r="O11" s="6" t="s">
        <v>23</v>
      </c>
      <c r="P11" s="46">
        <f>$N$3*Tariff_Input!D45+Tariff_Input!D78+'2xSD'!D$105</f>
        <v>19.847999300000001</v>
      </c>
      <c r="Q11" s="15">
        <f>$N$3*Tariff_Input!E45+Tariff_Input!E78+'2xSD'!E$105</f>
        <v>20.587651149999999</v>
      </c>
      <c r="R11" s="15">
        <f>$N$3*Tariff_Input!F45+Tariff_Input!F78+'2xSD'!F$105</f>
        <v>20.197208800000002</v>
      </c>
      <c r="S11" s="15">
        <f>$N$3*Tariff_Input!G45+Tariff_Input!G78+'2xSD'!G$105</f>
        <v>20.6966857</v>
      </c>
      <c r="T11" s="15">
        <f>$N$3*Tariff_Input!H45+Tariff_Input!H78+'2xSD'!H$105</f>
        <v>29.605067900000002</v>
      </c>
      <c r="U11" s="15">
        <f>$N$3*Tariff_Input!I45+Tariff_Input!I78+'2xSD'!I$105</f>
        <v>61.741452199999998</v>
      </c>
      <c r="V11" s="15">
        <f>$N$3*Tariff_Input!J45+Tariff_Input!J78+'2xSD'!J$105</f>
        <v>64.484529600000002</v>
      </c>
      <c r="W11" s="15">
        <f>$N$3*Tariff_Input!K45+Tariff_Input!K78+'2xSD'!K$105</f>
        <v>60.111416699999992</v>
      </c>
      <c r="X11" s="15">
        <f>$N$3*Tariff_Input!L45+Tariff_Input!L78+'2xSD'!L$105</f>
        <v>63.874333349999986</v>
      </c>
    </row>
    <row r="12" spans="2:24" x14ac:dyDescent="0.25">
      <c r="B12" s="5">
        <v>5</v>
      </c>
      <c r="C12" s="6" t="s">
        <v>23</v>
      </c>
      <c r="D12" s="8">
        <v>3.5509110000000002</v>
      </c>
      <c r="E12" s="8">
        <v>4.741352</v>
      </c>
      <c r="F12" s="8">
        <v>5.1396189999999997</v>
      </c>
      <c r="G12" s="8">
        <v>4.1562549999999998</v>
      </c>
      <c r="H12" s="8">
        <v>3.756904</v>
      </c>
      <c r="I12" s="8">
        <v>8.9985210000000002</v>
      </c>
      <c r="J12" s="8">
        <v>8.9164469999999998</v>
      </c>
      <c r="K12" s="8">
        <v>11.722465</v>
      </c>
      <c r="L12" s="8">
        <v>22.754007000000001</v>
      </c>
      <c r="N12" s="5">
        <v>6</v>
      </c>
      <c r="O12" s="6" t="s">
        <v>24</v>
      </c>
      <c r="P12" s="45">
        <f>$N$3*Tariff_Input!D46+Tariff_Input!D79+'2xSD'!D$105</f>
        <v>20.513721350000001</v>
      </c>
      <c r="Q12" s="14">
        <f>$N$3*Tariff_Input!E46+Tariff_Input!E79+'2xSD'!E$105</f>
        <v>20.271632050000001</v>
      </c>
      <c r="R12" s="14">
        <f>$N$3*Tariff_Input!F46+Tariff_Input!F79+'2xSD'!F$105</f>
        <v>20.077222600000002</v>
      </c>
      <c r="S12" s="14">
        <f>$N$3*Tariff_Input!G46+Tariff_Input!G79+'2xSD'!G$105</f>
        <v>20.526241150000001</v>
      </c>
      <c r="T12" s="14">
        <f>$N$3*Tariff_Input!H46+Tariff_Input!H79+'2xSD'!H$105</f>
        <v>28.321540849999998</v>
      </c>
      <c r="U12" s="14">
        <f>$N$3*Tariff_Input!I46+Tariff_Input!I79+'2xSD'!I$105</f>
        <v>48.258332250000009</v>
      </c>
      <c r="V12" s="14">
        <f>$N$3*Tariff_Input!J46+Tariff_Input!J79+'2xSD'!J$105</f>
        <v>48.723588100000001</v>
      </c>
      <c r="W12" s="14">
        <f>$N$3*Tariff_Input!K46+Tariff_Input!K79+'2xSD'!K$105</f>
        <v>45.780557000000002</v>
      </c>
      <c r="X12" s="14">
        <f>$N$3*Tariff_Input!L46+Tariff_Input!L79+'2xSD'!L$105</f>
        <v>44.808643649999993</v>
      </c>
    </row>
    <row r="13" spans="2:24" x14ac:dyDescent="0.25">
      <c r="B13" s="5">
        <v>6</v>
      </c>
      <c r="C13" s="6" t="s">
        <v>24</v>
      </c>
      <c r="D13" s="7">
        <v>3.629184</v>
      </c>
      <c r="E13" s="7">
        <v>3.9703719999999998</v>
      </c>
      <c r="F13" s="7">
        <v>4.567234</v>
      </c>
      <c r="G13" s="7">
        <v>3.608724</v>
      </c>
      <c r="H13" s="7">
        <v>4.7620399999999998</v>
      </c>
      <c r="I13" s="7">
        <v>11.968211999999999</v>
      </c>
      <c r="J13" s="7">
        <v>12.267144999999999</v>
      </c>
      <c r="K13" s="7">
        <v>14.530276000000001</v>
      </c>
      <c r="L13" s="7">
        <v>23.194697999999999</v>
      </c>
      <c r="N13" s="5">
        <v>7</v>
      </c>
      <c r="O13" s="6" t="s">
        <v>25</v>
      </c>
      <c r="P13" s="46">
        <f>$N$3*Tariff_Input!D47+Tariff_Input!D80+'2xSD'!D$105</f>
        <v>26.05864205</v>
      </c>
      <c r="Q13" s="15">
        <f>$N$3*Tariff_Input!E47+Tariff_Input!E80+'2xSD'!E$105</f>
        <v>28.468402000000001</v>
      </c>
      <c r="R13" s="15">
        <f>$N$3*Tariff_Input!F47+Tariff_Input!F80+'2xSD'!F$105</f>
        <v>25.215139449999999</v>
      </c>
      <c r="S13" s="15">
        <f>$N$3*Tariff_Input!G47+Tariff_Input!G80+'2xSD'!G$105</f>
        <v>24.501111399999999</v>
      </c>
      <c r="T13" s="15">
        <f>$N$3*Tariff_Input!H47+Tariff_Input!H80+'2xSD'!H$105</f>
        <v>32.506962350000002</v>
      </c>
      <c r="U13" s="15">
        <f>$N$3*Tariff_Input!I47+Tariff_Input!I80+'2xSD'!I$105</f>
        <v>54.112961549999994</v>
      </c>
      <c r="V13" s="15">
        <f>$N$3*Tariff_Input!J47+Tariff_Input!J80+'2xSD'!J$105</f>
        <v>54.613113650000003</v>
      </c>
      <c r="W13" s="15">
        <f>$N$3*Tariff_Input!K47+Tariff_Input!K80+'2xSD'!K$105</f>
        <v>52.048105449999994</v>
      </c>
      <c r="X13" s="15">
        <f>$N$3*Tariff_Input!L47+Tariff_Input!L80+'2xSD'!L$105</f>
        <v>53.193440699999996</v>
      </c>
    </row>
    <row r="14" spans="2:24" x14ac:dyDescent="0.25">
      <c r="B14" s="5">
        <v>7</v>
      </c>
      <c r="C14" s="6" t="s">
        <v>25</v>
      </c>
      <c r="D14" s="8">
        <v>1.918301</v>
      </c>
      <c r="E14" s="8">
        <v>1.5103759999999999</v>
      </c>
      <c r="F14" s="8">
        <v>2.2044139999999999</v>
      </c>
      <c r="G14" s="8">
        <v>1.448787</v>
      </c>
      <c r="H14" s="8">
        <v>3.1130140000000002</v>
      </c>
      <c r="I14" s="8">
        <v>11.587320999999999</v>
      </c>
      <c r="J14" s="8">
        <v>11.88875</v>
      </c>
      <c r="K14" s="8">
        <v>13.323230000000001</v>
      </c>
      <c r="L14" s="8">
        <v>21.091736999999998</v>
      </c>
      <c r="N14" s="5">
        <v>8</v>
      </c>
      <c r="O14" s="6" t="s">
        <v>26</v>
      </c>
      <c r="P14" s="45">
        <f>$N$3*Tariff_Input!D48+Tariff_Input!D81+'2xSD'!D$105</f>
        <v>16.872133050000002</v>
      </c>
      <c r="Q14" s="14">
        <f>$N$3*Tariff_Input!E48+Tariff_Input!E81+'2xSD'!E$105</f>
        <v>16.926824</v>
      </c>
      <c r="R14" s="14">
        <f>$N$3*Tariff_Input!F48+Tariff_Input!F81+'2xSD'!F$105</f>
        <v>16.597569449999998</v>
      </c>
      <c r="S14" s="14">
        <f>$N$3*Tariff_Input!G48+Tariff_Input!G81+'2xSD'!G$105</f>
        <v>16.8830344</v>
      </c>
      <c r="T14" s="14">
        <f>$N$3*Tariff_Input!H48+Tariff_Input!H81+'2xSD'!H$105</f>
        <v>24.296292350000002</v>
      </c>
      <c r="U14" s="14">
        <f>$N$3*Tariff_Input!I48+Tariff_Input!I81+'2xSD'!I$105</f>
        <v>43.744367300000008</v>
      </c>
      <c r="V14" s="14">
        <f>$N$3*Tariff_Input!J48+Tariff_Input!J81+'2xSD'!J$105</f>
        <v>44.153125599999996</v>
      </c>
      <c r="W14" s="14">
        <f>$N$3*Tariff_Input!K48+Tariff_Input!K81+'2xSD'!K$105</f>
        <v>42.120386800000006</v>
      </c>
      <c r="X14" s="14">
        <f>$N$3*Tariff_Input!L48+Tariff_Input!L81+'2xSD'!L$105</f>
        <v>42.0601372</v>
      </c>
    </row>
    <row r="15" spans="2:24" x14ac:dyDescent="0.25">
      <c r="B15" s="5">
        <v>8</v>
      </c>
      <c r="C15" s="6" t="s">
        <v>26</v>
      </c>
      <c r="D15" s="7">
        <v>3.121054</v>
      </c>
      <c r="E15" s="7">
        <v>2.9253170000000002</v>
      </c>
      <c r="F15" s="7">
        <v>3.5941450000000001</v>
      </c>
      <c r="G15" s="7">
        <v>2.6485110000000001</v>
      </c>
      <c r="H15" s="7">
        <v>3.576953</v>
      </c>
      <c r="I15" s="7">
        <v>10.924809</v>
      </c>
      <c r="J15" s="7">
        <v>11.28895</v>
      </c>
      <c r="K15" s="7">
        <v>13.315903</v>
      </c>
      <c r="L15" s="7">
        <v>21.021826000000001</v>
      </c>
      <c r="N15" s="5">
        <v>9</v>
      </c>
      <c r="O15" s="6" t="s">
        <v>27</v>
      </c>
      <c r="P15" s="46">
        <f>$N$3*Tariff_Input!D49+Tariff_Input!D82+'2xSD'!D$105</f>
        <v>16.517242700000001</v>
      </c>
      <c r="Q15" s="15">
        <f>$N$3*Tariff_Input!E49+Tariff_Input!E82+'2xSD'!E$105</f>
        <v>16.931847900000001</v>
      </c>
      <c r="R15" s="15">
        <f>$N$3*Tariff_Input!F49+Tariff_Input!F82+'2xSD'!F$105</f>
        <v>16.318210699999998</v>
      </c>
      <c r="S15" s="15">
        <f>$N$3*Tariff_Input!G49+Tariff_Input!G82+'2xSD'!G$105</f>
        <v>15.314072400000001</v>
      </c>
      <c r="T15" s="15">
        <f>$N$3*Tariff_Input!H49+Tariff_Input!H82+'2xSD'!H$105</f>
        <v>23.510502100000004</v>
      </c>
      <c r="U15" s="15">
        <f>$N$3*Tariff_Input!I49+Tariff_Input!I82+'2xSD'!I$105</f>
        <v>46.489787250000006</v>
      </c>
      <c r="V15" s="15">
        <f>$N$3*Tariff_Input!J49+Tariff_Input!J82+'2xSD'!J$105</f>
        <v>46.857736150000008</v>
      </c>
      <c r="W15" s="15">
        <f>$N$3*Tariff_Input!K49+Tariff_Input!K82+'2xSD'!K$105</f>
        <v>44.15258575</v>
      </c>
      <c r="X15" s="15">
        <f>$N$3*Tariff_Input!L49+Tariff_Input!L82+'2xSD'!L$105</f>
        <v>43.483382950000006</v>
      </c>
    </row>
    <row r="16" spans="2:24" x14ac:dyDescent="0.25">
      <c r="B16" s="5">
        <v>9</v>
      </c>
      <c r="C16" s="6" t="s">
        <v>27</v>
      </c>
      <c r="D16" s="8">
        <v>2.263388</v>
      </c>
      <c r="E16" s="8">
        <v>2.038278</v>
      </c>
      <c r="F16" s="8">
        <v>2.090964</v>
      </c>
      <c r="G16" s="8">
        <v>1.245458</v>
      </c>
      <c r="H16" s="8">
        <v>2.0293800000000002</v>
      </c>
      <c r="I16" s="8">
        <v>8.7509139999999999</v>
      </c>
      <c r="J16" s="8">
        <v>9.2142940000000007</v>
      </c>
      <c r="K16" s="8">
        <v>11.13411</v>
      </c>
      <c r="L16" s="8">
        <v>19.034876000000001</v>
      </c>
      <c r="N16" s="5">
        <v>10</v>
      </c>
      <c r="O16" s="6" t="s">
        <v>28</v>
      </c>
      <c r="P16" s="45">
        <f>$N$3*Tariff_Input!D50+Tariff_Input!D83+'2xSD'!D$105</f>
        <v>15.920528899999999</v>
      </c>
      <c r="Q16" s="14">
        <f>$N$3*Tariff_Input!E50+Tariff_Input!E83+'2xSD'!E$105</f>
        <v>16.346040250000001</v>
      </c>
      <c r="R16" s="14">
        <f>$N$3*Tariff_Input!F50+Tariff_Input!F83+'2xSD'!F$105</f>
        <v>15.991870249999998</v>
      </c>
      <c r="S16" s="14">
        <f>$N$3*Tariff_Input!G50+Tariff_Input!G83+'2xSD'!G$105</f>
        <v>16.115823550000002</v>
      </c>
      <c r="T16" s="14">
        <f>$N$3*Tariff_Input!H50+Tariff_Input!H83+'2xSD'!H$105</f>
        <v>22.298674050000002</v>
      </c>
      <c r="U16" s="14">
        <f>$N$3*Tariff_Input!I50+Tariff_Input!I83+'2xSD'!I$105</f>
        <v>35.848819550000002</v>
      </c>
      <c r="V16" s="14">
        <f>$N$3*Tariff_Input!J50+Tariff_Input!J83+'2xSD'!J$105</f>
        <v>36.3657714</v>
      </c>
      <c r="W16" s="14">
        <f>$N$3*Tariff_Input!K50+Tariff_Input!K83+'2xSD'!K$105</f>
        <v>34.554663550000001</v>
      </c>
      <c r="X16" s="14">
        <f>$N$3*Tariff_Input!L50+Tariff_Input!L83+'2xSD'!L$105</f>
        <v>35.830588750000004</v>
      </c>
    </row>
    <row r="17" spans="2:24" x14ac:dyDescent="0.25">
      <c r="B17" s="5">
        <v>10</v>
      </c>
      <c r="C17" s="6" t="s">
        <v>28</v>
      </c>
      <c r="D17" s="7">
        <v>1.421883</v>
      </c>
      <c r="E17" s="7">
        <v>0.89621200000000001</v>
      </c>
      <c r="F17" s="7">
        <v>1.907718</v>
      </c>
      <c r="G17" s="7">
        <v>1.073877</v>
      </c>
      <c r="H17" s="7">
        <v>1.7725869999999999</v>
      </c>
      <c r="I17" s="7">
        <v>7.5282210000000003</v>
      </c>
      <c r="J17" s="7">
        <v>7.5101120000000003</v>
      </c>
      <c r="K17" s="7">
        <v>9.1803220000000003</v>
      </c>
      <c r="L17" s="7">
        <v>13.567652000000001</v>
      </c>
      <c r="N17" s="5">
        <v>11</v>
      </c>
      <c r="O17" s="6" t="s">
        <v>29</v>
      </c>
      <c r="P17" s="46">
        <f>$N$3*Tariff_Input!D51+Tariff_Input!D84+'2xSD'!D$105</f>
        <v>10.343571899999999</v>
      </c>
      <c r="Q17" s="15">
        <f>$N$3*Tariff_Input!E51+Tariff_Input!E84+'2xSD'!E$105</f>
        <v>11.117350250000001</v>
      </c>
      <c r="R17" s="15">
        <f>$N$3*Tariff_Input!F51+Tariff_Input!F84+'2xSD'!F$105</f>
        <v>9.8514142500000013</v>
      </c>
      <c r="S17" s="15">
        <f>$N$3*Tariff_Input!G51+Tariff_Input!G84+'2xSD'!G$105</f>
        <v>10.129910550000002</v>
      </c>
      <c r="T17" s="15">
        <f>$N$3*Tariff_Input!H51+Tariff_Input!H84+'2xSD'!H$105</f>
        <v>17.467995049999999</v>
      </c>
      <c r="U17" s="15">
        <f>$N$3*Tariff_Input!I51+Tariff_Input!I84+'2xSD'!I$105</f>
        <v>24.744729549999999</v>
      </c>
      <c r="V17" s="15">
        <f>$N$3*Tariff_Input!J51+Tariff_Input!J84+'2xSD'!J$105</f>
        <v>25.086257399999997</v>
      </c>
      <c r="W17" s="15">
        <f>$N$3*Tariff_Input!K51+Tariff_Input!K84+'2xSD'!K$105</f>
        <v>23.540425549999995</v>
      </c>
      <c r="X17" s="15">
        <f>$N$3*Tariff_Input!L51+Tariff_Input!L84+'2xSD'!L$105</f>
        <v>27.737772749999994</v>
      </c>
    </row>
    <row r="18" spans="2:24" x14ac:dyDescent="0.25">
      <c r="B18" s="5">
        <v>11</v>
      </c>
      <c r="C18" s="6" t="s">
        <v>29</v>
      </c>
      <c r="D18" s="8">
        <v>3.2478630000000002</v>
      </c>
      <c r="E18" s="8">
        <v>3.5006710000000001</v>
      </c>
      <c r="F18" s="8">
        <v>1.8897919999999999</v>
      </c>
      <c r="G18" s="8">
        <v>1.086695</v>
      </c>
      <c r="H18" s="8">
        <v>1.9038390000000001</v>
      </c>
      <c r="I18" s="8">
        <v>7.5205299999999999</v>
      </c>
      <c r="J18" s="8">
        <v>7.139113</v>
      </c>
      <c r="K18" s="8">
        <v>8.5501529999999999</v>
      </c>
      <c r="L18" s="8">
        <v>12.248521</v>
      </c>
      <c r="N18" s="5">
        <v>12</v>
      </c>
      <c r="O18" s="6" t="s">
        <v>30</v>
      </c>
      <c r="P18" s="45">
        <f>$N$3*Tariff_Input!D52+Tariff_Input!D85+'2xSD'!D$105</f>
        <v>9.2546795999999993</v>
      </c>
      <c r="Q18" s="14">
        <f>$N$3*Tariff_Input!E52+Tariff_Input!E85+'2xSD'!E$105</f>
        <v>10.05012675</v>
      </c>
      <c r="R18" s="14">
        <f>$N$3*Tariff_Input!F52+Tariff_Input!F85+'2xSD'!F$105</f>
        <v>9.8785120499999977</v>
      </c>
      <c r="S18" s="14">
        <f>$N$3*Tariff_Input!G52+Tariff_Input!G85+'2xSD'!G$105</f>
        <v>9.9370204499999986</v>
      </c>
      <c r="T18" s="14">
        <f>$N$3*Tariff_Input!H52+Tariff_Input!H85+'2xSD'!H$105</f>
        <v>13.8976328</v>
      </c>
      <c r="U18" s="14">
        <f>$N$3*Tariff_Input!I52+Tariff_Input!I85+'2xSD'!I$105</f>
        <v>16.618572799999999</v>
      </c>
      <c r="V18" s="14">
        <f>$N$3*Tariff_Input!J52+Tariff_Input!J85+'2xSD'!J$105</f>
        <v>14.423764500000001</v>
      </c>
      <c r="W18" s="14">
        <f>$N$3*Tariff_Input!K52+Tariff_Input!K85+'2xSD'!K$105</f>
        <v>13.091782799999997</v>
      </c>
      <c r="X18" s="14">
        <f>$N$3*Tariff_Input!L52+Tariff_Input!L85+'2xSD'!L$105</f>
        <v>14.449338649999998</v>
      </c>
    </row>
    <row r="19" spans="2:24" x14ac:dyDescent="0.25">
      <c r="B19" s="5">
        <v>12</v>
      </c>
      <c r="C19" s="6" t="s">
        <v>30</v>
      </c>
      <c r="D19" s="7">
        <v>0.75454299999999996</v>
      </c>
      <c r="E19" s="7">
        <v>1.1973769999999999</v>
      </c>
      <c r="F19" s="7">
        <v>1.2069350000000001</v>
      </c>
      <c r="G19" s="7">
        <v>0.40035300000000001</v>
      </c>
      <c r="H19" s="7">
        <v>0.99573800000000001</v>
      </c>
      <c r="I19" s="7">
        <v>4.4499969999999998</v>
      </c>
      <c r="J19" s="7">
        <v>4.6473459999999998</v>
      </c>
      <c r="K19" s="7">
        <v>6.6343550000000002</v>
      </c>
      <c r="L19" s="7">
        <v>9.3849850000000004</v>
      </c>
      <c r="N19" s="5">
        <v>13</v>
      </c>
      <c r="O19" s="6" t="s">
        <v>31</v>
      </c>
      <c r="P19" s="46">
        <f>$N$3*Tariff_Input!D53+Tariff_Input!D86+'2xSD'!D$105</f>
        <v>5.6667862499999995</v>
      </c>
      <c r="Q19" s="15">
        <f>$N$3*Tariff_Input!E53+Tariff_Input!E86+'2xSD'!E$105</f>
        <v>5.1993786499999999</v>
      </c>
      <c r="R19" s="15">
        <f>$N$3*Tariff_Input!F53+Tariff_Input!F86+'2xSD'!F$105</f>
        <v>4.4439552000000004</v>
      </c>
      <c r="S19" s="15">
        <f>$N$3*Tariff_Input!G53+Tariff_Input!G86+'2xSD'!G$105</f>
        <v>4.2350887000000004</v>
      </c>
      <c r="T19" s="15">
        <f>$N$3*Tariff_Input!H53+Tariff_Input!H86+'2xSD'!H$105</f>
        <v>2.8931550000000001</v>
      </c>
      <c r="U19" s="15">
        <f>$N$3*Tariff_Input!I53+Tariff_Input!I86+'2xSD'!I$105</f>
        <v>-2.3327658499999977</v>
      </c>
      <c r="V19" s="15">
        <f>$N$3*Tariff_Input!J53+Tariff_Input!J86+'2xSD'!J$105</f>
        <v>-2.4225259000000001</v>
      </c>
      <c r="W19" s="15">
        <f>$N$3*Tariff_Input!K53+Tariff_Input!K86+'2xSD'!K$105</f>
        <v>-2.86781285</v>
      </c>
      <c r="X19" s="15">
        <f>$N$3*Tariff_Input!L53+Tariff_Input!L86+'2xSD'!L$105</f>
        <v>-0.70729405000000156</v>
      </c>
    </row>
    <row r="20" spans="2:24" x14ac:dyDescent="0.25">
      <c r="B20" s="5">
        <v>13</v>
      </c>
      <c r="C20" s="6" t="s">
        <v>31</v>
      </c>
      <c r="D20" s="8">
        <v>3.6338979999999999</v>
      </c>
      <c r="E20" s="8">
        <v>3.8268430000000002</v>
      </c>
      <c r="F20" s="8">
        <v>3.2213639999999999</v>
      </c>
      <c r="G20" s="8">
        <v>2.3689070000000001</v>
      </c>
      <c r="H20" s="8">
        <v>2.647564</v>
      </c>
      <c r="I20" s="8">
        <v>6.7324320000000002</v>
      </c>
      <c r="J20" s="8">
        <v>6.11313</v>
      </c>
      <c r="K20" s="8">
        <v>6.8304179999999999</v>
      </c>
      <c r="L20" s="8">
        <v>7.0922400000000003</v>
      </c>
      <c r="N20" s="5">
        <v>14</v>
      </c>
      <c r="O20" s="6" t="s">
        <v>32</v>
      </c>
      <c r="P20" s="45">
        <f>$N$3*Tariff_Input!D54+Tariff_Input!D87+'2xSD'!D$105</f>
        <v>2.7975602499999996</v>
      </c>
      <c r="Q20" s="14">
        <f>$N$3*Tariff_Input!E54+Tariff_Input!E87+'2xSD'!E$105</f>
        <v>2.7478666500000002</v>
      </c>
      <c r="R20" s="14">
        <f>$N$3*Tariff_Input!F54+Tariff_Input!F87+'2xSD'!F$105</f>
        <v>2.2951682</v>
      </c>
      <c r="S20" s="14">
        <f>$N$3*Tariff_Input!G54+Tariff_Input!G87+'2xSD'!G$105</f>
        <v>2.0167657000000005</v>
      </c>
      <c r="T20" s="14">
        <f>$N$3*Tariff_Input!H54+Tariff_Input!H87+'2xSD'!H$105</f>
        <v>2.9318429999999998</v>
      </c>
      <c r="U20" s="14">
        <f>$N$3*Tariff_Input!I54+Tariff_Input!I87+'2xSD'!I$105</f>
        <v>-6.7623028499999993</v>
      </c>
      <c r="V20" s="14">
        <f>$N$3*Tariff_Input!J54+Tariff_Input!J87+'2xSD'!J$105</f>
        <v>-8.0389289000000002</v>
      </c>
      <c r="W20" s="14">
        <f>$N$3*Tariff_Input!K54+Tariff_Input!K87+'2xSD'!K$105</f>
        <v>-8.933617850000001</v>
      </c>
      <c r="X20" s="14">
        <f>$N$3*Tariff_Input!L54+Tariff_Input!L87+'2xSD'!L$105</f>
        <v>-8.1846090500000024</v>
      </c>
    </row>
    <row r="21" spans="2:24" x14ac:dyDescent="0.25">
      <c r="B21" s="5">
        <v>14</v>
      </c>
      <c r="C21" s="6" t="s">
        <v>32</v>
      </c>
      <c r="D21" s="7">
        <v>0.55554199999999998</v>
      </c>
      <c r="E21" s="7">
        <v>0.83092999999999995</v>
      </c>
      <c r="F21" s="7">
        <v>0.51192700000000002</v>
      </c>
      <c r="G21" s="7">
        <v>-0.29326000000000002</v>
      </c>
      <c r="H21" s="7">
        <v>0.26472800000000002</v>
      </c>
      <c r="I21" s="7">
        <v>3.3797839999999999</v>
      </c>
      <c r="J21" s="7">
        <v>3.411594</v>
      </c>
      <c r="K21" s="7">
        <v>5.0423390000000001</v>
      </c>
      <c r="L21" s="7">
        <v>7.5951570000000004</v>
      </c>
      <c r="N21" s="5">
        <v>15</v>
      </c>
      <c r="O21" s="6" t="s">
        <v>33</v>
      </c>
      <c r="P21" s="46">
        <f>$N$3*Tariff_Input!D55+Tariff_Input!D88+'2xSD'!D$105</f>
        <v>-0.21563734999999995</v>
      </c>
      <c r="Q21" s="15">
        <f>$N$3*Tariff_Input!E55+Tariff_Input!E88+'2xSD'!E$105</f>
        <v>-0.87496784999999999</v>
      </c>
      <c r="R21" s="15">
        <f>$N$3*Tariff_Input!F55+Tariff_Input!F88+'2xSD'!F$105</f>
        <v>-0.67131720000000006</v>
      </c>
      <c r="S21" s="15">
        <f>$N$3*Tariff_Input!G55+Tariff_Input!G88+'2xSD'!G$105</f>
        <v>-1.0707384499999999</v>
      </c>
      <c r="T21" s="15">
        <f>$N$3*Tariff_Input!H55+Tariff_Input!H88+'2xSD'!H$105</f>
        <v>-3.1266113</v>
      </c>
      <c r="U21" s="15">
        <f>$N$3*Tariff_Input!I55+Tariff_Input!I88+'2xSD'!I$105</f>
        <v>-11.891756899999999</v>
      </c>
      <c r="V21" s="15">
        <f>$N$3*Tariff_Input!J55+Tariff_Input!J88+'2xSD'!J$105</f>
        <v>-13.478857349999998</v>
      </c>
      <c r="W21" s="15">
        <f>$N$3*Tariff_Input!K55+Tariff_Input!K88+'2xSD'!K$105</f>
        <v>-13.64881475</v>
      </c>
      <c r="X21" s="15">
        <f>$N$3*Tariff_Input!L55+Tariff_Input!L88+'2xSD'!L$105</f>
        <v>-13.150633050000001</v>
      </c>
    </row>
    <row r="22" spans="2:24" x14ac:dyDescent="0.25">
      <c r="B22" s="5">
        <v>15</v>
      </c>
      <c r="C22" s="6" t="s">
        <v>33</v>
      </c>
      <c r="D22" s="8">
        <v>4.2350120000000002</v>
      </c>
      <c r="E22" s="8">
        <v>4.4064430000000003</v>
      </c>
      <c r="F22" s="8">
        <v>4.0003190000000002</v>
      </c>
      <c r="G22" s="8">
        <v>3.1576979999999999</v>
      </c>
      <c r="H22" s="8">
        <v>3.6201910000000002</v>
      </c>
      <c r="I22" s="8">
        <v>5.8799570000000001</v>
      </c>
      <c r="J22" s="8">
        <v>5.8612149999999996</v>
      </c>
      <c r="K22" s="8">
        <v>6.6943070000000002</v>
      </c>
      <c r="L22" s="8">
        <v>6.4370139999999996</v>
      </c>
      <c r="N22" s="5">
        <v>16</v>
      </c>
      <c r="O22" s="6" t="s">
        <v>34</v>
      </c>
      <c r="P22" s="45">
        <f>$N$3*Tariff_Input!D56+Tariff_Input!D89+'2xSD'!D$105</f>
        <v>-1.2755737</v>
      </c>
      <c r="Q22" s="14">
        <f>$N$3*Tariff_Input!E56+Tariff_Input!E89+'2xSD'!E$105</f>
        <v>-1.68584355</v>
      </c>
      <c r="R22" s="14">
        <f>$N$3*Tariff_Input!F56+Tariff_Input!F89+'2xSD'!F$105</f>
        <v>-1.4246664</v>
      </c>
      <c r="S22" s="14">
        <f>$N$3*Tariff_Input!G56+Tariff_Input!G89+'2xSD'!G$105</f>
        <v>-1.8419669999999999</v>
      </c>
      <c r="T22" s="14">
        <f>$N$3*Tariff_Input!H56+Tariff_Input!H89+'2xSD'!H$105</f>
        <v>-3.5501360000000002</v>
      </c>
      <c r="U22" s="14">
        <f>$N$3*Tariff_Input!I56+Tariff_Input!I89+'2xSD'!I$105</f>
        <v>-17.805185999999999</v>
      </c>
      <c r="V22" s="14">
        <f>$N$3*Tariff_Input!J56+Tariff_Input!J89+'2xSD'!J$105</f>
        <v>-19.393655450000001</v>
      </c>
      <c r="W22" s="14">
        <f>$N$3*Tariff_Input!K56+Tariff_Input!K89+'2xSD'!K$105</f>
        <v>-19.964347249999999</v>
      </c>
      <c r="X22" s="14">
        <f>$N$3*Tariff_Input!L56+Tariff_Input!L89+'2xSD'!L$105</f>
        <v>-18.9821469</v>
      </c>
    </row>
    <row r="23" spans="2:24" x14ac:dyDescent="0.25">
      <c r="B23" s="5">
        <v>16</v>
      </c>
      <c r="C23" s="6" t="s">
        <v>34</v>
      </c>
      <c r="D23" s="7">
        <v>2.7172200000000002</v>
      </c>
      <c r="E23" s="7">
        <v>2.7671359999999998</v>
      </c>
      <c r="F23" s="7">
        <v>2.4515289999999998</v>
      </c>
      <c r="G23" s="7">
        <v>1.356436</v>
      </c>
      <c r="H23" s="7">
        <v>1.5836790000000001</v>
      </c>
      <c r="I23" s="7">
        <v>3.6600060000000001</v>
      </c>
      <c r="J23" s="7">
        <v>3.554557</v>
      </c>
      <c r="K23" s="7">
        <v>4.8084249999999997</v>
      </c>
      <c r="L23" s="7">
        <v>4.9528679999999996</v>
      </c>
      <c r="N23" s="5">
        <v>17</v>
      </c>
      <c r="O23" s="6" t="s">
        <v>35</v>
      </c>
      <c r="P23" s="46">
        <f>$N$3*Tariff_Input!D57+Tariff_Input!D90+'2xSD'!D$105</f>
        <v>-1.6210333000000001</v>
      </c>
      <c r="Q23" s="15">
        <f>$N$3*Tariff_Input!E57+Tariff_Input!E90+'2xSD'!E$105</f>
        <v>-2.70472095</v>
      </c>
      <c r="R23" s="15">
        <f>$N$3*Tariff_Input!F57+Tariff_Input!F90+'2xSD'!F$105</f>
        <v>-2.4962941500000002</v>
      </c>
      <c r="S23" s="15">
        <f>$N$3*Tariff_Input!G57+Tariff_Input!G90+'2xSD'!G$105</f>
        <v>-3.1051039500000002</v>
      </c>
      <c r="T23" s="15">
        <f>$N$3*Tariff_Input!H57+Tariff_Input!H90+'2xSD'!H$105</f>
        <v>-5.2493967499999998</v>
      </c>
      <c r="U23" s="15">
        <f>$N$3*Tariff_Input!I57+Tariff_Input!I90+'2xSD'!I$105</f>
        <v>-18.077289199999999</v>
      </c>
      <c r="V23" s="15">
        <f>$N$3*Tariff_Input!J57+Tariff_Input!J90+'2xSD'!J$105</f>
        <v>-19.7473448</v>
      </c>
      <c r="W23" s="15">
        <f>$N$3*Tariff_Input!K57+Tariff_Input!K90+'2xSD'!K$105</f>
        <v>-19.43116895</v>
      </c>
      <c r="X23" s="15">
        <f>$N$3*Tariff_Input!L57+Tariff_Input!L90+'2xSD'!L$105</f>
        <v>-17.655887900000003</v>
      </c>
    </row>
    <row r="24" spans="2:24" x14ac:dyDescent="0.25">
      <c r="B24" s="5">
        <v>17</v>
      </c>
      <c r="C24" s="6" t="s">
        <v>35</v>
      </c>
      <c r="D24" s="8">
        <v>2.6722260000000002</v>
      </c>
      <c r="E24" s="8">
        <v>3.3453870000000001</v>
      </c>
      <c r="F24" s="8">
        <v>3.0636359999999998</v>
      </c>
      <c r="G24" s="8">
        <v>2.5013830000000001</v>
      </c>
      <c r="H24" s="8">
        <v>3.0772680000000001</v>
      </c>
      <c r="I24" s="8">
        <v>0.25464999999999999</v>
      </c>
      <c r="J24" s="8">
        <v>1.358708</v>
      </c>
      <c r="K24" s="8">
        <v>-1.0877669999999999</v>
      </c>
      <c r="L24" s="8">
        <v>-0.74504000000000004</v>
      </c>
      <c r="N24" s="5">
        <v>18</v>
      </c>
      <c r="O24" s="6" t="s">
        <v>36</v>
      </c>
      <c r="P24" s="45">
        <f>$N$3*Tariff_Input!D58+Tariff_Input!D91+'2xSD'!D$105</f>
        <v>-1.2393185500000001</v>
      </c>
      <c r="Q24" s="14">
        <f>$N$3*Tariff_Input!E58+Tariff_Input!E91+'2xSD'!E$105</f>
        <v>-2.2801103999999999</v>
      </c>
      <c r="R24" s="14">
        <f>$N$3*Tariff_Input!F58+Tariff_Input!F91+'2xSD'!F$105</f>
        <v>-2.08598595</v>
      </c>
      <c r="S24" s="14">
        <f>$N$3*Tariff_Input!G58+Tariff_Input!G91+'2xSD'!G$105</f>
        <v>-2.8296413999999999</v>
      </c>
      <c r="T24" s="14">
        <f>$N$3*Tariff_Input!H58+Tariff_Input!H91+'2xSD'!H$105</f>
        <v>-4.8104006000000004</v>
      </c>
      <c r="U24" s="14">
        <f>$N$3*Tariff_Input!I58+Tariff_Input!I91+'2xSD'!I$105</f>
        <v>-15.90914815</v>
      </c>
      <c r="V24" s="14">
        <f>$N$3*Tariff_Input!J58+Tariff_Input!J91+'2xSD'!J$105</f>
        <v>-17.519280600000002</v>
      </c>
      <c r="W24" s="14">
        <f>$N$3*Tariff_Input!K58+Tariff_Input!K91+'2xSD'!K$105</f>
        <v>-17.616841350000001</v>
      </c>
      <c r="X24" s="14">
        <f>$N$3*Tariff_Input!L58+Tariff_Input!L91+'2xSD'!L$105</f>
        <v>-16.006083700000001</v>
      </c>
    </row>
    <row r="25" spans="2:24" x14ac:dyDescent="0.25">
      <c r="B25" s="5">
        <v>18</v>
      </c>
      <c r="C25" s="6" t="s">
        <v>36</v>
      </c>
      <c r="D25" s="7">
        <v>1.0264420000000001</v>
      </c>
      <c r="E25" s="7">
        <v>0.60073100000000001</v>
      </c>
      <c r="F25" s="7">
        <v>0.323187</v>
      </c>
      <c r="G25" s="7">
        <v>0.42176799999999998</v>
      </c>
      <c r="H25" s="7">
        <v>0.45455600000000002</v>
      </c>
      <c r="I25" s="7">
        <v>-1.5975010000000001</v>
      </c>
      <c r="J25" s="7">
        <v>-0.91791400000000001</v>
      </c>
      <c r="K25" s="7">
        <v>-1.2008989999999999</v>
      </c>
      <c r="L25" s="7">
        <v>-1.037757</v>
      </c>
      <c r="N25" s="5">
        <v>19</v>
      </c>
      <c r="O25" s="6" t="s">
        <v>37</v>
      </c>
      <c r="P25" s="46">
        <f>$N$3*Tariff_Input!D59+Tariff_Input!D92+'2xSD'!D$105</f>
        <v>-1.52860825</v>
      </c>
      <c r="Q25" s="15">
        <f>$N$3*Tariff_Input!E59+Tariff_Input!E92+'2xSD'!E$105</f>
        <v>-1.2198343500000002</v>
      </c>
      <c r="R25" s="15">
        <f>$N$3*Tariff_Input!F59+Tariff_Input!F92+'2xSD'!F$105</f>
        <v>-0.89418435000000018</v>
      </c>
      <c r="S25" s="15">
        <f>$N$3*Tariff_Input!G59+Tariff_Input!G92+'2xSD'!G$105</f>
        <v>-1.2996067499999999</v>
      </c>
      <c r="T25" s="15">
        <f>$N$3*Tariff_Input!H59+Tariff_Input!H92+'2xSD'!H$105</f>
        <v>-3.1431987499999998</v>
      </c>
      <c r="U25" s="15">
        <f>$N$3*Tariff_Input!I59+Tariff_Input!I92+'2xSD'!I$105</f>
        <v>-18.56264985</v>
      </c>
      <c r="V25" s="15">
        <f>$N$3*Tariff_Input!J59+Tariff_Input!J92+'2xSD'!J$105</f>
        <v>-20.167690100000002</v>
      </c>
      <c r="W25" s="15">
        <f>$N$3*Tariff_Input!K59+Tariff_Input!K92+'2xSD'!K$105</f>
        <v>-20.879585600000002</v>
      </c>
      <c r="X25" s="15">
        <f>$N$3*Tariff_Input!L59+Tariff_Input!L92+'2xSD'!L$105</f>
        <v>-20.589319200000002</v>
      </c>
    </row>
    <row r="26" spans="2:24" x14ac:dyDescent="0.25">
      <c r="B26" s="5">
        <v>19</v>
      </c>
      <c r="C26" s="6" t="s">
        <v>37</v>
      </c>
      <c r="D26" s="8">
        <v>5.1666239999999997</v>
      </c>
      <c r="E26" s="8">
        <v>3.5255049999999999</v>
      </c>
      <c r="F26" s="8">
        <v>3.418552</v>
      </c>
      <c r="G26" s="8">
        <v>2.6248369999999999</v>
      </c>
      <c r="H26" s="8">
        <v>2.316916</v>
      </c>
      <c r="I26" s="8">
        <v>5.4347180000000002</v>
      </c>
      <c r="J26" s="8">
        <v>5.4891379999999996</v>
      </c>
      <c r="K26" s="8">
        <v>7.1707429999999999</v>
      </c>
      <c r="L26" s="8">
        <v>10.187875</v>
      </c>
      <c r="N26" s="5">
        <v>20</v>
      </c>
      <c r="O26" s="6" t="s">
        <v>38</v>
      </c>
      <c r="P26" s="45">
        <f>$N$3*Tariff_Input!D60+Tariff_Input!D93+'2xSD'!D$105</f>
        <v>-5.6415173500000009</v>
      </c>
      <c r="Q26" s="14">
        <f>$N$3*Tariff_Input!E60+Tariff_Input!E93+'2xSD'!E$105</f>
        <v>-5.8731072500000003</v>
      </c>
      <c r="R26" s="14">
        <f>$N$3*Tariff_Input!F60+Tariff_Input!F93+'2xSD'!F$105</f>
        <v>-5.8220731500000005</v>
      </c>
      <c r="S26" s="14">
        <f>$N$3*Tariff_Input!G60+Tariff_Input!G93+'2xSD'!G$105</f>
        <v>-6.4984954500000001</v>
      </c>
      <c r="T26" s="14">
        <f>$N$3*Tariff_Input!H60+Tariff_Input!H93+'2xSD'!H$105</f>
        <v>-8.7373364000000002</v>
      </c>
      <c r="U26" s="14">
        <f>$N$3*Tariff_Input!I60+Tariff_Input!I93+'2xSD'!I$105</f>
        <v>-22.13955125</v>
      </c>
      <c r="V26" s="14">
        <f>$N$3*Tariff_Input!J60+Tariff_Input!J93+'2xSD'!J$105</f>
        <v>-24.970739649999999</v>
      </c>
      <c r="W26" s="14">
        <f>$N$3*Tariff_Input!K60+Tariff_Input!K93+'2xSD'!K$105</f>
        <v>-24.663223850000001</v>
      </c>
      <c r="X26" s="14">
        <f>$N$3*Tariff_Input!L60+Tariff_Input!L93+'2xSD'!L$105</f>
        <v>-22.547935650000003</v>
      </c>
    </row>
    <row r="27" spans="2:24" x14ac:dyDescent="0.25">
      <c r="B27" s="5">
        <v>20</v>
      </c>
      <c r="C27" s="6" t="s">
        <v>38</v>
      </c>
      <c r="D27" s="7">
        <v>9.4138559999999991</v>
      </c>
      <c r="E27" s="7">
        <v>9.7839430000000007</v>
      </c>
      <c r="F27" s="7">
        <v>10.11769</v>
      </c>
      <c r="G27" s="7">
        <v>10.191864000000001</v>
      </c>
      <c r="H27" s="7">
        <v>10.445186</v>
      </c>
      <c r="I27" s="7">
        <v>9.7251030000000007</v>
      </c>
      <c r="J27" s="7">
        <v>9.9616399999999992</v>
      </c>
      <c r="K27" s="7">
        <v>10.055906</v>
      </c>
      <c r="L27" s="7">
        <v>9.3559140000000003</v>
      </c>
      <c r="N27" s="5">
        <v>21</v>
      </c>
      <c r="O27" s="6" t="s">
        <v>39</v>
      </c>
      <c r="P27" s="46">
        <f>$N$3*Tariff_Input!D61+Tariff_Input!D94+'2xSD'!D$105</f>
        <v>-5.5397539000000009</v>
      </c>
      <c r="Q27" s="15">
        <f>$N$3*Tariff_Input!E61+Tariff_Input!E94+'2xSD'!E$105</f>
        <v>-6.1229463500000003</v>
      </c>
      <c r="R27" s="15">
        <f>$N$3*Tariff_Input!F61+Tariff_Input!F94+'2xSD'!F$105</f>
        <v>-5.7099219000000003</v>
      </c>
      <c r="S27" s="15">
        <f>$N$3*Tariff_Input!G61+Tariff_Input!G94+'2xSD'!G$105</f>
        <v>-6.2827681499999999</v>
      </c>
      <c r="T27" s="15">
        <f>$N$3*Tariff_Input!H61+Tariff_Input!H94+'2xSD'!H$105</f>
        <v>-8.642878249999999</v>
      </c>
      <c r="U27" s="15">
        <f>$N$3*Tariff_Input!I61+Tariff_Input!I94+'2xSD'!I$105</f>
        <v>-22.163950700000001</v>
      </c>
      <c r="V27" s="15">
        <f>$N$3*Tariff_Input!J61+Tariff_Input!J94+'2xSD'!J$105</f>
        <v>-25.0080496</v>
      </c>
      <c r="W27" s="15">
        <f>$N$3*Tariff_Input!K61+Tariff_Input!K94+'2xSD'!K$105</f>
        <v>-24.687903650000003</v>
      </c>
      <c r="X27" s="15">
        <f>$N$3*Tariff_Input!L61+Tariff_Input!L94+'2xSD'!L$105</f>
        <v>-22.55613915</v>
      </c>
    </row>
    <row r="28" spans="2:24" x14ac:dyDescent="0.25">
      <c r="B28" s="5">
        <v>21</v>
      </c>
      <c r="C28" s="6" t="s">
        <v>39</v>
      </c>
      <c r="D28" s="8">
        <v>5.5136500000000002</v>
      </c>
      <c r="E28" s="8">
        <v>6.1463279999999996</v>
      </c>
      <c r="F28" s="8">
        <v>6.3639780000000004</v>
      </c>
      <c r="G28" s="8">
        <v>6.7119299999999997</v>
      </c>
      <c r="H28" s="8">
        <v>6.5691699999999997</v>
      </c>
      <c r="I28" s="8">
        <v>4.4906069999999998</v>
      </c>
      <c r="J28" s="8">
        <v>4.4066660000000004</v>
      </c>
      <c r="K28" s="8">
        <v>4.2889309999999998</v>
      </c>
      <c r="L28" s="8">
        <v>3.5001720000000001</v>
      </c>
      <c r="N28" s="5">
        <v>22</v>
      </c>
      <c r="O28" s="6" t="s">
        <v>40</v>
      </c>
      <c r="P28" s="45">
        <f>$N$3*Tariff_Input!D62+Tariff_Input!D95+'2xSD'!D$105</f>
        <v>-11.197234399999999</v>
      </c>
      <c r="Q28" s="14">
        <f>$N$3*Tariff_Input!E62+Tariff_Input!E95+'2xSD'!E$105</f>
        <v>-11.08430295</v>
      </c>
      <c r="R28" s="14">
        <f>$N$3*Tariff_Input!F62+Tariff_Input!F95+'2xSD'!F$105</f>
        <v>-9.5887600500000012</v>
      </c>
      <c r="S28" s="14">
        <f>$N$3*Tariff_Input!G62+Tariff_Input!G95+'2xSD'!G$105</f>
        <v>-9.5917890999999997</v>
      </c>
      <c r="T28" s="14">
        <f>$N$3*Tariff_Input!H62+Tariff_Input!H95+'2xSD'!H$105</f>
        <v>-11.999041250000001</v>
      </c>
      <c r="U28" s="14">
        <f>$N$3*Tariff_Input!I62+Tariff_Input!I95+'2xSD'!I$105</f>
        <v>-28.91562175</v>
      </c>
      <c r="V28" s="14">
        <f>$N$3*Tariff_Input!J62+Tariff_Input!J95+'2xSD'!J$105</f>
        <v>-31.945463850000003</v>
      </c>
      <c r="W28" s="14">
        <f>$N$3*Tariff_Input!K62+Tariff_Input!K95+'2xSD'!K$105</f>
        <v>-32.666337749999997</v>
      </c>
      <c r="X28" s="14">
        <f>$N$3*Tariff_Input!L62+Tariff_Input!L95+'2xSD'!L$105</f>
        <v>-29.794830300000001</v>
      </c>
    </row>
    <row r="29" spans="2:24" x14ac:dyDescent="0.25">
      <c r="B29" s="5">
        <v>22</v>
      </c>
      <c r="C29" s="6" t="s">
        <v>40</v>
      </c>
      <c r="D29" s="7">
        <v>3.1149230000000001</v>
      </c>
      <c r="E29" s="7">
        <v>3.560206</v>
      </c>
      <c r="F29" s="7">
        <v>4.5552950000000001</v>
      </c>
      <c r="G29" s="7">
        <v>4.5722810000000003</v>
      </c>
      <c r="H29" s="7">
        <v>4.5322279999999999</v>
      </c>
      <c r="I29" s="7">
        <v>3.0401180000000001</v>
      </c>
      <c r="J29" s="7">
        <v>1.05081</v>
      </c>
      <c r="K29" s="7">
        <v>1.482596</v>
      </c>
      <c r="L29" s="7">
        <v>0.71027300000000004</v>
      </c>
      <c r="N29" s="5">
        <v>23</v>
      </c>
      <c r="O29" s="6" t="s">
        <v>41</v>
      </c>
      <c r="P29" s="46">
        <f>$N$3*Tariff_Input!D63+Tariff_Input!D96+'2xSD'!D$105</f>
        <v>-3.8757744000000005</v>
      </c>
      <c r="Q29" s="15">
        <f>$N$3*Tariff_Input!E63+Tariff_Input!E96+'2xSD'!E$105</f>
        <v>-4.9766469500000001</v>
      </c>
      <c r="R29" s="15">
        <f>$N$3*Tariff_Input!F63+Tariff_Input!F96+'2xSD'!F$105</f>
        <v>-5.0609140500000001</v>
      </c>
      <c r="S29" s="15">
        <f>$N$3*Tariff_Input!G63+Tariff_Input!G96+'2xSD'!G$105</f>
        <v>-6.5095220999999999</v>
      </c>
      <c r="T29" s="15">
        <f>$N$3*Tariff_Input!H63+Tariff_Input!H96+'2xSD'!H$105</f>
        <v>-7.99215125</v>
      </c>
      <c r="U29" s="15">
        <f>$N$3*Tariff_Input!I63+Tariff_Input!I96+'2xSD'!I$105</f>
        <v>-18.633381749999998</v>
      </c>
      <c r="V29" s="15">
        <f>$N$3*Tariff_Input!J63+Tariff_Input!J96+'2xSD'!J$105</f>
        <v>-20.163706850000001</v>
      </c>
      <c r="W29" s="15">
        <f>$N$3*Tariff_Input!K63+Tariff_Input!K96+'2xSD'!K$105</f>
        <v>-19.915370750000001</v>
      </c>
      <c r="X29" s="15">
        <f>$N$3*Tariff_Input!L63+Tariff_Input!L96+'2xSD'!L$105</f>
        <v>-18.383610300000001</v>
      </c>
    </row>
    <row r="30" spans="2:24" x14ac:dyDescent="0.25">
      <c r="B30" s="5">
        <v>23</v>
      </c>
      <c r="C30" s="6" t="s">
        <v>41</v>
      </c>
      <c r="D30" s="8">
        <v>-2.7192430000000001</v>
      </c>
      <c r="E30" s="8">
        <v>-4.4113059999999997</v>
      </c>
      <c r="F30" s="8">
        <v>-4.7652000000000001</v>
      </c>
      <c r="G30" s="8">
        <v>-1.789579</v>
      </c>
      <c r="H30" s="8">
        <v>-4.4588400000000004</v>
      </c>
      <c r="I30" s="8">
        <v>-6.2762669999999998</v>
      </c>
      <c r="J30" s="8">
        <v>-4.3167689999999999</v>
      </c>
      <c r="K30" s="8">
        <v>-4.9166480000000004</v>
      </c>
      <c r="L30" s="8">
        <v>-4.8324069999999999</v>
      </c>
      <c r="N30" s="5">
        <v>24</v>
      </c>
      <c r="O30" s="6" t="s">
        <v>42</v>
      </c>
      <c r="P30" s="45">
        <f>$N$3*Tariff_Input!D64+Tariff_Input!D97+'2xSD'!D$105</f>
        <v>-0.5018914000000001</v>
      </c>
      <c r="Q30" s="14">
        <f>$N$3*Tariff_Input!E64+Tariff_Input!E97+'2xSD'!E$105</f>
        <v>-1.84206395</v>
      </c>
      <c r="R30" s="14">
        <f>$N$3*Tariff_Input!F64+Tariff_Input!F97+'2xSD'!F$105</f>
        <v>-1.3963330500000002</v>
      </c>
      <c r="S30" s="14">
        <f>$N$3*Tariff_Input!G64+Tariff_Input!G97+'2xSD'!G$105</f>
        <v>-2.6389071</v>
      </c>
      <c r="T30" s="14">
        <f>$N$3*Tariff_Input!H64+Tariff_Input!H97+'2xSD'!H$105</f>
        <v>-4.4162442500000001</v>
      </c>
      <c r="U30" s="14">
        <f>$N$3*Tariff_Input!I64+Tariff_Input!I97+'2xSD'!I$105</f>
        <v>-20.964645749999999</v>
      </c>
      <c r="V30" s="14">
        <f>$N$3*Tariff_Input!J64+Tariff_Input!J97+'2xSD'!J$105</f>
        <v>-23.025148850000001</v>
      </c>
      <c r="W30" s="14">
        <f>$N$3*Tariff_Input!K64+Tariff_Input!K97+'2xSD'!K$105</f>
        <v>-22.414509750000001</v>
      </c>
      <c r="X30" s="14">
        <f>$N$3*Tariff_Input!L64+Tariff_Input!L97+'2xSD'!L$105</f>
        <v>-21.0792553</v>
      </c>
    </row>
    <row r="31" spans="2:24" x14ac:dyDescent="0.25">
      <c r="B31" s="5">
        <v>24</v>
      </c>
      <c r="C31" s="6" t="s">
        <v>42</v>
      </c>
      <c r="D31" s="7">
        <v>-2.7478940000000001</v>
      </c>
      <c r="E31" s="7">
        <v>-2.5663390000000001</v>
      </c>
      <c r="F31" s="7">
        <v>-2.8408509999999998</v>
      </c>
      <c r="G31" s="7">
        <v>-1.2151700000000001</v>
      </c>
      <c r="H31" s="7">
        <v>-2.2915420000000002</v>
      </c>
      <c r="I31" s="7">
        <v>-5.8848050000000001</v>
      </c>
      <c r="J31" s="7">
        <v>-5.5067750000000002</v>
      </c>
      <c r="K31" s="7">
        <v>-5.8818219999999997</v>
      </c>
      <c r="L31" s="7">
        <v>-5.9105270000000001</v>
      </c>
      <c r="N31" s="5">
        <v>25</v>
      </c>
      <c r="O31" s="6" t="s">
        <v>43</v>
      </c>
      <c r="P31" s="46">
        <f>$N$3*Tariff_Input!D65+Tariff_Input!D98+'2xSD'!D$105</f>
        <v>-3.60758125</v>
      </c>
      <c r="Q31" s="15">
        <f>$N$3*Tariff_Input!E65+Tariff_Input!E98+'2xSD'!E$105</f>
        <v>-4.60377875</v>
      </c>
      <c r="R31" s="15">
        <f>$N$3*Tariff_Input!F65+Tariff_Input!F98+'2xSD'!F$105</f>
        <v>-4.1381038500000003</v>
      </c>
      <c r="S31" s="15">
        <f>$N$3*Tariff_Input!G65+Tariff_Input!G98+'2xSD'!G$105</f>
        <v>-4.9449424500000001</v>
      </c>
      <c r="T31" s="15">
        <f>$N$3*Tariff_Input!H65+Tariff_Input!H98+'2xSD'!H$105</f>
        <v>-7.2418531999999995</v>
      </c>
      <c r="U31" s="15">
        <f>$N$3*Tariff_Input!I65+Tariff_Input!I98+'2xSD'!I$105</f>
        <v>-22.51908955</v>
      </c>
      <c r="V31" s="15">
        <f>$N$3*Tariff_Input!J65+Tariff_Input!J98+'2xSD'!J$105</f>
        <v>-24.471163799999999</v>
      </c>
      <c r="W31" s="15">
        <f>$N$3*Tariff_Input!K65+Tariff_Input!K98+'2xSD'!K$105</f>
        <v>-24.349931650000002</v>
      </c>
      <c r="X31" s="15">
        <f>$N$3*Tariff_Input!L65+Tariff_Input!L98+'2xSD'!L$105</f>
        <v>-23.5070075</v>
      </c>
    </row>
    <row r="32" spans="2:24" x14ac:dyDescent="0.25">
      <c r="B32" s="5">
        <v>25</v>
      </c>
      <c r="C32" s="6" t="s">
        <v>43</v>
      </c>
      <c r="D32" s="8">
        <v>-0.12327299999999999</v>
      </c>
      <c r="E32" s="8">
        <v>-0.18984799999999999</v>
      </c>
      <c r="F32" s="8">
        <v>-0.51471500000000003</v>
      </c>
      <c r="G32" s="8">
        <v>-0.55133500000000002</v>
      </c>
      <c r="H32" s="8">
        <v>-0.28825899999999999</v>
      </c>
      <c r="I32" s="8">
        <v>-3.8371249999999999</v>
      </c>
      <c r="J32" s="8">
        <v>-3.742953</v>
      </c>
      <c r="K32" s="8">
        <v>-4.1054550000000001</v>
      </c>
      <c r="L32" s="8">
        <v>-4.6778630000000003</v>
      </c>
      <c r="N32" s="5">
        <v>26</v>
      </c>
      <c r="O32" s="6" t="s">
        <v>44</v>
      </c>
      <c r="P32" s="45">
        <f>$N$3*Tariff_Input!D66+Tariff_Input!D99+'2xSD'!D$105</f>
        <v>-4.1792274999999997</v>
      </c>
      <c r="Q32" s="14">
        <f>$N$3*Tariff_Input!E66+Tariff_Input!E99+'2xSD'!E$105</f>
        <v>-5.3411059999999999</v>
      </c>
      <c r="R32" s="14">
        <f>$N$3*Tariff_Input!F66+Tariff_Input!F99+'2xSD'!F$105</f>
        <v>-4.0774001999999996</v>
      </c>
      <c r="S32" s="14">
        <f>$N$3*Tariff_Input!G66+Tariff_Input!G99+'2xSD'!G$105</f>
        <v>-4.5996047999999998</v>
      </c>
      <c r="T32" s="14">
        <f>$N$3*Tariff_Input!H66+Tariff_Input!H99+'2xSD'!H$105</f>
        <v>-7.0298374999999993</v>
      </c>
      <c r="U32" s="14">
        <f>$N$3*Tariff_Input!I66+Tariff_Input!I99+'2xSD'!I$105</f>
        <v>-22.900431449999999</v>
      </c>
      <c r="V32" s="14">
        <f>$N$3*Tariff_Input!J66+Tariff_Input!J99+'2xSD'!J$105</f>
        <v>-24.826905249999999</v>
      </c>
      <c r="W32" s="14">
        <f>$N$3*Tariff_Input!K66+Tariff_Input!K99+'2xSD'!K$105</f>
        <v>-25.456932999999999</v>
      </c>
      <c r="X32" s="14">
        <f>$N$3*Tariff_Input!L66+Tariff_Input!L99+'2xSD'!L$105</f>
        <v>-24.409287650000003</v>
      </c>
    </row>
    <row r="33" spans="2:24" x14ac:dyDescent="0.25">
      <c r="B33" s="5">
        <v>26</v>
      </c>
      <c r="C33" s="6" t="s">
        <v>44</v>
      </c>
      <c r="D33" s="7">
        <v>-2.8671139999999999</v>
      </c>
      <c r="E33" s="7">
        <v>-3.059742</v>
      </c>
      <c r="F33" s="7">
        <v>1.638879</v>
      </c>
      <c r="G33" s="7">
        <v>3.1101009999999998</v>
      </c>
      <c r="H33" s="7">
        <v>2.7098810000000002</v>
      </c>
      <c r="I33" s="7">
        <v>4.4249770000000002</v>
      </c>
      <c r="J33" s="7">
        <v>3.9931040000000002</v>
      </c>
      <c r="K33" s="7">
        <v>3.29474</v>
      </c>
      <c r="L33" s="7">
        <v>3.2451949999999998</v>
      </c>
      <c r="N33" s="5">
        <v>27</v>
      </c>
      <c r="O33" s="6" t="s">
        <v>45</v>
      </c>
      <c r="P33" s="46">
        <f>$N$3*Tariff_Input!D67+Tariff_Input!D100+'2xSD'!D$105</f>
        <v>-7.2839237499999996</v>
      </c>
      <c r="Q33" s="15">
        <f>$N$3*Tariff_Input!E67+Tariff_Input!E100+'2xSD'!E$105</f>
        <v>-8.2446356000000005</v>
      </c>
      <c r="R33" s="15">
        <f>$N$3*Tariff_Input!F67+Tariff_Input!F100+'2xSD'!F$105</f>
        <v>-5.7119104499999995</v>
      </c>
      <c r="S33" s="15">
        <f>$N$3*Tariff_Input!G67+Tariff_Input!G100+'2xSD'!G$105</f>
        <v>-6.2521713000000005</v>
      </c>
      <c r="T33" s="15">
        <f>$N$3*Tariff_Input!H67+Tariff_Input!H100+'2xSD'!H$105</f>
        <v>-8.6975460499999997</v>
      </c>
      <c r="U33" s="15">
        <f>$N$3*Tariff_Input!I67+Tariff_Input!I100+'2xSD'!I$105</f>
        <v>-23.911757850000001</v>
      </c>
      <c r="V33" s="15">
        <f>$N$3*Tariff_Input!J67+Tariff_Input!J100+'2xSD'!J$105</f>
        <v>-25.865410300000001</v>
      </c>
      <c r="W33" s="15">
        <f>$N$3*Tariff_Input!K67+Tariff_Input!K100+'2xSD'!K$105</f>
        <v>-26.117847400000002</v>
      </c>
      <c r="X33" s="15">
        <f>$N$3*Tariff_Input!L67+Tariff_Input!L100+'2xSD'!L$105</f>
        <v>-21.434392650000003</v>
      </c>
    </row>
    <row r="34" spans="2:24" x14ac:dyDescent="0.25">
      <c r="B34" s="5">
        <v>27</v>
      </c>
      <c r="C34" s="6" t="s">
        <v>45</v>
      </c>
      <c r="D34" s="8">
        <v>-1.6801459999999999</v>
      </c>
      <c r="E34" s="8">
        <v>-1.4672829999999999</v>
      </c>
      <c r="F34" s="8">
        <v>2.8416600000000001</v>
      </c>
      <c r="G34" s="8">
        <v>3.4873590000000001</v>
      </c>
      <c r="H34" s="8">
        <v>3.3754080000000002</v>
      </c>
      <c r="I34" s="12">
        <v>4.3350210000000002</v>
      </c>
      <c r="J34" s="12">
        <v>3.9459939999999998</v>
      </c>
      <c r="K34" s="12">
        <v>0.77717999999999998</v>
      </c>
      <c r="L34" s="12">
        <v>-0.48538700000000001</v>
      </c>
    </row>
    <row r="37" spans="2:24" x14ac:dyDescent="0.25">
      <c r="D37" s="31" t="s">
        <v>55</v>
      </c>
      <c r="E37" s="31"/>
      <c r="F37" s="31"/>
      <c r="G37" s="31"/>
      <c r="H37" s="31"/>
      <c r="I37" s="32" t="s">
        <v>56</v>
      </c>
      <c r="J37" s="32"/>
      <c r="K37" s="32"/>
      <c r="L37" s="32"/>
    </row>
    <row r="38" spans="2:24" x14ac:dyDescent="0.25">
      <c r="B38" s="36" t="s">
        <v>10</v>
      </c>
      <c r="C38" s="37"/>
      <c r="D38" s="34" t="s">
        <v>46</v>
      </c>
      <c r="E38" s="34" t="s">
        <v>46</v>
      </c>
      <c r="F38" s="34" t="s">
        <v>46</v>
      </c>
      <c r="G38" s="34" t="s">
        <v>46</v>
      </c>
      <c r="H38" s="34" t="s">
        <v>46</v>
      </c>
      <c r="I38" s="34" t="s">
        <v>46</v>
      </c>
      <c r="J38" s="34" t="s">
        <v>46</v>
      </c>
      <c r="K38" s="34" t="s">
        <v>46</v>
      </c>
      <c r="L38" s="34" t="s">
        <v>46</v>
      </c>
    </row>
    <row r="39" spans="2:24" x14ac:dyDescent="0.25">
      <c r="B39" s="38"/>
      <c r="C39" s="38"/>
      <c r="D39" s="35"/>
      <c r="E39" s="35"/>
      <c r="F39" s="35"/>
      <c r="G39" s="35"/>
      <c r="H39" s="35"/>
      <c r="I39" s="35"/>
      <c r="J39" s="35"/>
      <c r="K39" s="35"/>
      <c r="L39" s="35"/>
    </row>
    <row r="40" spans="2:24" ht="30.75" thickBot="1" x14ac:dyDescent="0.3">
      <c r="B40" s="1" t="s">
        <v>12</v>
      </c>
      <c r="C40" s="1" t="s">
        <v>13</v>
      </c>
      <c r="D40" s="1" t="s">
        <v>14</v>
      </c>
      <c r="E40" s="1" t="s">
        <v>14</v>
      </c>
      <c r="F40" s="1" t="s">
        <v>14</v>
      </c>
      <c r="G40" s="1" t="s">
        <v>14</v>
      </c>
      <c r="H40" s="1" t="s">
        <v>14</v>
      </c>
      <c r="I40" s="1" t="s">
        <v>14</v>
      </c>
      <c r="J40" s="1" t="s">
        <v>14</v>
      </c>
      <c r="K40" s="1" t="s">
        <v>14</v>
      </c>
      <c r="L40" s="1" t="s">
        <v>14</v>
      </c>
    </row>
    <row r="41" spans="2:24" ht="15.75" thickTop="1" x14ac:dyDescent="0.25">
      <c r="B41" s="2">
        <v>1</v>
      </c>
      <c r="C41" s="3" t="s">
        <v>17</v>
      </c>
      <c r="D41" s="4">
        <v>24.098106999999999</v>
      </c>
      <c r="E41" s="4">
        <v>21.936661000000001</v>
      </c>
      <c r="F41" s="4">
        <v>25.127763999999999</v>
      </c>
      <c r="G41" s="4">
        <v>29.519303000000001</v>
      </c>
      <c r="H41" s="4">
        <v>39.463591999999998</v>
      </c>
      <c r="I41" s="4">
        <v>61.755887000000001</v>
      </c>
      <c r="J41" s="4">
        <v>59.925134999999997</v>
      </c>
      <c r="K41" s="4">
        <v>70.383154000000005</v>
      </c>
      <c r="L41" s="4">
        <v>59.342787000000001</v>
      </c>
    </row>
    <row r="42" spans="2:24" x14ac:dyDescent="0.25">
      <c r="B42" s="5">
        <v>2</v>
      </c>
      <c r="C42" s="6" t="s">
        <v>18</v>
      </c>
      <c r="D42" s="7">
        <v>13.959538</v>
      </c>
      <c r="E42" s="7">
        <v>13.138436</v>
      </c>
      <c r="F42" s="7">
        <v>13.939197999999999</v>
      </c>
      <c r="G42" s="7">
        <v>7.2951280000000001</v>
      </c>
      <c r="H42" s="7">
        <v>18.335944999999999</v>
      </c>
      <c r="I42" s="7">
        <v>52.255232999999997</v>
      </c>
      <c r="J42" s="7">
        <v>51.194124000000002</v>
      </c>
      <c r="K42" s="7">
        <v>59.584598999999997</v>
      </c>
      <c r="L42" s="7">
        <v>49.682175000000001</v>
      </c>
    </row>
    <row r="43" spans="2:24" x14ac:dyDescent="0.25">
      <c r="B43" s="5">
        <v>3</v>
      </c>
      <c r="C43" s="6" t="s">
        <v>19</v>
      </c>
      <c r="D43" s="8">
        <v>21.893176</v>
      </c>
      <c r="E43" s="8">
        <v>20.711341999999998</v>
      </c>
      <c r="F43" s="8">
        <v>22.291737000000001</v>
      </c>
      <c r="G43" s="8">
        <v>22.038062</v>
      </c>
      <c r="H43" s="8">
        <v>31.783283000000001</v>
      </c>
      <c r="I43" s="8">
        <v>52.182848</v>
      </c>
      <c r="J43" s="8">
        <v>50.182611999999999</v>
      </c>
      <c r="K43" s="8">
        <v>58.988954999999997</v>
      </c>
      <c r="L43" s="8">
        <v>49.604515999999997</v>
      </c>
    </row>
    <row r="44" spans="2:24" x14ac:dyDescent="0.25">
      <c r="B44" s="5">
        <v>4</v>
      </c>
      <c r="C44" s="6" t="s">
        <v>22</v>
      </c>
      <c r="D44" s="7">
        <v>21.893176</v>
      </c>
      <c r="E44" s="7">
        <v>20.711341999999998</v>
      </c>
      <c r="F44" s="7">
        <v>22.291737000000001</v>
      </c>
      <c r="G44" s="7">
        <v>22.038062</v>
      </c>
      <c r="H44" s="7">
        <v>31.783283000000001</v>
      </c>
      <c r="I44" s="7">
        <v>52.182848</v>
      </c>
      <c r="J44" s="7">
        <v>50.182611999999999</v>
      </c>
      <c r="K44" s="7">
        <v>58.988954999999997</v>
      </c>
      <c r="L44" s="7">
        <v>49.604515999999997</v>
      </c>
    </row>
    <row r="45" spans="2:24" x14ac:dyDescent="0.25">
      <c r="B45" s="5">
        <v>5</v>
      </c>
      <c r="C45" s="6" t="s">
        <v>23</v>
      </c>
      <c r="D45" s="8">
        <v>17.024494000000001</v>
      </c>
      <c r="E45" s="8">
        <v>16.658467000000002</v>
      </c>
      <c r="F45" s="8">
        <v>18.884544000000002</v>
      </c>
      <c r="G45" s="8">
        <v>18.754106</v>
      </c>
      <c r="H45" s="8">
        <v>27.316862</v>
      </c>
      <c r="I45" s="8">
        <v>51.000816</v>
      </c>
      <c r="J45" s="8">
        <v>50.125087999999998</v>
      </c>
      <c r="K45" s="8">
        <v>58.841366000000001</v>
      </c>
      <c r="L45" s="8">
        <v>53.878262999999997</v>
      </c>
    </row>
    <row r="46" spans="2:24" x14ac:dyDescent="0.25">
      <c r="B46" s="5">
        <v>6</v>
      </c>
      <c r="C46" s="6" t="s">
        <v>24</v>
      </c>
      <c r="D46" s="7">
        <v>17.447343</v>
      </c>
      <c r="E46" s="7">
        <v>16.477468999999999</v>
      </c>
      <c r="F46" s="7">
        <v>18.824068</v>
      </c>
      <c r="G46" s="7">
        <v>18.677167000000001</v>
      </c>
      <c r="H46" s="7">
        <v>26.540472999999999</v>
      </c>
      <c r="I46" s="7">
        <v>44.149864999999998</v>
      </c>
      <c r="J46" s="7">
        <v>42.466278000000003</v>
      </c>
      <c r="K46" s="7">
        <v>48.763060000000003</v>
      </c>
      <c r="L46" s="7">
        <v>42.461917</v>
      </c>
    </row>
    <row r="47" spans="2:24" x14ac:dyDescent="0.25">
      <c r="B47" s="5">
        <v>7</v>
      </c>
      <c r="C47" s="6" t="s">
        <v>25</v>
      </c>
      <c r="D47" s="8">
        <v>15.160989000000001</v>
      </c>
      <c r="E47" s="8">
        <v>14.58014</v>
      </c>
      <c r="F47" s="8">
        <v>17.085080999999999</v>
      </c>
      <c r="G47" s="8">
        <v>17.045051999999998</v>
      </c>
      <c r="H47" s="8">
        <v>24.123403</v>
      </c>
      <c r="I47" s="8">
        <v>43.289959000000003</v>
      </c>
      <c r="J47" s="8">
        <v>41.629196999999998</v>
      </c>
      <c r="K47" s="8">
        <v>47.504100999999999</v>
      </c>
      <c r="L47" s="8">
        <v>42.284706</v>
      </c>
    </row>
    <row r="48" spans="2:24" x14ac:dyDescent="0.25">
      <c r="B48" s="5">
        <v>8</v>
      </c>
      <c r="C48" s="6" t="s">
        <v>26</v>
      </c>
      <c r="D48" s="7">
        <v>15.160989000000001</v>
      </c>
      <c r="E48" s="7">
        <v>14.58014</v>
      </c>
      <c r="F48" s="7">
        <v>17.085080999999999</v>
      </c>
      <c r="G48" s="7">
        <v>17.045051999999998</v>
      </c>
      <c r="H48" s="7">
        <v>24.123403</v>
      </c>
      <c r="I48" s="7">
        <v>41.869033999999999</v>
      </c>
      <c r="J48" s="7">
        <v>40.256487999999997</v>
      </c>
      <c r="K48" s="7">
        <v>46.201244000000003</v>
      </c>
      <c r="L48" s="7">
        <v>40.823636</v>
      </c>
    </row>
    <row r="49" spans="2:12" x14ac:dyDescent="0.25">
      <c r="B49" s="5">
        <v>9</v>
      </c>
      <c r="C49" s="6" t="s">
        <v>27</v>
      </c>
      <c r="D49" s="8">
        <v>14.839326</v>
      </c>
      <c r="E49" s="8">
        <v>14.584082</v>
      </c>
      <c r="F49" s="8">
        <v>16.884585999999999</v>
      </c>
      <c r="G49" s="8">
        <v>16.037251999999999</v>
      </c>
      <c r="H49" s="8">
        <v>23.516178</v>
      </c>
      <c r="I49" s="8">
        <v>43.306465000000003</v>
      </c>
      <c r="J49" s="8">
        <v>41.609426999999997</v>
      </c>
      <c r="K49" s="8">
        <v>47.631594999999997</v>
      </c>
      <c r="L49" s="8">
        <v>41.685191000000003</v>
      </c>
    </row>
    <row r="50" spans="2:12" x14ac:dyDescent="0.25">
      <c r="B50" s="5">
        <v>10</v>
      </c>
      <c r="C50" s="6" t="s">
        <v>28</v>
      </c>
      <c r="D50" s="7">
        <v>14.182942000000001</v>
      </c>
      <c r="E50" s="7">
        <v>14.032245</v>
      </c>
      <c r="F50" s="7">
        <v>16.605905</v>
      </c>
      <c r="G50" s="7">
        <v>16.685399</v>
      </c>
      <c r="H50" s="7">
        <v>22.281068999999999</v>
      </c>
      <c r="I50" s="7">
        <v>36.547699000000001</v>
      </c>
      <c r="J50" s="7">
        <v>35.294331999999997</v>
      </c>
      <c r="K50" s="7">
        <v>39.999738999999998</v>
      </c>
      <c r="L50" s="7">
        <v>36.362715000000001</v>
      </c>
    </row>
    <row r="51" spans="2:12" x14ac:dyDescent="0.25">
      <c r="B51" s="5">
        <v>11</v>
      </c>
      <c r="C51" s="6" t="s">
        <v>29</v>
      </c>
      <c r="D51" s="8">
        <v>14.182942000000001</v>
      </c>
      <c r="E51" s="8">
        <v>14.032245</v>
      </c>
      <c r="F51" s="8">
        <v>16.605905</v>
      </c>
      <c r="G51" s="8">
        <v>16.685399</v>
      </c>
      <c r="H51" s="8">
        <v>22.281068999999999</v>
      </c>
      <c r="I51" s="8">
        <v>36.547699000000001</v>
      </c>
      <c r="J51" s="8">
        <v>35.294331999999997</v>
      </c>
      <c r="K51" s="8">
        <v>39.999738999999998</v>
      </c>
      <c r="L51" s="8">
        <v>36.362715000000001</v>
      </c>
    </row>
    <row r="52" spans="2:12" x14ac:dyDescent="0.25">
      <c r="B52" s="5">
        <v>12</v>
      </c>
      <c r="C52" s="6" t="s">
        <v>30</v>
      </c>
      <c r="D52" s="7">
        <v>9.4649079999999994</v>
      </c>
      <c r="E52" s="7">
        <v>10.028135000000001</v>
      </c>
      <c r="F52" s="7">
        <v>11.847329</v>
      </c>
      <c r="G52" s="7">
        <v>12.252741</v>
      </c>
      <c r="H52" s="7">
        <v>15.858383999999999</v>
      </c>
      <c r="I52" s="7">
        <v>25.797864000000001</v>
      </c>
      <c r="J52" s="7">
        <v>24.510349999999999</v>
      </c>
      <c r="K52" s="7">
        <v>26.671944</v>
      </c>
      <c r="L52" s="7">
        <v>24.207516999999999</v>
      </c>
    </row>
    <row r="53" spans="2:12" x14ac:dyDescent="0.25">
      <c r="B53" s="5">
        <v>13</v>
      </c>
      <c r="C53" s="6" t="s">
        <v>31</v>
      </c>
      <c r="D53" s="8">
        <v>7.0080249999999999</v>
      </c>
      <c r="E53" s="8">
        <v>7.1465170000000002</v>
      </c>
      <c r="F53" s="8">
        <v>7.9074960000000001</v>
      </c>
      <c r="G53" s="8">
        <v>8.4149460000000005</v>
      </c>
      <c r="H53" s="8">
        <v>7.8609600000000004</v>
      </c>
      <c r="I53" s="8">
        <v>15.621567000000001</v>
      </c>
      <c r="J53" s="8">
        <v>15.629498</v>
      </c>
      <c r="K53" s="8">
        <v>16.283767000000001</v>
      </c>
      <c r="L53" s="8">
        <v>15.165671</v>
      </c>
    </row>
    <row r="54" spans="2:12" x14ac:dyDescent="0.25">
      <c r="B54" s="5">
        <v>14</v>
      </c>
      <c r="C54" s="6" t="s">
        <v>32</v>
      </c>
      <c r="D54" s="7">
        <v>7.0080249999999999</v>
      </c>
      <c r="E54" s="7">
        <v>7.1465170000000002</v>
      </c>
      <c r="F54" s="7">
        <v>7.9074960000000001</v>
      </c>
      <c r="G54" s="7">
        <v>8.4149460000000005</v>
      </c>
      <c r="H54" s="7">
        <v>7.8609600000000004</v>
      </c>
      <c r="I54" s="7">
        <v>15.621567000000001</v>
      </c>
      <c r="J54" s="7">
        <v>15.629498</v>
      </c>
      <c r="K54" s="7">
        <v>16.283767000000001</v>
      </c>
      <c r="L54" s="7">
        <v>15.165671</v>
      </c>
    </row>
    <row r="55" spans="2:12" x14ac:dyDescent="0.25">
      <c r="B55" s="5">
        <v>15</v>
      </c>
      <c r="C55" s="6" t="s">
        <v>33</v>
      </c>
      <c r="D55" s="8">
        <v>2.8521570000000001</v>
      </c>
      <c r="E55" s="8">
        <v>3.2972670000000002</v>
      </c>
      <c r="F55" s="8">
        <v>3.2326640000000002</v>
      </c>
      <c r="G55" s="8">
        <v>3.877059</v>
      </c>
      <c r="H55" s="8">
        <v>2.4996659999999999</v>
      </c>
      <c r="I55" s="8">
        <v>9.0495180000000008</v>
      </c>
      <c r="J55" s="8">
        <v>8.9109770000000008</v>
      </c>
      <c r="K55" s="8">
        <v>8.8920250000000003</v>
      </c>
      <c r="L55" s="8">
        <v>7.229311</v>
      </c>
    </row>
    <row r="56" spans="2:12" x14ac:dyDescent="0.25">
      <c r="B56" s="5">
        <v>16</v>
      </c>
      <c r="C56" s="6" t="s">
        <v>34</v>
      </c>
      <c r="D56" s="7">
        <v>1.222774</v>
      </c>
      <c r="E56" s="7">
        <v>2.0965410000000002</v>
      </c>
      <c r="F56" s="7">
        <v>1.8925080000000001</v>
      </c>
      <c r="G56" s="7">
        <v>2.5680399999999999</v>
      </c>
      <c r="H56" s="7">
        <v>1.8418000000000001</v>
      </c>
      <c r="I56" s="7">
        <v>3.2842799999999999</v>
      </c>
      <c r="J56" s="7">
        <v>3.479079</v>
      </c>
      <c r="K56" s="7">
        <v>2.7842750000000001</v>
      </c>
      <c r="L56" s="7">
        <v>1.7994779999999999</v>
      </c>
    </row>
    <row r="57" spans="2:12" x14ac:dyDescent="0.25">
      <c r="B57" s="5">
        <v>17</v>
      </c>
      <c r="C57" s="6" t="s">
        <v>35</v>
      </c>
      <c r="D57" s="8">
        <v>0.45508599999999999</v>
      </c>
      <c r="E57" s="8">
        <v>-0.167631</v>
      </c>
      <c r="F57" s="8">
        <v>-0.48888700000000002</v>
      </c>
      <c r="G57" s="8">
        <v>-0.238931</v>
      </c>
      <c r="H57" s="8">
        <v>-1.9343349999999999</v>
      </c>
      <c r="I57" s="8">
        <v>2.937344</v>
      </c>
      <c r="J57" s="8">
        <v>3.0660159999999999</v>
      </c>
      <c r="K57" s="8">
        <v>3.4057089999999999</v>
      </c>
      <c r="L57" s="8">
        <v>3.242998</v>
      </c>
    </row>
    <row r="58" spans="2:12" x14ac:dyDescent="0.25">
      <c r="B58" s="5">
        <v>18</v>
      </c>
      <c r="C58" s="6" t="s">
        <v>36</v>
      </c>
      <c r="D58" s="7">
        <v>1.3033410000000001</v>
      </c>
      <c r="E58" s="7">
        <v>0.77594799999999997</v>
      </c>
      <c r="F58" s="7">
        <v>0.42290899999999998</v>
      </c>
      <c r="G58" s="7">
        <v>0.37320799999999998</v>
      </c>
      <c r="H58" s="7">
        <v>-0.95878799999999997</v>
      </c>
      <c r="I58" s="7">
        <v>5.7716529999999997</v>
      </c>
      <c r="J58" s="7">
        <v>5.7707519999999999</v>
      </c>
      <c r="K58" s="7">
        <v>5.5289770000000003</v>
      </c>
      <c r="L58" s="7">
        <v>4.9899339999999999</v>
      </c>
    </row>
    <row r="59" spans="2:12" x14ac:dyDescent="0.25">
      <c r="B59" s="5">
        <v>19</v>
      </c>
      <c r="C59" s="6" t="s">
        <v>37</v>
      </c>
      <c r="D59" s="8">
        <v>0.66047500000000003</v>
      </c>
      <c r="E59" s="8">
        <v>3.132117</v>
      </c>
      <c r="F59" s="8">
        <v>3.0713569999999999</v>
      </c>
      <c r="G59" s="8">
        <v>3.773285</v>
      </c>
      <c r="H59" s="8">
        <v>2.746105</v>
      </c>
      <c r="I59" s="8">
        <v>1.601027</v>
      </c>
      <c r="J59" s="8">
        <v>1.759002</v>
      </c>
      <c r="K59" s="8">
        <v>0.75041199999999997</v>
      </c>
      <c r="L59" s="8">
        <v>-1.772016</v>
      </c>
    </row>
    <row r="60" spans="2:12" x14ac:dyDescent="0.25">
      <c r="B60" s="5">
        <v>20</v>
      </c>
      <c r="C60" s="6" t="s">
        <v>38</v>
      </c>
      <c r="D60" s="7">
        <v>-8.4793230000000008</v>
      </c>
      <c r="E60" s="7">
        <v>-7.2480849999999997</v>
      </c>
      <c r="F60" s="7">
        <v>-7.8795070000000003</v>
      </c>
      <c r="G60" s="7">
        <v>-7.779801</v>
      </c>
      <c r="H60" s="7">
        <v>-9.6853119999999997</v>
      </c>
      <c r="I60" s="7">
        <v>-4.9263649999999997</v>
      </c>
      <c r="J60" s="7">
        <v>-7.0489769999999998</v>
      </c>
      <c r="K60" s="7">
        <v>-6.581213</v>
      </c>
      <c r="L60" s="7">
        <v>-5.4289969999999999</v>
      </c>
    </row>
    <row r="61" spans="2:12" x14ac:dyDescent="0.25">
      <c r="B61" s="5">
        <v>21</v>
      </c>
      <c r="C61" s="6" t="s">
        <v>39</v>
      </c>
      <c r="D61" s="8">
        <v>-8.2531820000000007</v>
      </c>
      <c r="E61" s="8">
        <v>-7.8032830000000004</v>
      </c>
      <c r="F61" s="8">
        <v>-7.6302820000000002</v>
      </c>
      <c r="G61" s="8">
        <v>-7.3004069999999999</v>
      </c>
      <c r="H61" s="8">
        <v>-9.4754050000000003</v>
      </c>
      <c r="I61" s="8">
        <v>-4.9805859999999997</v>
      </c>
      <c r="J61" s="8">
        <v>-7.131888</v>
      </c>
      <c r="K61" s="8">
        <v>-6.6360570000000001</v>
      </c>
      <c r="L61" s="8">
        <v>-5.4472269999999998</v>
      </c>
    </row>
    <row r="62" spans="2:12" x14ac:dyDescent="0.25">
      <c r="B62" s="5">
        <v>22</v>
      </c>
      <c r="C62" s="6" t="s">
        <v>40</v>
      </c>
      <c r="D62" s="7">
        <v>2.9420679999999999</v>
      </c>
      <c r="E62" s="7">
        <v>1.709789</v>
      </c>
      <c r="F62" s="7">
        <v>1.955471</v>
      </c>
      <c r="G62" s="7">
        <v>0.79706200000000005</v>
      </c>
      <c r="H62" s="7">
        <v>-8.2885E-2</v>
      </c>
      <c r="I62" s="7">
        <v>2.1265450000000001</v>
      </c>
      <c r="J62" s="7">
        <v>2.4413269999999998</v>
      </c>
      <c r="K62" s="7">
        <v>2.6804649999999999</v>
      </c>
      <c r="L62" s="7">
        <v>2.3235260000000002</v>
      </c>
    </row>
    <row r="63" spans="2:12" x14ac:dyDescent="0.25">
      <c r="B63" s="5">
        <v>23</v>
      </c>
      <c r="C63" s="6" t="s">
        <v>41</v>
      </c>
      <c r="D63" s="8">
        <v>2.9420679999999999</v>
      </c>
      <c r="E63" s="8">
        <v>1.709789</v>
      </c>
      <c r="F63" s="8">
        <v>1.955471</v>
      </c>
      <c r="G63" s="8">
        <v>0.79706200000000005</v>
      </c>
      <c r="H63" s="8">
        <v>-8.2885E-2</v>
      </c>
      <c r="I63" s="8">
        <v>2.1265450000000001</v>
      </c>
      <c r="J63" s="8">
        <v>2.4413269999999998</v>
      </c>
      <c r="K63" s="8">
        <v>2.6804649999999999</v>
      </c>
      <c r="L63" s="8">
        <v>2.3235260000000002</v>
      </c>
    </row>
    <row r="64" spans="2:12" x14ac:dyDescent="0.25">
      <c r="B64" s="5">
        <v>24</v>
      </c>
      <c r="C64" s="6" t="s">
        <v>42</v>
      </c>
      <c r="D64" s="7">
        <v>2.9420679999999999</v>
      </c>
      <c r="E64" s="7">
        <v>1.709789</v>
      </c>
      <c r="F64" s="7">
        <v>1.955471</v>
      </c>
      <c r="G64" s="7">
        <v>0.79706200000000005</v>
      </c>
      <c r="H64" s="7">
        <v>-8.2885E-2</v>
      </c>
      <c r="I64" s="7">
        <v>2.1265450000000001</v>
      </c>
      <c r="J64" s="7">
        <v>2.4413269999999998</v>
      </c>
      <c r="K64" s="7">
        <v>2.6804649999999999</v>
      </c>
      <c r="L64" s="7">
        <v>2.3235260000000002</v>
      </c>
    </row>
    <row r="65" spans="2:12" x14ac:dyDescent="0.25">
      <c r="B65" s="5">
        <v>25</v>
      </c>
      <c r="C65" s="6" t="s">
        <v>43</v>
      </c>
      <c r="D65" s="8">
        <v>-3.9594649999999998</v>
      </c>
      <c r="E65" s="8">
        <v>-4.4273550000000004</v>
      </c>
      <c r="F65" s="8">
        <v>-4.1373530000000001</v>
      </c>
      <c r="G65" s="8">
        <v>-4.3274609999999996</v>
      </c>
      <c r="H65" s="8">
        <v>-6.3620159999999997</v>
      </c>
      <c r="I65" s="8">
        <v>-5.1255990000000002</v>
      </c>
      <c r="J65" s="8">
        <v>-5.1914040000000004</v>
      </c>
      <c r="K65" s="8">
        <v>-5.2039169999999997</v>
      </c>
      <c r="L65" s="8">
        <v>-3.1880299999999999</v>
      </c>
    </row>
    <row r="66" spans="2:12" x14ac:dyDescent="0.25">
      <c r="B66" s="5">
        <v>26</v>
      </c>
      <c r="C66" s="6" t="s">
        <v>44</v>
      </c>
      <c r="D66" s="7">
        <v>-5.2297900000000004</v>
      </c>
      <c r="E66" s="7">
        <v>-6.0658599999999998</v>
      </c>
      <c r="F66" s="7">
        <v>-4.0024559999999996</v>
      </c>
      <c r="G66" s="7">
        <v>-3.560044</v>
      </c>
      <c r="H66" s="7">
        <v>-5.8908699999999996</v>
      </c>
      <c r="I66" s="7">
        <v>-6.1870609999999999</v>
      </c>
      <c r="J66" s="7">
        <v>-6.7293450000000004</v>
      </c>
      <c r="K66" s="7">
        <v>-6.5175599999999996</v>
      </c>
      <c r="L66" s="7">
        <v>-3.3860570000000001</v>
      </c>
    </row>
    <row r="67" spans="2:12" x14ac:dyDescent="0.25">
      <c r="B67" s="5">
        <v>27</v>
      </c>
      <c r="C67" s="6" t="s">
        <v>45</v>
      </c>
      <c r="D67" s="8">
        <v>-12.129115000000001</v>
      </c>
      <c r="E67" s="8">
        <v>-12.518148</v>
      </c>
      <c r="F67" s="8">
        <v>-7.6347009999999997</v>
      </c>
      <c r="G67" s="8">
        <v>-7.2324140000000003</v>
      </c>
      <c r="H67" s="8">
        <v>-9.5968889999999991</v>
      </c>
      <c r="I67" s="12">
        <v>-8.4344529999999995</v>
      </c>
      <c r="J67" s="12">
        <v>-9.037134</v>
      </c>
      <c r="K67" s="12">
        <v>-7.203532</v>
      </c>
      <c r="L67" s="12">
        <v>-2.9739770000000001</v>
      </c>
    </row>
    <row r="70" spans="2:12" x14ac:dyDescent="0.25">
      <c r="D70" s="31" t="s">
        <v>55</v>
      </c>
      <c r="E70" s="31"/>
      <c r="F70" s="31"/>
      <c r="G70" s="31"/>
      <c r="H70" s="31"/>
      <c r="I70" s="32" t="s">
        <v>56</v>
      </c>
      <c r="J70" s="32"/>
      <c r="K70" s="32"/>
      <c r="L70" s="32"/>
    </row>
    <row r="71" spans="2:12" x14ac:dyDescent="0.25">
      <c r="B71" s="36" t="s">
        <v>10</v>
      </c>
      <c r="C71" s="37"/>
      <c r="D71" s="34" t="s">
        <v>47</v>
      </c>
      <c r="E71" s="34" t="s">
        <v>47</v>
      </c>
      <c r="F71" s="34" t="s">
        <v>47</v>
      </c>
      <c r="G71" s="34" t="s">
        <v>47</v>
      </c>
      <c r="H71" s="34" t="s">
        <v>47</v>
      </c>
      <c r="I71" s="34" t="s">
        <v>47</v>
      </c>
      <c r="J71" s="34" t="s">
        <v>47</v>
      </c>
      <c r="K71" s="34" t="s">
        <v>47</v>
      </c>
      <c r="L71" s="34" t="s">
        <v>47</v>
      </c>
    </row>
    <row r="72" spans="2:12" x14ac:dyDescent="0.25">
      <c r="B72" s="38"/>
      <c r="C72" s="38"/>
      <c r="D72" s="35"/>
      <c r="E72" s="35"/>
      <c r="F72" s="35"/>
      <c r="G72" s="35"/>
      <c r="H72" s="35"/>
      <c r="I72" s="35"/>
      <c r="J72" s="35"/>
      <c r="K72" s="35"/>
      <c r="L72" s="35"/>
    </row>
    <row r="73" spans="2:12" ht="30.75" thickBot="1" x14ac:dyDescent="0.3">
      <c r="B73" s="1" t="s">
        <v>12</v>
      </c>
      <c r="C73" s="1" t="s">
        <v>13</v>
      </c>
      <c r="D73" s="1" t="s">
        <v>14</v>
      </c>
      <c r="E73" s="1" t="s">
        <v>14</v>
      </c>
      <c r="F73" s="1" t="s">
        <v>14</v>
      </c>
      <c r="G73" s="1" t="s">
        <v>14</v>
      </c>
      <c r="H73" s="1" t="s">
        <v>14</v>
      </c>
      <c r="I73" s="1" t="s">
        <v>14</v>
      </c>
      <c r="J73" s="1" t="s">
        <v>14</v>
      </c>
      <c r="K73" s="1" t="s">
        <v>14</v>
      </c>
      <c r="L73" s="1" t="s">
        <v>14</v>
      </c>
    </row>
    <row r="74" spans="2:12" ht="15.75" thickTop="1" x14ac:dyDescent="0.25">
      <c r="B74" s="2">
        <v>1</v>
      </c>
      <c r="C74" s="3" t="s">
        <v>17</v>
      </c>
      <c r="D74" s="4">
        <v>18.297187000000001</v>
      </c>
      <c r="E74" s="4">
        <v>19.994368999999999</v>
      </c>
      <c r="F74" s="4">
        <v>20.323937999999998</v>
      </c>
      <c r="G74" s="4">
        <v>27.849539</v>
      </c>
      <c r="H74" s="4">
        <v>34.670938</v>
      </c>
      <c r="I74" s="4">
        <v>70.035591999999994</v>
      </c>
      <c r="J74" s="4">
        <v>73.702280999999999</v>
      </c>
      <c r="K74" s="4">
        <v>63.090831000000001</v>
      </c>
      <c r="L74" s="4">
        <v>64.171245999999996</v>
      </c>
    </row>
    <row r="75" spans="2:12" x14ac:dyDescent="0.25">
      <c r="B75" s="5">
        <v>2</v>
      </c>
      <c r="C75" s="6" t="s">
        <v>18</v>
      </c>
      <c r="D75" s="7">
        <v>18.297187000000001</v>
      </c>
      <c r="E75" s="7">
        <v>19.994368999999999</v>
      </c>
      <c r="F75" s="7">
        <v>20.323937999999998</v>
      </c>
      <c r="G75" s="7">
        <v>27.849539</v>
      </c>
      <c r="H75" s="7">
        <v>34.670938</v>
      </c>
      <c r="I75" s="7">
        <v>61.007030999999998</v>
      </c>
      <c r="J75" s="7">
        <v>64.270422999999994</v>
      </c>
      <c r="K75" s="7">
        <v>61.213946999999997</v>
      </c>
      <c r="L75" s="7">
        <v>61.525339000000002</v>
      </c>
    </row>
    <row r="76" spans="2:12" x14ac:dyDescent="0.25">
      <c r="B76" s="5">
        <v>3</v>
      </c>
      <c r="C76" s="6" t="s">
        <v>19</v>
      </c>
      <c r="D76" s="8">
        <v>17.194122</v>
      </c>
      <c r="E76" s="8">
        <v>19.143339000000001</v>
      </c>
      <c r="F76" s="8">
        <v>17.679013999999999</v>
      </c>
      <c r="G76" s="8">
        <v>19.509435</v>
      </c>
      <c r="H76" s="8">
        <v>25.675022999999999</v>
      </c>
      <c r="I76" s="8">
        <v>60.106620999999997</v>
      </c>
      <c r="J76" s="8">
        <v>63.793315999999997</v>
      </c>
      <c r="K76" s="8">
        <v>55.432358999999998</v>
      </c>
      <c r="L76" s="8">
        <v>55.965221999999997</v>
      </c>
    </row>
    <row r="77" spans="2:12" x14ac:dyDescent="0.25">
      <c r="B77" s="5">
        <v>4</v>
      </c>
      <c r="C77" s="6" t="s">
        <v>22</v>
      </c>
      <c r="D77" s="7">
        <v>18.970946999999999</v>
      </c>
      <c r="E77" s="7">
        <v>28.425070000000002</v>
      </c>
      <c r="F77" s="7">
        <v>27.167207000000001</v>
      </c>
      <c r="G77" s="7">
        <v>29.043396000000001</v>
      </c>
      <c r="H77" s="7">
        <v>34.574100999999999</v>
      </c>
      <c r="I77" s="7">
        <v>68.729900999999998</v>
      </c>
      <c r="J77" s="7">
        <v>72.570783000000006</v>
      </c>
      <c r="K77" s="7">
        <v>63.987001999999997</v>
      </c>
      <c r="L77" s="7">
        <v>64.867092999999997</v>
      </c>
    </row>
    <row r="78" spans="2:12" x14ac:dyDescent="0.25">
      <c r="B78" s="5">
        <v>5</v>
      </c>
      <c r="C78" s="6" t="s">
        <v>23</v>
      </c>
      <c r="D78" s="8">
        <v>14.012798999999999</v>
      </c>
      <c r="E78" s="8">
        <v>15.702809999999999</v>
      </c>
      <c r="F78" s="8">
        <v>13.975459000000001</v>
      </c>
      <c r="G78" s="8">
        <v>15.254923</v>
      </c>
      <c r="H78" s="8">
        <v>21.691426</v>
      </c>
      <c r="I78" s="8">
        <v>58.713771999999999</v>
      </c>
      <c r="J78" s="8">
        <v>63.726939999999999</v>
      </c>
      <c r="K78" s="8">
        <v>55.334479999999999</v>
      </c>
      <c r="L78" s="8">
        <v>59.734001999999997</v>
      </c>
    </row>
    <row r="79" spans="2:12" x14ac:dyDescent="0.25">
      <c r="B79" s="5">
        <v>6</v>
      </c>
      <c r="C79" s="6" t="s">
        <v>24</v>
      </c>
      <c r="D79" s="7">
        <v>14.488239</v>
      </c>
      <c r="E79" s="7">
        <v>15.46824</v>
      </c>
      <c r="F79" s="7">
        <v>13.882687000000001</v>
      </c>
      <c r="G79" s="7">
        <v>15.119101000000001</v>
      </c>
      <c r="H79" s="7">
        <v>20.757273999999999</v>
      </c>
      <c r="I79" s="7">
        <v>48.313580000000002</v>
      </c>
      <c r="J79" s="7">
        <v>51.412463000000002</v>
      </c>
      <c r="K79" s="7">
        <v>45.538857999999998</v>
      </c>
      <c r="L79" s="7">
        <v>45.805667999999997</v>
      </c>
    </row>
    <row r="80" spans="2:12" x14ac:dyDescent="0.25">
      <c r="B80" s="5">
        <v>7</v>
      </c>
      <c r="C80" s="6" t="s">
        <v>25</v>
      </c>
      <c r="D80" s="8">
        <v>21.062018999999999</v>
      </c>
      <c r="E80" s="8">
        <v>24.518808</v>
      </c>
      <c r="F80" s="8">
        <v>19.803148</v>
      </c>
      <c r="G80" s="8">
        <v>19.828423000000001</v>
      </c>
      <c r="H80" s="8">
        <v>26.030377000000001</v>
      </c>
      <c r="I80" s="8">
        <v>54.555166999999997</v>
      </c>
      <c r="J80" s="8">
        <v>57.678674999999998</v>
      </c>
      <c r="K80" s="8">
        <v>52.372937999999998</v>
      </c>
      <c r="L80" s="8">
        <v>54.270209999999999</v>
      </c>
    </row>
    <row r="81" spans="2:12" x14ac:dyDescent="0.25">
      <c r="B81" s="5">
        <v>8</v>
      </c>
      <c r="C81" s="6" t="s">
        <v>26</v>
      </c>
      <c r="D81" s="7">
        <v>11.87551</v>
      </c>
      <c r="E81" s="7">
        <v>12.97723</v>
      </c>
      <c r="F81" s="7">
        <v>11.185578</v>
      </c>
      <c r="G81" s="7">
        <v>12.210345999999999</v>
      </c>
      <c r="H81" s="7">
        <v>17.819707000000001</v>
      </c>
      <c r="I81" s="7">
        <v>44.825989</v>
      </c>
      <c r="J81" s="7">
        <v>47.836405999999997</v>
      </c>
      <c r="K81" s="7">
        <v>43.031505000000003</v>
      </c>
      <c r="L81" s="7">
        <v>43.794387999999998</v>
      </c>
    </row>
    <row r="82" spans="2:12" x14ac:dyDescent="0.25">
      <c r="B82" s="5">
        <v>9</v>
      </c>
      <c r="C82" s="6" t="s">
        <v>27</v>
      </c>
      <c r="D82" s="8">
        <v>11.665368000000001</v>
      </c>
      <c r="E82" s="8">
        <v>12.98048</v>
      </c>
      <c r="F82" s="8">
        <v>10.996442</v>
      </c>
      <c r="G82" s="8">
        <v>11.094894</v>
      </c>
      <c r="H82" s="8">
        <v>17.307168000000001</v>
      </c>
      <c r="I82" s="8">
        <v>46.924565000000001</v>
      </c>
      <c r="J82" s="8">
        <v>49.932194000000003</v>
      </c>
      <c r="K82" s="8">
        <v>44.420045999999999</v>
      </c>
      <c r="L82" s="8">
        <v>44.829934000000002</v>
      </c>
    </row>
    <row r="83" spans="2:12" x14ac:dyDescent="0.25">
      <c r="B83" s="5">
        <v>10</v>
      </c>
      <c r="C83" s="6" t="s">
        <v>28</v>
      </c>
      <c r="D83" s="7">
        <v>11.364027</v>
      </c>
      <c r="E83" s="7">
        <v>12.642999</v>
      </c>
      <c r="F83" s="7">
        <v>10.795508</v>
      </c>
      <c r="G83" s="7">
        <v>11.604979</v>
      </c>
      <c r="H83" s="7">
        <v>16.651139000000001</v>
      </c>
      <c r="I83" s="7">
        <v>39.325042000000003</v>
      </c>
      <c r="J83" s="7">
        <v>42.282021999999998</v>
      </c>
      <c r="K83" s="7">
        <v>38.256459</v>
      </c>
      <c r="L83" s="7">
        <v>39.572254000000001</v>
      </c>
    </row>
    <row r="84" spans="2:12" x14ac:dyDescent="0.25">
      <c r="B84" s="5">
        <v>11</v>
      </c>
      <c r="C84" s="6" t="s">
        <v>29</v>
      </c>
      <c r="D84" s="8">
        <v>5.7870699999999999</v>
      </c>
      <c r="E84" s="8">
        <v>7.4143090000000003</v>
      </c>
      <c r="F84" s="8">
        <v>4.6550520000000004</v>
      </c>
      <c r="G84" s="8">
        <v>5.6190660000000001</v>
      </c>
      <c r="H84" s="8">
        <v>11.820460000000001</v>
      </c>
      <c r="I84" s="8">
        <v>28.220952</v>
      </c>
      <c r="J84" s="8">
        <v>31.002507999999999</v>
      </c>
      <c r="K84" s="8">
        <v>27.242221000000001</v>
      </c>
      <c r="L84" s="8">
        <v>31.479437999999998</v>
      </c>
    </row>
    <row r="85" spans="2:12" x14ac:dyDescent="0.25">
      <c r="B85" s="5">
        <v>12</v>
      </c>
      <c r="C85" s="6" t="s">
        <v>30</v>
      </c>
      <c r="D85" s="7">
        <v>6.8212929999999998</v>
      </c>
      <c r="E85" s="7">
        <v>8.1489349999999998</v>
      </c>
      <c r="F85" s="7">
        <v>6.8235089999999996</v>
      </c>
      <c r="G85" s="7">
        <v>7.4208720000000001</v>
      </c>
      <c r="H85" s="7">
        <v>11.140306000000001</v>
      </c>
      <c r="I85" s="7">
        <v>24.932220999999998</v>
      </c>
      <c r="J85" s="7">
        <v>25.192806999999998</v>
      </c>
      <c r="K85" s="7">
        <v>22.791086</v>
      </c>
      <c r="L85" s="7">
        <v>23.660843</v>
      </c>
    </row>
    <row r="86" spans="2:12" x14ac:dyDescent="0.25">
      <c r="B86" s="5">
        <v>13</v>
      </c>
      <c r="C86" s="6" t="s">
        <v>31</v>
      </c>
      <c r="D86" s="8">
        <v>4.338997</v>
      </c>
      <c r="E86" s="8">
        <v>4.5949150000000003</v>
      </c>
      <c r="F86" s="8">
        <v>3.161877</v>
      </c>
      <c r="G86" s="8">
        <v>3.445948</v>
      </c>
      <c r="H86" s="8">
        <v>3.7346689999999998</v>
      </c>
      <c r="I86" s="8">
        <v>10.560216</v>
      </c>
      <c r="J86" s="8">
        <v>12.3429</v>
      </c>
      <c r="K86" s="8">
        <v>11.506169999999999</v>
      </c>
      <c r="L86" s="8">
        <v>12.573041</v>
      </c>
    </row>
    <row r="87" spans="2:12" x14ac:dyDescent="0.25">
      <c r="B87" s="5">
        <v>14</v>
      </c>
      <c r="C87" s="6" t="s">
        <v>32</v>
      </c>
      <c r="D87" s="7">
        <v>1.4697709999999999</v>
      </c>
      <c r="E87" s="7">
        <v>2.1434030000000002</v>
      </c>
      <c r="F87" s="7">
        <v>1.01309</v>
      </c>
      <c r="G87" s="7">
        <v>1.227625</v>
      </c>
      <c r="H87" s="7">
        <v>3.7733569999999999</v>
      </c>
      <c r="I87" s="7">
        <v>6.1306789999999998</v>
      </c>
      <c r="J87" s="7">
        <v>6.7264970000000002</v>
      </c>
      <c r="K87" s="7">
        <v>5.4403649999999999</v>
      </c>
      <c r="L87" s="7">
        <v>5.095726</v>
      </c>
    </row>
    <row r="88" spans="2:12" x14ac:dyDescent="0.25">
      <c r="B88" s="5">
        <v>15</v>
      </c>
      <c r="C88" s="6" t="s">
        <v>33</v>
      </c>
      <c r="D88" s="8">
        <v>0.326714</v>
      </c>
      <c r="E88" s="8">
        <v>0.25273099999999998</v>
      </c>
      <c r="F88" s="8">
        <v>0.150279</v>
      </c>
      <c r="G88" s="8">
        <v>0.18217</v>
      </c>
      <c r="H88" s="8">
        <v>0.12748499999999999</v>
      </c>
      <c r="I88" s="8">
        <v>3.958647</v>
      </c>
      <c r="J88" s="8">
        <v>4.3099030000000003</v>
      </c>
      <c r="K88" s="8">
        <v>4.0514520000000003</v>
      </c>
      <c r="L88" s="8">
        <v>3.7010640000000001</v>
      </c>
    </row>
    <row r="89" spans="2:12" x14ac:dyDescent="0.25">
      <c r="B89" s="5">
        <v>16</v>
      </c>
      <c r="C89" s="6" t="s">
        <v>34</v>
      </c>
      <c r="D89" s="7">
        <v>0</v>
      </c>
      <c r="E89" s="7">
        <v>-1.7818000000000001E-2</v>
      </c>
      <c r="F89" s="7">
        <v>0</v>
      </c>
      <c r="G89" s="7">
        <v>0</v>
      </c>
      <c r="H89" s="7">
        <v>0</v>
      </c>
      <c r="I89" s="7">
        <v>0.639575</v>
      </c>
      <c r="J89" s="7">
        <v>0.83945899999999996</v>
      </c>
      <c r="K89" s="7">
        <v>0.48440699999999998</v>
      </c>
      <c r="L89" s="7">
        <v>0.312975</v>
      </c>
    </row>
    <row r="90" spans="2:12" x14ac:dyDescent="0.25">
      <c r="B90" s="5">
        <v>17</v>
      </c>
      <c r="C90" s="6" t="s">
        <v>35</v>
      </c>
      <c r="D90" s="8">
        <v>0</v>
      </c>
      <c r="E90" s="8">
        <v>-1.7818000000000001E-2</v>
      </c>
      <c r="F90" s="8">
        <v>0</v>
      </c>
      <c r="G90" s="8">
        <v>0</v>
      </c>
      <c r="H90" s="8">
        <v>0</v>
      </c>
      <c r="I90" s="8">
        <v>0.52359299999999998</v>
      </c>
      <c r="J90" s="8">
        <v>0.67164800000000002</v>
      </c>
      <c r="K90" s="8">
        <v>0.73794000000000004</v>
      </c>
      <c r="L90" s="8">
        <v>0.98965000000000003</v>
      </c>
    </row>
    <row r="91" spans="2:12" x14ac:dyDescent="0.25">
      <c r="B91" s="5">
        <v>18</v>
      </c>
      <c r="C91" s="6" t="s">
        <v>36</v>
      </c>
      <c r="D91" s="7">
        <v>0</v>
      </c>
      <c r="E91" s="7">
        <v>-1.7818000000000001E-2</v>
      </c>
      <c r="F91" s="7">
        <v>0</v>
      </c>
      <c r="G91" s="7">
        <v>0</v>
      </c>
      <c r="H91" s="7">
        <v>0</v>
      </c>
      <c r="I91" s="7">
        <v>1.4162950000000001</v>
      </c>
      <c r="J91" s="7">
        <v>1.6825810000000001</v>
      </c>
      <c r="K91" s="7">
        <v>1.596797</v>
      </c>
      <c r="L91" s="7">
        <v>1.8533329999999999</v>
      </c>
    </row>
    <row r="92" spans="2:12" x14ac:dyDescent="0.25">
      <c r="B92" s="5">
        <v>19</v>
      </c>
      <c r="C92" s="6" t="s">
        <v>37</v>
      </c>
      <c r="D92" s="8">
        <v>0</v>
      </c>
      <c r="E92" s="8">
        <v>-1.7818000000000001E-2</v>
      </c>
      <c r="F92" s="8">
        <v>0</v>
      </c>
      <c r="G92" s="8">
        <v>0</v>
      </c>
      <c r="H92" s="8">
        <v>0</v>
      </c>
      <c r="I92" s="8">
        <v>0.639575</v>
      </c>
      <c r="J92" s="8">
        <v>0.83945899999999996</v>
      </c>
      <c r="K92" s="8">
        <v>0.48440699999999998</v>
      </c>
      <c r="L92" s="8">
        <v>0.312975</v>
      </c>
    </row>
    <row r="93" spans="2:12" x14ac:dyDescent="0.25">
      <c r="B93" s="5">
        <v>20</v>
      </c>
      <c r="C93" s="6" t="s">
        <v>38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</row>
    <row r="94" spans="2:12" x14ac:dyDescent="0.25">
      <c r="B94" s="5">
        <v>21</v>
      </c>
      <c r="C94" s="6" t="s">
        <v>39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</row>
    <row r="95" spans="2:12" x14ac:dyDescent="0.25">
      <c r="B95" s="5">
        <v>22</v>
      </c>
      <c r="C95" s="6" t="s">
        <v>40</v>
      </c>
      <c r="D95" s="7">
        <v>-10.695342999999999</v>
      </c>
      <c r="E95" s="7">
        <v>-9.2422389999999996</v>
      </c>
      <c r="F95" s="7">
        <v>-8.1924270000000003</v>
      </c>
      <c r="G95" s="7">
        <v>-6.9528819999999998</v>
      </c>
      <c r="H95" s="7">
        <v>-7.5827970000000002</v>
      </c>
      <c r="I95" s="7">
        <v>-9.9498800000000003</v>
      </c>
      <c r="J95" s="7">
        <v>-11.245361000000001</v>
      </c>
      <c r="K95" s="7">
        <v>-12.170869</v>
      </c>
      <c r="L95" s="7">
        <v>-10.735530000000001</v>
      </c>
    </row>
    <row r="96" spans="2:12" x14ac:dyDescent="0.25">
      <c r="B96" s="5">
        <v>23</v>
      </c>
      <c r="C96" s="6" t="s">
        <v>41</v>
      </c>
      <c r="D96" s="8">
        <v>-3.3738830000000002</v>
      </c>
      <c r="E96" s="8">
        <v>-3.1345830000000001</v>
      </c>
      <c r="F96" s="8">
        <v>-3.6645810000000001</v>
      </c>
      <c r="G96" s="8">
        <v>-3.8706149999999999</v>
      </c>
      <c r="H96" s="8">
        <v>-3.5759069999999999</v>
      </c>
      <c r="I96" s="8">
        <v>0.33235999999999999</v>
      </c>
      <c r="J96" s="8">
        <v>0.53639599999999998</v>
      </c>
      <c r="K96" s="8">
        <v>0.580098</v>
      </c>
      <c r="L96" s="8">
        <v>0.67569000000000001</v>
      </c>
    </row>
    <row r="97" spans="2:20" x14ac:dyDescent="0.25">
      <c r="B97" s="5">
        <v>24</v>
      </c>
      <c r="C97" s="6" t="s">
        <v>42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-1.998904</v>
      </c>
      <c r="J97" s="7">
        <v>-2.3250459999999999</v>
      </c>
      <c r="K97" s="7">
        <v>-1.919041</v>
      </c>
      <c r="L97" s="7">
        <v>-2.0199549999999999</v>
      </c>
    </row>
    <row r="98" spans="2:20" x14ac:dyDescent="0.25">
      <c r="B98" s="5">
        <v>25</v>
      </c>
      <c r="C98" s="6" t="s">
        <v>43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-0.289883</v>
      </c>
      <c r="J98" s="8">
        <v>-0.33633200000000002</v>
      </c>
      <c r="K98" s="8">
        <v>-0.30649100000000001</v>
      </c>
      <c r="L98" s="8">
        <v>-1.9675069999999999</v>
      </c>
    </row>
    <row r="99" spans="2:20" x14ac:dyDescent="0.25">
      <c r="B99" s="5">
        <v>26</v>
      </c>
      <c r="C99" s="6" t="s">
        <v>44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-0.19356699999999999</v>
      </c>
      <c r="J99" s="7">
        <v>0</v>
      </c>
      <c r="K99" s="7">
        <v>-0.822353</v>
      </c>
      <c r="L99" s="7">
        <v>-2.780675</v>
      </c>
    </row>
    <row r="100" spans="2:20" x14ac:dyDescent="0.25">
      <c r="B100" s="5">
        <v>27</v>
      </c>
      <c r="C100" s="6" t="s">
        <v>45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12">
        <v>-0.19356699999999999</v>
      </c>
      <c r="J100" s="12">
        <v>0</v>
      </c>
      <c r="K100" s="12">
        <v>-1.17458</v>
      </c>
      <c r="L100" s="12">
        <v>8.7840000000000001E-3</v>
      </c>
    </row>
    <row r="111" spans="2:20" ht="15" customHeight="1" x14ac:dyDescent="0.25">
      <c r="C111" s="21" t="s">
        <v>65</v>
      </c>
      <c r="D111" s="20"/>
      <c r="E111" s="20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</row>
    <row r="112" spans="2:20" x14ac:dyDescent="0.25">
      <c r="C112" s="20"/>
      <c r="D112" s="21" t="s">
        <v>1</v>
      </c>
      <c r="E112" s="21" t="s">
        <v>2</v>
      </c>
      <c r="F112" s="21" t="s">
        <v>3</v>
      </c>
      <c r="G112" s="21" t="s">
        <v>4</v>
      </c>
      <c r="H112" s="21" t="s">
        <v>5</v>
      </c>
      <c r="I112" s="17" t="s">
        <v>6</v>
      </c>
      <c r="J112" s="17" t="s">
        <v>7</v>
      </c>
      <c r="K112" s="21" t="s">
        <v>8</v>
      </c>
      <c r="L112" s="21" t="s">
        <v>9</v>
      </c>
      <c r="M112" s="21"/>
      <c r="N112" s="21"/>
      <c r="O112" s="21"/>
      <c r="P112" s="21"/>
      <c r="Q112" s="21"/>
      <c r="R112" s="21"/>
      <c r="S112" s="21"/>
      <c r="T112" s="21"/>
    </row>
    <row r="113" spans="3:20" x14ac:dyDescent="0.25">
      <c r="C113" s="20" t="s">
        <v>67</v>
      </c>
      <c r="D113" s="20">
        <v>372.27</v>
      </c>
      <c r="E113" s="20">
        <v>372.27</v>
      </c>
      <c r="F113" s="20">
        <v>372.27</v>
      </c>
      <c r="G113" s="20">
        <v>372.27</v>
      </c>
      <c r="H113" s="20">
        <v>372.27</v>
      </c>
      <c r="I113" s="20">
        <v>372.27</v>
      </c>
      <c r="J113" s="20">
        <v>372.27</v>
      </c>
      <c r="K113" s="20">
        <v>372.27</v>
      </c>
      <c r="L113" s="20">
        <v>372.27</v>
      </c>
      <c r="M113" s="20"/>
      <c r="N113" s="20"/>
      <c r="O113" s="20"/>
      <c r="P113" s="20"/>
      <c r="Q113" s="20"/>
      <c r="R113" s="20"/>
      <c r="S113" s="20"/>
      <c r="T113" s="20"/>
    </row>
    <row r="114" spans="3:20" x14ac:dyDescent="0.25">
      <c r="C114" s="20" t="s">
        <v>66</v>
      </c>
      <c r="D114" s="20">
        <v>372.27</v>
      </c>
      <c r="E114" s="20">
        <v>379.71</v>
      </c>
      <c r="F114" s="20">
        <v>387.31</v>
      </c>
      <c r="G114" s="20">
        <v>395.06</v>
      </c>
      <c r="H114" s="20">
        <v>402.96</v>
      </c>
      <c r="I114" s="16">
        <f>H114*1.02</f>
        <v>411.01920000000001</v>
      </c>
      <c r="J114" s="16">
        <f t="shared" ref="J114:L114" si="0">I114*1.02</f>
        <v>419.23958400000004</v>
      </c>
      <c r="K114" s="16">
        <f t="shared" si="0"/>
        <v>427.62437568000007</v>
      </c>
      <c r="L114" s="16">
        <f t="shared" si="0"/>
        <v>436.17686319360007</v>
      </c>
      <c r="M114" s="20"/>
      <c r="N114" s="20"/>
      <c r="O114" s="20"/>
      <c r="P114" s="20"/>
      <c r="Q114" s="20"/>
      <c r="R114" s="20"/>
      <c r="S114" s="20"/>
      <c r="T114" s="20"/>
    </row>
    <row r="115" spans="3:20" x14ac:dyDescent="0.25">
      <c r="D115" s="23">
        <f>D114/D113</f>
        <v>1</v>
      </c>
      <c r="E115" s="23">
        <f t="shared" ref="E115:H115" si="1">E114/E113</f>
        <v>1.0199854943992264</v>
      </c>
      <c r="F115" s="23">
        <f t="shared" si="1"/>
        <v>1.0404007843769307</v>
      </c>
      <c r="G115" s="23">
        <f t="shared" si="1"/>
        <v>1.0612190077094583</v>
      </c>
      <c r="H115" s="23">
        <f t="shared" si="1"/>
        <v>1.0824401643968087</v>
      </c>
      <c r="I115" s="23">
        <f t="shared" ref="I115" si="2">I114/I113</f>
        <v>1.104088967684745</v>
      </c>
      <c r="J115" s="23">
        <f t="shared" ref="J115" si="3">J114/J113</f>
        <v>1.1261707470384399</v>
      </c>
      <c r="K115" s="23">
        <f t="shared" ref="K115" si="4">K114/K113</f>
        <v>1.1486941619792088</v>
      </c>
      <c r="L115" s="23">
        <f t="shared" ref="L115" si="5">L114/L113</f>
        <v>1.1716680452187931</v>
      </c>
      <c r="M115" s="23"/>
    </row>
  </sheetData>
  <mergeCells count="58">
    <mergeCell ref="T4:T5"/>
    <mergeCell ref="U4:U5"/>
    <mergeCell ref="V4:V5"/>
    <mergeCell ref="W4:W5"/>
    <mergeCell ref="X4:X5"/>
    <mergeCell ref="N4:O5"/>
    <mergeCell ref="P4:P5"/>
    <mergeCell ref="Q4:Q5"/>
    <mergeCell ref="R4:R5"/>
    <mergeCell ref="S4:S5"/>
    <mergeCell ref="D2:H2"/>
    <mergeCell ref="I2:L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B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D37:H37"/>
    <mergeCell ref="I37:L37"/>
    <mergeCell ref="B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B71:C72"/>
    <mergeCell ref="D71:D72"/>
    <mergeCell ref="E71:E72"/>
    <mergeCell ref="F71:F72"/>
    <mergeCell ref="G71:G72"/>
    <mergeCell ref="D70:H70"/>
    <mergeCell ref="I70:L70"/>
    <mergeCell ref="P111:T111"/>
    <mergeCell ref="H71:H72"/>
    <mergeCell ref="I71:I72"/>
    <mergeCell ref="J71:J72"/>
    <mergeCell ref="K71:K72"/>
    <mergeCell ref="L71:L72"/>
    <mergeCell ref="F111:J111"/>
    <mergeCell ref="K111:O111"/>
  </mergeCells>
  <conditionalFormatting sqref="D8:L34 D41:L67 D74:L100">
    <cfRule type="cellIs" dxfId="30" priority="4" operator="equal">
      <formula>0</formula>
    </cfRule>
  </conditionalFormatting>
  <conditionalFormatting sqref="P7:X33">
    <cfRule type="cellIs" dxfId="29" priority="1" operator="equal">
      <formula>0</formula>
    </cfRule>
    <cfRule type="cellIs" dxfId="28" priority="2" operator="equal">
      <formula>#REF!</formula>
    </cfRule>
    <cfRule type="cellIs" dxfId="27" priority="3" operator="equal">
      <formula>#REF!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4D6FB-BF9D-4C5C-84E9-1CA0FC7CCDEC}">
  <dimension ref="B1:P109"/>
  <sheetViews>
    <sheetView zoomScale="70" zoomScaleNormal="70" workbookViewId="0"/>
  </sheetViews>
  <sheetFormatPr defaultRowHeight="15" x14ac:dyDescent="0.25"/>
  <cols>
    <col min="2" max="2" width="5.140625" bestFit="1" customWidth="1"/>
    <col min="3" max="3" width="35.5703125" bestFit="1" customWidth="1"/>
    <col min="4" max="13" width="16.85546875" customWidth="1"/>
    <col min="14" max="14" width="13.42578125" customWidth="1"/>
    <col min="15" max="15" width="13.42578125" bestFit="1" customWidth="1"/>
    <col min="16" max="16" width="15.140625" customWidth="1"/>
    <col min="17" max="17" width="10.5703125" bestFit="1" customWidth="1"/>
    <col min="18" max="20" width="17.28515625" customWidth="1"/>
  </cols>
  <sheetData>
    <row r="1" spans="2:16" x14ac:dyDescent="0.25">
      <c r="N1" s="43">
        <v>0.9</v>
      </c>
      <c r="O1" t="s">
        <v>106</v>
      </c>
    </row>
    <row r="2" spans="2:16" x14ac:dyDescent="0.25">
      <c r="D2" s="24" t="s">
        <v>68</v>
      </c>
      <c r="E2" s="24" t="s">
        <v>68</v>
      </c>
      <c r="F2" s="24" t="s">
        <v>68</v>
      </c>
      <c r="G2" s="24" t="s">
        <v>68</v>
      </c>
      <c r="H2" s="24" t="s">
        <v>68</v>
      </c>
      <c r="N2" s="11">
        <v>2</v>
      </c>
      <c r="O2" t="s">
        <v>0</v>
      </c>
    </row>
    <row r="3" spans="2:16" ht="15.75" thickBot="1" x14ac:dyDescent="0.3">
      <c r="D3" s="34" t="s">
        <v>1</v>
      </c>
      <c r="E3" s="34" t="s">
        <v>2</v>
      </c>
      <c r="F3" s="34" t="s">
        <v>3</v>
      </c>
      <c r="G3" s="34" t="s">
        <v>4</v>
      </c>
      <c r="H3" s="34" t="s">
        <v>5</v>
      </c>
      <c r="N3" s="1" t="s">
        <v>50</v>
      </c>
      <c r="O3" s="1" t="s">
        <v>51</v>
      </c>
      <c r="P3" s="1" t="s">
        <v>52</v>
      </c>
    </row>
    <row r="4" spans="2:16" ht="15.75" thickTop="1" x14ac:dyDescent="0.25">
      <c r="D4" s="35"/>
      <c r="E4" s="35"/>
      <c r="F4" s="35"/>
      <c r="G4" s="35"/>
      <c r="H4" s="35"/>
      <c r="N4" s="9">
        <f>N8</f>
        <v>4.3955655751687717</v>
      </c>
      <c r="O4" s="9">
        <f>N40</f>
        <v>21.474543958983169</v>
      </c>
      <c r="P4" s="9">
        <f>N72</f>
        <v>19.602601321087146</v>
      </c>
    </row>
    <row r="5" spans="2:16" ht="14.45" customHeight="1" x14ac:dyDescent="0.25">
      <c r="B5" s="36" t="s">
        <v>10</v>
      </c>
      <c r="C5" s="37"/>
      <c r="D5" s="34" t="s">
        <v>11</v>
      </c>
      <c r="E5" s="34" t="s">
        <v>11</v>
      </c>
      <c r="F5" s="34" t="s">
        <v>11</v>
      </c>
      <c r="G5" s="34" t="s">
        <v>11</v>
      </c>
      <c r="H5" s="34" t="s">
        <v>11</v>
      </c>
      <c r="N5">
        <f>O8</f>
        <v>-1.3211479031113689</v>
      </c>
      <c r="O5">
        <f>O40</f>
        <v>-6.8536369469093295</v>
      </c>
      <c r="P5">
        <f>O72</f>
        <v>-1.0481325527376212E-2</v>
      </c>
    </row>
    <row r="6" spans="2:16" ht="15" customHeight="1" x14ac:dyDescent="0.25">
      <c r="B6" s="38"/>
      <c r="C6" s="38"/>
      <c r="D6" s="35"/>
      <c r="E6" s="35"/>
      <c r="F6" s="35"/>
      <c r="G6" s="35"/>
      <c r="H6" s="35"/>
      <c r="N6" s="56" t="s">
        <v>11</v>
      </c>
      <c r="O6" s="56"/>
    </row>
    <row r="7" spans="2:16" ht="15.6" customHeight="1" thickBot="1" x14ac:dyDescent="0.3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N7" s="57" t="s">
        <v>15</v>
      </c>
      <c r="O7" s="57" t="s">
        <v>16</v>
      </c>
    </row>
    <row r="8" spans="2:16" ht="15.75" thickTop="1" x14ac:dyDescent="0.25">
      <c r="B8" s="2">
        <v>1</v>
      </c>
      <c r="C8" s="3" t="s">
        <v>17</v>
      </c>
      <c r="D8" s="4">
        <f>Tariff_Input!D8/Tariff_Input!D$115</f>
        <v>2.8861829999999999</v>
      </c>
      <c r="E8" s="4">
        <f>Tariff_Input!E8/Tariff_Input!E$115</f>
        <v>2.1907291939638145</v>
      </c>
      <c r="F8" s="4">
        <f>Tariff_Input!F8/Tariff_Input!F$115</f>
        <v>2.4531680851514288</v>
      </c>
      <c r="G8" s="4">
        <f>Tariff_Input!G8/Tariff_Input!G$115</f>
        <v>1.4652517422923099</v>
      </c>
      <c r="H8" s="4">
        <f>Tariff_Input!H8/Tariff_Input!H$115</f>
        <v>2.4981408570577726</v>
      </c>
      <c r="N8" s="9">
        <f>_xlfn.PERCENTILE.INC($D8:$H34, $N$1)</f>
        <v>4.3955655751687717</v>
      </c>
      <c r="O8" s="9">
        <f>_xlfn.PERCENTILE.INC($D8:$H34, 1-$N$1)</f>
        <v>-1.3211479031113689</v>
      </c>
    </row>
    <row r="9" spans="2:16" x14ac:dyDescent="0.25">
      <c r="B9" s="5">
        <v>2</v>
      </c>
      <c r="C9" s="6" t="s">
        <v>18</v>
      </c>
      <c r="D9" s="7">
        <f>Tariff_Input!D9/Tariff_Input!D$115</f>
        <v>3.409808</v>
      </c>
      <c r="E9" s="7">
        <f>Tariff_Input!E9/Tariff_Input!E$115</f>
        <v>3.8015442585130756</v>
      </c>
      <c r="F9" s="7">
        <f>Tariff_Input!F9/Tariff_Input!F$115</f>
        <v>3.8290695853192531</v>
      </c>
      <c r="G9" s="7">
        <f>Tariff_Input!G9/Tariff_Input!G$115</f>
        <v>3.1224977840834303</v>
      </c>
      <c r="H9" s="7">
        <f>Tariff_Input!H9/Tariff_Input!H$115</f>
        <v>2.9055250381923767</v>
      </c>
    </row>
    <row r="10" spans="2:16" ht="15.75" thickBot="1" x14ac:dyDescent="0.3">
      <c r="B10" s="5">
        <v>3</v>
      </c>
      <c r="C10" s="6" t="s">
        <v>19</v>
      </c>
      <c r="D10" s="8">
        <f>Tariff_Input!D10/Tariff_Input!D$115</f>
        <v>3.0626709999999999</v>
      </c>
      <c r="E10" s="8">
        <f>Tariff_Input!E10/Tariff_Input!E$115</f>
        <v>2.3990674508967369</v>
      </c>
      <c r="F10" s="8">
        <f>Tariff_Input!F10/Tariff_Input!F$115</f>
        <v>2.8989991600268521</v>
      </c>
      <c r="G10" s="8">
        <f>Tariff_Input!G10/Tariff_Input!G$115</f>
        <v>1.7100730262238646</v>
      </c>
      <c r="H10" s="8">
        <f>Tariff_Input!H10/Tariff_Input!H$115</f>
        <v>2.9323985790649196</v>
      </c>
      <c r="N10" s="1" t="s">
        <v>20</v>
      </c>
      <c r="O10" s="10" t="s">
        <v>21</v>
      </c>
    </row>
    <row r="11" spans="2:16" ht="15.75" thickTop="1" x14ac:dyDescent="0.25">
      <c r="B11" s="5">
        <v>4</v>
      </c>
      <c r="C11" s="6" t="s">
        <v>22</v>
      </c>
      <c r="D11" s="7">
        <f>Tariff_Input!D11/Tariff_Input!D$115</f>
        <v>-2.2989090000000001</v>
      </c>
      <c r="E11" s="7">
        <f>Tariff_Input!E11/Tariff_Input!E$115</f>
        <v>2.3273546663506357</v>
      </c>
      <c r="F11" s="7">
        <f>Tariff_Input!F11/Tariff_Input!F$115</f>
        <v>2.8774440051896417</v>
      </c>
      <c r="G11" s="7">
        <f>Tariff_Input!G11/Tariff_Input!G$115</f>
        <v>1.6995464526147925</v>
      </c>
      <c r="H11" s="7">
        <f>Tariff_Input!H11/Tariff_Input!H$115</f>
        <v>2.8599021930464565</v>
      </c>
      <c r="N11" s="9">
        <f>AVERAGE(D8:H34)</f>
        <v>2.222507367004066</v>
      </c>
      <c r="O11">
        <f>STDEV(D8:H34)</f>
        <v>2.6007612565482523</v>
      </c>
    </row>
    <row r="12" spans="2:16" x14ac:dyDescent="0.25">
      <c r="B12" s="5">
        <v>5</v>
      </c>
      <c r="C12" s="6" t="s">
        <v>23</v>
      </c>
      <c r="D12" s="8">
        <f>Tariff_Input!D12/Tariff_Input!D$115</f>
        <v>3.5509110000000002</v>
      </c>
      <c r="E12" s="8">
        <f>Tariff_Input!E12/Tariff_Input!E$115</f>
        <v>4.6484504201627557</v>
      </c>
      <c r="F12" s="8">
        <f>Tariff_Input!F12/Tariff_Input!F$115</f>
        <v>4.9400376058712654</v>
      </c>
      <c r="G12" s="8">
        <f>Tariff_Input!G12/Tariff_Input!G$115</f>
        <v>3.9164912895509536</v>
      </c>
      <c r="H12" s="8">
        <f>Tariff_Input!H12/Tariff_Input!H$115</f>
        <v>3.470772910661108</v>
      </c>
    </row>
    <row r="13" spans="2:16" x14ac:dyDescent="0.25">
      <c r="B13" s="5">
        <v>6</v>
      </c>
      <c r="C13" s="6" t="s">
        <v>24</v>
      </c>
      <c r="D13" s="7">
        <f>Tariff_Input!D13/Tariff_Input!D$115</f>
        <v>3.629184</v>
      </c>
      <c r="E13" s="7">
        <f>Tariff_Input!E13/Tariff_Input!E$115</f>
        <v>3.8925769256537883</v>
      </c>
      <c r="F13" s="7">
        <f>Tariff_Input!F13/Tariff_Input!F$115</f>
        <v>4.3898794277968554</v>
      </c>
      <c r="G13" s="7">
        <f>Tariff_Input!G13/Tariff_Input!G$115</f>
        <v>3.400545951197286</v>
      </c>
      <c r="H13" s="7">
        <f>Tariff_Input!H13/Tariff_Input!H$115</f>
        <v>4.3993563400833828</v>
      </c>
    </row>
    <row r="14" spans="2:16" x14ac:dyDescent="0.25">
      <c r="B14" s="5">
        <v>7</v>
      </c>
      <c r="C14" s="6" t="s">
        <v>25</v>
      </c>
      <c r="D14" s="8">
        <f>Tariff_Input!D14/Tariff_Input!D$115</f>
        <v>1.918301</v>
      </c>
      <c r="E14" s="8">
        <f>Tariff_Input!E14/Tariff_Input!E$115</f>
        <v>1.480781842774749</v>
      </c>
      <c r="F14" s="8">
        <f>Tariff_Input!F14/Tariff_Input!F$115</f>
        <v>2.1188123203118949</v>
      </c>
      <c r="G14" s="8">
        <f>Tariff_Input!G14/Tariff_Input!G$115</f>
        <v>1.3652101870348807</v>
      </c>
      <c r="H14" s="8">
        <f>Tariff_Input!H14/Tariff_Input!H$115</f>
        <v>2.8759224781119719</v>
      </c>
    </row>
    <row r="15" spans="2:16" x14ac:dyDescent="0.25">
      <c r="B15" s="5">
        <v>8</v>
      </c>
      <c r="C15" s="6" t="s">
        <v>26</v>
      </c>
      <c r="D15" s="7">
        <f>Tariff_Input!D15/Tariff_Input!D$115</f>
        <v>3.121054</v>
      </c>
      <c r="E15" s="7">
        <f>Tariff_Input!E15/Tariff_Input!E$115</f>
        <v>2.8679986294540574</v>
      </c>
      <c r="F15" s="7">
        <f>Tariff_Input!F15/Tariff_Input!F$115</f>
        <v>3.4545773647724047</v>
      </c>
      <c r="G15" s="7">
        <f>Tariff_Input!G15/Tariff_Input!G$115</f>
        <v>2.4957251809092287</v>
      </c>
      <c r="H15" s="7">
        <f>Tariff_Input!H15/Tariff_Input!H$115</f>
        <v>3.3045272317599763</v>
      </c>
    </row>
    <row r="16" spans="2:16" x14ac:dyDescent="0.25">
      <c r="B16" s="5">
        <v>9</v>
      </c>
      <c r="C16" s="6" t="s">
        <v>27</v>
      </c>
      <c r="D16" s="8">
        <f>Tariff_Input!D16/Tariff_Input!D$115</f>
        <v>2.263388</v>
      </c>
      <c r="E16" s="8">
        <f>Tariff_Input!E16/Tariff_Input!E$115</f>
        <v>1.9983401834557952</v>
      </c>
      <c r="F16" s="8">
        <f>Tariff_Input!F16/Tariff_Input!F$115</f>
        <v>2.0097678042911364</v>
      </c>
      <c r="G16" s="8">
        <f>Tariff_Input!G16/Tariff_Input!G$115</f>
        <v>1.1736107164987595</v>
      </c>
      <c r="H16" s="8">
        <f>Tariff_Input!H16/Tariff_Input!H$115</f>
        <v>1.8748195667063732</v>
      </c>
    </row>
    <row r="17" spans="2:8" x14ac:dyDescent="0.25">
      <c r="B17" s="5">
        <v>10</v>
      </c>
      <c r="C17" s="6" t="s">
        <v>28</v>
      </c>
      <c r="D17" s="7">
        <f>Tariff_Input!D17/Tariff_Input!D$115</f>
        <v>1.421883</v>
      </c>
      <c r="E17" s="7">
        <f>Tariff_Input!E17/Tariff_Input!E$115</f>
        <v>0.87865171114798135</v>
      </c>
      <c r="F17" s="7">
        <f>Tariff_Input!F17/Tariff_Input!F$115</f>
        <v>1.8336376025922387</v>
      </c>
      <c r="G17" s="7">
        <f>Tariff_Input!G17/Tariff_Input!G$115</f>
        <v>1.0119277851212471</v>
      </c>
      <c r="H17" s="7">
        <f>Tariff_Input!H17/Tariff_Input!H$115</f>
        <v>1.6375842825342466</v>
      </c>
    </row>
    <row r="18" spans="2:8" x14ac:dyDescent="0.25">
      <c r="B18" s="5">
        <v>11</v>
      </c>
      <c r="C18" s="6" t="s">
        <v>29</v>
      </c>
      <c r="D18" s="8">
        <f>Tariff_Input!D18/Tariff_Input!D$115</f>
        <v>3.2478630000000002</v>
      </c>
      <c r="E18" s="8">
        <f>Tariff_Input!E18/Tariff_Input!E$115</f>
        <v>3.4320792003634355</v>
      </c>
      <c r="F18" s="8">
        <f>Tariff_Input!F18/Tariff_Input!F$115</f>
        <v>1.816407704009708</v>
      </c>
      <c r="G18" s="8">
        <f>Tariff_Input!G18/Tariff_Input!G$115</f>
        <v>1.0240063475168328</v>
      </c>
      <c r="H18" s="8">
        <f>Tariff_Input!H18/Tariff_Input!H$115</f>
        <v>1.7588399457266233</v>
      </c>
    </row>
    <row r="19" spans="2:8" x14ac:dyDescent="0.25">
      <c r="B19" s="5">
        <v>12</v>
      </c>
      <c r="C19" s="6" t="s">
        <v>30</v>
      </c>
      <c r="D19" s="7">
        <f>Tariff_Input!D19/Tariff_Input!D$115</f>
        <v>0.75454299999999996</v>
      </c>
      <c r="E19" s="7">
        <f>Tariff_Input!E19/Tariff_Input!E$115</f>
        <v>1.1739157140712648</v>
      </c>
      <c r="F19" s="7">
        <f>Tariff_Input!F19/Tariff_Input!F$115</f>
        <v>1.1600673683870801</v>
      </c>
      <c r="G19" s="7">
        <f>Tariff_Input!G19/Tariff_Input!G$115</f>
        <v>0.37725766038070163</v>
      </c>
      <c r="H19" s="7">
        <f>Tariff_Input!H19/Tariff_Input!H$115</f>
        <v>0.91990119431209061</v>
      </c>
    </row>
    <row r="20" spans="2:8" x14ac:dyDescent="0.25">
      <c r="B20" s="5">
        <v>13</v>
      </c>
      <c r="C20" s="6" t="s">
        <v>31</v>
      </c>
      <c r="D20" s="8">
        <f>Tariff_Input!D20/Tariff_Input!D$115</f>
        <v>3.6338979999999999</v>
      </c>
      <c r="E20" s="8">
        <f>Tariff_Input!E20/Tariff_Input!E$115</f>
        <v>3.7518602186142056</v>
      </c>
      <c r="F20" s="8">
        <f>Tariff_Input!F20/Tariff_Input!F$115</f>
        <v>3.0962721754666802</v>
      </c>
      <c r="G20" s="8">
        <f>Tariff_Input!G20/Tariff_Input!G$115</f>
        <v>2.2322508198501492</v>
      </c>
      <c r="H20" s="8">
        <f>Tariff_Input!H20/Tariff_Input!H$115</f>
        <v>2.4459218043478264</v>
      </c>
    </row>
    <row r="21" spans="2:8" x14ac:dyDescent="0.25">
      <c r="B21" s="5">
        <v>14</v>
      </c>
      <c r="C21" s="6" t="s">
        <v>32</v>
      </c>
      <c r="D21" s="7">
        <f>Tariff_Input!D21/Tariff_Input!D$115</f>
        <v>0.55554199999999998</v>
      </c>
      <c r="E21" s="7">
        <f>Tariff_Input!E21/Tariff_Input!E$115</f>
        <v>0.81464884016749617</v>
      </c>
      <c r="F21" s="7">
        <f>Tariff_Input!F21/Tariff_Input!F$115</f>
        <v>0.49204787970876046</v>
      </c>
      <c r="G21" s="7">
        <f>Tariff_Input!G21/Tariff_Input!G$115</f>
        <v>-0.27634258138004353</v>
      </c>
      <c r="H21" s="7">
        <f>Tariff_Input!H21/Tariff_Input!H$115</f>
        <v>0.24456594341870164</v>
      </c>
    </row>
    <row r="22" spans="2:8" x14ac:dyDescent="0.25">
      <c r="B22" s="5">
        <v>15</v>
      </c>
      <c r="C22" s="6" t="s">
        <v>33</v>
      </c>
      <c r="D22" s="8">
        <f>Tariff_Input!D22/Tariff_Input!D$115</f>
        <v>4.2350120000000002</v>
      </c>
      <c r="E22" s="8">
        <f>Tariff_Input!E22/Tariff_Input!E$115</f>
        <v>4.3201035938216013</v>
      </c>
      <c r="F22" s="8">
        <f>Tariff_Input!F22/Tariff_Input!F$115</f>
        <v>3.8449788389920219</v>
      </c>
      <c r="G22" s="8">
        <f>Tariff_Input!G22/Tariff_Input!G$115</f>
        <v>2.975538486457753</v>
      </c>
      <c r="H22" s="8">
        <f>Tariff_Input!H22/Tariff_Input!H$115</f>
        <v>3.3444721649047056</v>
      </c>
    </row>
    <row r="23" spans="2:8" x14ac:dyDescent="0.25">
      <c r="B23" s="5">
        <v>16</v>
      </c>
      <c r="C23" s="6" t="s">
        <v>34</v>
      </c>
      <c r="D23" s="7">
        <f>Tariff_Input!D23/Tariff_Input!D$115</f>
        <v>2.7172200000000002</v>
      </c>
      <c r="E23" s="7">
        <f>Tariff_Input!E23/Tariff_Input!E$115</f>
        <v>2.7129170122461876</v>
      </c>
      <c r="F23" s="7">
        <f>Tariff_Input!F23/Tariff_Input!F$115</f>
        <v>2.3563313646174895</v>
      </c>
      <c r="G23" s="7">
        <f>Tariff_Input!G23/Tariff_Input!G$115</f>
        <v>1.278186679795474</v>
      </c>
      <c r="H23" s="7">
        <f>Tariff_Input!H23/Tariff_Input!H$115</f>
        <v>1.4630637813430616</v>
      </c>
    </row>
    <row r="24" spans="2:8" x14ac:dyDescent="0.25">
      <c r="B24" s="5">
        <v>17</v>
      </c>
      <c r="C24" s="6" t="s">
        <v>35</v>
      </c>
      <c r="D24" s="8">
        <f>Tariff_Input!D24/Tariff_Input!D$115</f>
        <v>2.6722260000000002</v>
      </c>
      <c r="E24" s="8">
        <f>Tariff_Input!E24/Tariff_Input!E$115</f>
        <v>3.2798378196255036</v>
      </c>
      <c r="F24" s="8">
        <f>Tariff_Input!F24/Tariff_Input!F$115</f>
        <v>2.9446690602359866</v>
      </c>
      <c r="G24" s="8">
        <f>Tariff_Input!G24/Tariff_Input!G$115</f>
        <v>2.3570846185642687</v>
      </c>
      <c r="H24" s="8">
        <f>Tariff_Input!H24/Tariff_Input!H$115</f>
        <v>2.8428989437164982</v>
      </c>
    </row>
    <row r="25" spans="2:8" x14ac:dyDescent="0.25">
      <c r="B25" s="5">
        <v>18</v>
      </c>
      <c r="C25" s="6" t="s">
        <v>36</v>
      </c>
      <c r="D25" s="7">
        <f>Tariff_Input!D25/Tariff_Input!D$115</f>
        <v>1.0264420000000001</v>
      </c>
      <c r="E25" s="7">
        <f>Tariff_Input!E25/Tariff_Input!E$115</f>
        <v>0.58896033649363988</v>
      </c>
      <c r="F25" s="7">
        <f>Tariff_Input!F25/Tariff_Input!F$115</f>
        <v>0.31063702070692728</v>
      </c>
      <c r="G25" s="7">
        <f>Tariff_Input!G25/Tariff_Input!G$115</f>
        <v>0.39743728385561677</v>
      </c>
      <c r="H25" s="7">
        <f>Tariff_Input!H25/Tariff_Input!H$115</f>
        <v>0.41993637611673618</v>
      </c>
    </row>
    <row r="26" spans="2:8" x14ac:dyDescent="0.25">
      <c r="B26" s="5">
        <v>19</v>
      </c>
      <c r="C26" s="6" t="s">
        <v>37</v>
      </c>
      <c r="D26" s="8">
        <f>Tariff_Input!D26/Tariff_Input!D$115</f>
        <v>5.1666239999999997</v>
      </c>
      <c r="E26" s="8">
        <f>Tariff_Input!E26/Tariff_Input!E$115</f>
        <v>3.4564266054357273</v>
      </c>
      <c r="F26" s="8">
        <f>Tariff_Input!F26/Tariff_Input!F$115</f>
        <v>3.2858029822106323</v>
      </c>
      <c r="G26" s="8">
        <f>Tariff_Input!G26/Tariff_Input!G$115</f>
        <v>2.4734168733610082</v>
      </c>
      <c r="H26" s="8">
        <f>Tariff_Input!H26/Tariff_Input!H$115</f>
        <v>2.1404564207861823</v>
      </c>
    </row>
    <row r="27" spans="2:8" x14ac:dyDescent="0.25">
      <c r="B27" s="5">
        <v>20</v>
      </c>
      <c r="C27" s="6" t="s">
        <v>38</v>
      </c>
      <c r="D27" s="7">
        <f>Tariff_Input!D27/Tariff_Input!D$115</f>
        <v>9.4138559999999991</v>
      </c>
      <c r="E27" s="7">
        <f>Tariff_Input!E27/Tariff_Input!E$115</f>
        <v>9.5922373933001506</v>
      </c>
      <c r="F27" s="7">
        <f>Tariff_Input!F27/Tariff_Input!F$115</f>
        <v>9.7248004345356431</v>
      </c>
      <c r="G27" s="7">
        <f>Tariff_Input!G27/Tariff_Input!G$115</f>
        <v>9.6039214582088785</v>
      </c>
      <c r="H27" s="7">
        <f>Tariff_Input!H27/Tariff_Input!H$115</f>
        <v>9.6496659525014898</v>
      </c>
    </row>
    <row r="28" spans="2:8" x14ac:dyDescent="0.25">
      <c r="B28" s="5">
        <v>21</v>
      </c>
      <c r="C28" s="6" t="s">
        <v>39</v>
      </c>
      <c r="D28" s="8">
        <f>Tariff_Input!D28/Tariff_Input!D$115</f>
        <v>5.5136500000000002</v>
      </c>
      <c r="E28" s="8">
        <f>Tariff_Input!E28/Tariff_Input!E$115</f>
        <v>6.0258974600616257</v>
      </c>
      <c r="F28" s="8">
        <f>Tariff_Input!F28/Tariff_Input!F$115</f>
        <v>6.1168523664764658</v>
      </c>
      <c r="G28" s="8">
        <f>Tariff_Input!G28/Tariff_Input!G$115</f>
        <v>6.3247359416291182</v>
      </c>
      <c r="H28" s="8">
        <f>Tariff_Input!H28/Tariff_Input!H$115</f>
        <v>6.0688527791840388</v>
      </c>
    </row>
    <row r="29" spans="2:8" x14ac:dyDescent="0.25">
      <c r="B29" s="5">
        <v>22</v>
      </c>
      <c r="C29" s="6" t="s">
        <v>40</v>
      </c>
      <c r="D29" s="7">
        <f>Tariff_Input!D29/Tariff_Input!D$115</f>
        <v>3.1149230000000001</v>
      </c>
      <c r="E29" s="7">
        <f>Tariff_Input!E29/Tariff_Input!E$115</f>
        <v>3.4904476774907165</v>
      </c>
      <c r="F29" s="7">
        <f>Tariff_Input!F29/Tariff_Input!F$115</f>
        <v>4.3784040423691621</v>
      </c>
      <c r="G29" s="7">
        <f>Tariff_Input!G29/Tariff_Input!G$115</f>
        <v>4.3085178146863763</v>
      </c>
      <c r="H29" s="7">
        <f>Tariff_Input!H29/Tariff_Input!H$115</f>
        <v>4.1870471450268019</v>
      </c>
    </row>
    <row r="30" spans="2:8" x14ac:dyDescent="0.25">
      <c r="B30" s="5">
        <v>23</v>
      </c>
      <c r="C30" s="6" t="s">
        <v>41</v>
      </c>
      <c r="D30" s="8">
        <f>Tariff_Input!D30/Tariff_Input!D$115</f>
        <v>-2.7192430000000001</v>
      </c>
      <c r="E30" s="8">
        <f>Tariff_Input!E30/Tariff_Input!E$115</f>
        <v>-4.3248713086829422</v>
      </c>
      <c r="F30" s="8">
        <f>Tariff_Input!F30/Tariff_Input!F$115</f>
        <v>-4.5801580232888384</v>
      </c>
      <c r="G30" s="8">
        <f>Tariff_Input!G30/Tariff_Input!G$115</f>
        <v>-1.6863427690224269</v>
      </c>
      <c r="H30" s="8">
        <f>Tariff_Input!H30/Tariff_Input!H$115</f>
        <v>-4.1192484782608698</v>
      </c>
    </row>
    <row r="31" spans="2:8" x14ac:dyDescent="0.25">
      <c r="B31" s="5">
        <v>24</v>
      </c>
      <c r="C31" s="6" t="s">
        <v>42</v>
      </c>
      <c r="D31" s="7">
        <f>Tariff_Input!D31/Tariff_Input!D$115</f>
        <v>-2.7478940000000001</v>
      </c>
      <c r="E31" s="7">
        <f>Tariff_Input!E31/Tariff_Input!E$115</f>
        <v>-2.5160544087066445</v>
      </c>
      <c r="F31" s="7">
        <f>Tariff_Input!F31/Tariff_Input!F$115</f>
        <v>-2.7305352347473599</v>
      </c>
      <c r="G31" s="7">
        <f>Tariff_Input!G31/Tariff_Input!G$115</f>
        <v>-1.1450699536779223</v>
      </c>
      <c r="H31" s="7">
        <f>Tariff_Input!H31/Tariff_Input!H$115</f>
        <v>-2.1170149402918406</v>
      </c>
    </row>
    <row r="32" spans="2:8" x14ac:dyDescent="0.25">
      <c r="B32" s="5">
        <v>25</v>
      </c>
      <c r="C32" s="6" t="s">
        <v>43</v>
      </c>
      <c r="D32" s="8">
        <f>Tariff_Input!D32/Tariff_Input!D$115</f>
        <v>-0.12327299999999999</v>
      </c>
      <c r="E32" s="8">
        <f>Tariff_Input!E32/Tariff_Input!E$115</f>
        <v>-0.18612813715730425</v>
      </c>
      <c r="F32" s="8">
        <f>Tariff_Input!F32/Tariff_Input!F$115</f>
        <v>-0.49472761625054867</v>
      </c>
      <c r="G32" s="8">
        <f>Tariff_Input!G32/Tariff_Input!G$115</f>
        <v>-0.5195298953323545</v>
      </c>
      <c r="H32" s="8">
        <f>Tariff_Input!H32/Tariff_Input!H$115</f>
        <v>-0.26630478938356167</v>
      </c>
    </row>
    <row r="33" spans="2:15" x14ac:dyDescent="0.25">
      <c r="B33" s="5">
        <v>26</v>
      </c>
      <c r="C33" s="6" t="s">
        <v>44</v>
      </c>
      <c r="D33" s="7">
        <f>Tariff_Input!D33/Tariff_Input!D$115</f>
        <v>-2.8671139999999999</v>
      </c>
      <c r="E33" s="7">
        <f>Tariff_Input!E33/Tariff_Input!E$115</f>
        <v>-2.9997897193647782</v>
      </c>
      <c r="F33" s="7">
        <f>Tariff_Input!F33/Tariff_Input!F$115</f>
        <v>1.5752381434251632</v>
      </c>
      <c r="G33" s="7">
        <f>Tariff_Input!G33/Tariff_Input!G$115</f>
        <v>2.9306872355338425</v>
      </c>
      <c r="H33" s="7">
        <f>Tariff_Input!H33/Tariff_Input!H$115</f>
        <v>2.5034926540351403</v>
      </c>
    </row>
    <row r="34" spans="2:15" x14ac:dyDescent="0.25">
      <c r="B34" s="5">
        <v>27</v>
      </c>
      <c r="C34" s="6" t="s">
        <v>45</v>
      </c>
      <c r="D34" s="8">
        <f>Tariff_Input!D34/Tariff_Input!D$115</f>
        <v>-1.6801459999999999</v>
      </c>
      <c r="E34" s="8">
        <f>Tariff_Input!E34/Tariff_Input!E$115</f>
        <v>-1.438533202733665</v>
      </c>
      <c r="F34" s="8">
        <f>Tariff_Input!F34/Tariff_Input!F$115</f>
        <v>2.7313128197051459</v>
      </c>
      <c r="G34" s="8">
        <f>Tariff_Input!G34/Tariff_Input!G$115</f>
        <v>3.2861821873386319</v>
      </c>
      <c r="H34" s="8">
        <f>Tariff_Input!H34/Tariff_Input!H$115</f>
        <v>3.1183321822513403</v>
      </c>
    </row>
    <row r="36" spans="2:15" x14ac:dyDescent="0.25">
      <c r="D36" s="24" t="s">
        <v>68</v>
      </c>
      <c r="E36" s="24" t="s">
        <v>68</v>
      </c>
      <c r="F36" s="24" t="s">
        <v>68</v>
      </c>
      <c r="G36" s="24" t="s">
        <v>68</v>
      </c>
      <c r="H36" s="24" t="s">
        <v>68</v>
      </c>
    </row>
    <row r="37" spans="2:15" x14ac:dyDescent="0.25">
      <c r="B37" s="36" t="s">
        <v>10</v>
      </c>
      <c r="C37" s="37"/>
      <c r="D37" s="34" t="s">
        <v>46</v>
      </c>
      <c r="E37" s="34" t="s">
        <v>46</v>
      </c>
      <c r="F37" s="34" t="s">
        <v>46</v>
      </c>
      <c r="G37" s="34" t="s">
        <v>46</v>
      </c>
      <c r="H37" s="34" t="s">
        <v>46</v>
      </c>
    </row>
    <row r="38" spans="2:15" x14ac:dyDescent="0.25">
      <c r="B38" s="38"/>
      <c r="C38" s="38"/>
      <c r="D38" s="35"/>
      <c r="E38" s="35"/>
      <c r="F38" s="35"/>
      <c r="G38" s="35"/>
      <c r="H38" s="35"/>
      <c r="N38" s="56" t="str">
        <f>$D37</f>
        <v>Shared Year Round Tariff</v>
      </c>
      <c r="O38" s="56"/>
    </row>
    <row r="39" spans="2:15" ht="30.75" thickBot="1" x14ac:dyDescent="0.3">
      <c r="B39" s="1" t="s">
        <v>12</v>
      </c>
      <c r="C39" s="1" t="s">
        <v>13</v>
      </c>
      <c r="D39" s="1" t="s">
        <v>14</v>
      </c>
      <c r="E39" s="1" t="s">
        <v>14</v>
      </c>
      <c r="F39" s="1" t="s">
        <v>14</v>
      </c>
      <c r="G39" s="1" t="s">
        <v>14</v>
      </c>
      <c r="H39" s="1" t="s">
        <v>14</v>
      </c>
      <c r="N39" s="57" t="s">
        <v>15</v>
      </c>
      <c r="O39" s="57" t="s">
        <v>16</v>
      </c>
    </row>
    <row r="40" spans="2:15" ht="15.75" thickTop="1" x14ac:dyDescent="0.25">
      <c r="B40" s="2">
        <v>1</v>
      </c>
      <c r="C40" s="3" t="s">
        <v>17</v>
      </c>
      <c r="D40" s="4">
        <f>Tariff_Input!D41/Tariff_Input!D$115</f>
        <v>24.098106999999999</v>
      </c>
      <c r="E40" s="4">
        <f>Tariff_Input!E41/Tariff_Input!E$115</f>
        <v>21.506836244686735</v>
      </c>
      <c r="F40" s="4">
        <f>Tariff_Input!F41/Tariff_Input!F$115</f>
        <v>24.152004090470164</v>
      </c>
      <c r="G40" s="4">
        <f>Tariff_Input!G41/Tariff_Input!G$115</f>
        <v>27.816409982812736</v>
      </c>
      <c r="H40" s="4">
        <f>Tariff_Input!H41/Tariff_Input!H$115</f>
        <v>36.457989363311498</v>
      </c>
      <c r="N40" s="9">
        <f>_xlfn.PERCENTILE.INC($D40:$H66, $N$1)</f>
        <v>21.474543958983169</v>
      </c>
      <c r="O40" s="9">
        <f>_xlfn.PERCENTILE.INC($D40:$H66, 1-$N$1)</f>
        <v>-6.8536369469093295</v>
      </c>
    </row>
    <row r="41" spans="2:15" x14ac:dyDescent="0.25">
      <c r="B41" s="5">
        <v>2</v>
      </c>
      <c r="C41" s="6" t="s">
        <v>18</v>
      </c>
      <c r="D41" s="7">
        <f>Tariff_Input!D42/Tariff_Input!D$115</f>
        <v>13.959538</v>
      </c>
      <c r="E41" s="7">
        <f>Tariff_Input!E42/Tariff_Input!E$115</f>
        <v>12.881002790866715</v>
      </c>
      <c r="F41" s="7">
        <f>Tariff_Input!F42/Tariff_Input!F$115</f>
        <v>13.397911852159767</v>
      </c>
      <c r="G41" s="7">
        <f>Tariff_Input!G42/Tariff_Input!G$115</f>
        <v>6.8742907420644954</v>
      </c>
      <c r="H41" s="7">
        <f>Tariff_Input!H42/Tariff_Input!H$115</f>
        <v>16.939453655821918</v>
      </c>
    </row>
    <row r="42" spans="2:15" ht="15.75" thickBot="1" x14ac:dyDescent="0.3">
      <c r="B42" s="5">
        <v>3</v>
      </c>
      <c r="C42" s="6" t="s">
        <v>19</v>
      </c>
      <c r="D42" s="8">
        <f>Tariff_Input!D43/Tariff_Input!D$115</f>
        <v>21.893176</v>
      </c>
      <c r="E42" s="8">
        <f>Tariff_Input!E43/Tariff_Input!E$115</f>
        <v>20.305526023386268</v>
      </c>
      <c r="F42" s="8">
        <f>Tariff_Input!F43/Tariff_Input!F$115</f>
        <v>21.426105530427822</v>
      </c>
      <c r="G42" s="8">
        <f>Tariff_Input!G43/Tariff_Input!G$115</f>
        <v>20.766742623247101</v>
      </c>
      <c r="H42" s="8">
        <f>Tariff_Input!H43/Tariff_Input!H$115</f>
        <v>29.362623492182848</v>
      </c>
      <c r="N42" s="1" t="s">
        <v>20</v>
      </c>
      <c r="O42" s="10" t="s">
        <v>21</v>
      </c>
    </row>
    <row r="43" spans="2:15" ht="15.75" thickTop="1" x14ac:dyDescent="0.25">
      <c r="B43" s="5">
        <v>4</v>
      </c>
      <c r="C43" s="6" t="s">
        <v>22</v>
      </c>
      <c r="D43" s="7">
        <f>Tariff_Input!D44/Tariff_Input!D$115</f>
        <v>21.893176</v>
      </c>
      <c r="E43" s="7">
        <f>Tariff_Input!E44/Tariff_Input!E$115</f>
        <v>20.305526023386268</v>
      </c>
      <c r="F43" s="7">
        <f>Tariff_Input!F44/Tariff_Input!F$115</f>
        <v>21.426105530427822</v>
      </c>
      <c r="G43" s="7">
        <f>Tariff_Input!G44/Tariff_Input!G$115</f>
        <v>20.766742623247101</v>
      </c>
      <c r="H43" s="7">
        <f>Tariff_Input!H44/Tariff_Input!H$115</f>
        <v>29.362623492182848</v>
      </c>
      <c r="N43" s="9">
        <f>AVERAGE(D40:H66)</f>
        <v>7.7186334008868922</v>
      </c>
      <c r="O43">
        <f>STDEV(D40:H66)</f>
        <v>10.616599192574157</v>
      </c>
    </row>
    <row r="44" spans="2:15" x14ac:dyDescent="0.25">
      <c r="B44" s="5">
        <v>5</v>
      </c>
      <c r="C44" s="6" t="s">
        <v>23</v>
      </c>
      <c r="D44" s="8">
        <f>Tariff_Input!D45/Tariff_Input!D$115</f>
        <v>17.024494000000001</v>
      </c>
      <c r="E44" s="8">
        <f>Tariff_Input!E45/Tariff_Input!E$115</f>
        <v>16.332062653314374</v>
      </c>
      <c r="F44" s="8">
        <f>Tariff_Input!F45/Tariff_Input!F$115</f>
        <v>18.151220456172059</v>
      </c>
      <c r="G44" s="8">
        <f>Tariff_Input!G45/Tariff_Input!G$115</f>
        <v>17.672229637574038</v>
      </c>
      <c r="H44" s="8">
        <f>Tariff_Input!H45/Tariff_Input!H$115</f>
        <v>25.236371393537823</v>
      </c>
    </row>
    <row r="45" spans="2:15" x14ac:dyDescent="0.25">
      <c r="B45" s="5">
        <v>6</v>
      </c>
      <c r="C45" s="6" t="s">
        <v>24</v>
      </c>
      <c r="D45" s="7">
        <f>Tariff_Input!D46/Tariff_Input!D$115</f>
        <v>17.447343</v>
      </c>
      <c r="E45" s="7">
        <f>Tariff_Input!E46/Tariff_Input!E$115</f>
        <v>16.154611110136681</v>
      </c>
      <c r="F45" s="7">
        <f>Tariff_Input!F46/Tariff_Input!F$115</f>
        <v>18.093092856781389</v>
      </c>
      <c r="G45" s="7">
        <f>Tariff_Input!G46/Tariff_Input!G$115</f>
        <v>17.599729051511162</v>
      </c>
      <c r="H45" s="7">
        <f>Tariff_Input!H46/Tariff_Input!H$115</f>
        <v>24.519113271069088</v>
      </c>
    </row>
    <row r="46" spans="2:15" x14ac:dyDescent="0.25">
      <c r="B46" s="5">
        <v>7</v>
      </c>
      <c r="C46" s="6" t="s">
        <v>25</v>
      </c>
      <c r="D46" s="8">
        <f>Tariff_Input!D47/Tariff_Input!D$115</f>
        <v>15.160989000000001</v>
      </c>
      <c r="E46" s="8">
        <f>Tariff_Input!E47/Tariff_Input!E$115</f>
        <v>14.294458185984041</v>
      </c>
      <c r="F46" s="8">
        <f>Tariff_Input!F47/Tariff_Input!F$115</f>
        <v>16.421634101546562</v>
      </c>
      <c r="G46" s="8">
        <f>Tariff_Input!G47/Tariff_Input!G$115</f>
        <v>16.061766587455068</v>
      </c>
      <c r="H46" s="8">
        <f>Tariff_Input!H47/Tariff_Input!H$115</f>
        <v>22.286130719699226</v>
      </c>
    </row>
    <row r="47" spans="2:15" x14ac:dyDescent="0.25">
      <c r="B47" s="5">
        <v>8</v>
      </c>
      <c r="C47" s="6" t="s">
        <v>26</v>
      </c>
      <c r="D47" s="7">
        <f>Tariff_Input!D48/Tariff_Input!D$115</f>
        <v>15.160989000000001</v>
      </c>
      <c r="E47" s="7">
        <f>Tariff_Input!E48/Tariff_Input!E$115</f>
        <v>14.294458185984041</v>
      </c>
      <c r="F47" s="7">
        <f>Tariff_Input!F48/Tariff_Input!F$115</f>
        <v>16.421634101546562</v>
      </c>
      <c r="G47" s="7">
        <f>Tariff_Input!G48/Tariff_Input!G$115</f>
        <v>16.061766587455068</v>
      </c>
      <c r="H47" s="7">
        <f>Tariff_Input!H48/Tariff_Input!H$115</f>
        <v>22.286130719699226</v>
      </c>
    </row>
    <row r="48" spans="2:15" x14ac:dyDescent="0.25">
      <c r="B48" s="5">
        <v>9</v>
      </c>
      <c r="C48" s="6" t="s">
        <v>27</v>
      </c>
      <c r="D48" s="8">
        <f>Tariff_Input!D49/Tariff_Input!D$115</f>
        <v>14.839326</v>
      </c>
      <c r="E48" s="8">
        <f>Tariff_Input!E49/Tariff_Input!E$115</f>
        <v>14.298322946827843</v>
      </c>
      <c r="F48" s="8">
        <f>Tariff_Input!F49/Tariff_Input!F$115</f>
        <v>16.228924712039451</v>
      </c>
      <c r="G48" s="8">
        <f>Tariff_Input!G49/Tariff_Input!G$115</f>
        <v>15.1121039893687</v>
      </c>
      <c r="H48" s="8">
        <f>Tariff_Input!H49/Tariff_Input!H$115</f>
        <v>21.725152829213819</v>
      </c>
    </row>
    <row r="49" spans="2:8" x14ac:dyDescent="0.25">
      <c r="B49" s="5">
        <v>10</v>
      </c>
      <c r="C49" s="6" t="s">
        <v>28</v>
      </c>
      <c r="D49" s="7">
        <f>Tariff_Input!D50/Tariff_Input!D$115</f>
        <v>14.182942000000001</v>
      </c>
      <c r="E49" s="7">
        <f>Tariff_Input!E50/Tariff_Input!E$115</f>
        <v>13.757298586157857</v>
      </c>
      <c r="F49" s="7">
        <f>Tariff_Input!F50/Tariff_Input!F$115</f>
        <v>15.961065436859363</v>
      </c>
      <c r="G49" s="7">
        <f>Tariff_Input!G50/Tariff_Input!G$115</f>
        <v>15.722861048271147</v>
      </c>
      <c r="H49" s="7">
        <f>Tariff_Input!H50/Tariff_Input!H$115</f>
        <v>20.584111466721264</v>
      </c>
    </row>
    <row r="50" spans="2:8" x14ac:dyDescent="0.25">
      <c r="B50" s="5">
        <v>11</v>
      </c>
      <c r="C50" s="6" t="s">
        <v>29</v>
      </c>
      <c r="D50" s="8">
        <f>Tariff_Input!D51/Tariff_Input!D$115</f>
        <v>14.182942000000001</v>
      </c>
      <c r="E50" s="8">
        <f>Tariff_Input!E51/Tariff_Input!E$115</f>
        <v>13.757298586157857</v>
      </c>
      <c r="F50" s="8">
        <f>Tariff_Input!F51/Tariff_Input!F$115</f>
        <v>15.961065436859363</v>
      </c>
      <c r="G50" s="8">
        <f>Tariff_Input!G51/Tariff_Input!G$115</f>
        <v>15.722861048271147</v>
      </c>
      <c r="H50" s="8">
        <f>Tariff_Input!H51/Tariff_Input!H$115</f>
        <v>20.584111466721264</v>
      </c>
    </row>
    <row r="51" spans="2:8" x14ac:dyDescent="0.25">
      <c r="B51" s="5">
        <v>12</v>
      </c>
      <c r="C51" s="6" t="s">
        <v>30</v>
      </c>
      <c r="D51" s="7">
        <f>Tariff_Input!D52/Tariff_Input!D$115</f>
        <v>9.4649079999999994</v>
      </c>
      <c r="E51" s="7">
        <f>Tariff_Input!E52/Tariff_Input!E$115</f>
        <v>9.8316447195227941</v>
      </c>
      <c r="F51" s="7">
        <f>Tariff_Input!F52/Tariff_Input!F$115</f>
        <v>11.387274190777413</v>
      </c>
      <c r="G51" s="7">
        <f>Tariff_Input!G52/Tariff_Input!G$115</f>
        <v>11.54591174016605</v>
      </c>
      <c r="H51" s="7">
        <f>Tariff_Input!H52/Tariff_Input!H$115</f>
        <v>14.650587184038118</v>
      </c>
    </row>
    <row r="52" spans="2:8" x14ac:dyDescent="0.25">
      <c r="B52" s="5">
        <v>13</v>
      </c>
      <c r="C52" s="6" t="s">
        <v>31</v>
      </c>
      <c r="D52" s="8">
        <f>Tariff_Input!D53/Tariff_Input!D$115</f>
        <v>7.0080249999999999</v>
      </c>
      <c r="E52" s="8">
        <f>Tariff_Input!E53/Tariff_Input!E$115</f>
        <v>7.0064888562060519</v>
      </c>
      <c r="F52" s="8">
        <f>Tariff_Input!F53/Tariff_Input!F$115</f>
        <v>7.6004325628566267</v>
      </c>
      <c r="G52" s="8">
        <f>Tariff_Input!G53/Tariff_Input!G$115</f>
        <v>7.9295093085100996</v>
      </c>
      <c r="H52" s="8">
        <f>Tariff_Input!H53/Tariff_Input!H$115</f>
        <v>7.2622582370458613</v>
      </c>
    </row>
    <row r="53" spans="2:8" x14ac:dyDescent="0.25">
      <c r="B53" s="5">
        <v>14</v>
      </c>
      <c r="C53" s="6" t="s">
        <v>32</v>
      </c>
      <c r="D53" s="7">
        <f>Tariff_Input!D54/Tariff_Input!D$115</f>
        <v>7.0080249999999999</v>
      </c>
      <c r="E53" s="7">
        <f>Tariff_Input!E54/Tariff_Input!E$115</f>
        <v>7.0064888562060519</v>
      </c>
      <c r="F53" s="7">
        <f>Tariff_Input!F54/Tariff_Input!F$115</f>
        <v>7.6004325628566267</v>
      </c>
      <c r="G53" s="7">
        <f>Tariff_Input!G54/Tariff_Input!G$115</f>
        <v>7.9295093085100996</v>
      </c>
      <c r="H53" s="7">
        <f>Tariff_Input!H54/Tariff_Input!H$115</f>
        <v>7.2622582370458613</v>
      </c>
    </row>
    <row r="54" spans="2:8" x14ac:dyDescent="0.25">
      <c r="B54" s="5">
        <v>15</v>
      </c>
      <c r="C54" s="6" t="s">
        <v>33</v>
      </c>
      <c r="D54" s="8">
        <f>Tariff_Input!D55/Tariff_Input!D$115</f>
        <v>2.8521570000000001</v>
      </c>
      <c r="E54" s="8">
        <f>Tariff_Input!E55/Tariff_Input!E$115</f>
        <v>3.232660678122778</v>
      </c>
      <c r="F54" s="8">
        <f>Tariff_Input!F55/Tariff_Input!F$115</f>
        <v>3.1071333745062097</v>
      </c>
      <c r="G54" s="8">
        <f>Tariff_Input!G55/Tariff_Input!G$115</f>
        <v>3.6534013920164021</v>
      </c>
      <c r="H54" s="8">
        <f>Tariff_Input!H55/Tariff_Input!H$115</f>
        <v>2.3092879239130437</v>
      </c>
    </row>
    <row r="55" spans="2:8" x14ac:dyDescent="0.25">
      <c r="B55" s="5">
        <v>16</v>
      </c>
      <c r="C55" s="6" t="s">
        <v>34</v>
      </c>
      <c r="D55" s="7">
        <f>Tariff_Input!D56/Tariff_Input!D$115</f>
        <v>1.222774</v>
      </c>
      <c r="E55" s="7">
        <f>Tariff_Input!E56/Tariff_Input!E$115</f>
        <v>2.0554615840246506</v>
      </c>
      <c r="F55" s="7">
        <f>Tariff_Input!F56/Tariff_Input!F$115</f>
        <v>1.8190182364514214</v>
      </c>
      <c r="G55" s="7">
        <f>Tariff_Input!G56/Tariff_Input!G$115</f>
        <v>2.4198963468840171</v>
      </c>
      <c r="H55" s="7">
        <f>Tariff_Input!H56/Tariff_Input!H$115</f>
        <v>1.7015259231685529</v>
      </c>
    </row>
    <row r="56" spans="2:8" x14ac:dyDescent="0.25">
      <c r="B56" s="5">
        <v>17</v>
      </c>
      <c r="C56" s="6" t="s">
        <v>35</v>
      </c>
      <c r="D56" s="8">
        <f>Tariff_Input!D57/Tariff_Input!D$115</f>
        <v>0.45508599999999999</v>
      </c>
      <c r="E56" s="8">
        <f>Tariff_Input!E57/Tariff_Input!E$115</f>
        <v>-0.16434645484712018</v>
      </c>
      <c r="F56" s="8">
        <f>Tariff_Input!F57/Tariff_Input!F$115</f>
        <v>-0.46990256768480032</v>
      </c>
      <c r="G56" s="8">
        <f>Tariff_Input!G57/Tariff_Input!G$115</f>
        <v>-0.22514768230142254</v>
      </c>
      <c r="H56" s="8">
        <f>Tariff_Input!H57/Tariff_Input!H$115</f>
        <v>-1.787013327501489</v>
      </c>
    </row>
    <row r="57" spans="2:8" x14ac:dyDescent="0.25">
      <c r="B57" s="5">
        <v>18</v>
      </c>
      <c r="C57" s="6" t="s">
        <v>36</v>
      </c>
      <c r="D57" s="7">
        <f>Tariff_Input!D58/Tariff_Input!D$115</f>
        <v>1.3033410000000001</v>
      </c>
      <c r="E57" s="7">
        <f>Tariff_Input!E58/Tariff_Input!E$115</f>
        <v>0.76074415201074497</v>
      </c>
      <c r="F57" s="7">
        <f>Tariff_Input!F58/Tariff_Input!F$115</f>
        <v>0.40648662164674287</v>
      </c>
      <c r="G57" s="7">
        <f>Tariff_Input!G58/Tariff_Input!G$115</f>
        <v>0.3516785859363134</v>
      </c>
      <c r="H57" s="7">
        <f>Tariff_Input!H58/Tariff_Input!H$115</f>
        <v>-0.88576535824895775</v>
      </c>
    </row>
    <row r="58" spans="2:8" x14ac:dyDescent="0.25">
      <c r="B58" s="5">
        <v>19</v>
      </c>
      <c r="C58" s="6" t="s">
        <v>37</v>
      </c>
      <c r="D58" s="8">
        <f>Tariff_Input!D59/Tariff_Input!D$115</f>
        <v>0.66047500000000003</v>
      </c>
      <c r="E58" s="8">
        <f>Tariff_Input!E59/Tariff_Input!E$115</f>
        <v>3.0707466108082486</v>
      </c>
      <c r="F58" s="8">
        <f>Tariff_Input!F59/Tariff_Input!F$115</f>
        <v>2.9520902388009604</v>
      </c>
      <c r="G58" s="8">
        <f>Tariff_Input!G59/Tariff_Input!G$115</f>
        <v>3.5556138484027739</v>
      </c>
      <c r="H58" s="8">
        <f>Tariff_Input!H59/Tariff_Input!H$115</f>
        <v>2.5369577832787376</v>
      </c>
    </row>
    <row r="59" spans="2:8" x14ac:dyDescent="0.25">
      <c r="B59" s="5">
        <v>20</v>
      </c>
      <c r="C59" s="6" t="s">
        <v>38</v>
      </c>
      <c r="D59" s="7">
        <f>Tariff_Input!D60/Tariff_Input!D$115</f>
        <v>-8.4793230000000008</v>
      </c>
      <c r="E59" s="7">
        <f>Tariff_Input!E60/Tariff_Input!E$115</f>
        <v>-7.1060667429090616</v>
      </c>
      <c r="F59" s="7">
        <f>Tariff_Input!F60/Tariff_Input!F$115</f>
        <v>-7.5735304301205755</v>
      </c>
      <c r="G59" s="7">
        <f>Tariff_Input!G60/Tariff_Input!G$115</f>
        <v>-7.331004197514301</v>
      </c>
      <c r="H59" s="7">
        <f>Tariff_Input!H60/Tariff_Input!H$115</f>
        <v>-8.9476650244192975</v>
      </c>
    </row>
    <row r="60" spans="2:8" x14ac:dyDescent="0.25">
      <c r="B60" s="5">
        <v>21</v>
      </c>
      <c r="C60" s="6" t="s">
        <v>39</v>
      </c>
      <c r="D60" s="8">
        <f>Tariff_Input!D61/Tariff_Input!D$115</f>
        <v>-8.2531820000000007</v>
      </c>
      <c r="E60" s="8">
        <f>Tariff_Input!E61/Tariff_Input!E$115</f>
        <v>-7.6503862484791032</v>
      </c>
      <c r="F60" s="8">
        <f>Tariff_Input!F61/Tariff_Input!F$115</f>
        <v>-7.3339833212155643</v>
      </c>
      <c r="G60" s="8">
        <f>Tariff_Input!G61/Tariff_Input!G$115</f>
        <v>-6.8792652100693559</v>
      </c>
      <c r="H60" s="8">
        <f>Tariff_Input!H61/Tariff_Input!H$115</f>
        <v>-8.7537448365842767</v>
      </c>
    </row>
    <row r="61" spans="2:8" x14ac:dyDescent="0.25">
      <c r="B61" s="5">
        <v>22</v>
      </c>
      <c r="C61" s="6" t="s">
        <v>40</v>
      </c>
      <c r="D61" s="7">
        <f>Tariff_Input!D62/Tariff_Input!D$115</f>
        <v>2.9420679999999999</v>
      </c>
      <c r="E61" s="7">
        <f>Tariff_Input!E62/Tariff_Input!E$115</f>
        <v>1.6762875642727344</v>
      </c>
      <c r="F61" s="7">
        <f>Tariff_Input!F62/Tariff_Input!F$115</f>
        <v>1.8795362607988433</v>
      </c>
      <c r="G61" s="7">
        <f>Tariff_Input!G62/Tariff_Input!G$115</f>
        <v>0.75108153379233533</v>
      </c>
      <c r="H61" s="7">
        <f>Tariff_Input!H62/Tariff_Input!H$115</f>
        <v>-7.6572361896962482E-2</v>
      </c>
    </row>
    <row r="62" spans="2:8" x14ac:dyDescent="0.25">
      <c r="B62" s="5">
        <v>23</v>
      </c>
      <c r="C62" s="6" t="s">
        <v>41</v>
      </c>
      <c r="D62" s="8">
        <f>Tariff_Input!D63/Tariff_Input!D$115</f>
        <v>2.9420679999999999</v>
      </c>
      <c r="E62" s="8">
        <f>Tariff_Input!E63/Tariff_Input!E$115</f>
        <v>1.6762875642727344</v>
      </c>
      <c r="F62" s="8">
        <f>Tariff_Input!F63/Tariff_Input!F$115</f>
        <v>1.8795362607988433</v>
      </c>
      <c r="G62" s="8">
        <f>Tariff_Input!G63/Tariff_Input!G$115</f>
        <v>0.75108153379233533</v>
      </c>
      <c r="H62" s="8">
        <f>Tariff_Input!H63/Tariff_Input!H$115</f>
        <v>-7.6572361896962482E-2</v>
      </c>
    </row>
    <row r="63" spans="2:8" x14ac:dyDescent="0.25">
      <c r="B63" s="5">
        <v>24</v>
      </c>
      <c r="C63" s="6" t="s">
        <v>42</v>
      </c>
      <c r="D63" s="7">
        <f>Tariff_Input!D64/Tariff_Input!D$115</f>
        <v>2.9420679999999999</v>
      </c>
      <c r="E63" s="7">
        <f>Tariff_Input!E64/Tariff_Input!E$115</f>
        <v>1.6762875642727344</v>
      </c>
      <c r="F63" s="7">
        <f>Tariff_Input!F64/Tariff_Input!F$115</f>
        <v>1.8795362607988433</v>
      </c>
      <c r="G63" s="7">
        <f>Tariff_Input!G64/Tariff_Input!G$115</f>
        <v>0.75108153379233533</v>
      </c>
      <c r="H63" s="7">
        <f>Tariff_Input!H64/Tariff_Input!H$115</f>
        <v>-7.6572361896962482E-2</v>
      </c>
    </row>
    <row r="64" spans="2:8" x14ac:dyDescent="0.25">
      <c r="B64" s="5">
        <v>25</v>
      </c>
      <c r="C64" s="6" t="s">
        <v>43</v>
      </c>
      <c r="D64" s="8">
        <f>Tariff_Input!D65/Tariff_Input!D$115</f>
        <v>-3.9594649999999998</v>
      </c>
      <c r="E64" s="8">
        <f>Tariff_Input!E65/Tariff_Input!E$115</f>
        <v>-4.3406058461720791</v>
      </c>
      <c r="F64" s="8">
        <f>Tariff_Input!F65/Tariff_Input!F$115</f>
        <v>-3.9766915424595286</v>
      </c>
      <c r="G64" s="8">
        <f>Tariff_Input!G65/Tariff_Input!G$115</f>
        <v>-4.0778208537184213</v>
      </c>
      <c r="H64" s="8">
        <f>Tariff_Input!H65/Tariff_Input!H$115</f>
        <v>-5.877475918999405</v>
      </c>
    </row>
    <row r="65" spans="2:15" x14ac:dyDescent="0.25">
      <c r="B65" s="5">
        <v>26</v>
      </c>
      <c r="C65" s="6" t="s">
        <v>44</v>
      </c>
      <c r="D65" s="7">
        <f>Tariff_Input!D66/Tariff_Input!D$115</f>
        <v>-5.2297900000000004</v>
      </c>
      <c r="E65" s="7">
        <f>Tariff_Input!E66/Tariff_Input!E$115</f>
        <v>-5.9470061420557796</v>
      </c>
      <c r="F65" s="7">
        <f>Tariff_Input!F66/Tariff_Input!F$115</f>
        <v>-3.8470328551289659</v>
      </c>
      <c r="G65" s="7">
        <f>Tariff_Input!G66/Tariff_Input!G$115</f>
        <v>-3.3546741757707688</v>
      </c>
      <c r="H65" s="7">
        <f>Tariff_Input!H66/Tariff_Input!H$115</f>
        <v>-5.4422130606015484</v>
      </c>
    </row>
    <row r="66" spans="2:15" x14ac:dyDescent="0.25">
      <c r="B66" s="5">
        <v>27</v>
      </c>
      <c r="C66" s="6" t="s">
        <v>45</v>
      </c>
      <c r="D66" s="8">
        <f>Tariff_Input!D67/Tariff_Input!D$115</f>
        <v>-12.129115000000001</v>
      </c>
      <c r="E66" s="8">
        <f>Tariff_Input!E67/Tariff_Input!E$115</f>
        <v>-12.272868652287272</v>
      </c>
      <c r="F66" s="8">
        <f>Tariff_Input!F67/Tariff_Input!F$115</f>
        <v>-7.3382307228576593</v>
      </c>
      <c r="G66" s="8">
        <f>Tariff_Input!G67/Tariff_Input!G$115</f>
        <v>-6.8151945521692898</v>
      </c>
      <c r="H66" s="8">
        <f>Tariff_Input!H67/Tariff_Input!H$115</f>
        <v>-8.8659764443865399</v>
      </c>
    </row>
    <row r="68" spans="2:15" x14ac:dyDescent="0.25">
      <c r="D68" s="24" t="s">
        <v>68</v>
      </c>
      <c r="E68" s="24" t="s">
        <v>68</v>
      </c>
      <c r="F68" s="24" t="s">
        <v>68</v>
      </c>
      <c r="G68" s="24" t="s">
        <v>68</v>
      </c>
      <c r="H68" s="24" t="s">
        <v>68</v>
      </c>
    </row>
    <row r="69" spans="2:15" x14ac:dyDescent="0.25">
      <c r="B69" s="36" t="s">
        <v>10</v>
      </c>
      <c r="C69" s="37"/>
      <c r="D69" s="34" t="s">
        <v>47</v>
      </c>
      <c r="E69" s="34" t="s">
        <v>47</v>
      </c>
      <c r="F69" s="34" t="s">
        <v>47</v>
      </c>
      <c r="G69" s="34" t="s">
        <v>47</v>
      </c>
      <c r="H69" s="34" t="s">
        <v>47</v>
      </c>
    </row>
    <row r="70" spans="2:15" ht="15" customHeight="1" x14ac:dyDescent="0.25">
      <c r="B70" s="38"/>
      <c r="C70" s="38"/>
      <c r="D70" s="35"/>
      <c r="E70" s="35"/>
      <c r="F70" s="35"/>
      <c r="G70" s="35"/>
      <c r="H70" s="35"/>
      <c r="N70" s="56" t="str">
        <f>$D69</f>
        <v>Not Shared Year Round Tariff</v>
      </c>
      <c r="O70" s="56"/>
    </row>
    <row r="71" spans="2:15" ht="30.75" thickBot="1" x14ac:dyDescent="0.3">
      <c r="B71" s="1" t="s">
        <v>12</v>
      </c>
      <c r="C71" s="1" t="s">
        <v>13</v>
      </c>
      <c r="D71" s="1" t="s">
        <v>14</v>
      </c>
      <c r="E71" s="1" t="s">
        <v>14</v>
      </c>
      <c r="F71" s="1" t="s">
        <v>14</v>
      </c>
      <c r="G71" s="1" t="s">
        <v>14</v>
      </c>
      <c r="H71" s="1" t="s">
        <v>14</v>
      </c>
      <c r="N71" s="57" t="s">
        <v>15</v>
      </c>
      <c r="O71" s="57" t="s">
        <v>16</v>
      </c>
    </row>
    <row r="72" spans="2:15" ht="15.75" thickTop="1" x14ac:dyDescent="0.25">
      <c r="B72" s="2">
        <v>1</v>
      </c>
      <c r="C72" s="3" t="s">
        <v>17</v>
      </c>
      <c r="D72" s="4">
        <f>Tariff_Input!D74/Tariff_Input!D$115</f>
        <v>18.297187000000001</v>
      </c>
      <c r="E72" s="4">
        <f>Tariff_Input!E74/Tariff_Input!E$115</f>
        <v>19.602601321087146</v>
      </c>
      <c r="F72" s="4">
        <f>Tariff_Input!F74/Tariff_Input!F$115</f>
        <v>19.53471998982727</v>
      </c>
      <c r="G72" s="4">
        <f>Tariff_Input!G74/Tariff_Input!G$115</f>
        <v>26.24297039318078</v>
      </c>
      <c r="H72" s="4">
        <f>Tariff_Input!H74/Tariff_Input!H$115</f>
        <v>32.030350628499107</v>
      </c>
      <c r="N72" s="9">
        <f>_xlfn.PERCENTILE.INC($D72:$H98, $N$1)</f>
        <v>19.602601321087146</v>
      </c>
      <c r="O72" s="9">
        <f>_xlfn.PERCENTILE.INC($D72:$H98, 1-$N$1)</f>
        <v>-1.0481325527376212E-2</v>
      </c>
    </row>
    <row r="73" spans="2:15" x14ac:dyDescent="0.25">
      <c r="B73" s="5">
        <v>2</v>
      </c>
      <c r="C73" s="6" t="s">
        <v>18</v>
      </c>
      <c r="D73" s="7">
        <f>Tariff_Input!D75/Tariff_Input!D$115</f>
        <v>18.297187000000001</v>
      </c>
      <c r="E73" s="7">
        <f>Tariff_Input!E75/Tariff_Input!E$115</f>
        <v>19.602601321087146</v>
      </c>
      <c r="F73" s="7">
        <f>Tariff_Input!F75/Tariff_Input!F$115</f>
        <v>19.53471998982727</v>
      </c>
      <c r="G73" s="7">
        <f>Tariff_Input!G75/Tariff_Input!G$115</f>
        <v>26.24297039318078</v>
      </c>
      <c r="H73" s="7">
        <f>Tariff_Input!H75/Tariff_Input!H$115</f>
        <v>32.030350628499107</v>
      </c>
    </row>
    <row r="74" spans="2:15" ht="15.75" thickBot="1" x14ac:dyDescent="0.3">
      <c r="B74" s="5">
        <v>3</v>
      </c>
      <c r="C74" s="6" t="s">
        <v>19</v>
      </c>
      <c r="D74" s="8">
        <f>Tariff_Input!D76/Tariff_Input!D$115</f>
        <v>17.194122</v>
      </c>
      <c r="E74" s="8">
        <f>Tariff_Input!E76/Tariff_Input!E$115</f>
        <v>18.768246318321879</v>
      </c>
      <c r="F74" s="8">
        <f>Tariff_Input!F76/Tariff_Input!F$115</f>
        <v>16.992503528904493</v>
      </c>
      <c r="G74" s="8">
        <f>Tariff_Input!G76/Tariff_Input!G$115</f>
        <v>18.383985641294991</v>
      </c>
      <c r="H74" s="8">
        <f>Tariff_Input!H76/Tariff_Input!H$115</f>
        <v>23.719577159544372</v>
      </c>
      <c r="N74" s="1" t="s">
        <v>20</v>
      </c>
      <c r="O74" s="10" t="s">
        <v>21</v>
      </c>
    </row>
    <row r="75" spans="2:15" ht="15.75" thickTop="1" x14ac:dyDescent="0.25">
      <c r="B75" s="5">
        <v>4</v>
      </c>
      <c r="C75" s="6" t="s">
        <v>22</v>
      </c>
      <c r="D75" s="7">
        <f>Tariff_Input!D77/Tariff_Input!D$115</f>
        <v>18.970946999999999</v>
      </c>
      <c r="E75" s="7">
        <f>Tariff_Input!E77/Tariff_Input!E$115</f>
        <v>27.868112003634355</v>
      </c>
      <c r="F75" s="7">
        <f>Tariff_Input!F77/Tariff_Input!F$115</f>
        <v>26.112251555317446</v>
      </c>
      <c r="G75" s="7">
        <f>Tariff_Input!G77/Tariff_Input!G$115</f>
        <v>27.36795683926492</v>
      </c>
      <c r="H75" s="7">
        <f>Tariff_Input!H77/Tariff_Input!H$115</f>
        <v>31.940888870533058</v>
      </c>
      <c r="N75" s="9">
        <f>AVERAGE(D72:H98)</f>
        <v>7.0181579090395676</v>
      </c>
      <c r="O75">
        <f>STDEV(D72:H98)</f>
        <v>9.6710747883764352</v>
      </c>
    </row>
    <row r="76" spans="2:15" x14ac:dyDescent="0.25">
      <c r="B76" s="5">
        <v>5</v>
      </c>
      <c r="C76" s="6" t="s">
        <v>23</v>
      </c>
      <c r="D76" s="8">
        <f>Tariff_Input!D78/Tariff_Input!D$115</f>
        <v>14.012798999999999</v>
      </c>
      <c r="E76" s="8">
        <f>Tariff_Input!E78/Tariff_Input!E$115</f>
        <v>15.395130701588053</v>
      </c>
      <c r="F76" s="8">
        <f>Tariff_Input!F78/Tariff_Input!F$115</f>
        <v>13.432764767059979</v>
      </c>
      <c r="G76" s="8">
        <f>Tariff_Input!G78/Tariff_Input!G$115</f>
        <v>14.374905546524577</v>
      </c>
      <c r="H76" s="8">
        <f>Tariff_Input!H78/Tariff_Input!H$115</f>
        <v>20.039376506402622</v>
      </c>
    </row>
    <row r="77" spans="2:15" x14ac:dyDescent="0.25">
      <c r="B77" s="5">
        <v>6</v>
      </c>
      <c r="C77" s="6" t="s">
        <v>24</v>
      </c>
      <c r="D77" s="7">
        <f>Tariff_Input!D79/Tariff_Input!D$115</f>
        <v>14.488239</v>
      </c>
      <c r="E77" s="7">
        <f>Tariff_Input!E79/Tariff_Input!E$115</f>
        <v>15.165156842853756</v>
      </c>
      <c r="F77" s="7">
        <f>Tariff_Input!F79/Tariff_Input!F$115</f>
        <v>13.343595284113501</v>
      </c>
      <c r="G77" s="7">
        <f>Tariff_Input!G79/Tariff_Input!G$115</f>
        <v>14.246918769984305</v>
      </c>
      <c r="H77" s="7">
        <f>Tariff_Input!H79/Tariff_Input!H$115</f>
        <v>19.176370835765336</v>
      </c>
    </row>
    <row r="78" spans="2:15" x14ac:dyDescent="0.25">
      <c r="B78" s="5">
        <v>7</v>
      </c>
      <c r="C78" s="6" t="s">
        <v>25</v>
      </c>
      <c r="D78" s="8">
        <f>Tariff_Input!D80/Tariff_Input!D$115</f>
        <v>21.062018999999999</v>
      </c>
      <c r="E78" s="8">
        <f>Tariff_Input!E80/Tariff_Input!E$115</f>
        <v>24.038388913012561</v>
      </c>
      <c r="F78" s="8">
        <f>Tariff_Input!F80/Tariff_Input!F$115</f>
        <v>19.034153277632903</v>
      </c>
      <c r="G78" s="8">
        <f>Tariff_Input!G80/Tariff_Input!G$115</f>
        <v>18.684572040221738</v>
      </c>
      <c r="H78" s="8">
        <f>Tariff_Input!H80/Tariff_Input!H$115</f>
        <v>24.047866899419301</v>
      </c>
    </row>
    <row r="79" spans="2:15" x14ac:dyDescent="0.25">
      <c r="B79" s="5">
        <v>8</v>
      </c>
      <c r="C79" s="6" t="s">
        <v>26</v>
      </c>
      <c r="D79" s="7">
        <f>Tariff_Input!D81/Tariff_Input!D$115</f>
        <v>11.87551</v>
      </c>
      <c r="E79" s="7">
        <f>Tariff_Input!E81/Tariff_Input!E$115</f>
        <v>12.722955445208186</v>
      </c>
      <c r="F79" s="7">
        <f>Tariff_Input!F81/Tariff_Input!F$115</f>
        <v>10.75122026815729</v>
      </c>
      <c r="G79" s="7">
        <f>Tariff_Input!G81/Tariff_Input!G$115</f>
        <v>11.50596239917987</v>
      </c>
      <c r="H79" s="7">
        <f>Tariff_Input!H81/Tariff_Input!H$115</f>
        <v>16.462533067525314</v>
      </c>
    </row>
    <row r="80" spans="2:15" x14ac:dyDescent="0.25">
      <c r="B80" s="5">
        <v>9</v>
      </c>
      <c r="C80" s="6" t="s">
        <v>27</v>
      </c>
      <c r="D80" s="8">
        <f>Tariff_Input!D82/Tariff_Input!D$115</f>
        <v>11.665368000000001</v>
      </c>
      <c r="E80" s="8">
        <f>Tariff_Input!E82/Tariff_Input!E$115</f>
        <v>12.726141765031208</v>
      </c>
      <c r="F80" s="8">
        <f>Tariff_Input!F82/Tariff_Input!F$115</f>
        <v>10.569428786605044</v>
      </c>
      <c r="G80" s="8">
        <f>Tariff_Input!G82/Tariff_Input!G$115</f>
        <v>10.454857969371739</v>
      </c>
      <c r="H80" s="8">
        <f>Tariff_Input!H82/Tariff_Input!H$115</f>
        <v>15.9890297581894</v>
      </c>
    </row>
    <row r="81" spans="2:8" x14ac:dyDescent="0.25">
      <c r="B81" s="5">
        <v>10</v>
      </c>
      <c r="C81" s="6" t="s">
        <v>28</v>
      </c>
      <c r="D81" s="7">
        <f>Tariff_Input!D83/Tariff_Input!D$115</f>
        <v>11.364027</v>
      </c>
      <c r="E81" s="7">
        <f>Tariff_Input!E83/Tariff_Input!E$115</f>
        <v>12.395273334202418</v>
      </c>
      <c r="F81" s="7">
        <f>Tariff_Input!F83/Tariff_Input!F$115</f>
        <v>10.376297444321086</v>
      </c>
      <c r="G81" s="7">
        <f>Tariff_Input!G83/Tariff_Input!G$115</f>
        <v>10.935517471599249</v>
      </c>
      <c r="H81" s="7">
        <f>Tariff_Input!H83/Tariff_Input!H$115</f>
        <v>15.382964848942825</v>
      </c>
    </row>
    <row r="82" spans="2:8" x14ac:dyDescent="0.25">
      <c r="B82" s="5">
        <v>11</v>
      </c>
      <c r="C82" s="6" t="s">
        <v>29</v>
      </c>
      <c r="D82" s="8">
        <f>Tariff_Input!D84/Tariff_Input!D$115</f>
        <v>5.7870699999999999</v>
      </c>
      <c r="E82" s="8">
        <f>Tariff_Input!E84/Tariff_Input!E$115</f>
        <v>7.2690337663743385</v>
      </c>
      <c r="F82" s="8">
        <f>Tariff_Input!F84/Tariff_Input!F$115</f>
        <v>4.4742872841909582</v>
      </c>
      <c r="G82" s="8">
        <f>Tariff_Input!G84/Tariff_Input!G$115</f>
        <v>5.294916467928922</v>
      </c>
      <c r="H82" s="8">
        <f>Tariff_Input!H84/Tariff_Input!H$115</f>
        <v>10.920197151578321</v>
      </c>
    </row>
    <row r="83" spans="2:8" x14ac:dyDescent="0.25">
      <c r="B83" s="5">
        <v>12</v>
      </c>
      <c r="C83" s="6" t="s">
        <v>30</v>
      </c>
      <c r="D83" s="7">
        <f>Tariff_Input!D85/Tariff_Input!D$115</f>
        <v>6.8212929999999998</v>
      </c>
      <c r="E83" s="7">
        <f>Tariff_Input!E85/Tariff_Input!E$115</f>
        <v>7.9892655775460222</v>
      </c>
      <c r="F83" s="7">
        <f>Tariff_Input!F85/Tariff_Input!F$115</f>
        <v>6.5585388846918482</v>
      </c>
      <c r="G83" s="7">
        <f>Tariff_Input!G85/Tariff_Input!G$115</f>
        <v>6.9927808926239043</v>
      </c>
      <c r="H83" s="7">
        <f>Tariff_Input!H85/Tariff_Input!H$115</f>
        <v>10.291844636241812</v>
      </c>
    </row>
    <row r="84" spans="2:8" x14ac:dyDescent="0.25">
      <c r="B84" s="5">
        <v>13</v>
      </c>
      <c r="C84" s="6" t="s">
        <v>31</v>
      </c>
      <c r="D84" s="8">
        <f>Tariff_Input!D86/Tariff_Input!D$115</f>
        <v>4.338997</v>
      </c>
      <c r="E84" s="8">
        <f>Tariff_Input!E86/Tariff_Input!E$115</f>
        <v>4.5048826921861425</v>
      </c>
      <c r="F84" s="8">
        <f>Tariff_Input!F86/Tariff_Input!F$115</f>
        <v>3.0390951712839844</v>
      </c>
      <c r="G84" s="8">
        <f>Tariff_Input!G86/Tariff_Input!G$115</f>
        <v>3.2471600819116078</v>
      </c>
      <c r="H84" s="8">
        <f>Tariff_Input!H86/Tariff_Input!H$115</f>
        <v>3.4502313595145919</v>
      </c>
    </row>
    <row r="85" spans="2:8" x14ac:dyDescent="0.25">
      <c r="B85" s="5">
        <v>14</v>
      </c>
      <c r="C85" s="6" t="s">
        <v>32</v>
      </c>
      <c r="D85" s="7">
        <f>Tariff_Input!D87/Tariff_Input!D$115</f>
        <v>1.4697709999999999</v>
      </c>
      <c r="E85" s="7">
        <f>Tariff_Input!E87/Tariff_Input!E$115</f>
        <v>2.1014053746543415</v>
      </c>
      <c r="F85" s="7">
        <f>Tariff_Input!F87/Tariff_Input!F$115</f>
        <v>0.97374974645632706</v>
      </c>
      <c r="G85" s="7">
        <f>Tariff_Input!G87/Tariff_Input!G$115</f>
        <v>1.1568064566141849</v>
      </c>
      <c r="H85" s="7">
        <f>Tariff_Input!H87/Tariff_Input!H$115</f>
        <v>3.4859728270547947</v>
      </c>
    </row>
    <row r="86" spans="2:8" x14ac:dyDescent="0.25">
      <c r="B86" s="5">
        <v>15</v>
      </c>
      <c r="C86" s="6" t="s">
        <v>33</v>
      </c>
      <c r="D86" s="8">
        <f>Tariff_Input!D88/Tariff_Input!D$115</f>
        <v>0.326714</v>
      </c>
      <c r="E86" s="8">
        <f>Tariff_Input!E88/Tariff_Input!E$115</f>
        <v>0.24777901390534882</v>
      </c>
      <c r="F86" s="8">
        <f>Tariff_Input!F88/Tariff_Input!F$115</f>
        <v>0.14444337437711394</v>
      </c>
      <c r="G86" s="8">
        <f>Tariff_Input!G88/Tariff_Input!G$115</f>
        <v>0.17166107907659595</v>
      </c>
      <c r="H86" s="8">
        <f>Tariff_Input!H88/Tariff_Input!H$115</f>
        <v>0.11777556320726623</v>
      </c>
    </row>
    <row r="87" spans="2:8" x14ac:dyDescent="0.25">
      <c r="B87" s="5">
        <v>16</v>
      </c>
      <c r="C87" s="6" t="s">
        <v>34</v>
      </c>
      <c r="D87" s="7">
        <f>Tariff_Input!D89/Tariff_Input!D$115</f>
        <v>0</v>
      </c>
      <c r="E87" s="7">
        <f>Tariff_Input!E89/Tariff_Input!E$115</f>
        <v>-1.7468875878960261E-2</v>
      </c>
      <c r="F87" s="7">
        <f>Tariff_Input!F89/Tariff_Input!F$115</f>
        <v>0</v>
      </c>
      <c r="G87" s="7">
        <f>Tariff_Input!G89/Tariff_Input!G$115</f>
        <v>0</v>
      </c>
      <c r="H87" s="7">
        <f>Tariff_Input!H89/Tariff_Input!H$115</f>
        <v>0</v>
      </c>
    </row>
    <row r="88" spans="2:8" x14ac:dyDescent="0.25">
      <c r="B88" s="5">
        <v>17</v>
      </c>
      <c r="C88" s="6" t="s">
        <v>35</v>
      </c>
      <c r="D88" s="8">
        <f>Tariff_Input!D90/Tariff_Input!D$115</f>
        <v>0</v>
      </c>
      <c r="E88" s="8">
        <f>Tariff_Input!E90/Tariff_Input!E$115</f>
        <v>-1.7468875878960261E-2</v>
      </c>
      <c r="F88" s="8">
        <f>Tariff_Input!F90/Tariff_Input!F$115</f>
        <v>0</v>
      </c>
      <c r="G88" s="8">
        <f>Tariff_Input!G90/Tariff_Input!G$115</f>
        <v>0</v>
      </c>
      <c r="H88" s="8">
        <f>Tariff_Input!H90/Tariff_Input!H$115</f>
        <v>0</v>
      </c>
    </row>
    <row r="89" spans="2:8" x14ac:dyDescent="0.25">
      <c r="B89" s="5">
        <v>18</v>
      </c>
      <c r="C89" s="6" t="s">
        <v>36</v>
      </c>
      <c r="D89" s="7">
        <f>Tariff_Input!D91/Tariff_Input!D$115</f>
        <v>0</v>
      </c>
      <c r="E89" s="7">
        <f>Tariff_Input!E91/Tariff_Input!E$115</f>
        <v>-1.7468875878960261E-2</v>
      </c>
      <c r="F89" s="7">
        <f>Tariff_Input!F91/Tariff_Input!F$115</f>
        <v>0</v>
      </c>
      <c r="G89" s="7">
        <f>Tariff_Input!G91/Tariff_Input!G$115</f>
        <v>0</v>
      </c>
      <c r="H89" s="7">
        <f>Tariff_Input!H91/Tariff_Input!H$115</f>
        <v>0</v>
      </c>
    </row>
    <row r="90" spans="2:8" x14ac:dyDescent="0.25">
      <c r="B90" s="5">
        <v>19</v>
      </c>
      <c r="C90" s="6" t="s">
        <v>37</v>
      </c>
      <c r="D90" s="8">
        <f>Tariff_Input!D92/Tariff_Input!D$115</f>
        <v>0</v>
      </c>
      <c r="E90" s="8">
        <f>Tariff_Input!E92/Tariff_Input!E$115</f>
        <v>-1.7468875878960261E-2</v>
      </c>
      <c r="F90" s="8">
        <f>Tariff_Input!F92/Tariff_Input!F$115</f>
        <v>0</v>
      </c>
      <c r="G90" s="8">
        <f>Tariff_Input!G92/Tariff_Input!G$115</f>
        <v>0</v>
      </c>
      <c r="H90" s="8">
        <f>Tariff_Input!H92/Tariff_Input!H$115</f>
        <v>0</v>
      </c>
    </row>
    <row r="91" spans="2:8" x14ac:dyDescent="0.25">
      <c r="B91" s="5">
        <v>20</v>
      </c>
      <c r="C91" s="6" t="s">
        <v>38</v>
      </c>
      <c r="D91" s="7">
        <f>Tariff_Input!D93/Tariff_Input!D$115</f>
        <v>0</v>
      </c>
      <c r="E91" s="7">
        <f>Tariff_Input!E93/Tariff_Input!E$115</f>
        <v>0</v>
      </c>
      <c r="F91" s="7">
        <f>Tariff_Input!F93/Tariff_Input!F$115</f>
        <v>0</v>
      </c>
      <c r="G91" s="7">
        <f>Tariff_Input!G93/Tariff_Input!G$115</f>
        <v>0</v>
      </c>
      <c r="H91" s="7">
        <f>Tariff_Input!H93/Tariff_Input!H$115</f>
        <v>0</v>
      </c>
    </row>
    <row r="92" spans="2:8" x14ac:dyDescent="0.25">
      <c r="B92" s="5">
        <v>21</v>
      </c>
      <c r="C92" s="6" t="s">
        <v>39</v>
      </c>
      <c r="D92" s="8">
        <f>Tariff_Input!D94/Tariff_Input!D$115</f>
        <v>0</v>
      </c>
      <c r="E92" s="8">
        <f>Tariff_Input!E94/Tariff_Input!E$115</f>
        <v>0</v>
      </c>
      <c r="F92" s="8">
        <f>Tariff_Input!F94/Tariff_Input!F$115</f>
        <v>0</v>
      </c>
      <c r="G92" s="8">
        <f>Tariff_Input!G94/Tariff_Input!G$115</f>
        <v>0</v>
      </c>
      <c r="H92" s="8">
        <f>Tariff_Input!H94/Tariff_Input!H$115</f>
        <v>0</v>
      </c>
    </row>
    <row r="93" spans="2:8" x14ac:dyDescent="0.25">
      <c r="B93" s="5">
        <v>22</v>
      </c>
      <c r="C93" s="6" t="s">
        <v>40</v>
      </c>
      <c r="D93" s="7">
        <f>Tariff_Input!D95/Tariff_Input!D$115</f>
        <v>-10.695342999999999</v>
      </c>
      <c r="E93" s="7">
        <f>Tariff_Input!E95/Tariff_Input!E$115</f>
        <v>-9.0611474876353011</v>
      </c>
      <c r="F93" s="7">
        <f>Tariff_Input!F95/Tariff_Input!F$115</f>
        <v>-7.8742991383904366</v>
      </c>
      <c r="G93" s="7">
        <f>Tariff_Input!G95/Tariff_Input!G$115</f>
        <v>-6.5517880376145383</v>
      </c>
      <c r="H93" s="7">
        <f>Tariff_Input!H95/Tariff_Input!H$115</f>
        <v>-7.0052805221113763</v>
      </c>
    </row>
    <row r="94" spans="2:8" x14ac:dyDescent="0.25">
      <c r="B94" s="5">
        <v>23</v>
      </c>
      <c r="C94" s="6" t="s">
        <v>41</v>
      </c>
      <c r="D94" s="8">
        <f>Tariff_Input!D96/Tariff_Input!D$115</f>
        <v>-3.3738830000000002</v>
      </c>
      <c r="E94" s="8">
        <f>Tariff_Input!E96/Tariff_Input!E$115</f>
        <v>-3.0731642922493485</v>
      </c>
      <c r="F94" s="8">
        <f>Tariff_Input!F96/Tariff_Input!F$115</f>
        <v>-3.5222781980067648</v>
      </c>
      <c r="G94" s="8">
        <f>Tariff_Input!G96/Tariff_Input!G$115</f>
        <v>-3.6473291298790054</v>
      </c>
      <c r="H94" s="8">
        <f>Tariff_Input!H96/Tariff_Input!H$115</f>
        <v>-3.3035608965902323</v>
      </c>
    </row>
    <row r="95" spans="2:8" x14ac:dyDescent="0.25">
      <c r="B95" s="5">
        <v>24</v>
      </c>
      <c r="C95" s="6" t="s">
        <v>42</v>
      </c>
      <c r="D95" s="7">
        <f>Tariff_Input!D97/Tariff_Input!D$115</f>
        <v>0</v>
      </c>
      <c r="E95" s="7">
        <f>Tariff_Input!E97/Tariff_Input!E$115</f>
        <v>0</v>
      </c>
      <c r="F95" s="7">
        <f>Tariff_Input!F97/Tariff_Input!F$115</f>
        <v>0</v>
      </c>
      <c r="G95" s="7">
        <f>Tariff_Input!G97/Tariff_Input!G$115</f>
        <v>0</v>
      </c>
      <c r="H95" s="7">
        <f>Tariff_Input!H97/Tariff_Input!H$115</f>
        <v>0</v>
      </c>
    </row>
    <row r="96" spans="2:8" x14ac:dyDescent="0.25">
      <c r="B96" s="5">
        <v>25</v>
      </c>
      <c r="C96" s="6" t="s">
        <v>43</v>
      </c>
      <c r="D96" s="8">
        <f>Tariff_Input!D98/Tariff_Input!D$115</f>
        <v>0</v>
      </c>
      <c r="E96" s="8">
        <f>Tariff_Input!E98/Tariff_Input!E$115</f>
        <v>0</v>
      </c>
      <c r="F96" s="8">
        <f>Tariff_Input!F98/Tariff_Input!F$115</f>
        <v>0</v>
      </c>
      <c r="G96" s="8">
        <f>Tariff_Input!G98/Tariff_Input!G$115</f>
        <v>0</v>
      </c>
      <c r="H96" s="8">
        <f>Tariff_Input!H98/Tariff_Input!H$115</f>
        <v>0</v>
      </c>
    </row>
    <row r="97" spans="2:8" x14ac:dyDescent="0.25">
      <c r="B97" s="5">
        <v>26</v>
      </c>
      <c r="C97" s="6" t="s">
        <v>44</v>
      </c>
      <c r="D97" s="7">
        <f>Tariff_Input!D99/Tariff_Input!D$115</f>
        <v>0</v>
      </c>
      <c r="E97" s="7">
        <f>Tariff_Input!E99/Tariff_Input!E$115</f>
        <v>0</v>
      </c>
      <c r="F97" s="7">
        <f>Tariff_Input!F99/Tariff_Input!F$115</f>
        <v>0</v>
      </c>
      <c r="G97" s="7">
        <f>Tariff_Input!G99/Tariff_Input!G$115</f>
        <v>0</v>
      </c>
      <c r="H97" s="7">
        <f>Tariff_Input!H99/Tariff_Input!H$115</f>
        <v>0</v>
      </c>
    </row>
    <row r="98" spans="2:8" x14ac:dyDescent="0.25">
      <c r="B98" s="5">
        <v>27</v>
      </c>
      <c r="C98" s="6" t="s">
        <v>45</v>
      </c>
      <c r="D98" s="8">
        <f>Tariff_Input!D100/Tariff_Input!D$115</f>
        <v>0</v>
      </c>
      <c r="E98" s="8">
        <f>Tariff_Input!E100/Tariff_Input!E$115</f>
        <v>0</v>
      </c>
      <c r="F98" s="8">
        <f>Tariff_Input!F100/Tariff_Input!F$115</f>
        <v>0</v>
      </c>
      <c r="G98" s="8">
        <f>Tariff_Input!G100/Tariff_Input!G$115</f>
        <v>0</v>
      </c>
      <c r="H98" s="8">
        <f>Tariff_Input!H100/Tariff_Input!H$115</f>
        <v>0</v>
      </c>
    </row>
    <row r="109" spans="2:8" x14ac:dyDescent="0.25">
      <c r="D109" s="9"/>
    </row>
  </sheetData>
  <mergeCells count="26">
    <mergeCell ref="N6:O6"/>
    <mergeCell ref="N38:O38"/>
    <mergeCell ref="N70:O70"/>
    <mergeCell ref="D3:D4"/>
    <mergeCell ref="E3:E4"/>
    <mergeCell ref="B37:C38"/>
    <mergeCell ref="B69:C70"/>
    <mergeCell ref="E69:E70"/>
    <mergeCell ref="B5:C6"/>
    <mergeCell ref="D5:D6"/>
    <mergeCell ref="D37:D38"/>
    <mergeCell ref="D69:D70"/>
    <mergeCell ref="F69:F70"/>
    <mergeCell ref="F3:F4"/>
    <mergeCell ref="G3:G4"/>
    <mergeCell ref="H3:H4"/>
    <mergeCell ref="E5:E6"/>
    <mergeCell ref="E37:E38"/>
    <mergeCell ref="F37:F38"/>
    <mergeCell ref="G5:G6"/>
    <mergeCell ref="G37:G38"/>
    <mergeCell ref="F5:F6"/>
    <mergeCell ref="G69:G70"/>
    <mergeCell ref="H37:H38"/>
    <mergeCell ref="H69:H70"/>
    <mergeCell ref="H5:H6"/>
  </mergeCells>
  <phoneticPr fontId="4" type="noConversion"/>
  <conditionalFormatting sqref="D8:H34 D40:H66 D72:H98">
    <cfRule type="cellIs" dxfId="26" priority="5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50812-D1A4-4DDE-A984-4EAEF564219A}">
  <dimension ref="B2:X109"/>
  <sheetViews>
    <sheetView zoomScale="70" zoomScaleNormal="70" workbookViewId="0"/>
  </sheetViews>
  <sheetFormatPr defaultRowHeight="15" x14ac:dyDescent="0.25"/>
  <cols>
    <col min="2" max="2" width="5.140625" bestFit="1" customWidth="1"/>
    <col min="3" max="3" width="35.5703125" bestFit="1" customWidth="1"/>
    <col min="4" max="12" width="16.85546875" customWidth="1"/>
    <col min="15" max="15" width="37.140625" bestFit="1" customWidth="1"/>
    <col min="16" max="16" width="22.140625" bestFit="1" customWidth="1"/>
    <col min="17" max="25" width="11.7109375" customWidth="1"/>
  </cols>
  <sheetData>
    <row r="2" spans="2:24" x14ac:dyDescent="0.25">
      <c r="D2" s="31" t="s">
        <v>55</v>
      </c>
      <c r="E2" s="31"/>
      <c r="F2" s="31"/>
      <c r="G2" s="31"/>
      <c r="H2" s="31"/>
      <c r="I2" s="32" t="s">
        <v>56</v>
      </c>
      <c r="J2" s="32"/>
      <c r="K2" s="32"/>
      <c r="L2" s="32"/>
    </row>
    <row r="3" spans="2:24" ht="14.45" customHeight="1" x14ac:dyDescent="0.25">
      <c r="D3" s="34" t="s">
        <v>1</v>
      </c>
      <c r="E3" s="34" t="s">
        <v>2</v>
      </c>
      <c r="F3" s="34" t="s">
        <v>3</v>
      </c>
      <c r="G3" s="34" t="s">
        <v>4</v>
      </c>
      <c r="H3" s="34" t="s">
        <v>5</v>
      </c>
      <c r="I3" s="34" t="s">
        <v>6</v>
      </c>
      <c r="J3" s="34" t="s">
        <v>7</v>
      </c>
      <c r="K3" s="34" t="s">
        <v>8</v>
      </c>
      <c r="L3" s="34" t="s">
        <v>9</v>
      </c>
      <c r="O3" s="34" t="s">
        <v>60</v>
      </c>
      <c r="P3" s="34" t="s">
        <v>1</v>
      </c>
      <c r="Q3" s="34" t="s">
        <v>2</v>
      </c>
      <c r="R3" s="34" t="s">
        <v>3</v>
      </c>
      <c r="S3" s="34" t="s">
        <v>4</v>
      </c>
      <c r="T3" s="34" t="s">
        <v>5</v>
      </c>
      <c r="U3" s="34" t="s">
        <v>6</v>
      </c>
      <c r="V3" s="34" t="s">
        <v>7</v>
      </c>
      <c r="W3" s="34" t="s">
        <v>8</v>
      </c>
      <c r="X3" s="34" t="s">
        <v>9</v>
      </c>
    </row>
    <row r="4" spans="2:24" x14ac:dyDescent="0.25">
      <c r="D4" s="35"/>
      <c r="E4" s="35"/>
      <c r="F4" s="35"/>
      <c r="G4" s="35"/>
      <c r="H4" s="35"/>
      <c r="I4" s="35"/>
      <c r="J4" s="35"/>
      <c r="K4" s="35"/>
      <c r="L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2:24" x14ac:dyDescent="0.25">
      <c r="B5" s="34" t="s">
        <v>62</v>
      </c>
      <c r="C5" s="39"/>
      <c r="D5" s="34" t="s">
        <v>11</v>
      </c>
      <c r="E5" s="34" t="s">
        <v>11</v>
      </c>
      <c r="F5" s="34" t="s">
        <v>11</v>
      </c>
      <c r="G5" s="34" t="s">
        <v>11</v>
      </c>
      <c r="H5" s="34" t="s">
        <v>11</v>
      </c>
      <c r="I5" s="34" t="s">
        <v>11</v>
      </c>
      <c r="J5" s="34" t="s">
        <v>11</v>
      </c>
      <c r="K5" s="34" t="s">
        <v>11</v>
      </c>
      <c r="L5" s="34" t="s">
        <v>11</v>
      </c>
      <c r="O5" s="3" t="s">
        <v>11</v>
      </c>
      <c r="P5" s="16">
        <f>(ROUND(Derivation!N4,6))*O19</f>
        <v>4.3955659999999996</v>
      </c>
      <c r="Q5" s="16">
        <f>$P5*Tariff_Input!E$115</f>
        <v>4.4834135596744291</v>
      </c>
      <c r="R5" s="16">
        <f>$P5*Tariff_Input!F$115</f>
        <v>4.5731503141805678</v>
      </c>
      <c r="S5" s="16">
        <f>$P5*Tariff_Input!G$115</f>
        <v>4.6646581888414325</v>
      </c>
      <c r="T5" s="16">
        <f>$P5*Tariff_Input!H$115</f>
        <v>4.7579371836570221</v>
      </c>
      <c r="U5" s="16">
        <f>$P5*Tariff_Input!I$115</f>
        <v>4.8530959273301635</v>
      </c>
      <c r="V5" s="16">
        <f>$P5*Tariff_Input!J$115</f>
        <v>4.9501578458767668</v>
      </c>
      <c r="W5" s="16">
        <f>$P5*Tariff_Input!K$115</f>
        <v>5.0491610027943024</v>
      </c>
      <c r="X5" s="16">
        <f>$P5*Tariff_Input!L$115</f>
        <v>5.150144222850189</v>
      </c>
    </row>
    <row r="6" spans="2:24" x14ac:dyDescent="0.25"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O6" s="3" t="s">
        <v>46</v>
      </c>
      <c r="P6" s="16">
        <f>(ROUND(Derivation!O4,6))*O19</f>
        <v>21.474544000000002</v>
      </c>
      <c r="Q6" s="16">
        <f>$P6*Tariff_Input!E$115</f>
        <v>21.903723378837942</v>
      </c>
      <c r="R6" s="16">
        <f>$P6*Tariff_Input!F$115</f>
        <v>22.342132421736913</v>
      </c>
      <c r="S6" s="16">
        <f>$P6*Tariff_Input!G$115</f>
        <v>22.789194274693102</v>
      </c>
      <c r="T6" s="16">
        <f>$P6*Tariff_Input!H$115</f>
        <v>23.244908937706501</v>
      </c>
      <c r="U6" s="16">
        <f>$P6*Tariff_Input!I$115</f>
        <v>23.709807116460635</v>
      </c>
      <c r="V6" s="16">
        <f>$P6*Tariff_Input!J$115</f>
        <v>24.184003258789851</v>
      </c>
      <c r="W6" s="16">
        <f>$P6*Tariff_Input!K$115</f>
        <v>24.667683323965647</v>
      </c>
      <c r="X6" s="16">
        <f>$P6*Tariff_Input!L$115</f>
        <v>25.161036990444963</v>
      </c>
    </row>
    <row r="7" spans="2:24" ht="30.75" thickBot="1" x14ac:dyDescent="0.3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O7" s="3" t="s">
        <v>47</v>
      </c>
      <c r="P7" s="16">
        <f>(ROUND(Derivation!P4,6))*O19</f>
        <v>19.602601</v>
      </c>
      <c r="Q7" s="16">
        <f>$P7*Tariff_Input!E$115</f>
        <v>19.994368672495771</v>
      </c>
      <c r="R7" s="16">
        <f>$P7*Tariff_Input!F$115</f>
        <v>20.394561456228008</v>
      </c>
      <c r="S7" s="16">
        <f>$P7*Tariff_Input!G$115</f>
        <v>20.802652781744435</v>
      </c>
      <c r="T7" s="16">
        <f>$P7*Tariff_Input!H$115</f>
        <v>21.218642649045044</v>
      </c>
      <c r="U7" s="16">
        <f>$P7*Tariff_Input!I$115</f>
        <v>21.64301550202595</v>
      </c>
      <c r="V7" s="16">
        <f>$P7*Tariff_Input!J$115</f>
        <v>22.075875812066467</v>
      </c>
      <c r="W7" s="16">
        <f>$P7*Tariff_Input!K$115</f>
        <v>22.517393328307801</v>
      </c>
      <c r="X7" s="16">
        <f>$P7*Tariff_Input!L$115</f>
        <v>22.967741194873959</v>
      </c>
    </row>
    <row r="8" spans="2:24" ht="15.75" thickTop="1" x14ac:dyDescent="0.25">
      <c r="B8" s="2">
        <v>1</v>
      </c>
      <c r="C8" s="3" t="s">
        <v>17</v>
      </c>
      <c r="D8" s="4">
        <f>Tariff_Input!D8</f>
        <v>2.8861829999999999</v>
      </c>
      <c r="E8" s="4">
        <f>IF(Tariff_Input!E8&gt;'2xSD'!Q$5,'2xSD'!Q$5,IF(Tariff_Input!E8&lt;'2xSD'!Q$11,'2xSD'!Q$11,Tariff_Input!E8))</f>
        <v>2.2345120000000001</v>
      </c>
      <c r="F8" s="4">
        <f>IF(Tariff_Input!F8&gt;'2xSD'!R$5,'2xSD'!R$5,IF(Tariff_Input!F8&lt;'2xSD'!R$11,'2xSD'!R$11,Tariff_Input!F8))</f>
        <v>2.5522779999999998</v>
      </c>
      <c r="G8" s="4">
        <f>IF(Tariff_Input!G8&gt;'2xSD'!S$5,'2xSD'!S$5,IF(Tariff_Input!G8&lt;'2xSD'!S$11,'2xSD'!S$11,Tariff_Input!G8))</f>
        <v>1.554953</v>
      </c>
      <c r="H8" s="4">
        <f>IF(Tariff_Input!H8&gt;'2xSD'!T$5,'2xSD'!T$5,IF(Tariff_Input!H8&lt;'2xSD'!T$11,'2xSD'!T$11,Tariff_Input!H8))</f>
        <v>2.704088</v>
      </c>
      <c r="I8" s="4">
        <f>IF(Tariff_Input!I8&gt;'2xSD'!U$5,'2xSD'!U$5,IF(Tariff_Input!I8&lt;'2xSD'!U$11,'2xSD'!U$11,Tariff_Input!I8))</f>
        <v>4.8530959273301635</v>
      </c>
      <c r="J8" s="4">
        <f>IF(Tariff_Input!J8&gt;'2xSD'!V$5,'2xSD'!V$5,IF(Tariff_Input!J8&lt;'2xSD'!V$11,'2xSD'!V$11,Tariff_Input!J8))</f>
        <v>4.9501578458767668</v>
      </c>
      <c r="K8" s="4">
        <f>IF(Tariff_Input!K8&gt;'2xSD'!W$5,'2xSD'!W$5,IF(Tariff_Input!K8&lt;'2xSD'!W$11,'2xSD'!W$11,Tariff_Input!K8))</f>
        <v>5.0491610027943024</v>
      </c>
      <c r="L8" s="4">
        <f>IF(Tariff_Input!L8&gt;'2xSD'!X$5,'2xSD'!X$5,IF(Tariff_Input!L8&lt;'2xSD'!X$11,'2xSD'!X$11,Tariff_Input!L8))</f>
        <v>5.150144222850189</v>
      </c>
    </row>
    <row r="9" spans="2:24" x14ac:dyDescent="0.25">
      <c r="B9" s="5">
        <v>2</v>
      </c>
      <c r="C9" s="6" t="s">
        <v>18</v>
      </c>
      <c r="D9" s="7">
        <f>Tariff_Input!D9</f>
        <v>3.409808</v>
      </c>
      <c r="E9" s="7">
        <f>IF(Tariff_Input!E9&gt;'2xSD'!Q$5,'2xSD'!Q$5,IF(Tariff_Input!E9&lt;'2xSD'!Q$11,'2xSD'!Q$11,Tariff_Input!E9))</f>
        <v>3.8775200000000001</v>
      </c>
      <c r="F9" s="7">
        <f>IF(Tariff_Input!F9&gt;'2xSD'!R$5,'2xSD'!R$5,IF(Tariff_Input!F9&lt;'2xSD'!R$11,'2xSD'!R$11,Tariff_Input!F9))</f>
        <v>3.9837669999999998</v>
      </c>
      <c r="G9" s="7">
        <f>IF(Tariff_Input!G9&gt;'2xSD'!S$5,'2xSD'!S$5,IF(Tariff_Input!G9&lt;'2xSD'!S$11,'2xSD'!S$11,Tariff_Input!G9))</f>
        <v>3.3136540000000001</v>
      </c>
      <c r="H9" s="7">
        <f>IF(Tariff_Input!H9&gt;'2xSD'!T$5,'2xSD'!T$5,IF(Tariff_Input!H9&lt;'2xSD'!T$11,'2xSD'!T$11,Tariff_Input!H9))</f>
        <v>3.145057</v>
      </c>
      <c r="I9" s="7">
        <f>IF(Tariff_Input!I9&gt;'2xSD'!U$5,'2xSD'!U$5,IF(Tariff_Input!I9&lt;'2xSD'!U$11,'2xSD'!U$11,Tariff_Input!I9))</f>
        <v>4.8530959273301635</v>
      </c>
      <c r="J9" s="7">
        <f>IF(Tariff_Input!J9&gt;'2xSD'!V$5,'2xSD'!V$5,IF(Tariff_Input!J9&lt;'2xSD'!V$11,'2xSD'!V$11,Tariff_Input!J9))</f>
        <v>4.9501578458767668</v>
      </c>
      <c r="K9" s="7">
        <f>IF(Tariff_Input!K9&gt;'2xSD'!W$5,'2xSD'!W$5,IF(Tariff_Input!K9&lt;'2xSD'!W$11,'2xSD'!W$11,Tariff_Input!K9))</f>
        <v>5.0491610027943024</v>
      </c>
      <c r="L9" s="7">
        <f>IF(Tariff_Input!L9&gt;'2xSD'!X$5,'2xSD'!X$5,IF(Tariff_Input!L9&lt;'2xSD'!X$11,'2xSD'!X$11,Tariff_Input!L9))</f>
        <v>5.150144222850189</v>
      </c>
      <c r="O9" s="34" t="s">
        <v>61</v>
      </c>
      <c r="P9" s="34" t="s">
        <v>1</v>
      </c>
      <c r="Q9" s="34" t="s">
        <v>2</v>
      </c>
      <c r="R9" s="34" t="s">
        <v>3</v>
      </c>
      <c r="S9" s="34" t="s">
        <v>4</v>
      </c>
      <c r="T9" s="34" t="s">
        <v>5</v>
      </c>
      <c r="U9" s="34" t="s">
        <v>6</v>
      </c>
      <c r="V9" s="34" t="s">
        <v>7</v>
      </c>
      <c r="W9" s="34" t="s">
        <v>8</v>
      </c>
      <c r="X9" s="34" t="s">
        <v>9</v>
      </c>
    </row>
    <row r="10" spans="2:24" x14ac:dyDescent="0.25">
      <c r="B10" s="5">
        <v>3</v>
      </c>
      <c r="C10" s="6" t="s">
        <v>19</v>
      </c>
      <c r="D10" s="8">
        <f>Tariff_Input!D10</f>
        <v>3.0626709999999999</v>
      </c>
      <c r="E10" s="8">
        <f>IF(Tariff_Input!E10&gt;'2xSD'!Q$5,'2xSD'!Q$5,IF(Tariff_Input!E10&lt;'2xSD'!Q$11,'2xSD'!Q$11,Tariff_Input!E10))</f>
        <v>2.4470139999999998</v>
      </c>
      <c r="F10" s="8">
        <f>IF(Tariff_Input!F10&gt;'2xSD'!R$5,'2xSD'!R$5,IF(Tariff_Input!F10&lt;'2xSD'!R$11,'2xSD'!R$11,Tariff_Input!F10))</f>
        <v>3.0161210000000001</v>
      </c>
      <c r="G10" s="8">
        <f>IF(Tariff_Input!G10&gt;'2xSD'!S$5,'2xSD'!S$5,IF(Tariff_Input!G10&lt;'2xSD'!S$11,'2xSD'!S$11,Tariff_Input!G10))</f>
        <v>1.814762</v>
      </c>
      <c r="H10" s="8">
        <f>IF(Tariff_Input!H10&gt;'2xSD'!T$5,'2xSD'!T$5,IF(Tariff_Input!H10&lt;'2xSD'!T$11,'2xSD'!T$11,Tariff_Input!H10))</f>
        <v>3.1741459999999999</v>
      </c>
      <c r="I10" s="8">
        <f>IF(Tariff_Input!I10&gt;'2xSD'!U$5,'2xSD'!U$5,IF(Tariff_Input!I10&lt;'2xSD'!U$11,'2xSD'!U$11,Tariff_Input!I10))</f>
        <v>4.8530959273301635</v>
      </c>
      <c r="J10" s="8">
        <f>IF(Tariff_Input!J10&gt;'2xSD'!V$5,'2xSD'!V$5,IF(Tariff_Input!J10&lt;'2xSD'!V$11,'2xSD'!V$11,Tariff_Input!J10))</f>
        <v>4.9501578458767668</v>
      </c>
      <c r="K10" s="8">
        <f>IF(Tariff_Input!K10&gt;'2xSD'!W$5,'2xSD'!W$5,IF(Tariff_Input!K10&lt;'2xSD'!W$11,'2xSD'!W$11,Tariff_Input!K10))</f>
        <v>5.0491610027943024</v>
      </c>
      <c r="L10" s="8">
        <f>IF(Tariff_Input!L10&gt;'2xSD'!X$5,'2xSD'!X$5,IF(Tariff_Input!L10&lt;'2xSD'!X$11,'2xSD'!X$11,Tariff_Input!L10))</f>
        <v>5.150144222850189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</row>
    <row r="11" spans="2:24" x14ac:dyDescent="0.25">
      <c r="B11" s="5">
        <v>4</v>
      </c>
      <c r="C11" s="6" t="s">
        <v>22</v>
      </c>
      <c r="D11" s="7">
        <f>Tariff_Input!D11</f>
        <v>-2.2989090000000001</v>
      </c>
      <c r="E11" s="7">
        <f>IF(Tariff_Input!E11&gt;'2xSD'!Q$5,'2xSD'!Q$5,IF(Tariff_Input!E11&lt;'2xSD'!Q$11,'2xSD'!Q$11,Tariff_Input!E11))</f>
        <v>2.3738679999999999</v>
      </c>
      <c r="F11" s="7">
        <f>IF(Tariff_Input!F11&gt;'2xSD'!R$5,'2xSD'!R$5,IF(Tariff_Input!F11&lt;'2xSD'!R$11,'2xSD'!R$11,Tariff_Input!F11))</f>
        <v>2.9936950000000002</v>
      </c>
      <c r="G11" s="7">
        <f>IF(Tariff_Input!G11&gt;'2xSD'!S$5,'2xSD'!S$5,IF(Tariff_Input!G11&lt;'2xSD'!S$11,'2xSD'!S$11,Tariff_Input!G11))</f>
        <v>1.8035909999999999</v>
      </c>
      <c r="H11" s="7">
        <f>IF(Tariff_Input!H11&gt;'2xSD'!T$5,'2xSD'!T$5,IF(Tariff_Input!H11&lt;'2xSD'!T$11,'2xSD'!T$11,Tariff_Input!H11))</f>
        <v>3.0956730000000001</v>
      </c>
      <c r="I11" s="7">
        <f>IF(Tariff_Input!I11&gt;'2xSD'!U$5,'2xSD'!U$5,IF(Tariff_Input!I11&lt;'2xSD'!U$11,'2xSD'!U$11,Tariff_Input!I11))</f>
        <v>4.8530959273301635</v>
      </c>
      <c r="J11" s="7">
        <f>IF(Tariff_Input!J11&gt;'2xSD'!V$5,'2xSD'!V$5,IF(Tariff_Input!J11&lt;'2xSD'!V$11,'2xSD'!V$11,Tariff_Input!J11))</f>
        <v>4.9501578458767668</v>
      </c>
      <c r="K11" s="7">
        <f>IF(Tariff_Input!K11&gt;'2xSD'!W$5,'2xSD'!W$5,IF(Tariff_Input!K11&lt;'2xSD'!W$11,'2xSD'!W$11,Tariff_Input!K11))</f>
        <v>5.0491610027943024</v>
      </c>
      <c r="L11" s="7">
        <f>IF(Tariff_Input!L11&gt;'2xSD'!X$5,'2xSD'!X$5,IF(Tariff_Input!L11&lt;'2xSD'!X$11,'2xSD'!X$11,Tariff_Input!L11))</f>
        <v>5.150144222850189</v>
      </c>
      <c r="O11" s="3" t="s">
        <v>11</v>
      </c>
      <c r="P11" s="16">
        <f>(ROUND(Derivation!N5,6))*O19</f>
        <v>-1.321148</v>
      </c>
      <c r="Q11" s="16">
        <f>$P11*Tariff_Input!E$115</f>
        <v>-1.3475517959545491</v>
      </c>
      <c r="R11" s="16">
        <f>$P11*Tariff_Input!F$115</f>
        <v>-1.3745234154780133</v>
      </c>
      <c r="S11" s="16">
        <f>$P11*Tariff_Input!G$115</f>
        <v>-1.4020273695973353</v>
      </c>
      <c r="T11" s="16">
        <f>$P11*Tariff_Input!H$115</f>
        <v>-1.430063658312515</v>
      </c>
      <c r="U11" s="16">
        <f>$P11*Tariff_Input!I$115</f>
        <v>-1.4586649314787654</v>
      </c>
      <c r="V11" s="16">
        <f>$P11*Tariff_Input!J$115</f>
        <v>-1.4878382301083408</v>
      </c>
      <c r="W11" s="16">
        <f>$P11*Tariff_Input!K$115</f>
        <v>-1.5175949947105078</v>
      </c>
      <c r="X11" s="16">
        <f>$P11*Tariff_Input!L$115</f>
        <v>-1.5479468946047181</v>
      </c>
    </row>
    <row r="12" spans="2:24" x14ac:dyDescent="0.25">
      <c r="B12" s="5">
        <v>5</v>
      </c>
      <c r="C12" s="6" t="s">
        <v>23</v>
      </c>
      <c r="D12" s="8">
        <f>Tariff_Input!D12</f>
        <v>3.5509110000000002</v>
      </c>
      <c r="E12" s="8">
        <f>IF(Tariff_Input!E12&gt;'2xSD'!Q$5,'2xSD'!Q$5,IF(Tariff_Input!E12&lt;'2xSD'!Q$11,'2xSD'!Q$11,Tariff_Input!E12))</f>
        <v>4.4834135596744291</v>
      </c>
      <c r="F12" s="8">
        <f>IF(Tariff_Input!F12&gt;'2xSD'!R$5,'2xSD'!R$5,IF(Tariff_Input!F12&lt;'2xSD'!R$11,'2xSD'!R$11,Tariff_Input!F12))</f>
        <v>4.5731503141805678</v>
      </c>
      <c r="G12" s="8">
        <f>IF(Tariff_Input!G12&gt;'2xSD'!S$5,'2xSD'!S$5,IF(Tariff_Input!G12&lt;'2xSD'!S$11,'2xSD'!S$11,Tariff_Input!G12))</f>
        <v>4.1562549999999998</v>
      </c>
      <c r="H12" s="8">
        <f>IF(Tariff_Input!H12&gt;'2xSD'!T$5,'2xSD'!T$5,IF(Tariff_Input!H12&lt;'2xSD'!T$11,'2xSD'!T$11,Tariff_Input!H12))</f>
        <v>3.756904</v>
      </c>
      <c r="I12" s="8">
        <f>IF(Tariff_Input!I12&gt;'2xSD'!U$5,'2xSD'!U$5,IF(Tariff_Input!I12&lt;'2xSD'!U$11,'2xSD'!U$11,Tariff_Input!I12))</f>
        <v>4.8530959273301635</v>
      </c>
      <c r="J12" s="8">
        <f>IF(Tariff_Input!J12&gt;'2xSD'!V$5,'2xSD'!V$5,IF(Tariff_Input!J12&lt;'2xSD'!V$11,'2xSD'!V$11,Tariff_Input!J12))</f>
        <v>4.9501578458767668</v>
      </c>
      <c r="K12" s="8">
        <f>IF(Tariff_Input!K12&gt;'2xSD'!W$5,'2xSD'!W$5,IF(Tariff_Input!K12&lt;'2xSD'!W$11,'2xSD'!W$11,Tariff_Input!K12))</f>
        <v>5.0491610027943024</v>
      </c>
      <c r="L12" s="8">
        <f>IF(Tariff_Input!L12&gt;'2xSD'!X$5,'2xSD'!X$5,IF(Tariff_Input!L12&lt;'2xSD'!X$11,'2xSD'!X$11,Tariff_Input!L12))</f>
        <v>5.150144222850189</v>
      </c>
      <c r="O12" s="3" t="s">
        <v>46</v>
      </c>
      <c r="P12" s="16">
        <f>(ROUND(Derivation!O5,6))*O19</f>
        <v>-6.853637</v>
      </c>
      <c r="Q12" s="16">
        <f>$P12*Tariff_Input!E$115</f>
        <v>-6.9906103238778305</v>
      </c>
      <c r="R12" s="16">
        <f>$P12*Tariff_Input!F$115</f>
        <v>-7.1305293106347545</v>
      </c>
      <c r="S12" s="16">
        <f>$P12*Tariff_Input!G$115</f>
        <v>-7.2732098563408289</v>
      </c>
      <c r="T12" s="16">
        <f>$P12*Tariff_Input!H$115</f>
        <v>-7.4186519609960504</v>
      </c>
      <c r="U12" s="16">
        <f>$P12*Tariff_Input!I$115</f>
        <v>-7.5670250002159722</v>
      </c>
      <c r="V12" s="16">
        <f>$P12*Tariff_Input!J$115</f>
        <v>-7.7183655002202922</v>
      </c>
      <c r="W12" s="16">
        <f>$P12*Tariff_Input!K$115</f>
        <v>-7.872732810224699</v>
      </c>
      <c r="X12" s="16">
        <f>$P12*Tariff_Input!L$115</f>
        <v>-8.0301874664291937</v>
      </c>
    </row>
    <row r="13" spans="2:24" x14ac:dyDescent="0.25">
      <c r="B13" s="5">
        <v>6</v>
      </c>
      <c r="C13" s="6" t="s">
        <v>24</v>
      </c>
      <c r="D13" s="7">
        <f>Tariff_Input!D13</f>
        <v>3.629184</v>
      </c>
      <c r="E13" s="7">
        <f>IF(Tariff_Input!E13&gt;'2xSD'!Q$5,'2xSD'!Q$5,IF(Tariff_Input!E13&lt;'2xSD'!Q$11,'2xSD'!Q$11,Tariff_Input!E13))</f>
        <v>3.9703719999999998</v>
      </c>
      <c r="F13" s="7">
        <f>IF(Tariff_Input!F13&gt;'2xSD'!R$5,'2xSD'!R$5,IF(Tariff_Input!F13&lt;'2xSD'!R$11,'2xSD'!R$11,Tariff_Input!F13))</f>
        <v>4.567234</v>
      </c>
      <c r="G13" s="7">
        <f>IF(Tariff_Input!G13&gt;'2xSD'!S$5,'2xSD'!S$5,IF(Tariff_Input!G13&lt;'2xSD'!S$11,'2xSD'!S$11,Tariff_Input!G13))</f>
        <v>3.608724</v>
      </c>
      <c r="H13" s="7">
        <f>IF(Tariff_Input!H13&gt;'2xSD'!T$5,'2xSD'!T$5,IF(Tariff_Input!H13&lt;'2xSD'!T$11,'2xSD'!T$11,Tariff_Input!H13))</f>
        <v>4.7579371836570221</v>
      </c>
      <c r="I13" s="7">
        <f>IF(Tariff_Input!I13&gt;'2xSD'!U$5,'2xSD'!U$5,IF(Tariff_Input!I13&lt;'2xSD'!U$11,'2xSD'!U$11,Tariff_Input!I13))</f>
        <v>4.8530959273301635</v>
      </c>
      <c r="J13" s="7">
        <f>IF(Tariff_Input!J13&gt;'2xSD'!V$5,'2xSD'!V$5,IF(Tariff_Input!J13&lt;'2xSD'!V$11,'2xSD'!V$11,Tariff_Input!J13))</f>
        <v>4.9501578458767668</v>
      </c>
      <c r="K13" s="7">
        <f>IF(Tariff_Input!K13&gt;'2xSD'!W$5,'2xSD'!W$5,IF(Tariff_Input!K13&lt;'2xSD'!W$11,'2xSD'!W$11,Tariff_Input!K13))</f>
        <v>5.0491610027943024</v>
      </c>
      <c r="L13" s="7">
        <f>IF(Tariff_Input!L13&gt;'2xSD'!X$5,'2xSD'!X$5,IF(Tariff_Input!L13&lt;'2xSD'!X$11,'2xSD'!X$11,Tariff_Input!L13))</f>
        <v>5.150144222850189</v>
      </c>
      <c r="O13" s="3" t="s">
        <v>47</v>
      </c>
      <c r="P13" s="16">
        <f>(ROUND(Derivation!P5,6))*O19</f>
        <v>-1.0481000000000001E-2</v>
      </c>
      <c r="Q13" s="16">
        <f>$P13*Tariff_Input!E$115</f>
        <v>-1.0690467966798293E-2</v>
      </c>
      <c r="R13" s="16">
        <f>$P13*Tariff_Input!F$115</f>
        <v>-1.0904440621054612E-2</v>
      </c>
      <c r="S13" s="16">
        <f>$P13*Tariff_Input!G$115</f>
        <v>-1.1122636419802833E-2</v>
      </c>
      <c r="T13" s="16">
        <f>$P13*Tariff_Input!H$115</f>
        <v>-1.1345055363042953E-2</v>
      </c>
      <c r="U13" s="16">
        <f>$P13*Tariff_Input!I$115</f>
        <v>-1.1571956470303813E-2</v>
      </c>
      <c r="V13" s="16">
        <f>$P13*Tariff_Input!J$115</f>
        <v>-1.1803395599709889E-2</v>
      </c>
      <c r="W13" s="16">
        <f>$P13*Tariff_Input!K$115</f>
        <v>-1.2039463511704089E-2</v>
      </c>
      <c r="X13" s="16">
        <f>$P13*Tariff_Input!L$115</f>
        <v>-1.2280252781938171E-2</v>
      </c>
    </row>
    <row r="14" spans="2:24" x14ac:dyDescent="0.25">
      <c r="B14" s="5">
        <v>7</v>
      </c>
      <c r="C14" s="6" t="s">
        <v>25</v>
      </c>
      <c r="D14" s="8">
        <f>Tariff_Input!D14</f>
        <v>1.918301</v>
      </c>
      <c r="E14" s="8">
        <f>IF(Tariff_Input!E14&gt;'2xSD'!Q$5,'2xSD'!Q$5,IF(Tariff_Input!E14&lt;'2xSD'!Q$11,'2xSD'!Q$11,Tariff_Input!E14))</f>
        <v>1.5103759999999999</v>
      </c>
      <c r="F14" s="8">
        <f>IF(Tariff_Input!F14&gt;'2xSD'!R$5,'2xSD'!R$5,IF(Tariff_Input!F14&lt;'2xSD'!R$11,'2xSD'!R$11,Tariff_Input!F14))</f>
        <v>2.2044139999999999</v>
      </c>
      <c r="G14" s="8">
        <f>IF(Tariff_Input!G14&gt;'2xSD'!S$5,'2xSD'!S$5,IF(Tariff_Input!G14&lt;'2xSD'!S$11,'2xSD'!S$11,Tariff_Input!G14))</f>
        <v>1.448787</v>
      </c>
      <c r="H14" s="8">
        <f>IF(Tariff_Input!H14&gt;'2xSD'!T$5,'2xSD'!T$5,IF(Tariff_Input!H14&lt;'2xSD'!T$11,'2xSD'!T$11,Tariff_Input!H14))</f>
        <v>3.1130140000000002</v>
      </c>
      <c r="I14" s="8">
        <f>IF(Tariff_Input!I14&gt;'2xSD'!U$5,'2xSD'!U$5,IF(Tariff_Input!I14&lt;'2xSD'!U$11,'2xSD'!U$11,Tariff_Input!I14))</f>
        <v>4.8530959273301635</v>
      </c>
      <c r="J14" s="8">
        <f>IF(Tariff_Input!J14&gt;'2xSD'!V$5,'2xSD'!V$5,IF(Tariff_Input!J14&lt;'2xSD'!V$11,'2xSD'!V$11,Tariff_Input!J14))</f>
        <v>4.9501578458767668</v>
      </c>
      <c r="K14" s="8">
        <f>IF(Tariff_Input!K14&gt;'2xSD'!W$5,'2xSD'!W$5,IF(Tariff_Input!K14&lt;'2xSD'!W$11,'2xSD'!W$11,Tariff_Input!K14))</f>
        <v>5.0491610027943024</v>
      </c>
      <c r="L14" s="8">
        <f>IF(Tariff_Input!L14&gt;'2xSD'!X$5,'2xSD'!X$5,IF(Tariff_Input!L14&lt;'2xSD'!X$11,'2xSD'!X$11,Tariff_Input!L14))</f>
        <v>5.150144222850189</v>
      </c>
    </row>
    <row r="15" spans="2:24" x14ac:dyDescent="0.25">
      <c r="B15" s="5">
        <v>8</v>
      </c>
      <c r="C15" s="6" t="s">
        <v>26</v>
      </c>
      <c r="D15" s="7">
        <f>Tariff_Input!D15</f>
        <v>3.121054</v>
      </c>
      <c r="E15" s="7">
        <f>IF(Tariff_Input!E15&gt;'2xSD'!Q$5,'2xSD'!Q$5,IF(Tariff_Input!E15&lt;'2xSD'!Q$11,'2xSD'!Q$11,Tariff_Input!E15))</f>
        <v>2.9253170000000002</v>
      </c>
      <c r="F15" s="7">
        <f>IF(Tariff_Input!F15&gt;'2xSD'!R$5,'2xSD'!R$5,IF(Tariff_Input!F15&lt;'2xSD'!R$11,'2xSD'!R$11,Tariff_Input!F15))</f>
        <v>3.5941450000000001</v>
      </c>
      <c r="G15" s="7">
        <f>IF(Tariff_Input!G15&gt;'2xSD'!S$5,'2xSD'!S$5,IF(Tariff_Input!G15&lt;'2xSD'!S$11,'2xSD'!S$11,Tariff_Input!G15))</f>
        <v>2.6485110000000001</v>
      </c>
      <c r="H15" s="7">
        <f>IF(Tariff_Input!H15&gt;'2xSD'!T$5,'2xSD'!T$5,IF(Tariff_Input!H15&lt;'2xSD'!T$11,'2xSD'!T$11,Tariff_Input!H15))</f>
        <v>3.576953</v>
      </c>
      <c r="I15" s="7">
        <f>IF(Tariff_Input!I15&gt;'2xSD'!U$5,'2xSD'!U$5,IF(Tariff_Input!I15&lt;'2xSD'!U$11,'2xSD'!U$11,Tariff_Input!I15))</f>
        <v>4.8530959273301635</v>
      </c>
      <c r="J15" s="7">
        <f>IF(Tariff_Input!J15&gt;'2xSD'!V$5,'2xSD'!V$5,IF(Tariff_Input!J15&lt;'2xSD'!V$11,'2xSD'!V$11,Tariff_Input!J15))</f>
        <v>4.9501578458767668</v>
      </c>
      <c r="K15" s="7">
        <f>IF(Tariff_Input!K15&gt;'2xSD'!W$5,'2xSD'!W$5,IF(Tariff_Input!K15&lt;'2xSD'!W$11,'2xSD'!W$11,Tariff_Input!K15))</f>
        <v>5.0491610027943024</v>
      </c>
      <c r="L15" s="7">
        <f>IF(Tariff_Input!L15&gt;'2xSD'!X$5,'2xSD'!X$5,IF(Tariff_Input!L15&lt;'2xSD'!X$11,'2xSD'!X$11,Tariff_Input!L15))</f>
        <v>5.150144222850189</v>
      </c>
    </row>
    <row r="16" spans="2:24" x14ac:dyDescent="0.25">
      <c r="B16" s="5">
        <v>9</v>
      </c>
      <c r="C16" s="6" t="s">
        <v>27</v>
      </c>
      <c r="D16" s="8">
        <f>Tariff_Input!D16</f>
        <v>2.263388</v>
      </c>
      <c r="E16" s="8">
        <f>IF(Tariff_Input!E16&gt;'2xSD'!Q$5,'2xSD'!Q$5,IF(Tariff_Input!E16&lt;'2xSD'!Q$11,'2xSD'!Q$11,Tariff_Input!E16))</f>
        <v>2.038278</v>
      </c>
      <c r="F16" s="8">
        <f>IF(Tariff_Input!F16&gt;'2xSD'!R$5,'2xSD'!R$5,IF(Tariff_Input!F16&lt;'2xSD'!R$11,'2xSD'!R$11,Tariff_Input!F16))</f>
        <v>2.090964</v>
      </c>
      <c r="G16" s="8">
        <f>IF(Tariff_Input!G16&gt;'2xSD'!S$5,'2xSD'!S$5,IF(Tariff_Input!G16&lt;'2xSD'!S$11,'2xSD'!S$11,Tariff_Input!G16))</f>
        <v>1.245458</v>
      </c>
      <c r="H16" s="8">
        <f>IF(Tariff_Input!H16&gt;'2xSD'!T$5,'2xSD'!T$5,IF(Tariff_Input!H16&lt;'2xSD'!T$11,'2xSD'!T$11,Tariff_Input!H16))</f>
        <v>2.0293800000000002</v>
      </c>
      <c r="I16" s="8">
        <f>IF(Tariff_Input!I16&gt;'2xSD'!U$5,'2xSD'!U$5,IF(Tariff_Input!I16&lt;'2xSD'!U$11,'2xSD'!U$11,Tariff_Input!I16))</f>
        <v>4.8530959273301635</v>
      </c>
      <c r="J16" s="8">
        <f>IF(Tariff_Input!J16&gt;'2xSD'!V$5,'2xSD'!V$5,IF(Tariff_Input!J16&lt;'2xSD'!V$11,'2xSD'!V$11,Tariff_Input!J16))</f>
        <v>4.9501578458767668</v>
      </c>
      <c r="K16" s="8">
        <f>IF(Tariff_Input!K16&gt;'2xSD'!W$5,'2xSD'!W$5,IF(Tariff_Input!K16&lt;'2xSD'!W$11,'2xSD'!W$11,Tariff_Input!K16))</f>
        <v>5.0491610027943024</v>
      </c>
      <c r="L16" s="8">
        <f>IF(Tariff_Input!L16&gt;'2xSD'!X$5,'2xSD'!X$5,IF(Tariff_Input!L16&lt;'2xSD'!X$11,'2xSD'!X$11,Tariff_Input!L16))</f>
        <v>5.150144222850189</v>
      </c>
    </row>
    <row r="17" spans="2:19" x14ac:dyDescent="0.25">
      <c r="B17" s="5">
        <v>10</v>
      </c>
      <c r="C17" s="6" t="s">
        <v>28</v>
      </c>
      <c r="D17" s="7">
        <f>Tariff_Input!D17</f>
        <v>1.421883</v>
      </c>
      <c r="E17" s="7">
        <f>IF(Tariff_Input!E17&gt;'2xSD'!Q$5,'2xSD'!Q$5,IF(Tariff_Input!E17&lt;'2xSD'!Q$11,'2xSD'!Q$11,Tariff_Input!E17))</f>
        <v>0.89621200000000001</v>
      </c>
      <c r="F17" s="7">
        <f>IF(Tariff_Input!F17&gt;'2xSD'!R$5,'2xSD'!R$5,IF(Tariff_Input!F17&lt;'2xSD'!R$11,'2xSD'!R$11,Tariff_Input!F17))</f>
        <v>1.907718</v>
      </c>
      <c r="G17" s="7">
        <f>IF(Tariff_Input!G17&gt;'2xSD'!S$5,'2xSD'!S$5,IF(Tariff_Input!G17&lt;'2xSD'!S$11,'2xSD'!S$11,Tariff_Input!G17))</f>
        <v>1.073877</v>
      </c>
      <c r="H17" s="7">
        <f>IF(Tariff_Input!H17&gt;'2xSD'!T$5,'2xSD'!T$5,IF(Tariff_Input!H17&lt;'2xSD'!T$11,'2xSD'!T$11,Tariff_Input!H17))</f>
        <v>1.7725869999999999</v>
      </c>
      <c r="I17" s="7">
        <f>IF(Tariff_Input!I17&gt;'2xSD'!U$5,'2xSD'!U$5,IF(Tariff_Input!I17&lt;'2xSD'!U$11,'2xSD'!U$11,Tariff_Input!I17))</f>
        <v>4.8530959273301635</v>
      </c>
      <c r="J17" s="7">
        <f>IF(Tariff_Input!J17&gt;'2xSD'!V$5,'2xSD'!V$5,IF(Tariff_Input!J17&lt;'2xSD'!V$11,'2xSD'!V$11,Tariff_Input!J17))</f>
        <v>4.9501578458767668</v>
      </c>
      <c r="K17" s="7">
        <f>IF(Tariff_Input!K17&gt;'2xSD'!W$5,'2xSD'!W$5,IF(Tariff_Input!K17&lt;'2xSD'!W$11,'2xSD'!W$11,Tariff_Input!K17))</f>
        <v>5.0491610027943024</v>
      </c>
      <c r="L17" s="7">
        <f>IF(Tariff_Input!L17&gt;'2xSD'!X$5,'2xSD'!X$5,IF(Tariff_Input!L17&lt;'2xSD'!X$11,'2xSD'!X$11,Tariff_Input!L17))</f>
        <v>5.150144222850189</v>
      </c>
      <c r="O17" s="34" t="s">
        <v>97</v>
      </c>
      <c r="Q17" s="34" t="s">
        <v>2</v>
      </c>
    </row>
    <row r="18" spans="2:19" x14ac:dyDescent="0.25">
      <c r="B18" s="5">
        <v>11</v>
      </c>
      <c r="C18" s="6" t="s">
        <v>29</v>
      </c>
      <c r="D18" s="8">
        <f>Tariff_Input!D18</f>
        <v>3.2478630000000002</v>
      </c>
      <c r="E18" s="8">
        <f>IF(Tariff_Input!E18&gt;'2xSD'!Q$5,'2xSD'!Q$5,IF(Tariff_Input!E18&lt;'2xSD'!Q$11,'2xSD'!Q$11,Tariff_Input!E18))</f>
        <v>3.5006710000000001</v>
      </c>
      <c r="F18" s="8">
        <f>IF(Tariff_Input!F18&gt;'2xSD'!R$5,'2xSD'!R$5,IF(Tariff_Input!F18&lt;'2xSD'!R$11,'2xSD'!R$11,Tariff_Input!F18))</f>
        <v>1.8897919999999999</v>
      </c>
      <c r="G18" s="8">
        <f>IF(Tariff_Input!G18&gt;'2xSD'!S$5,'2xSD'!S$5,IF(Tariff_Input!G18&lt;'2xSD'!S$11,'2xSD'!S$11,Tariff_Input!G18))</f>
        <v>1.086695</v>
      </c>
      <c r="H18" s="8">
        <f>IF(Tariff_Input!H18&gt;'2xSD'!T$5,'2xSD'!T$5,IF(Tariff_Input!H18&lt;'2xSD'!T$11,'2xSD'!T$11,Tariff_Input!H18))</f>
        <v>1.9038390000000001</v>
      </c>
      <c r="I18" s="8">
        <f>IF(Tariff_Input!I18&gt;'2xSD'!U$5,'2xSD'!U$5,IF(Tariff_Input!I18&lt;'2xSD'!U$11,'2xSD'!U$11,Tariff_Input!I18))</f>
        <v>4.8530959273301635</v>
      </c>
      <c r="J18" s="8">
        <f>IF(Tariff_Input!J18&gt;'2xSD'!V$5,'2xSD'!V$5,IF(Tariff_Input!J18&lt;'2xSD'!V$11,'2xSD'!V$11,Tariff_Input!J18))</f>
        <v>4.9501578458767668</v>
      </c>
      <c r="K18" s="8">
        <f>IF(Tariff_Input!K18&gt;'2xSD'!W$5,'2xSD'!W$5,IF(Tariff_Input!K18&lt;'2xSD'!W$11,'2xSD'!W$11,Tariff_Input!K18))</f>
        <v>5.0491610027943024</v>
      </c>
      <c r="L18" s="8">
        <f>IF(Tariff_Input!L18&gt;'2xSD'!X$5,'2xSD'!X$5,IF(Tariff_Input!L18&lt;'2xSD'!X$11,'2xSD'!X$11,Tariff_Input!L18))</f>
        <v>5.150144222850189</v>
      </c>
      <c r="O18" s="35">
        <v>1.1000000000000001</v>
      </c>
      <c r="Q18" s="35"/>
    </row>
    <row r="19" spans="2:19" x14ac:dyDescent="0.25">
      <c r="B19" s="5">
        <v>12</v>
      </c>
      <c r="C19" s="6" t="s">
        <v>30</v>
      </c>
      <c r="D19" s="7">
        <f>Tariff_Input!D19</f>
        <v>0.75454299999999996</v>
      </c>
      <c r="E19" s="7">
        <f>IF(Tariff_Input!E19&gt;'2xSD'!Q$5,'2xSD'!Q$5,IF(Tariff_Input!E19&lt;'2xSD'!Q$11,'2xSD'!Q$11,Tariff_Input!E19))</f>
        <v>1.1973769999999999</v>
      </c>
      <c r="F19" s="7">
        <f>IF(Tariff_Input!F19&gt;'2xSD'!R$5,'2xSD'!R$5,IF(Tariff_Input!F19&lt;'2xSD'!R$11,'2xSD'!R$11,Tariff_Input!F19))</f>
        <v>1.2069350000000001</v>
      </c>
      <c r="G19" s="7">
        <f>IF(Tariff_Input!G19&gt;'2xSD'!S$5,'2xSD'!S$5,IF(Tariff_Input!G19&lt;'2xSD'!S$11,'2xSD'!S$11,Tariff_Input!G19))</f>
        <v>0.40035300000000001</v>
      </c>
      <c r="H19" s="7">
        <f>IF(Tariff_Input!H19&gt;'2xSD'!T$5,'2xSD'!T$5,IF(Tariff_Input!H19&lt;'2xSD'!T$11,'2xSD'!T$11,Tariff_Input!H19))</f>
        <v>0.99573800000000001</v>
      </c>
      <c r="I19" s="7">
        <f>IF(Tariff_Input!I19&gt;'2xSD'!U$5,'2xSD'!U$5,IF(Tariff_Input!I19&lt;'2xSD'!U$11,'2xSD'!U$11,Tariff_Input!I19))</f>
        <v>4.4499969999999998</v>
      </c>
      <c r="J19" s="7">
        <f>IF(Tariff_Input!J19&gt;'2xSD'!V$5,'2xSD'!V$5,IF(Tariff_Input!J19&lt;'2xSD'!V$11,'2xSD'!V$11,Tariff_Input!J19))</f>
        <v>4.6473459999999998</v>
      </c>
      <c r="K19" s="7">
        <f>IF(Tariff_Input!K19&gt;'2xSD'!W$5,'2xSD'!W$5,IF(Tariff_Input!K19&lt;'2xSD'!W$11,'2xSD'!W$11,Tariff_Input!K19))</f>
        <v>5.0491610027943024</v>
      </c>
      <c r="L19" s="7">
        <f>IF(Tariff_Input!L19&gt;'2xSD'!X$5,'2xSD'!X$5,IF(Tariff_Input!L19&lt;'2xSD'!X$11,'2xSD'!X$11,Tariff_Input!L19))</f>
        <v>5.150144222850189</v>
      </c>
      <c r="O19">
        <v>1</v>
      </c>
      <c r="Q19" s="16">
        <f>$P5*Tariff_Input!E$115</f>
        <v>4.4834135596744291</v>
      </c>
      <c r="R19" s="16">
        <f>$P6*Tariff_Input!E$115</f>
        <v>21.903723378837942</v>
      </c>
      <c r="S19" s="16">
        <f>$P7*Tariff_Input!E$115</f>
        <v>19.994368672495771</v>
      </c>
    </row>
    <row r="20" spans="2:19" x14ac:dyDescent="0.25">
      <c r="B20" s="5">
        <v>13</v>
      </c>
      <c r="C20" s="6" t="s">
        <v>31</v>
      </c>
      <c r="D20" s="8">
        <f>Tariff_Input!D20</f>
        <v>3.6338979999999999</v>
      </c>
      <c r="E20" s="8">
        <f>IF(Tariff_Input!E20&gt;'2xSD'!Q$5,'2xSD'!Q$5,IF(Tariff_Input!E20&lt;'2xSD'!Q$11,'2xSD'!Q$11,Tariff_Input!E20))</f>
        <v>3.8268430000000002</v>
      </c>
      <c r="F20" s="8">
        <f>IF(Tariff_Input!F20&gt;'2xSD'!R$5,'2xSD'!R$5,IF(Tariff_Input!F20&lt;'2xSD'!R$11,'2xSD'!R$11,Tariff_Input!F20))</f>
        <v>3.2213639999999999</v>
      </c>
      <c r="G20" s="8">
        <f>IF(Tariff_Input!G20&gt;'2xSD'!S$5,'2xSD'!S$5,IF(Tariff_Input!G20&lt;'2xSD'!S$11,'2xSD'!S$11,Tariff_Input!G20))</f>
        <v>2.3689070000000001</v>
      </c>
      <c r="H20" s="8">
        <f>IF(Tariff_Input!H20&gt;'2xSD'!T$5,'2xSD'!T$5,IF(Tariff_Input!H20&lt;'2xSD'!T$11,'2xSD'!T$11,Tariff_Input!H20))</f>
        <v>2.647564</v>
      </c>
      <c r="I20" s="8">
        <f>IF(Tariff_Input!I20&gt;'2xSD'!U$5,'2xSD'!U$5,IF(Tariff_Input!I20&lt;'2xSD'!U$11,'2xSD'!U$11,Tariff_Input!I20))</f>
        <v>4.8530959273301635</v>
      </c>
      <c r="J20" s="8">
        <f>IF(Tariff_Input!J20&gt;'2xSD'!V$5,'2xSD'!V$5,IF(Tariff_Input!J20&lt;'2xSD'!V$11,'2xSD'!V$11,Tariff_Input!J20))</f>
        <v>4.9501578458767668</v>
      </c>
      <c r="K20" s="8">
        <f>IF(Tariff_Input!K20&gt;'2xSD'!W$5,'2xSD'!W$5,IF(Tariff_Input!K20&lt;'2xSD'!W$11,'2xSD'!W$11,Tariff_Input!K20))</f>
        <v>5.0491610027943024</v>
      </c>
      <c r="L20" s="8">
        <f>IF(Tariff_Input!L20&gt;'2xSD'!X$5,'2xSD'!X$5,IF(Tariff_Input!L20&lt;'2xSD'!X$11,'2xSD'!X$11,Tariff_Input!L20))</f>
        <v>5.150144222850189</v>
      </c>
      <c r="Q20" s="16">
        <f>$P11*Tariff_Input!E$115</f>
        <v>-1.3475517959545491</v>
      </c>
      <c r="R20" s="16">
        <f>$P12*Tariff_Input!E$115</f>
        <v>-6.9906103238778305</v>
      </c>
      <c r="S20" s="16">
        <f>$P13*Tariff_Input!E$115</f>
        <v>-1.0690467966798293E-2</v>
      </c>
    </row>
    <row r="21" spans="2:19" x14ac:dyDescent="0.25">
      <c r="B21" s="5">
        <v>14</v>
      </c>
      <c r="C21" s="6" t="s">
        <v>32</v>
      </c>
      <c r="D21" s="7">
        <f>Tariff_Input!D21</f>
        <v>0.55554199999999998</v>
      </c>
      <c r="E21" s="7">
        <f>IF(Tariff_Input!E21&gt;'2xSD'!Q$5,'2xSD'!Q$5,IF(Tariff_Input!E21&lt;'2xSD'!Q$11,'2xSD'!Q$11,Tariff_Input!E21))</f>
        <v>0.83092999999999995</v>
      </c>
      <c r="F21" s="7">
        <f>IF(Tariff_Input!F21&gt;'2xSD'!R$5,'2xSD'!R$5,IF(Tariff_Input!F21&lt;'2xSD'!R$11,'2xSD'!R$11,Tariff_Input!F21))</f>
        <v>0.51192700000000002</v>
      </c>
      <c r="G21" s="7">
        <f>IF(Tariff_Input!G21&gt;'2xSD'!S$5,'2xSD'!S$5,IF(Tariff_Input!G21&lt;'2xSD'!S$11,'2xSD'!S$11,Tariff_Input!G21))</f>
        <v>-0.29326000000000002</v>
      </c>
      <c r="H21" s="7">
        <f>IF(Tariff_Input!H21&gt;'2xSD'!T$5,'2xSD'!T$5,IF(Tariff_Input!H21&lt;'2xSD'!T$11,'2xSD'!T$11,Tariff_Input!H21))</f>
        <v>0.26472800000000002</v>
      </c>
      <c r="I21" s="7">
        <f>IF(Tariff_Input!I21&gt;'2xSD'!U$5,'2xSD'!U$5,IF(Tariff_Input!I21&lt;'2xSD'!U$11,'2xSD'!U$11,Tariff_Input!I21))</f>
        <v>3.3797839999999999</v>
      </c>
      <c r="J21" s="7">
        <f>IF(Tariff_Input!J21&gt;'2xSD'!V$5,'2xSD'!V$5,IF(Tariff_Input!J21&lt;'2xSD'!V$11,'2xSD'!V$11,Tariff_Input!J21))</f>
        <v>3.411594</v>
      </c>
      <c r="K21" s="7">
        <f>IF(Tariff_Input!K21&gt;'2xSD'!W$5,'2xSD'!W$5,IF(Tariff_Input!K21&lt;'2xSD'!W$11,'2xSD'!W$11,Tariff_Input!K21))</f>
        <v>5.0423390000000001</v>
      </c>
      <c r="L21" s="7">
        <f>IF(Tariff_Input!L21&gt;'2xSD'!X$5,'2xSD'!X$5,IF(Tariff_Input!L21&lt;'2xSD'!X$11,'2xSD'!X$11,Tariff_Input!L21))</f>
        <v>5.150144222850189</v>
      </c>
    </row>
    <row r="22" spans="2:19" x14ac:dyDescent="0.25">
      <c r="B22" s="5">
        <v>15</v>
      </c>
      <c r="C22" s="6" t="s">
        <v>33</v>
      </c>
      <c r="D22" s="8">
        <f>Tariff_Input!D22</f>
        <v>4.2350120000000002</v>
      </c>
      <c r="E22" s="8">
        <f>IF(Tariff_Input!E22&gt;'2xSD'!Q$5,'2xSD'!Q$5,IF(Tariff_Input!E22&lt;'2xSD'!Q$11,'2xSD'!Q$11,Tariff_Input!E22))</f>
        <v>4.4064430000000003</v>
      </c>
      <c r="F22" s="8">
        <f>IF(Tariff_Input!F22&gt;'2xSD'!R$5,'2xSD'!R$5,IF(Tariff_Input!F22&lt;'2xSD'!R$11,'2xSD'!R$11,Tariff_Input!F22))</f>
        <v>4.0003190000000002</v>
      </c>
      <c r="G22" s="8">
        <f>IF(Tariff_Input!G22&gt;'2xSD'!S$5,'2xSD'!S$5,IF(Tariff_Input!G22&lt;'2xSD'!S$11,'2xSD'!S$11,Tariff_Input!G22))</f>
        <v>3.1576979999999999</v>
      </c>
      <c r="H22" s="8">
        <f>IF(Tariff_Input!H22&gt;'2xSD'!T$5,'2xSD'!T$5,IF(Tariff_Input!H22&lt;'2xSD'!T$11,'2xSD'!T$11,Tariff_Input!H22))</f>
        <v>3.6201910000000002</v>
      </c>
      <c r="I22" s="8">
        <f>IF(Tariff_Input!I22&gt;'2xSD'!U$5,'2xSD'!U$5,IF(Tariff_Input!I22&lt;'2xSD'!U$11,'2xSD'!U$11,Tariff_Input!I22))</f>
        <v>4.8530959273301635</v>
      </c>
      <c r="J22" s="8">
        <f>IF(Tariff_Input!J22&gt;'2xSD'!V$5,'2xSD'!V$5,IF(Tariff_Input!J22&lt;'2xSD'!V$11,'2xSD'!V$11,Tariff_Input!J22))</f>
        <v>4.9501578458767668</v>
      </c>
      <c r="K22" s="8">
        <f>IF(Tariff_Input!K22&gt;'2xSD'!W$5,'2xSD'!W$5,IF(Tariff_Input!K22&lt;'2xSD'!W$11,'2xSD'!W$11,Tariff_Input!K22))</f>
        <v>5.0491610027943024</v>
      </c>
      <c r="L22" s="8">
        <f>IF(Tariff_Input!L22&gt;'2xSD'!X$5,'2xSD'!X$5,IF(Tariff_Input!L22&lt;'2xSD'!X$11,'2xSD'!X$11,Tariff_Input!L22))</f>
        <v>5.150144222850189</v>
      </c>
      <c r="Q22" s="34" t="s">
        <v>3</v>
      </c>
    </row>
    <row r="23" spans="2:19" x14ac:dyDescent="0.25">
      <c r="B23" s="5">
        <v>16</v>
      </c>
      <c r="C23" s="6" t="s">
        <v>34</v>
      </c>
      <c r="D23" s="7">
        <f>Tariff_Input!D23</f>
        <v>2.7172200000000002</v>
      </c>
      <c r="E23" s="7">
        <f>IF(Tariff_Input!E23&gt;'2xSD'!Q$5,'2xSD'!Q$5,IF(Tariff_Input!E23&lt;'2xSD'!Q$11,'2xSD'!Q$11,Tariff_Input!E23))</f>
        <v>2.7671359999999998</v>
      </c>
      <c r="F23" s="7">
        <f>IF(Tariff_Input!F23&gt;'2xSD'!R$5,'2xSD'!R$5,IF(Tariff_Input!F23&lt;'2xSD'!R$11,'2xSD'!R$11,Tariff_Input!F23))</f>
        <v>2.4515289999999998</v>
      </c>
      <c r="G23" s="7">
        <f>IF(Tariff_Input!G23&gt;'2xSD'!S$5,'2xSD'!S$5,IF(Tariff_Input!G23&lt;'2xSD'!S$11,'2xSD'!S$11,Tariff_Input!G23))</f>
        <v>1.356436</v>
      </c>
      <c r="H23" s="7">
        <f>IF(Tariff_Input!H23&gt;'2xSD'!T$5,'2xSD'!T$5,IF(Tariff_Input!H23&lt;'2xSD'!T$11,'2xSD'!T$11,Tariff_Input!H23))</f>
        <v>1.5836790000000001</v>
      </c>
      <c r="I23" s="7">
        <f>IF(Tariff_Input!I23&gt;'2xSD'!U$5,'2xSD'!U$5,IF(Tariff_Input!I23&lt;'2xSD'!U$11,'2xSD'!U$11,Tariff_Input!I23))</f>
        <v>3.6600060000000001</v>
      </c>
      <c r="J23" s="7">
        <f>IF(Tariff_Input!J23&gt;'2xSD'!V$5,'2xSD'!V$5,IF(Tariff_Input!J23&lt;'2xSD'!V$11,'2xSD'!V$11,Tariff_Input!J23))</f>
        <v>3.554557</v>
      </c>
      <c r="K23" s="7">
        <f>IF(Tariff_Input!K23&gt;'2xSD'!W$5,'2xSD'!W$5,IF(Tariff_Input!K23&lt;'2xSD'!W$11,'2xSD'!W$11,Tariff_Input!K23))</f>
        <v>4.8084249999999997</v>
      </c>
      <c r="L23" s="7">
        <f>IF(Tariff_Input!L23&gt;'2xSD'!X$5,'2xSD'!X$5,IF(Tariff_Input!L23&lt;'2xSD'!X$11,'2xSD'!X$11,Tariff_Input!L23))</f>
        <v>4.9528679999999996</v>
      </c>
      <c r="Q23" s="35"/>
    </row>
    <row r="24" spans="2:19" x14ac:dyDescent="0.25">
      <c r="B24" s="5">
        <v>17</v>
      </c>
      <c r="C24" s="6" t="s">
        <v>35</v>
      </c>
      <c r="D24" s="8">
        <f>Tariff_Input!D24</f>
        <v>2.6722260000000002</v>
      </c>
      <c r="E24" s="8">
        <f>IF(Tariff_Input!E24&gt;'2xSD'!Q$5,'2xSD'!Q$5,IF(Tariff_Input!E24&lt;'2xSD'!Q$11,'2xSD'!Q$11,Tariff_Input!E24))</f>
        <v>3.3453870000000001</v>
      </c>
      <c r="F24" s="8">
        <f>IF(Tariff_Input!F24&gt;'2xSD'!R$5,'2xSD'!R$5,IF(Tariff_Input!F24&lt;'2xSD'!R$11,'2xSD'!R$11,Tariff_Input!F24))</f>
        <v>3.0636359999999998</v>
      </c>
      <c r="G24" s="8">
        <f>IF(Tariff_Input!G24&gt;'2xSD'!S$5,'2xSD'!S$5,IF(Tariff_Input!G24&lt;'2xSD'!S$11,'2xSD'!S$11,Tariff_Input!G24))</f>
        <v>2.5013830000000001</v>
      </c>
      <c r="H24" s="8">
        <f>IF(Tariff_Input!H24&gt;'2xSD'!T$5,'2xSD'!T$5,IF(Tariff_Input!H24&lt;'2xSD'!T$11,'2xSD'!T$11,Tariff_Input!H24))</f>
        <v>3.0772680000000001</v>
      </c>
      <c r="I24" s="8">
        <f>IF(Tariff_Input!I24&gt;'2xSD'!U$5,'2xSD'!U$5,IF(Tariff_Input!I24&lt;'2xSD'!U$11,'2xSD'!U$11,Tariff_Input!I24))</f>
        <v>0.25464999999999999</v>
      </c>
      <c r="J24" s="8">
        <f>IF(Tariff_Input!J24&gt;'2xSD'!V$5,'2xSD'!V$5,IF(Tariff_Input!J24&lt;'2xSD'!V$11,'2xSD'!V$11,Tariff_Input!J24))</f>
        <v>1.358708</v>
      </c>
      <c r="K24" s="8">
        <f>IF(Tariff_Input!K24&gt;'2xSD'!W$5,'2xSD'!W$5,IF(Tariff_Input!K24&lt;'2xSD'!W$11,'2xSD'!W$11,Tariff_Input!K24))</f>
        <v>-1.0877669999999999</v>
      </c>
      <c r="L24" s="8">
        <f>IF(Tariff_Input!L24&gt;'2xSD'!X$5,'2xSD'!X$5,IF(Tariff_Input!L24&lt;'2xSD'!X$11,'2xSD'!X$11,Tariff_Input!L24))</f>
        <v>-0.74504000000000004</v>
      </c>
      <c r="Q24" s="16">
        <f>$P5*Tariff_Input!F$115</f>
        <v>4.5731503141805678</v>
      </c>
      <c r="R24" s="16">
        <f>$P6*Tariff_Input!F$115</f>
        <v>22.342132421736913</v>
      </c>
      <c r="S24" s="16">
        <f>$P7*Tariff_Input!F$115</f>
        <v>20.394561456228008</v>
      </c>
    </row>
    <row r="25" spans="2:19" x14ac:dyDescent="0.25">
      <c r="B25" s="5">
        <v>18</v>
      </c>
      <c r="C25" s="6" t="s">
        <v>36</v>
      </c>
      <c r="D25" s="7">
        <f>Tariff_Input!D25</f>
        <v>1.0264420000000001</v>
      </c>
      <c r="E25" s="7">
        <f>IF(Tariff_Input!E25&gt;'2xSD'!Q$5,'2xSD'!Q$5,IF(Tariff_Input!E25&lt;'2xSD'!Q$11,'2xSD'!Q$11,Tariff_Input!E25))</f>
        <v>0.60073100000000001</v>
      </c>
      <c r="F25" s="7">
        <f>IF(Tariff_Input!F25&gt;'2xSD'!R$5,'2xSD'!R$5,IF(Tariff_Input!F25&lt;'2xSD'!R$11,'2xSD'!R$11,Tariff_Input!F25))</f>
        <v>0.323187</v>
      </c>
      <c r="G25" s="7">
        <f>IF(Tariff_Input!G25&gt;'2xSD'!S$5,'2xSD'!S$5,IF(Tariff_Input!G25&lt;'2xSD'!S$11,'2xSD'!S$11,Tariff_Input!G25))</f>
        <v>0.42176799999999998</v>
      </c>
      <c r="H25" s="7">
        <f>IF(Tariff_Input!H25&gt;'2xSD'!T$5,'2xSD'!T$5,IF(Tariff_Input!H25&lt;'2xSD'!T$11,'2xSD'!T$11,Tariff_Input!H25))</f>
        <v>0.45455600000000002</v>
      </c>
      <c r="I25" s="7">
        <f>IF(Tariff_Input!I25&gt;'2xSD'!U$5,'2xSD'!U$5,IF(Tariff_Input!I25&lt;'2xSD'!U$11,'2xSD'!U$11,Tariff_Input!I25))</f>
        <v>-1.4586649314787654</v>
      </c>
      <c r="J25" s="7">
        <f>IF(Tariff_Input!J25&gt;'2xSD'!V$5,'2xSD'!V$5,IF(Tariff_Input!J25&lt;'2xSD'!V$11,'2xSD'!V$11,Tariff_Input!J25))</f>
        <v>-0.91791400000000001</v>
      </c>
      <c r="K25" s="7">
        <f>IF(Tariff_Input!K25&gt;'2xSD'!W$5,'2xSD'!W$5,IF(Tariff_Input!K25&lt;'2xSD'!W$11,'2xSD'!W$11,Tariff_Input!K25))</f>
        <v>-1.2008989999999999</v>
      </c>
      <c r="L25" s="7">
        <f>IF(Tariff_Input!L25&gt;'2xSD'!X$5,'2xSD'!X$5,IF(Tariff_Input!L25&lt;'2xSD'!X$11,'2xSD'!X$11,Tariff_Input!L25))</f>
        <v>-1.037757</v>
      </c>
      <c r="Q25" s="16">
        <f>$P11*Tariff_Input!F$115</f>
        <v>-1.3745234154780133</v>
      </c>
      <c r="R25" s="16">
        <f>$P12*Tariff_Input!F$115</f>
        <v>-7.1305293106347545</v>
      </c>
      <c r="S25" s="16">
        <f>$P13*Tariff_Input!F$115</f>
        <v>-1.0904440621054612E-2</v>
      </c>
    </row>
    <row r="26" spans="2:19" x14ac:dyDescent="0.25">
      <c r="B26" s="5">
        <v>19</v>
      </c>
      <c r="C26" s="6" t="s">
        <v>37</v>
      </c>
      <c r="D26" s="8">
        <f>Tariff_Input!D26</f>
        <v>5.1666239999999997</v>
      </c>
      <c r="E26" s="8">
        <f>IF(Tariff_Input!E26&gt;'2xSD'!Q$5,'2xSD'!Q$5,IF(Tariff_Input!E26&lt;'2xSD'!Q$11,'2xSD'!Q$11,Tariff_Input!E26))</f>
        <v>3.5255049999999999</v>
      </c>
      <c r="F26" s="8">
        <f>IF(Tariff_Input!F26&gt;'2xSD'!R$5,'2xSD'!R$5,IF(Tariff_Input!F26&lt;'2xSD'!R$11,'2xSD'!R$11,Tariff_Input!F26))</f>
        <v>3.418552</v>
      </c>
      <c r="G26" s="8">
        <f>IF(Tariff_Input!G26&gt;'2xSD'!S$5,'2xSD'!S$5,IF(Tariff_Input!G26&lt;'2xSD'!S$11,'2xSD'!S$11,Tariff_Input!G26))</f>
        <v>2.6248369999999999</v>
      </c>
      <c r="H26" s="8">
        <f>IF(Tariff_Input!H26&gt;'2xSD'!T$5,'2xSD'!T$5,IF(Tariff_Input!H26&lt;'2xSD'!T$11,'2xSD'!T$11,Tariff_Input!H26))</f>
        <v>2.316916</v>
      </c>
      <c r="I26" s="8">
        <f>IF(Tariff_Input!I26&gt;'2xSD'!U$5,'2xSD'!U$5,IF(Tariff_Input!I26&lt;'2xSD'!U$11,'2xSD'!U$11,Tariff_Input!I26))</f>
        <v>4.8530959273301635</v>
      </c>
      <c r="J26" s="8">
        <f>IF(Tariff_Input!J26&gt;'2xSD'!V$5,'2xSD'!V$5,IF(Tariff_Input!J26&lt;'2xSD'!V$11,'2xSD'!V$11,Tariff_Input!J26))</f>
        <v>4.9501578458767668</v>
      </c>
      <c r="K26" s="8">
        <f>IF(Tariff_Input!K26&gt;'2xSD'!W$5,'2xSD'!W$5,IF(Tariff_Input!K26&lt;'2xSD'!W$11,'2xSD'!W$11,Tariff_Input!K26))</f>
        <v>5.0491610027943024</v>
      </c>
      <c r="L26" s="8">
        <f>IF(Tariff_Input!L26&gt;'2xSD'!X$5,'2xSD'!X$5,IF(Tariff_Input!L26&lt;'2xSD'!X$11,'2xSD'!X$11,Tariff_Input!L26))</f>
        <v>5.150144222850189</v>
      </c>
    </row>
    <row r="27" spans="2:19" x14ac:dyDescent="0.25">
      <c r="B27" s="5">
        <v>20</v>
      </c>
      <c r="C27" s="6" t="s">
        <v>38</v>
      </c>
      <c r="D27" s="7">
        <f>Tariff_Input!D27</f>
        <v>9.4138559999999991</v>
      </c>
      <c r="E27" s="7">
        <f>IF(Tariff_Input!E27&gt;'2xSD'!Q$5,'2xSD'!Q$5,IF(Tariff_Input!E27&lt;'2xSD'!Q$11,'2xSD'!Q$11,Tariff_Input!E27))</f>
        <v>4.4834135596744291</v>
      </c>
      <c r="F27" s="7">
        <f>IF(Tariff_Input!F27&gt;'2xSD'!R$5,'2xSD'!R$5,IF(Tariff_Input!F27&lt;'2xSD'!R$11,'2xSD'!R$11,Tariff_Input!F27))</f>
        <v>4.5731503141805678</v>
      </c>
      <c r="G27" s="7">
        <f>IF(Tariff_Input!G27&gt;'2xSD'!S$5,'2xSD'!S$5,IF(Tariff_Input!G27&lt;'2xSD'!S$11,'2xSD'!S$11,Tariff_Input!G27))</f>
        <v>4.6646581888414325</v>
      </c>
      <c r="H27" s="7">
        <f>IF(Tariff_Input!H27&gt;'2xSD'!T$5,'2xSD'!T$5,IF(Tariff_Input!H27&lt;'2xSD'!T$11,'2xSD'!T$11,Tariff_Input!H27))</f>
        <v>4.7579371836570221</v>
      </c>
      <c r="I27" s="7">
        <f>IF(Tariff_Input!I27&gt;'2xSD'!U$5,'2xSD'!U$5,IF(Tariff_Input!I27&lt;'2xSD'!U$11,'2xSD'!U$11,Tariff_Input!I27))</f>
        <v>4.8530959273301635</v>
      </c>
      <c r="J27" s="7">
        <f>IF(Tariff_Input!J27&gt;'2xSD'!V$5,'2xSD'!V$5,IF(Tariff_Input!J27&lt;'2xSD'!V$11,'2xSD'!V$11,Tariff_Input!J27))</f>
        <v>4.9501578458767668</v>
      </c>
      <c r="K27" s="7">
        <f>IF(Tariff_Input!K27&gt;'2xSD'!W$5,'2xSD'!W$5,IF(Tariff_Input!K27&lt;'2xSD'!W$11,'2xSD'!W$11,Tariff_Input!K27))</f>
        <v>5.0491610027943024</v>
      </c>
      <c r="L27" s="7">
        <f>IF(Tariff_Input!L27&gt;'2xSD'!X$5,'2xSD'!X$5,IF(Tariff_Input!L27&lt;'2xSD'!X$11,'2xSD'!X$11,Tariff_Input!L27))</f>
        <v>5.150144222850189</v>
      </c>
      <c r="Q27" s="34" t="s">
        <v>4</v>
      </c>
    </row>
    <row r="28" spans="2:19" x14ac:dyDescent="0.25">
      <c r="B28" s="5">
        <v>21</v>
      </c>
      <c r="C28" s="6" t="s">
        <v>39</v>
      </c>
      <c r="D28" s="8">
        <f>Tariff_Input!D28</f>
        <v>5.5136500000000002</v>
      </c>
      <c r="E28" s="8">
        <f>IF(Tariff_Input!E28&gt;'2xSD'!Q$5,'2xSD'!Q$5,IF(Tariff_Input!E28&lt;'2xSD'!Q$11,'2xSD'!Q$11,Tariff_Input!E28))</f>
        <v>4.4834135596744291</v>
      </c>
      <c r="F28" s="8">
        <f>IF(Tariff_Input!F28&gt;'2xSD'!R$5,'2xSD'!R$5,IF(Tariff_Input!F28&lt;'2xSD'!R$11,'2xSD'!R$11,Tariff_Input!F28))</f>
        <v>4.5731503141805678</v>
      </c>
      <c r="G28" s="8">
        <f>IF(Tariff_Input!G28&gt;'2xSD'!S$5,'2xSD'!S$5,IF(Tariff_Input!G28&lt;'2xSD'!S$11,'2xSD'!S$11,Tariff_Input!G28))</f>
        <v>4.6646581888414325</v>
      </c>
      <c r="H28" s="8">
        <f>IF(Tariff_Input!H28&gt;'2xSD'!T$5,'2xSD'!T$5,IF(Tariff_Input!H28&lt;'2xSD'!T$11,'2xSD'!T$11,Tariff_Input!H28))</f>
        <v>4.7579371836570221</v>
      </c>
      <c r="I28" s="8">
        <f>IF(Tariff_Input!I28&gt;'2xSD'!U$5,'2xSD'!U$5,IF(Tariff_Input!I28&lt;'2xSD'!U$11,'2xSD'!U$11,Tariff_Input!I28))</f>
        <v>4.4906069999999998</v>
      </c>
      <c r="J28" s="8">
        <f>IF(Tariff_Input!J28&gt;'2xSD'!V$5,'2xSD'!V$5,IF(Tariff_Input!J28&lt;'2xSD'!V$11,'2xSD'!V$11,Tariff_Input!J28))</f>
        <v>4.4066660000000004</v>
      </c>
      <c r="K28" s="8">
        <f>IF(Tariff_Input!K28&gt;'2xSD'!W$5,'2xSD'!W$5,IF(Tariff_Input!K28&lt;'2xSD'!W$11,'2xSD'!W$11,Tariff_Input!K28))</f>
        <v>4.2889309999999998</v>
      </c>
      <c r="L28" s="8">
        <f>IF(Tariff_Input!L28&gt;'2xSD'!X$5,'2xSD'!X$5,IF(Tariff_Input!L28&lt;'2xSD'!X$11,'2xSD'!X$11,Tariff_Input!L28))</f>
        <v>3.5001720000000001</v>
      </c>
      <c r="Q28" s="35"/>
    </row>
    <row r="29" spans="2:19" x14ac:dyDescent="0.25">
      <c r="B29" s="5">
        <v>22</v>
      </c>
      <c r="C29" s="6" t="s">
        <v>40</v>
      </c>
      <c r="D29" s="7">
        <f>Tariff_Input!D29</f>
        <v>3.1149230000000001</v>
      </c>
      <c r="E29" s="7">
        <f>IF(Tariff_Input!E29&gt;'2xSD'!Q$5,'2xSD'!Q$5,IF(Tariff_Input!E29&lt;'2xSD'!Q$11,'2xSD'!Q$11,Tariff_Input!E29))</f>
        <v>3.560206</v>
      </c>
      <c r="F29" s="7">
        <f>IF(Tariff_Input!F29&gt;'2xSD'!R$5,'2xSD'!R$5,IF(Tariff_Input!F29&lt;'2xSD'!R$11,'2xSD'!R$11,Tariff_Input!F29))</f>
        <v>4.5552950000000001</v>
      </c>
      <c r="G29" s="7">
        <f>IF(Tariff_Input!G29&gt;'2xSD'!S$5,'2xSD'!S$5,IF(Tariff_Input!G29&lt;'2xSD'!S$11,'2xSD'!S$11,Tariff_Input!G29))</f>
        <v>4.5722810000000003</v>
      </c>
      <c r="H29" s="7">
        <f>IF(Tariff_Input!H29&gt;'2xSD'!T$5,'2xSD'!T$5,IF(Tariff_Input!H29&lt;'2xSD'!T$11,'2xSD'!T$11,Tariff_Input!H29))</f>
        <v>4.5322279999999999</v>
      </c>
      <c r="I29" s="7">
        <f>IF(Tariff_Input!I29&gt;'2xSD'!U$5,'2xSD'!U$5,IF(Tariff_Input!I29&lt;'2xSD'!U$11,'2xSD'!U$11,Tariff_Input!I29))</f>
        <v>3.0401180000000001</v>
      </c>
      <c r="J29" s="7">
        <f>IF(Tariff_Input!J29&gt;'2xSD'!V$5,'2xSD'!V$5,IF(Tariff_Input!J29&lt;'2xSD'!V$11,'2xSD'!V$11,Tariff_Input!J29))</f>
        <v>1.05081</v>
      </c>
      <c r="K29" s="7">
        <f>IF(Tariff_Input!K29&gt;'2xSD'!W$5,'2xSD'!W$5,IF(Tariff_Input!K29&lt;'2xSD'!W$11,'2xSD'!W$11,Tariff_Input!K29))</f>
        <v>1.482596</v>
      </c>
      <c r="L29" s="7">
        <f>IF(Tariff_Input!L29&gt;'2xSD'!X$5,'2xSD'!X$5,IF(Tariff_Input!L29&lt;'2xSD'!X$11,'2xSD'!X$11,Tariff_Input!L29))</f>
        <v>0.71027300000000004</v>
      </c>
      <c r="Q29" s="16">
        <f>$P5*Tariff_Input!G$115</f>
        <v>4.6646581888414325</v>
      </c>
      <c r="R29" s="16">
        <f>$P6*Tariff_Input!G$115</f>
        <v>22.789194274693102</v>
      </c>
      <c r="S29" s="16">
        <f>$P7*Tariff_Input!G$115</f>
        <v>20.802652781744435</v>
      </c>
    </row>
    <row r="30" spans="2:19" x14ac:dyDescent="0.25">
      <c r="B30" s="5">
        <v>23</v>
      </c>
      <c r="C30" s="6" t="s">
        <v>41</v>
      </c>
      <c r="D30" s="8">
        <f>Tariff_Input!D30</f>
        <v>-2.7192430000000001</v>
      </c>
      <c r="E30" s="8">
        <f>IF(Tariff_Input!E30&gt;'2xSD'!Q$5,'2xSD'!Q$5,IF(Tariff_Input!E30&lt;'2xSD'!Q$11,'2xSD'!Q$11,Tariff_Input!E30))</f>
        <v>-1.3475517959545491</v>
      </c>
      <c r="F30" s="8">
        <f>IF(Tariff_Input!F30&gt;'2xSD'!R$5,'2xSD'!R$5,IF(Tariff_Input!F30&lt;'2xSD'!R$11,'2xSD'!R$11,Tariff_Input!F30))</f>
        <v>-1.3745234154780133</v>
      </c>
      <c r="G30" s="8">
        <f>IF(Tariff_Input!G30&gt;'2xSD'!S$5,'2xSD'!S$5,IF(Tariff_Input!G30&lt;'2xSD'!S$11,'2xSD'!S$11,Tariff_Input!G30))</f>
        <v>-1.4020273695973353</v>
      </c>
      <c r="H30" s="8">
        <f>IF(Tariff_Input!H30&gt;'2xSD'!T$5,'2xSD'!T$5,IF(Tariff_Input!H30&lt;'2xSD'!T$11,'2xSD'!T$11,Tariff_Input!H30))</f>
        <v>-1.430063658312515</v>
      </c>
      <c r="I30" s="8">
        <f>IF(Tariff_Input!I30&gt;'2xSD'!U$5,'2xSD'!U$5,IF(Tariff_Input!I30&lt;'2xSD'!U$11,'2xSD'!U$11,Tariff_Input!I30))</f>
        <v>-1.4586649314787654</v>
      </c>
      <c r="J30" s="8">
        <f>IF(Tariff_Input!J30&gt;'2xSD'!V$5,'2xSD'!V$5,IF(Tariff_Input!J30&lt;'2xSD'!V$11,'2xSD'!V$11,Tariff_Input!J30))</f>
        <v>-1.4878382301083408</v>
      </c>
      <c r="K30" s="8">
        <f>IF(Tariff_Input!K30&gt;'2xSD'!W$5,'2xSD'!W$5,IF(Tariff_Input!K30&lt;'2xSD'!W$11,'2xSD'!W$11,Tariff_Input!K30))</f>
        <v>-1.5175949947105078</v>
      </c>
      <c r="L30" s="8">
        <f>IF(Tariff_Input!L30&gt;'2xSD'!X$5,'2xSD'!X$5,IF(Tariff_Input!L30&lt;'2xSD'!X$11,'2xSD'!X$11,Tariff_Input!L30))</f>
        <v>-1.5479468946047181</v>
      </c>
      <c r="Q30" s="16">
        <f>$P11*Tariff_Input!G$115</f>
        <v>-1.4020273695973353</v>
      </c>
      <c r="R30" s="16">
        <f>$P12*Tariff_Input!G$115</f>
        <v>-7.2732098563408289</v>
      </c>
      <c r="S30" s="16">
        <f>$P13*Tariff_Input!G$115</f>
        <v>-1.1122636419802833E-2</v>
      </c>
    </row>
    <row r="31" spans="2:19" x14ac:dyDescent="0.25">
      <c r="B31" s="5">
        <v>24</v>
      </c>
      <c r="C31" s="6" t="s">
        <v>42</v>
      </c>
      <c r="D31" s="7">
        <f>Tariff_Input!D31</f>
        <v>-2.7478940000000001</v>
      </c>
      <c r="E31" s="7">
        <f>IF(Tariff_Input!E31&gt;'2xSD'!Q$5,'2xSD'!Q$5,IF(Tariff_Input!E31&lt;'2xSD'!Q$11,'2xSD'!Q$11,Tariff_Input!E31))</f>
        <v>-1.3475517959545491</v>
      </c>
      <c r="F31" s="7">
        <f>IF(Tariff_Input!F31&gt;'2xSD'!R$5,'2xSD'!R$5,IF(Tariff_Input!F31&lt;'2xSD'!R$11,'2xSD'!R$11,Tariff_Input!F31))</f>
        <v>-1.3745234154780133</v>
      </c>
      <c r="G31" s="7">
        <f>IF(Tariff_Input!G31&gt;'2xSD'!S$5,'2xSD'!S$5,IF(Tariff_Input!G31&lt;'2xSD'!S$11,'2xSD'!S$11,Tariff_Input!G31))</f>
        <v>-1.2151700000000001</v>
      </c>
      <c r="H31" s="7">
        <f>IF(Tariff_Input!H31&gt;'2xSD'!T$5,'2xSD'!T$5,IF(Tariff_Input!H31&lt;'2xSD'!T$11,'2xSD'!T$11,Tariff_Input!H31))</f>
        <v>-1.430063658312515</v>
      </c>
      <c r="I31" s="7">
        <f>IF(Tariff_Input!I31&gt;'2xSD'!U$5,'2xSD'!U$5,IF(Tariff_Input!I31&lt;'2xSD'!U$11,'2xSD'!U$11,Tariff_Input!I31))</f>
        <v>-1.4586649314787654</v>
      </c>
      <c r="J31" s="7">
        <f>IF(Tariff_Input!J31&gt;'2xSD'!V$5,'2xSD'!V$5,IF(Tariff_Input!J31&lt;'2xSD'!V$11,'2xSD'!V$11,Tariff_Input!J31))</f>
        <v>-1.4878382301083408</v>
      </c>
      <c r="K31" s="7">
        <f>IF(Tariff_Input!K31&gt;'2xSD'!W$5,'2xSD'!W$5,IF(Tariff_Input!K31&lt;'2xSD'!W$11,'2xSD'!W$11,Tariff_Input!K31))</f>
        <v>-1.5175949947105078</v>
      </c>
      <c r="L31" s="7">
        <f>IF(Tariff_Input!L31&gt;'2xSD'!X$5,'2xSD'!X$5,IF(Tariff_Input!L31&lt;'2xSD'!X$11,'2xSD'!X$11,Tariff_Input!L31))</f>
        <v>-1.5479468946047181</v>
      </c>
    </row>
    <row r="32" spans="2:19" x14ac:dyDescent="0.25">
      <c r="B32" s="5">
        <v>25</v>
      </c>
      <c r="C32" s="6" t="s">
        <v>43</v>
      </c>
      <c r="D32" s="8">
        <f>Tariff_Input!D32</f>
        <v>-0.12327299999999999</v>
      </c>
      <c r="E32" s="8">
        <f>IF(Tariff_Input!E32&gt;'2xSD'!Q$5,'2xSD'!Q$5,IF(Tariff_Input!E32&lt;'2xSD'!Q$11,'2xSD'!Q$11,Tariff_Input!E32))</f>
        <v>-0.18984799999999999</v>
      </c>
      <c r="F32" s="8">
        <f>IF(Tariff_Input!F32&gt;'2xSD'!R$5,'2xSD'!R$5,IF(Tariff_Input!F32&lt;'2xSD'!R$11,'2xSD'!R$11,Tariff_Input!F32))</f>
        <v>-0.51471500000000003</v>
      </c>
      <c r="G32" s="8">
        <f>IF(Tariff_Input!G32&gt;'2xSD'!S$5,'2xSD'!S$5,IF(Tariff_Input!G32&lt;'2xSD'!S$11,'2xSD'!S$11,Tariff_Input!G32))</f>
        <v>-0.55133500000000002</v>
      </c>
      <c r="H32" s="8">
        <f>IF(Tariff_Input!H32&gt;'2xSD'!T$5,'2xSD'!T$5,IF(Tariff_Input!H32&lt;'2xSD'!T$11,'2xSD'!T$11,Tariff_Input!H32))</f>
        <v>-0.28825899999999999</v>
      </c>
      <c r="I32" s="8">
        <f>IF(Tariff_Input!I32&gt;'2xSD'!U$5,'2xSD'!U$5,IF(Tariff_Input!I32&lt;'2xSD'!U$11,'2xSD'!U$11,Tariff_Input!I32))</f>
        <v>-1.4586649314787654</v>
      </c>
      <c r="J32" s="8">
        <f>IF(Tariff_Input!J32&gt;'2xSD'!V$5,'2xSD'!V$5,IF(Tariff_Input!J32&lt;'2xSD'!V$11,'2xSD'!V$11,Tariff_Input!J32))</f>
        <v>-1.4878382301083408</v>
      </c>
      <c r="K32" s="8">
        <f>IF(Tariff_Input!K32&gt;'2xSD'!W$5,'2xSD'!W$5,IF(Tariff_Input!K32&lt;'2xSD'!W$11,'2xSD'!W$11,Tariff_Input!K32))</f>
        <v>-1.5175949947105078</v>
      </c>
      <c r="L32" s="8">
        <f>IF(Tariff_Input!L32&gt;'2xSD'!X$5,'2xSD'!X$5,IF(Tariff_Input!L32&lt;'2xSD'!X$11,'2xSD'!X$11,Tariff_Input!L32))</f>
        <v>-1.5479468946047181</v>
      </c>
      <c r="Q32" s="34" t="s">
        <v>5</v>
      </c>
    </row>
    <row r="33" spans="2:19" x14ac:dyDescent="0.25">
      <c r="B33" s="5">
        <v>26</v>
      </c>
      <c r="C33" s="6" t="s">
        <v>44</v>
      </c>
      <c r="D33" s="7">
        <f>Tariff_Input!D33</f>
        <v>-2.8671139999999999</v>
      </c>
      <c r="E33" s="7">
        <f>IF(Tariff_Input!E33&gt;'2xSD'!Q$5,'2xSD'!Q$5,IF(Tariff_Input!E33&lt;'2xSD'!Q$11,'2xSD'!Q$11,Tariff_Input!E33))</f>
        <v>-1.3475517959545491</v>
      </c>
      <c r="F33" s="7">
        <f>IF(Tariff_Input!F33&gt;'2xSD'!R$5,'2xSD'!R$5,IF(Tariff_Input!F33&lt;'2xSD'!R$11,'2xSD'!R$11,Tariff_Input!F33))</f>
        <v>1.638879</v>
      </c>
      <c r="G33" s="7">
        <f>IF(Tariff_Input!G33&gt;'2xSD'!S$5,'2xSD'!S$5,IF(Tariff_Input!G33&lt;'2xSD'!S$11,'2xSD'!S$11,Tariff_Input!G33))</f>
        <v>3.1101009999999998</v>
      </c>
      <c r="H33" s="7">
        <f>IF(Tariff_Input!H33&gt;'2xSD'!T$5,'2xSD'!T$5,IF(Tariff_Input!H33&lt;'2xSD'!T$11,'2xSD'!T$11,Tariff_Input!H33))</f>
        <v>2.7098810000000002</v>
      </c>
      <c r="I33" s="7">
        <f>IF(Tariff_Input!I33&gt;'2xSD'!U$5,'2xSD'!U$5,IF(Tariff_Input!I33&lt;'2xSD'!U$11,'2xSD'!U$11,Tariff_Input!I33))</f>
        <v>4.4249770000000002</v>
      </c>
      <c r="J33" s="7">
        <f>IF(Tariff_Input!J33&gt;'2xSD'!V$5,'2xSD'!V$5,IF(Tariff_Input!J33&lt;'2xSD'!V$11,'2xSD'!V$11,Tariff_Input!J33))</f>
        <v>3.9931040000000002</v>
      </c>
      <c r="K33" s="7">
        <f>IF(Tariff_Input!K33&gt;'2xSD'!W$5,'2xSD'!W$5,IF(Tariff_Input!K33&lt;'2xSD'!W$11,'2xSD'!W$11,Tariff_Input!K33))</f>
        <v>3.29474</v>
      </c>
      <c r="L33" s="7">
        <f>IF(Tariff_Input!L33&gt;'2xSD'!X$5,'2xSD'!X$5,IF(Tariff_Input!L33&lt;'2xSD'!X$11,'2xSD'!X$11,Tariff_Input!L33))</f>
        <v>3.2451949999999998</v>
      </c>
      <c r="Q33" s="35"/>
    </row>
    <row r="34" spans="2:19" x14ac:dyDescent="0.25">
      <c r="B34" s="5">
        <v>27</v>
      </c>
      <c r="C34" s="6" t="s">
        <v>45</v>
      </c>
      <c r="D34" s="8">
        <f>Tariff_Input!D34</f>
        <v>-1.6801459999999999</v>
      </c>
      <c r="E34" s="8">
        <f>IF(Tariff_Input!E34&gt;'2xSD'!Q$5,'2xSD'!Q$5,IF(Tariff_Input!E34&lt;'2xSD'!Q$11,'2xSD'!Q$11,Tariff_Input!E34))</f>
        <v>-1.3475517959545491</v>
      </c>
      <c r="F34" s="8">
        <f>IF(Tariff_Input!F34&gt;'2xSD'!R$5,'2xSD'!R$5,IF(Tariff_Input!F34&lt;'2xSD'!R$11,'2xSD'!R$11,Tariff_Input!F34))</f>
        <v>2.8416600000000001</v>
      </c>
      <c r="G34" s="8">
        <f>IF(Tariff_Input!G34&gt;'2xSD'!S$5,'2xSD'!S$5,IF(Tariff_Input!G34&lt;'2xSD'!S$11,'2xSD'!S$11,Tariff_Input!G34))</f>
        <v>3.4873590000000001</v>
      </c>
      <c r="H34" s="8">
        <f>IF(Tariff_Input!H34&gt;'2xSD'!T$5,'2xSD'!T$5,IF(Tariff_Input!H34&lt;'2xSD'!T$11,'2xSD'!T$11,Tariff_Input!H34))</f>
        <v>3.3754080000000002</v>
      </c>
      <c r="I34" s="8">
        <f>IF(Tariff_Input!I34&gt;'2xSD'!U$5,'2xSD'!U$5,IF(Tariff_Input!I34&lt;'2xSD'!U$11,'2xSD'!U$11,Tariff_Input!I34))</f>
        <v>4.3350210000000002</v>
      </c>
      <c r="J34" s="8">
        <f>IF(Tariff_Input!J34&gt;'2xSD'!V$5,'2xSD'!V$5,IF(Tariff_Input!J34&lt;'2xSD'!V$11,'2xSD'!V$11,Tariff_Input!J34))</f>
        <v>3.9459939999999998</v>
      </c>
      <c r="K34" s="8">
        <f>IF(Tariff_Input!K34&gt;'2xSD'!W$5,'2xSD'!W$5,IF(Tariff_Input!K34&lt;'2xSD'!W$11,'2xSD'!W$11,Tariff_Input!K34))</f>
        <v>0.77717999999999998</v>
      </c>
      <c r="L34" s="8">
        <f>IF(Tariff_Input!L34&gt;'2xSD'!X$5,'2xSD'!X$5,IF(Tariff_Input!L34&lt;'2xSD'!X$11,'2xSD'!X$11,Tariff_Input!L34))</f>
        <v>-0.48538700000000001</v>
      </c>
      <c r="Q34" s="16">
        <f>$P5*Tariff_Input!H$115</f>
        <v>4.7579371836570221</v>
      </c>
      <c r="R34" s="16">
        <f>$P6*Tariff_Input!H$115</f>
        <v>23.244908937706501</v>
      </c>
      <c r="S34" s="16">
        <f>$P7*Tariff_Input!H$115</f>
        <v>21.218642649045044</v>
      </c>
    </row>
    <row r="35" spans="2:19" x14ac:dyDescent="0.25">
      <c r="Q35" s="16">
        <f>$P11*Tariff_Input!H$115</f>
        <v>-1.430063658312515</v>
      </c>
      <c r="R35" s="16">
        <f>$P12*Tariff_Input!H$115</f>
        <v>-7.4186519609960504</v>
      </c>
      <c r="S35" s="16">
        <f>$P13*Tariff_Input!H$115</f>
        <v>-1.1345055363042953E-2</v>
      </c>
    </row>
    <row r="37" spans="2:19" x14ac:dyDescent="0.25">
      <c r="D37" s="31" t="s">
        <v>55</v>
      </c>
      <c r="E37" s="31"/>
      <c r="F37" s="31"/>
      <c r="G37" s="31"/>
      <c r="H37" s="31"/>
      <c r="I37" s="32" t="s">
        <v>56</v>
      </c>
      <c r="J37" s="32"/>
      <c r="K37" s="32"/>
      <c r="L37" s="32"/>
      <c r="Q37" s="34" t="s">
        <v>6</v>
      </c>
    </row>
    <row r="38" spans="2:19" x14ac:dyDescent="0.25">
      <c r="B38" s="34" t="s">
        <v>63</v>
      </c>
      <c r="C38" s="39"/>
      <c r="D38" s="34" t="s">
        <v>46</v>
      </c>
      <c r="E38" s="34" t="s">
        <v>46</v>
      </c>
      <c r="F38" s="34" t="s">
        <v>46</v>
      </c>
      <c r="G38" s="34" t="s">
        <v>46</v>
      </c>
      <c r="H38" s="34" t="s">
        <v>46</v>
      </c>
      <c r="I38" s="34" t="s">
        <v>46</v>
      </c>
      <c r="J38" s="34" t="s">
        <v>46</v>
      </c>
      <c r="K38" s="34" t="s">
        <v>46</v>
      </c>
      <c r="L38" s="34" t="s">
        <v>46</v>
      </c>
      <c r="Q38" s="35"/>
    </row>
    <row r="39" spans="2:19" x14ac:dyDescent="0.25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Q39" s="16">
        <f>$P5*Tariff_Input!I$115</f>
        <v>4.8530959273301635</v>
      </c>
      <c r="R39" s="16">
        <f>$P6*Tariff_Input!I$115</f>
        <v>23.709807116460635</v>
      </c>
      <c r="S39" s="16">
        <f>$P7*Tariff_Input!I$115</f>
        <v>21.64301550202595</v>
      </c>
    </row>
    <row r="40" spans="2:19" ht="30.75" thickBot="1" x14ac:dyDescent="0.3">
      <c r="B40" s="1" t="s">
        <v>12</v>
      </c>
      <c r="C40" s="1" t="s">
        <v>13</v>
      </c>
      <c r="D40" s="1" t="s">
        <v>14</v>
      </c>
      <c r="E40" s="1" t="s">
        <v>14</v>
      </c>
      <c r="F40" s="1" t="s">
        <v>14</v>
      </c>
      <c r="G40" s="1" t="s">
        <v>14</v>
      </c>
      <c r="H40" s="1" t="s">
        <v>14</v>
      </c>
      <c r="I40" s="1" t="s">
        <v>14</v>
      </c>
      <c r="J40" s="1" t="s">
        <v>14</v>
      </c>
      <c r="K40" s="1" t="s">
        <v>14</v>
      </c>
      <c r="L40" s="1" t="s">
        <v>14</v>
      </c>
      <c r="Q40" s="16">
        <f>$P11*Tariff_Input!I$115</f>
        <v>-1.4586649314787654</v>
      </c>
      <c r="R40" s="16">
        <f>$P12*Tariff_Input!I$115</f>
        <v>-7.5670250002159722</v>
      </c>
      <c r="S40" s="16">
        <f>$P13*Tariff_Input!I$115</f>
        <v>-1.1571956470303813E-2</v>
      </c>
    </row>
    <row r="41" spans="2:19" ht="15.75" thickTop="1" x14ac:dyDescent="0.25">
      <c r="B41" s="2">
        <v>1</v>
      </c>
      <c r="C41" s="3" t="s">
        <v>17</v>
      </c>
      <c r="D41" s="4">
        <f>Tariff_Input!D41</f>
        <v>24.098106999999999</v>
      </c>
      <c r="E41" s="4">
        <f>IF(Tariff_Input!E41&gt;'2xSD'!Q$6,'2xSD'!Q$6,IF(Tariff_Input!E41&lt;'2xSD'!Q$12,'2xSD'!Q$12,Tariff_Input!E41))</f>
        <v>21.903723378837942</v>
      </c>
      <c r="F41" s="4">
        <f>IF(Tariff_Input!F41&gt;'2xSD'!R$6,'2xSD'!R$6,IF(Tariff_Input!F41&lt;'2xSD'!R$12,'2xSD'!R$12,Tariff_Input!F41))</f>
        <v>22.342132421736913</v>
      </c>
      <c r="G41" s="4">
        <f>IF(Tariff_Input!G41&gt;'2xSD'!S$6,'2xSD'!S$6,IF(Tariff_Input!G41&lt;'2xSD'!S$12,'2xSD'!S$12,Tariff_Input!G41))</f>
        <v>22.789194274693102</v>
      </c>
      <c r="H41" s="4">
        <f>IF(Tariff_Input!H41&gt;'2xSD'!T$6,'2xSD'!T$6,IF(Tariff_Input!H41&lt;'2xSD'!T$12,'2xSD'!T$12,Tariff_Input!H41))</f>
        <v>23.244908937706501</v>
      </c>
      <c r="I41" s="4">
        <f>IF(Tariff_Input!I41&gt;'2xSD'!U$6,'2xSD'!U$6,IF(Tariff_Input!I41&lt;'2xSD'!U$12,'2xSD'!U$12,Tariff_Input!I41))</f>
        <v>23.709807116460635</v>
      </c>
      <c r="J41" s="4">
        <f>IF(Tariff_Input!J41&gt;'2xSD'!V$6,'2xSD'!V$6,IF(Tariff_Input!J41&lt;'2xSD'!V$12,'2xSD'!V$12,Tariff_Input!J41))</f>
        <v>24.184003258789851</v>
      </c>
      <c r="K41" s="4">
        <f>IF(Tariff_Input!K41&gt;'2xSD'!W$6,'2xSD'!W$6,IF(Tariff_Input!K41&lt;'2xSD'!W$12,'2xSD'!W$12,Tariff_Input!K41))</f>
        <v>24.667683323965647</v>
      </c>
      <c r="L41" s="4">
        <f>IF(Tariff_Input!L41&gt;'2xSD'!X$6,'2xSD'!X$6,IF(Tariff_Input!L41&lt;'2xSD'!X$12,'2xSD'!X$12,Tariff_Input!L41))</f>
        <v>25.161036990444963</v>
      </c>
    </row>
    <row r="42" spans="2:19" x14ac:dyDescent="0.25">
      <c r="B42" s="5">
        <v>2</v>
      </c>
      <c r="C42" s="6" t="s">
        <v>18</v>
      </c>
      <c r="D42" s="7">
        <f>Tariff_Input!D42</f>
        <v>13.959538</v>
      </c>
      <c r="E42" s="7">
        <f>IF(Tariff_Input!E42&gt;'2xSD'!Q$6,'2xSD'!Q$6,IF(Tariff_Input!E42&lt;'2xSD'!Q$12,'2xSD'!Q$12,Tariff_Input!E42))</f>
        <v>13.138436</v>
      </c>
      <c r="F42" s="7">
        <f>IF(Tariff_Input!F42&gt;'2xSD'!R$6,'2xSD'!R$6,IF(Tariff_Input!F42&lt;'2xSD'!R$12,'2xSD'!R$12,Tariff_Input!F42))</f>
        <v>13.939197999999999</v>
      </c>
      <c r="G42" s="7">
        <f>IF(Tariff_Input!G42&gt;'2xSD'!S$6,'2xSD'!S$6,IF(Tariff_Input!G42&lt;'2xSD'!S$12,'2xSD'!S$12,Tariff_Input!G42))</f>
        <v>7.2951280000000001</v>
      </c>
      <c r="H42" s="7">
        <f>IF(Tariff_Input!H42&gt;'2xSD'!T$6,'2xSD'!T$6,IF(Tariff_Input!H42&lt;'2xSD'!T$12,'2xSD'!T$12,Tariff_Input!H42))</f>
        <v>18.335944999999999</v>
      </c>
      <c r="I42" s="7">
        <f>IF(Tariff_Input!I42&gt;'2xSD'!U$6,'2xSD'!U$6,IF(Tariff_Input!I42&lt;'2xSD'!U$12,'2xSD'!U$12,Tariff_Input!I42))</f>
        <v>23.709807116460635</v>
      </c>
      <c r="J42" s="7">
        <f>IF(Tariff_Input!J42&gt;'2xSD'!V$6,'2xSD'!V$6,IF(Tariff_Input!J42&lt;'2xSD'!V$12,'2xSD'!V$12,Tariff_Input!J42))</f>
        <v>24.184003258789851</v>
      </c>
      <c r="K42" s="7">
        <f>IF(Tariff_Input!K42&gt;'2xSD'!W$6,'2xSD'!W$6,IF(Tariff_Input!K42&lt;'2xSD'!W$12,'2xSD'!W$12,Tariff_Input!K42))</f>
        <v>24.667683323965647</v>
      </c>
      <c r="L42" s="7">
        <f>IF(Tariff_Input!L42&gt;'2xSD'!X$6,'2xSD'!X$6,IF(Tariff_Input!L42&lt;'2xSD'!X$12,'2xSD'!X$12,Tariff_Input!L42))</f>
        <v>25.161036990444963</v>
      </c>
      <c r="Q42" s="34" t="s">
        <v>7</v>
      </c>
    </row>
    <row r="43" spans="2:19" x14ac:dyDescent="0.25">
      <c r="B43" s="5">
        <v>3</v>
      </c>
      <c r="C43" s="6" t="s">
        <v>19</v>
      </c>
      <c r="D43" s="8">
        <f>Tariff_Input!D43</f>
        <v>21.893176</v>
      </c>
      <c r="E43" s="8">
        <f>IF(Tariff_Input!E43&gt;'2xSD'!Q$6,'2xSD'!Q$6,IF(Tariff_Input!E43&lt;'2xSD'!Q$12,'2xSD'!Q$12,Tariff_Input!E43))</f>
        <v>20.711341999999998</v>
      </c>
      <c r="F43" s="8">
        <f>IF(Tariff_Input!F43&gt;'2xSD'!R$6,'2xSD'!R$6,IF(Tariff_Input!F43&lt;'2xSD'!R$12,'2xSD'!R$12,Tariff_Input!F43))</f>
        <v>22.291737000000001</v>
      </c>
      <c r="G43" s="8">
        <f>IF(Tariff_Input!G43&gt;'2xSD'!S$6,'2xSD'!S$6,IF(Tariff_Input!G43&lt;'2xSD'!S$12,'2xSD'!S$12,Tariff_Input!G43))</f>
        <v>22.038062</v>
      </c>
      <c r="H43" s="8">
        <f>IF(Tariff_Input!H43&gt;'2xSD'!T$6,'2xSD'!T$6,IF(Tariff_Input!H43&lt;'2xSD'!T$12,'2xSD'!T$12,Tariff_Input!H43))</f>
        <v>23.244908937706501</v>
      </c>
      <c r="I43" s="8">
        <f>IF(Tariff_Input!I43&gt;'2xSD'!U$6,'2xSD'!U$6,IF(Tariff_Input!I43&lt;'2xSD'!U$12,'2xSD'!U$12,Tariff_Input!I43))</f>
        <v>23.709807116460635</v>
      </c>
      <c r="J43" s="8">
        <f>IF(Tariff_Input!J43&gt;'2xSD'!V$6,'2xSD'!V$6,IF(Tariff_Input!J43&lt;'2xSD'!V$12,'2xSD'!V$12,Tariff_Input!J43))</f>
        <v>24.184003258789851</v>
      </c>
      <c r="K43" s="8">
        <f>IF(Tariff_Input!K43&gt;'2xSD'!W$6,'2xSD'!W$6,IF(Tariff_Input!K43&lt;'2xSD'!W$12,'2xSD'!W$12,Tariff_Input!K43))</f>
        <v>24.667683323965647</v>
      </c>
      <c r="L43" s="8">
        <f>IF(Tariff_Input!L43&gt;'2xSD'!X$6,'2xSD'!X$6,IF(Tariff_Input!L43&lt;'2xSD'!X$12,'2xSD'!X$12,Tariff_Input!L43))</f>
        <v>25.161036990444963</v>
      </c>
      <c r="Q43" s="35"/>
    </row>
    <row r="44" spans="2:19" x14ac:dyDescent="0.25">
      <c r="B44" s="5">
        <v>4</v>
      </c>
      <c r="C44" s="6" t="s">
        <v>22</v>
      </c>
      <c r="D44" s="7">
        <f>Tariff_Input!D44</f>
        <v>21.893176</v>
      </c>
      <c r="E44" s="7">
        <f>IF(Tariff_Input!E44&gt;'2xSD'!Q$6,'2xSD'!Q$6,IF(Tariff_Input!E44&lt;'2xSD'!Q$12,'2xSD'!Q$12,Tariff_Input!E44))</f>
        <v>20.711341999999998</v>
      </c>
      <c r="F44" s="7">
        <f>IF(Tariff_Input!F44&gt;'2xSD'!R$6,'2xSD'!R$6,IF(Tariff_Input!F44&lt;'2xSD'!R$12,'2xSD'!R$12,Tariff_Input!F44))</f>
        <v>22.291737000000001</v>
      </c>
      <c r="G44" s="7">
        <f>IF(Tariff_Input!G44&gt;'2xSD'!S$6,'2xSD'!S$6,IF(Tariff_Input!G44&lt;'2xSD'!S$12,'2xSD'!S$12,Tariff_Input!G44))</f>
        <v>22.038062</v>
      </c>
      <c r="H44" s="7">
        <f>IF(Tariff_Input!H44&gt;'2xSD'!T$6,'2xSD'!T$6,IF(Tariff_Input!H44&lt;'2xSD'!T$12,'2xSD'!T$12,Tariff_Input!H44))</f>
        <v>23.244908937706501</v>
      </c>
      <c r="I44" s="7">
        <f>IF(Tariff_Input!I44&gt;'2xSD'!U$6,'2xSD'!U$6,IF(Tariff_Input!I44&lt;'2xSD'!U$12,'2xSD'!U$12,Tariff_Input!I44))</f>
        <v>23.709807116460635</v>
      </c>
      <c r="J44" s="7">
        <f>IF(Tariff_Input!J44&gt;'2xSD'!V$6,'2xSD'!V$6,IF(Tariff_Input!J44&lt;'2xSD'!V$12,'2xSD'!V$12,Tariff_Input!J44))</f>
        <v>24.184003258789851</v>
      </c>
      <c r="K44" s="7">
        <f>IF(Tariff_Input!K44&gt;'2xSD'!W$6,'2xSD'!W$6,IF(Tariff_Input!K44&lt;'2xSD'!W$12,'2xSD'!W$12,Tariff_Input!K44))</f>
        <v>24.667683323965647</v>
      </c>
      <c r="L44" s="7">
        <f>IF(Tariff_Input!L44&gt;'2xSD'!X$6,'2xSD'!X$6,IF(Tariff_Input!L44&lt;'2xSD'!X$12,'2xSD'!X$12,Tariff_Input!L44))</f>
        <v>25.161036990444963</v>
      </c>
      <c r="Q44" s="16">
        <f>$P5*Tariff_Input!J$115</f>
        <v>4.9501578458767668</v>
      </c>
      <c r="R44" s="16">
        <f>$P6*Tariff_Input!J$115</f>
        <v>24.184003258789851</v>
      </c>
      <c r="S44" s="16">
        <f>$P7*Tariff_Input!J$115</f>
        <v>22.075875812066467</v>
      </c>
    </row>
    <row r="45" spans="2:19" x14ac:dyDescent="0.25">
      <c r="B45" s="5">
        <v>5</v>
      </c>
      <c r="C45" s="6" t="s">
        <v>23</v>
      </c>
      <c r="D45" s="8">
        <f>Tariff_Input!D45</f>
        <v>17.024494000000001</v>
      </c>
      <c r="E45" s="8">
        <f>IF(Tariff_Input!E45&gt;'2xSD'!Q$6,'2xSD'!Q$6,IF(Tariff_Input!E45&lt;'2xSD'!Q$12,'2xSD'!Q$12,Tariff_Input!E45))</f>
        <v>16.658467000000002</v>
      </c>
      <c r="F45" s="8">
        <f>IF(Tariff_Input!F45&gt;'2xSD'!R$6,'2xSD'!R$6,IF(Tariff_Input!F45&lt;'2xSD'!R$12,'2xSD'!R$12,Tariff_Input!F45))</f>
        <v>18.884544000000002</v>
      </c>
      <c r="G45" s="8">
        <f>IF(Tariff_Input!G45&gt;'2xSD'!S$6,'2xSD'!S$6,IF(Tariff_Input!G45&lt;'2xSD'!S$12,'2xSD'!S$12,Tariff_Input!G45))</f>
        <v>18.754106</v>
      </c>
      <c r="H45" s="8">
        <f>IF(Tariff_Input!H45&gt;'2xSD'!T$6,'2xSD'!T$6,IF(Tariff_Input!H45&lt;'2xSD'!T$12,'2xSD'!T$12,Tariff_Input!H45))</f>
        <v>23.244908937706501</v>
      </c>
      <c r="I45" s="8">
        <f>IF(Tariff_Input!I45&gt;'2xSD'!U$6,'2xSD'!U$6,IF(Tariff_Input!I45&lt;'2xSD'!U$12,'2xSD'!U$12,Tariff_Input!I45))</f>
        <v>23.709807116460635</v>
      </c>
      <c r="J45" s="8">
        <f>IF(Tariff_Input!J45&gt;'2xSD'!V$6,'2xSD'!V$6,IF(Tariff_Input!J45&lt;'2xSD'!V$12,'2xSD'!V$12,Tariff_Input!J45))</f>
        <v>24.184003258789851</v>
      </c>
      <c r="K45" s="8">
        <f>IF(Tariff_Input!K45&gt;'2xSD'!W$6,'2xSD'!W$6,IF(Tariff_Input!K45&lt;'2xSD'!W$12,'2xSD'!W$12,Tariff_Input!K45))</f>
        <v>24.667683323965647</v>
      </c>
      <c r="L45" s="8">
        <f>IF(Tariff_Input!L45&gt;'2xSD'!X$6,'2xSD'!X$6,IF(Tariff_Input!L45&lt;'2xSD'!X$12,'2xSD'!X$12,Tariff_Input!L45))</f>
        <v>25.161036990444963</v>
      </c>
      <c r="Q45" s="16">
        <f>$P11*Tariff_Input!J$115</f>
        <v>-1.4878382301083408</v>
      </c>
      <c r="R45" s="16">
        <f>$P12*Tariff_Input!J$115</f>
        <v>-7.7183655002202922</v>
      </c>
      <c r="S45" s="16">
        <f>$P13*Tariff_Input!J$115</f>
        <v>-1.1803395599709889E-2</v>
      </c>
    </row>
    <row r="46" spans="2:19" x14ac:dyDescent="0.25">
      <c r="B46" s="5">
        <v>6</v>
      </c>
      <c r="C46" s="6" t="s">
        <v>24</v>
      </c>
      <c r="D46" s="7">
        <f>Tariff_Input!D46</f>
        <v>17.447343</v>
      </c>
      <c r="E46" s="7">
        <f>IF(Tariff_Input!E46&gt;'2xSD'!Q$6,'2xSD'!Q$6,IF(Tariff_Input!E46&lt;'2xSD'!Q$12,'2xSD'!Q$12,Tariff_Input!E46))</f>
        <v>16.477468999999999</v>
      </c>
      <c r="F46" s="7">
        <f>IF(Tariff_Input!F46&gt;'2xSD'!R$6,'2xSD'!R$6,IF(Tariff_Input!F46&lt;'2xSD'!R$12,'2xSD'!R$12,Tariff_Input!F46))</f>
        <v>18.824068</v>
      </c>
      <c r="G46" s="7">
        <f>IF(Tariff_Input!G46&gt;'2xSD'!S$6,'2xSD'!S$6,IF(Tariff_Input!G46&lt;'2xSD'!S$12,'2xSD'!S$12,Tariff_Input!G46))</f>
        <v>18.677167000000001</v>
      </c>
      <c r="H46" s="7">
        <f>IF(Tariff_Input!H46&gt;'2xSD'!T$6,'2xSD'!T$6,IF(Tariff_Input!H46&lt;'2xSD'!T$12,'2xSD'!T$12,Tariff_Input!H46))</f>
        <v>23.244908937706501</v>
      </c>
      <c r="I46" s="7">
        <f>IF(Tariff_Input!I46&gt;'2xSD'!U$6,'2xSD'!U$6,IF(Tariff_Input!I46&lt;'2xSD'!U$12,'2xSD'!U$12,Tariff_Input!I46))</f>
        <v>23.709807116460635</v>
      </c>
      <c r="J46" s="7">
        <f>IF(Tariff_Input!J46&gt;'2xSD'!V$6,'2xSD'!V$6,IF(Tariff_Input!J46&lt;'2xSD'!V$12,'2xSD'!V$12,Tariff_Input!J46))</f>
        <v>24.184003258789851</v>
      </c>
      <c r="K46" s="7">
        <f>IF(Tariff_Input!K46&gt;'2xSD'!W$6,'2xSD'!W$6,IF(Tariff_Input!K46&lt;'2xSD'!W$12,'2xSD'!W$12,Tariff_Input!K46))</f>
        <v>24.667683323965647</v>
      </c>
      <c r="L46" s="7">
        <f>IF(Tariff_Input!L46&gt;'2xSD'!X$6,'2xSD'!X$6,IF(Tariff_Input!L46&lt;'2xSD'!X$12,'2xSD'!X$12,Tariff_Input!L46))</f>
        <v>25.161036990444963</v>
      </c>
    </row>
    <row r="47" spans="2:19" x14ac:dyDescent="0.25">
      <c r="B47" s="5">
        <v>7</v>
      </c>
      <c r="C47" s="6" t="s">
        <v>25</v>
      </c>
      <c r="D47" s="8">
        <f>Tariff_Input!D47</f>
        <v>15.160989000000001</v>
      </c>
      <c r="E47" s="8">
        <f>IF(Tariff_Input!E47&gt;'2xSD'!Q$6,'2xSD'!Q$6,IF(Tariff_Input!E47&lt;'2xSD'!Q$12,'2xSD'!Q$12,Tariff_Input!E47))</f>
        <v>14.58014</v>
      </c>
      <c r="F47" s="8">
        <f>IF(Tariff_Input!F47&gt;'2xSD'!R$6,'2xSD'!R$6,IF(Tariff_Input!F47&lt;'2xSD'!R$12,'2xSD'!R$12,Tariff_Input!F47))</f>
        <v>17.085080999999999</v>
      </c>
      <c r="G47" s="8">
        <f>IF(Tariff_Input!G47&gt;'2xSD'!S$6,'2xSD'!S$6,IF(Tariff_Input!G47&lt;'2xSD'!S$12,'2xSD'!S$12,Tariff_Input!G47))</f>
        <v>17.045051999999998</v>
      </c>
      <c r="H47" s="8">
        <f>IF(Tariff_Input!H47&gt;'2xSD'!T$6,'2xSD'!T$6,IF(Tariff_Input!H47&lt;'2xSD'!T$12,'2xSD'!T$12,Tariff_Input!H47))</f>
        <v>23.244908937706501</v>
      </c>
      <c r="I47" s="8">
        <f>IF(Tariff_Input!I47&gt;'2xSD'!U$6,'2xSD'!U$6,IF(Tariff_Input!I47&lt;'2xSD'!U$12,'2xSD'!U$12,Tariff_Input!I47))</f>
        <v>23.709807116460635</v>
      </c>
      <c r="J47" s="8">
        <f>IF(Tariff_Input!J47&gt;'2xSD'!V$6,'2xSD'!V$6,IF(Tariff_Input!J47&lt;'2xSD'!V$12,'2xSD'!V$12,Tariff_Input!J47))</f>
        <v>24.184003258789851</v>
      </c>
      <c r="K47" s="8">
        <f>IF(Tariff_Input!K47&gt;'2xSD'!W$6,'2xSD'!W$6,IF(Tariff_Input!K47&lt;'2xSD'!W$12,'2xSD'!W$12,Tariff_Input!K47))</f>
        <v>24.667683323965647</v>
      </c>
      <c r="L47" s="8">
        <f>IF(Tariff_Input!L47&gt;'2xSD'!X$6,'2xSD'!X$6,IF(Tariff_Input!L47&lt;'2xSD'!X$12,'2xSD'!X$12,Tariff_Input!L47))</f>
        <v>25.161036990444963</v>
      </c>
      <c r="Q47" s="34" t="s">
        <v>8</v>
      </c>
    </row>
    <row r="48" spans="2:19" x14ac:dyDescent="0.25">
      <c r="B48" s="5">
        <v>8</v>
      </c>
      <c r="C48" s="6" t="s">
        <v>26</v>
      </c>
      <c r="D48" s="7">
        <f>Tariff_Input!D48</f>
        <v>15.160989000000001</v>
      </c>
      <c r="E48" s="7">
        <f>IF(Tariff_Input!E48&gt;'2xSD'!Q$6,'2xSD'!Q$6,IF(Tariff_Input!E48&lt;'2xSD'!Q$12,'2xSD'!Q$12,Tariff_Input!E48))</f>
        <v>14.58014</v>
      </c>
      <c r="F48" s="7">
        <f>IF(Tariff_Input!F48&gt;'2xSD'!R$6,'2xSD'!R$6,IF(Tariff_Input!F48&lt;'2xSD'!R$12,'2xSD'!R$12,Tariff_Input!F48))</f>
        <v>17.085080999999999</v>
      </c>
      <c r="G48" s="7">
        <f>IF(Tariff_Input!G48&gt;'2xSD'!S$6,'2xSD'!S$6,IF(Tariff_Input!G48&lt;'2xSD'!S$12,'2xSD'!S$12,Tariff_Input!G48))</f>
        <v>17.045051999999998</v>
      </c>
      <c r="H48" s="7">
        <f>IF(Tariff_Input!H48&gt;'2xSD'!T$6,'2xSD'!T$6,IF(Tariff_Input!H48&lt;'2xSD'!T$12,'2xSD'!T$12,Tariff_Input!H48))</f>
        <v>23.244908937706501</v>
      </c>
      <c r="I48" s="7">
        <f>IF(Tariff_Input!I48&gt;'2xSD'!U$6,'2xSD'!U$6,IF(Tariff_Input!I48&lt;'2xSD'!U$12,'2xSD'!U$12,Tariff_Input!I48))</f>
        <v>23.709807116460635</v>
      </c>
      <c r="J48" s="7">
        <f>IF(Tariff_Input!J48&gt;'2xSD'!V$6,'2xSD'!V$6,IF(Tariff_Input!J48&lt;'2xSD'!V$12,'2xSD'!V$12,Tariff_Input!J48))</f>
        <v>24.184003258789851</v>
      </c>
      <c r="K48" s="7">
        <f>IF(Tariff_Input!K48&gt;'2xSD'!W$6,'2xSD'!W$6,IF(Tariff_Input!K48&lt;'2xSD'!W$12,'2xSD'!W$12,Tariff_Input!K48))</f>
        <v>24.667683323965647</v>
      </c>
      <c r="L48" s="7">
        <f>IF(Tariff_Input!L48&gt;'2xSD'!X$6,'2xSD'!X$6,IF(Tariff_Input!L48&lt;'2xSD'!X$12,'2xSD'!X$12,Tariff_Input!L48))</f>
        <v>25.161036990444963</v>
      </c>
      <c r="Q48" s="35"/>
    </row>
    <row r="49" spans="2:19" x14ac:dyDescent="0.25">
      <c r="B49" s="5">
        <v>9</v>
      </c>
      <c r="C49" s="6" t="s">
        <v>27</v>
      </c>
      <c r="D49" s="8">
        <f>Tariff_Input!D49</f>
        <v>14.839326</v>
      </c>
      <c r="E49" s="8">
        <f>IF(Tariff_Input!E49&gt;'2xSD'!Q$6,'2xSD'!Q$6,IF(Tariff_Input!E49&lt;'2xSD'!Q$12,'2xSD'!Q$12,Tariff_Input!E49))</f>
        <v>14.584082</v>
      </c>
      <c r="F49" s="8">
        <f>IF(Tariff_Input!F49&gt;'2xSD'!R$6,'2xSD'!R$6,IF(Tariff_Input!F49&lt;'2xSD'!R$12,'2xSD'!R$12,Tariff_Input!F49))</f>
        <v>16.884585999999999</v>
      </c>
      <c r="G49" s="8">
        <f>IF(Tariff_Input!G49&gt;'2xSD'!S$6,'2xSD'!S$6,IF(Tariff_Input!G49&lt;'2xSD'!S$12,'2xSD'!S$12,Tariff_Input!G49))</f>
        <v>16.037251999999999</v>
      </c>
      <c r="H49" s="8">
        <f>IF(Tariff_Input!H49&gt;'2xSD'!T$6,'2xSD'!T$6,IF(Tariff_Input!H49&lt;'2xSD'!T$12,'2xSD'!T$12,Tariff_Input!H49))</f>
        <v>23.244908937706501</v>
      </c>
      <c r="I49" s="8">
        <f>IF(Tariff_Input!I49&gt;'2xSD'!U$6,'2xSD'!U$6,IF(Tariff_Input!I49&lt;'2xSD'!U$12,'2xSD'!U$12,Tariff_Input!I49))</f>
        <v>23.709807116460635</v>
      </c>
      <c r="J49" s="8">
        <f>IF(Tariff_Input!J49&gt;'2xSD'!V$6,'2xSD'!V$6,IF(Tariff_Input!J49&lt;'2xSD'!V$12,'2xSD'!V$12,Tariff_Input!J49))</f>
        <v>24.184003258789851</v>
      </c>
      <c r="K49" s="8">
        <f>IF(Tariff_Input!K49&gt;'2xSD'!W$6,'2xSD'!W$6,IF(Tariff_Input!K49&lt;'2xSD'!W$12,'2xSD'!W$12,Tariff_Input!K49))</f>
        <v>24.667683323965647</v>
      </c>
      <c r="L49" s="8">
        <f>IF(Tariff_Input!L49&gt;'2xSD'!X$6,'2xSD'!X$6,IF(Tariff_Input!L49&lt;'2xSD'!X$12,'2xSD'!X$12,Tariff_Input!L49))</f>
        <v>25.161036990444963</v>
      </c>
      <c r="Q49" s="16">
        <f>$P5*Tariff_Input!K$115</f>
        <v>5.0491610027943024</v>
      </c>
      <c r="R49" s="16">
        <f>$P6*Tariff_Input!K$115</f>
        <v>24.667683323965647</v>
      </c>
      <c r="S49" s="16">
        <f>$P7*Tariff_Input!K$115</f>
        <v>22.517393328307801</v>
      </c>
    </row>
    <row r="50" spans="2:19" x14ac:dyDescent="0.25">
      <c r="B50" s="5">
        <v>10</v>
      </c>
      <c r="C50" s="6" t="s">
        <v>28</v>
      </c>
      <c r="D50" s="7">
        <f>Tariff_Input!D50</f>
        <v>14.182942000000001</v>
      </c>
      <c r="E50" s="7">
        <f>IF(Tariff_Input!E50&gt;'2xSD'!Q$6,'2xSD'!Q$6,IF(Tariff_Input!E50&lt;'2xSD'!Q$12,'2xSD'!Q$12,Tariff_Input!E50))</f>
        <v>14.032245</v>
      </c>
      <c r="F50" s="7">
        <f>IF(Tariff_Input!F50&gt;'2xSD'!R$6,'2xSD'!R$6,IF(Tariff_Input!F50&lt;'2xSD'!R$12,'2xSD'!R$12,Tariff_Input!F50))</f>
        <v>16.605905</v>
      </c>
      <c r="G50" s="7">
        <f>IF(Tariff_Input!G50&gt;'2xSD'!S$6,'2xSD'!S$6,IF(Tariff_Input!G50&lt;'2xSD'!S$12,'2xSD'!S$12,Tariff_Input!G50))</f>
        <v>16.685399</v>
      </c>
      <c r="H50" s="7">
        <f>IF(Tariff_Input!H50&gt;'2xSD'!T$6,'2xSD'!T$6,IF(Tariff_Input!H50&lt;'2xSD'!T$12,'2xSD'!T$12,Tariff_Input!H50))</f>
        <v>22.281068999999999</v>
      </c>
      <c r="I50" s="7">
        <f>IF(Tariff_Input!I50&gt;'2xSD'!U$6,'2xSD'!U$6,IF(Tariff_Input!I50&lt;'2xSD'!U$12,'2xSD'!U$12,Tariff_Input!I50))</f>
        <v>23.709807116460635</v>
      </c>
      <c r="J50" s="7">
        <f>IF(Tariff_Input!J50&gt;'2xSD'!V$6,'2xSD'!V$6,IF(Tariff_Input!J50&lt;'2xSD'!V$12,'2xSD'!V$12,Tariff_Input!J50))</f>
        <v>24.184003258789851</v>
      </c>
      <c r="K50" s="7">
        <f>IF(Tariff_Input!K50&gt;'2xSD'!W$6,'2xSD'!W$6,IF(Tariff_Input!K50&lt;'2xSD'!W$12,'2xSD'!W$12,Tariff_Input!K50))</f>
        <v>24.667683323965647</v>
      </c>
      <c r="L50" s="7">
        <f>IF(Tariff_Input!L50&gt;'2xSD'!X$6,'2xSD'!X$6,IF(Tariff_Input!L50&lt;'2xSD'!X$12,'2xSD'!X$12,Tariff_Input!L50))</f>
        <v>25.161036990444963</v>
      </c>
      <c r="Q50" s="16">
        <f>$P11*Tariff_Input!K$115</f>
        <v>-1.5175949947105078</v>
      </c>
      <c r="R50" s="16">
        <f>$P12*Tariff_Input!K$115</f>
        <v>-7.872732810224699</v>
      </c>
      <c r="S50" s="16">
        <f>$P13*Tariff_Input!K$115</f>
        <v>-1.2039463511704089E-2</v>
      </c>
    </row>
    <row r="51" spans="2:19" x14ac:dyDescent="0.25">
      <c r="B51" s="5">
        <v>11</v>
      </c>
      <c r="C51" s="6" t="s">
        <v>29</v>
      </c>
      <c r="D51" s="8">
        <f>Tariff_Input!D51</f>
        <v>14.182942000000001</v>
      </c>
      <c r="E51" s="8">
        <f>IF(Tariff_Input!E51&gt;'2xSD'!Q$6,'2xSD'!Q$6,IF(Tariff_Input!E51&lt;'2xSD'!Q$12,'2xSD'!Q$12,Tariff_Input!E51))</f>
        <v>14.032245</v>
      </c>
      <c r="F51" s="8">
        <f>IF(Tariff_Input!F51&gt;'2xSD'!R$6,'2xSD'!R$6,IF(Tariff_Input!F51&lt;'2xSD'!R$12,'2xSD'!R$12,Tariff_Input!F51))</f>
        <v>16.605905</v>
      </c>
      <c r="G51" s="8">
        <f>IF(Tariff_Input!G51&gt;'2xSD'!S$6,'2xSD'!S$6,IF(Tariff_Input!G51&lt;'2xSD'!S$12,'2xSD'!S$12,Tariff_Input!G51))</f>
        <v>16.685399</v>
      </c>
      <c r="H51" s="8">
        <f>IF(Tariff_Input!H51&gt;'2xSD'!T$6,'2xSD'!T$6,IF(Tariff_Input!H51&lt;'2xSD'!T$12,'2xSD'!T$12,Tariff_Input!H51))</f>
        <v>22.281068999999999</v>
      </c>
      <c r="I51" s="8">
        <f>IF(Tariff_Input!I51&gt;'2xSD'!U$6,'2xSD'!U$6,IF(Tariff_Input!I51&lt;'2xSD'!U$12,'2xSD'!U$12,Tariff_Input!I51))</f>
        <v>23.709807116460635</v>
      </c>
      <c r="J51" s="8">
        <f>IF(Tariff_Input!J51&gt;'2xSD'!V$6,'2xSD'!V$6,IF(Tariff_Input!J51&lt;'2xSD'!V$12,'2xSD'!V$12,Tariff_Input!J51))</f>
        <v>24.184003258789851</v>
      </c>
      <c r="K51" s="8">
        <f>IF(Tariff_Input!K51&gt;'2xSD'!W$6,'2xSD'!W$6,IF(Tariff_Input!K51&lt;'2xSD'!W$12,'2xSD'!W$12,Tariff_Input!K51))</f>
        <v>24.667683323965647</v>
      </c>
      <c r="L51" s="8">
        <f>IF(Tariff_Input!L51&gt;'2xSD'!X$6,'2xSD'!X$6,IF(Tariff_Input!L51&lt;'2xSD'!X$12,'2xSD'!X$12,Tariff_Input!L51))</f>
        <v>25.161036990444963</v>
      </c>
    </row>
    <row r="52" spans="2:19" x14ac:dyDescent="0.25">
      <c r="B52" s="5">
        <v>12</v>
      </c>
      <c r="C52" s="6" t="s">
        <v>30</v>
      </c>
      <c r="D52" s="7">
        <f>Tariff_Input!D52</f>
        <v>9.4649079999999994</v>
      </c>
      <c r="E52" s="7">
        <f>IF(Tariff_Input!E52&gt;'2xSD'!Q$6,'2xSD'!Q$6,IF(Tariff_Input!E52&lt;'2xSD'!Q$12,'2xSD'!Q$12,Tariff_Input!E52))</f>
        <v>10.028135000000001</v>
      </c>
      <c r="F52" s="7">
        <f>IF(Tariff_Input!F52&gt;'2xSD'!R$6,'2xSD'!R$6,IF(Tariff_Input!F52&lt;'2xSD'!R$12,'2xSD'!R$12,Tariff_Input!F52))</f>
        <v>11.847329</v>
      </c>
      <c r="G52" s="7">
        <f>IF(Tariff_Input!G52&gt;'2xSD'!S$6,'2xSD'!S$6,IF(Tariff_Input!G52&lt;'2xSD'!S$12,'2xSD'!S$12,Tariff_Input!G52))</f>
        <v>12.252741</v>
      </c>
      <c r="H52" s="7">
        <f>IF(Tariff_Input!H52&gt;'2xSD'!T$6,'2xSD'!T$6,IF(Tariff_Input!H52&lt;'2xSD'!T$12,'2xSD'!T$12,Tariff_Input!H52))</f>
        <v>15.858383999999999</v>
      </c>
      <c r="I52" s="7">
        <f>IF(Tariff_Input!I52&gt;'2xSD'!U$6,'2xSD'!U$6,IF(Tariff_Input!I52&lt;'2xSD'!U$12,'2xSD'!U$12,Tariff_Input!I52))</f>
        <v>23.709807116460635</v>
      </c>
      <c r="J52" s="7">
        <f>IF(Tariff_Input!J52&gt;'2xSD'!V$6,'2xSD'!V$6,IF(Tariff_Input!J52&lt;'2xSD'!V$12,'2xSD'!V$12,Tariff_Input!J52))</f>
        <v>24.184003258789851</v>
      </c>
      <c r="K52" s="7">
        <f>IF(Tariff_Input!K52&gt;'2xSD'!W$6,'2xSD'!W$6,IF(Tariff_Input!K52&lt;'2xSD'!W$12,'2xSD'!W$12,Tariff_Input!K52))</f>
        <v>24.667683323965647</v>
      </c>
      <c r="L52" s="7">
        <f>IF(Tariff_Input!L52&gt;'2xSD'!X$6,'2xSD'!X$6,IF(Tariff_Input!L52&lt;'2xSD'!X$12,'2xSD'!X$12,Tariff_Input!L52))</f>
        <v>24.207516999999999</v>
      </c>
      <c r="Q52" s="34" t="s">
        <v>9</v>
      </c>
    </row>
    <row r="53" spans="2:19" x14ac:dyDescent="0.25">
      <c r="B53" s="5">
        <v>13</v>
      </c>
      <c r="C53" s="6" t="s">
        <v>31</v>
      </c>
      <c r="D53" s="8">
        <f>Tariff_Input!D53</f>
        <v>7.0080249999999999</v>
      </c>
      <c r="E53" s="8">
        <f>IF(Tariff_Input!E53&gt;'2xSD'!Q$6,'2xSD'!Q$6,IF(Tariff_Input!E53&lt;'2xSD'!Q$12,'2xSD'!Q$12,Tariff_Input!E53))</f>
        <v>7.1465170000000002</v>
      </c>
      <c r="F53" s="8">
        <f>IF(Tariff_Input!F53&gt;'2xSD'!R$6,'2xSD'!R$6,IF(Tariff_Input!F53&lt;'2xSD'!R$12,'2xSD'!R$12,Tariff_Input!F53))</f>
        <v>7.9074960000000001</v>
      </c>
      <c r="G53" s="8">
        <f>IF(Tariff_Input!G53&gt;'2xSD'!S$6,'2xSD'!S$6,IF(Tariff_Input!G53&lt;'2xSD'!S$12,'2xSD'!S$12,Tariff_Input!G53))</f>
        <v>8.4149460000000005</v>
      </c>
      <c r="H53" s="8">
        <f>IF(Tariff_Input!H53&gt;'2xSD'!T$6,'2xSD'!T$6,IF(Tariff_Input!H53&lt;'2xSD'!T$12,'2xSD'!T$12,Tariff_Input!H53))</f>
        <v>7.8609600000000004</v>
      </c>
      <c r="I53" s="8">
        <f>IF(Tariff_Input!I53&gt;'2xSD'!U$6,'2xSD'!U$6,IF(Tariff_Input!I53&lt;'2xSD'!U$12,'2xSD'!U$12,Tariff_Input!I53))</f>
        <v>15.621567000000001</v>
      </c>
      <c r="J53" s="8">
        <f>IF(Tariff_Input!J53&gt;'2xSD'!V$6,'2xSD'!V$6,IF(Tariff_Input!J53&lt;'2xSD'!V$12,'2xSD'!V$12,Tariff_Input!J53))</f>
        <v>15.629498</v>
      </c>
      <c r="K53" s="8">
        <f>IF(Tariff_Input!K53&gt;'2xSD'!W$6,'2xSD'!W$6,IF(Tariff_Input!K53&lt;'2xSD'!W$12,'2xSD'!W$12,Tariff_Input!K53))</f>
        <v>16.283767000000001</v>
      </c>
      <c r="L53" s="8">
        <f>IF(Tariff_Input!L53&gt;'2xSD'!X$6,'2xSD'!X$6,IF(Tariff_Input!L53&lt;'2xSD'!X$12,'2xSD'!X$12,Tariff_Input!L53))</f>
        <v>15.165671</v>
      </c>
      <c r="Q53" s="35"/>
    </row>
    <row r="54" spans="2:19" x14ac:dyDescent="0.25">
      <c r="B54" s="5">
        <v>14</v>
      </c>
      <c r="C54" s="6" t="s">
        <v>32</v>
      </c>
      <c r="D54" s="7">
        <f>Tariff_Input!D54</f>
        <v>7.0080249999999999</v>
      </c>
      <c r="E54" s="7">
        <f>IF(Tariff_Input!E54&gt;'2xSD'!Q$6,'2xSD'!Q$6,IF(Tariff_Input!E54&lt;'2xSD'!Q$12,'2xSD'!Q$12,Tariff_Input!E54))</f>
        <v>7.1465170000000002</v>
      </c>
      <c r="F54" s="7">
        <f>IF(Tariff_Input!F54&gt;'2xSD'!R$6,'2xSD'!R$6,IF(Tariff_Input!F54&lt;'2xSD'!R$12,'2xSD'!R$12,Tariff_Input!F54))</f>
        <v>7.9074960000000001</v>
      </c>
      <c r="G54" s="7">
        <f>IF(Tariff_Input!G54&gt;'2xSD'!S$6,'2xSD'!S$6,IF(Tariff_Input!G54&lt;'2xSD'!S$12,'2xSD'!S$12,Tariff_Input!G54))</f>
        <v>8.4149460000000005</v>
      </c>
      <c r="H54" s="7">
        <f>IF(Tariff_Input!H54&gt;'2xSD'!T$6,'2xSD'!T$6,IF(Tariff_Input!H54&lt;'2xSD'!T$12,'2xSD'!T$12,Tariff_Input!H54))</f>
        <v>7.8609600000000004</v>
      </c>
      <c r="I54" s="7">
        <f>IF(Tariff_Input!I54&gt;'2xSD'!U$6,'2xSD'!U$6,IF(Tariff_Input!I54&lt;'2xSD'!U$12,'2xSD'!U$12,Tariff_Input!I54))</f>
        <v>15.621567000000001</v>
      </c>
      <c r="J54" s="7">
        <f>IF(Tariff_Input!J54&gt;'2xSD'!V$6,'2xSD'!V$6,IF(Tariff_Input!J54&lt;'2xSD'!V$12,'2xSD'!V$12,Tariff_Input!J54))</f>
        <v>15.629498</v>
      </c>
      <c r="K54" s="7">
        <f>IF(Tariff_Input!K54&gt;'2xSD'!W$6,'2xSD'!W$6,IF(Tariff_Input!K54&lt;'2xSD'!W$12,'2xSD'!W$12,Tariff_Input!K54))</f>
        <v>16.283767000000001</v>
      </c>
      <c r="L54" s="7">
        <f>IF(Tariff_Input!L54&gt;'2xSD'!X$6,'2xSD'!X$6,IF(Tariff_Input!L54&lt;'2xSD'!X$12,'2xSD'!X$12,Tariff_Input!L54))</f>
        <v>15.165671</v>
      </c>
      <c r="Q54" s="16">
        <f>$P5*Tariff_Input!L$115</f>
        <v>5.150144222850189</v>
      </c>
      <c r="R54" s="16">
        <f>$P6*Tariff_Input!L$115</f>
        <v>25.161036990444963</v>
      </c>
      <c r="S54" s="16">
        <f>$P7*Tariff_Input!L$115</f>
        <v>22.967741194873959</v>
      </c>
    </row>
    <row r="55" spans="2:19" x14ac:dyDescent="0.25">
      <c r="B55" s="5">
        <v>15</v>
      </c>
      <c r="C55" s="6" t="s">
        <v>33</v>
      </c>
      <c r="D55" s="8">
        <f>Tariff_Input!D55</f>
        <v>2.8521570000000001</v>
      </c>
      <c r="E55" s="8">
        <f>IF(Tariff_Input!E55&gt;'2xSD'!Q$6,'2xSD'!Q$6,IF(Tariff_Input!E55&lt;'2xSD'!Q$12,'2xSD'!Q$12,Tariff_Input!E55))</f>
        <v>3.2972670000000002</v>
      </c>
      <c r="F55" s="8">
        <f>IF(Tariff_Input!F55&gt;'2xSD'!R$6,'2xSD'!R$6,IF(Tariff_Input!F55&lt;'2xSD'!R$12,'2xSD'!R$12,Tariff_Input!F55))</f>
        <v>3.2326640000000002</v>
      </c>
      <c r="G55" s="8">
        <f>IF(Tariff_Input!G55&gt;'2xSD'!S$6,'2xSD'!S$6,IF(Tariff_Input!G55&lt;'2xSD'!S$12,'2xSD'!S$12,Tariff_Input!G55))</f>
        <v>3.877059</v>
      </c>
      <c r="H55" s="8">
        <f>IF(Tariff_Input!H55&gt;'2xSD'!T$6,'2xSD'!T$6,IF(Tariff_Input!H55&lt;'2xSD'!T$12,'2xSD'!T$12,Tariff_Input!H55))</f>
        <v>2.4996659999999999</v>
      </c>
      <c r="I55" s="8">
        <f>IF(Tariff_Input!I55&gt;'2xSD'!U$6,'2xSD'!U$6,IF(Tariff_Input!I55&lt;'2xSD'!U$12,'2xSD'!U$12,Tariff_Input!I55))</f>
        <v>9.0495180000000008</v>
      </c>
      <c r="J55" s="8">
        <f>IF(Tariff_Input!J55&gt;'2xSD'!V$6,'2xSD'!V$6,IF(Tariff_Input!J55&lt;'2xSD'!V$12,'2xSD'!V$12,Tariff_Input!J55))</f>
        <v>8.9109770000000008</v>
      </c>
      <c r="K55" s="8">
        <f>IF(Tariff_Input!K55&gt;'2xSD'!W$6,'2xSD'!W$6,IF(Tariff_Input!K55&lt;'2xSD'!W$12,'2xSD'!W$12,Tariff_Input!K55))</f>
        <v>8.8920250000000003</v>
      </c>
      <c r="L55" s="8">
        <f>IF(Tariff_Input!L55&gt;'2xSD'!X$6,'2xSD'!X$6,IF(Tariff_Input!L55&lt;'2xSD'!X$12,'2xSD'!X$12,Tariff_Input!L55))</f>
        <v>7.229311</v>
      </c>
      <c r="Q55" s="16">
        <f>$P11*Tariff_Input!L$115</f>
        <v>-1.5479468946047181</v>
      </c>
      <c r="R55" s="16">
        <f>$P12*Tariff_Input!L$115</f>
        <v>-8.0301874664291937</v>
      </c>
      <c r="S55" s="16">
        <f>$P13*Tariff_Input!L$115</f>
        <v>-1.2280252781938171E-2</v>
      </c>
    </row>
    <row r="56" spans="2:19" x14ac:dyDescent="0.25">
      <c r="B56" s="5">
        <v>16</v>
      </c>
      <c r="C56" s="6" t="s">
        <v>34</v>
      </c>
      <c r="D56" s="7">
        <f>Tariff_Input!D56</f>
        <v>1.222774</v>
      </c>
      <c r="E56" s="7">
        <f>IF(Tariff_Input!E56&gt;'2xSD'!Q$6,'2xSD'!Q$6,IF(Tariff_Input!E56&lt;'2xSD'!Q$12,'2xSD'!Q$12,Tariff_Input!E56))</f>
        <v>2.0965410000000002</v>
      </c>
      <c r="F56" s="7">
        <f>IF(Tariff_Input!F56&gt;'2xSD'!R$6,'2xSD'!R$6,IF(Tariff_Input!F56&lt;'2xSD'!R$12,'2xSD'!R$12,Tariff_Input!F56))</f>
        <v>1.8925080000000001</v>
      </c>
      <c r="G56" s="7">
        <f>IF(Tariff_Input!G56&gt;'2xSD'!S$6,'2xSD'!S$6,IF(Tariff_Input!G56&lt;'2xSD'!S$12,'2xSD'!S$12,Tariff_Input!G56))</f>
        <v>2.5680399999999999</v>
      </c>
      <c r="H56" s="7">
        <f>IF(Tariff_Input!H56&gt;'2xSD'!T$6,'2xSD'!T$6,IF(Tariff_Input!H56&lt;'2xSD'!T$12,'2xSD'!T$12,Tariff_Input!H56))</f>
        <v>1.8418000000000001</v>
      </c>
      <c r="I56" s="7">
        <f>IF(Tariff_Input!I56&gt;'2xSD'!U$6,'2xSD'!U$6,IF(Tariff_Input!I56&lt;'2xSD'!U$12,'2xSD'!U$12,Tariff_Input!I56))</f>
        <v>3.2842799999999999</v>
      </c>
      <c r="J56" s="7">
        <f>IF(Tariff_Input!J56&gt;'2xSD'!V$6,'2xSD'!V$6,IF(Tariff_Input!J56&lt;'2xSD'!V$12,'2xSD'!V$12,Tariff_Input!J56))</f>
        <v>3.479079</v>
      </c>
      <c r="K56" s="7">
        <f>IF(Tariff_Input!K56&gt;'2xSD'!W$6,'2xSD'!W$6,IF(Tariff_Input!K56&lt;'2xSD'!W$12,'2xSD'!W$12,Tariff_Input!K56))</f>
        <v>2.7842750000000001</v>
      </c>
      <c r="L56" s="7">
        <f>IF(Tariff_Input!L56&gt;'2xSD'!X$6,'2xSD'!X$6,IF(Tariff_Input!L56&lt;'2xSD'!X$12,'2xSD'!X$12,Tariff_Input!L56))</f>
        <v>1.7994779999999999</v>
      </c>
    </row>
    <row r="57" spans="2:19" x14ac:dyDescent="0.25">
      <c r="B57" s="5">
        <v>17</v>
      </c>
      <c r="C57" s="6" t="s">
        <v>35</v>
      </c>
      <c r="D57" s="8">
        <f>Tariff_Input!D57</f>
        <v>0.45508599999999999</v>
      </c>
      <c r="E57" s="8">
        <f>IF(Tariff_Input!E57&gt;'2xSD'!Q$6,'2xSD'!Q$6,IF(Tariff_Input!E57&lt;'2xSD'!Q$12,'2xSD'!Q$12,Tariff_Input!E57))</f>
        <v>-0.167631</v>
      </c>
      <c r="F57" s="8">
        <f>IF(Tariff_Input!F57&gt;'2xSD'!R$6,'2xSD'!R$6,IF(Tariff_Input!F57&lt;'2xSD'!R$12,'2xSD'!R$12,Tariff_Input!F57))</f>
        <v>-0.48888700000000002</v>
      </c>
      <c r="G57" s="8">
        <f>IF(Tariff_Input!G57&gt;'2xSD'!S$6,'2xSD'!S$6,IF(Tariff_Input!G57&lt;'2xSD'!S$12,'2xSD'!S$12,Tariff_Input!G57))</f>
        <v>-0.238931</v>
      </c>
      <c r="H57" s="8">
        <f>IF(Tariff_Input!H57&gt;'2xSD'!T$6,'2xSD'!T$6,IF(Tariff_Input!H57&lt;'2xSD'!T$12,'2xSD'!T$12,Tariff_Input!H57))</f>
        <v>-1.9343349999999999</v>
      </c>
      <c r="I57" s="8">
        <f>IF(Tariff_Input!I57&gt;'2xSD'!U$6,'2xSD'!U$6,IF(Tariff_Input!I57&lt;'2xSD'!U$12,'2xSD'!U$12,Tariff_Input!I57))</f>
        <v>2.937344</v>
      </c>
      <c r="J57" s="8">
        <f>IF(Tariff_Input!J57&gt;'2xSD'!V$6,'2xSD'!V$6,IF(Tariff_Input!J57&lt;'2xSD'!V$12,'2xSD'!V$12,Tariff_Input!J57))</f>
        <v>3.0660159999999999</v>
      </c>
      <c r="K57" s="8">
        <f>IF(Tariff_Input!K57&gt;'2xSD'!W$6,'2xSD'!W$6,IF(Tariff_Input!K57&lt;'2xSD'!W$12,'2xSD'!W$12,Tariff_Input!K57))</f>
        <v>3.4057089999999999</v>
      </c>
      <c r="L57" s="8">
        <f>IF(Tariff_Input!L57&gt;'2xSD'!X$6,'2xSD'!X$6,IF(Tariff_Input!L57&lt;'2xSD'!X$12,'2xSD'!X$12,Tariff_Input!L57))</f>
        <v>3.242998</v>
      </c>
    </row>
    <row r="58" spans="2:19" x14ac:dyDescent="0.25">
      <c r="B58" s="5">
        <v>18</v>
      </c>
      <c r="C58" s="6" t="s">
        <v>36</v>
      </c>
      <c r="D58" s="7">
        <f>Tariff_Input!D58</f>
        <v>1.3033410000000001</v>
      </c>
      <c r="E58" s="7">
        <f>IF(Tariff_Input!E58&gt;'2xSD'!Q$6,'2xSD'!Q$6,IF(Tariff_Input!E58&lt;'2xSD'!Q$12,'2xSD'!Q$12,Tariff_Input!E58))</f>
        <v>0.77594799999999997</v>
      </c>
      <c r="F58" s="7">
        <f>IF(Tariff_Input!F58&gt;'2xSD'!R$6,'2xSD'!R$6,IF(Tariff_Input!F58&lt;'2xSD'!R$12,'2xSD'!R$12,Tariff_Input!F58))</f>
        <v>0.42290899999999998</v>
      </c>
      <c r="G58" s="7">
        <f>IF(Tariff_Input!G58&gt;'2xSD'!S$6,'2xSD'!S$6,IF(Tariff_Input!G58&lt;'2xSD'!S$12,'2xSD'!S$12,Tariff_Input!G58))</f>
        <v>0.37320799999999998</v>
      </c>
      <c r="H58" s="7">
        <f>IF(Tariff_Input!H58&gt;'2xSD'!T$6,'2xSD'!T$6,IF(Tariff_Input!H58&lt;'2xSD'!T$12,'2xSD'!T$12,Tariff_Input!H58))</f>
        <v>-0.95878799999999997</v>
      </c>
      <c r="I58" s="7">
        <f>IF(Tariff_Input!I58&gt;'2xSD'!U$6,'2xSD'!U$6,IF(Tariff_Input!I58&lt;'2xSD'!U$12,'2xSD'!U$12,Tariff_Input!I58))</f>
        <v>5.7716529999999997</v>
      </c>
      <c r="J58" s="7">
        <f>IF(Tariff_Input!J58&gt;'2xSD'!V$6,'2xSD'!V$6,IF(Tariff_Input!J58&lt;'2xSD'!V$12,'2xSD'!V$12,Tariff_Input!J58))</f>
        <v>5.7707519999999999</v>
      </c>
      <c r="K58" s="7">
        <f>IF(Tariff_Input!K58&gt;'2xSD'!W$6,'2xSD'!W$6,IF(Tariff_Input!K58&lt;'2xSD'!W$12,'2xSD'!W$12,Tariff_Input!K58))</f>
        <v>5.5289770000000003</v>
      </c>
      <c r="L58" s="7">
        <f>IF(Tariff_Input!L58&gt;'2xSD'!X$6,'2xSD'!X$6,IF(Tariff_Input!L58&lt;'2xSD'!X$12,'2xSD'!X$12,Tariff_Input!L58))</f>
        <v>4.9899339999999999</v>
      </c>
    </row>
    <row r="59" spans="2:19" x14ac:dyDescent="0.25">
      <c r="B59" s="5">
        <v>19</v>
      </c>
      <c r="C59" s="6" t="s">
        <v>37</v>
      </c>
      <c r="D59" s="8">
        <f>Tariff_Input!D59</f>
        <v>0.66047500000000003</v>
      </c>
      <c r="E59" s="8">
        <f>IF(Tariff_Input!E59&gt;'2xSD'!Q$6,'2xSD'!Q$6,IF(Tariff_Input!E59&lt;'2xSD'!Q$12,'2xSD'!Q$12,Tariff_Input!E59))</f>
        <v>3.132117</v>
      </c>
      <c r="F59" s="8">
        <f>IF(Tariff_Input!F59&gt;'2xSD'!R$6,'2xSD'!R$6,IF(Tariff_Input!F59&lt;'2xSD'!R$12,'2xSD'!R$12,Tariff_Input!F59))</f>
        <v>3.0713569999999999</v>
      </c>
      <c r="G59" s="8">
        <f>IF(Tariff_Input!G59&gt;'2xSD'!S$6,'2xSD'!S$6,IF(Tariff_Input!G59&lt;'2xSD'!S$12,'2xSD'!S$12,Tariff_Input!G59))</f>
        <v>3.773285</v>
      </c>
      <c r="H59" s="8">
        <f>IF(Tariff_Input!H59&gt;'2xSD'!T$6,'2xSD'!T$6,IF(Tariff_Input!H59&lt;'2xSD'!T$12,'2xSD'!T$12,Tariff_Input!H59))</f>
        <v>2.746105</v>
      </c>
      <c r="I59" s="8">
        <f>IF(Tariff_Input!I59&gt;'2xSD'!U$6,'2xSD'!U$6,IF(Tariff_Input!I59&lt;'2xSD'!U$12,'2xSD'!U$12,Tariff_Input!I59))</f>
        <v>1.601027</v>
      </c>
      <c r="J59" s="8">
        <f>IF(Tariff_Input!J59&gt;'2xSD'!V$6,'2xSD'!V$6,IF(Tariff_Input!J59&lt;'2xSD'!V$12,'2xSD'!V$12,Tariff_Input!J59))</f>
        <v>1.759002</v>
      </c>
      <c r="K59" s="8">
        <f>IF(Tariff_Input!K59&gt;'2xSD'!W$6,'2xSD'!W$6,IF(Tariff_Input!K59&lt;'2xSD'!W$12,'2xSD'!W$12,Tariff_Input!K59))</f>
        <v>0.75041199999999997</v>
      </c>
      <c r="L59" s="8">
        <f>IF(Tariff_Input!L59&gt;'2xSD'!X$6,'2xSD'!X$6,IF(Tariff_Input!L59&lt;'2xSD'!X$12,'2xSD'!X$12,Tariff_Input!L59))</f>
        <v>-1.772016</v>
      </c>
    </row>
    <row r="60" spans="2:19" x14ac:dyDescent="0.25">
      <c r="B60" s="5">
        <v>20</v>
      </c>
      <c r="C60" s="6" t="s">
        <v>38</v>
      </c>
      <c r="D60" s="7">
        <f>Tariff_Input!D60</f>
        <v>-8.4793230000000008</v>
      </c>
      <c r="E60" s="7">
        <f>IF(Tariff_Input!E60&gt;'2xSD'!Q$6,'2xSD'!Q$6,IF(Tariff_Input!E60&lt;'2xSD'!Q$12,'2xSD'!Q$12,Tariff_Input!E60))</f>
        <v>-6.9906103238778305</v>
      </c>
      <c r="F60" s="7">
        <f>IF(Tariff_Input!F60&gt;'2xSD'!R$6,'2xSD'!R$6,IF(Tariff_Input!F60&lt;'2xSD'!R$12,'2xSD'!R$12,Tariff_Input!F60))</f>
        <v>-7.1305293106347545</v>
      </c>
      <c r="G60" s="7">
        <f>IF(Tariff_Input!G60&gt;'2xSD'!S$6,'2xSD'!S$6,IF(Tariff_Input!G60&lt;'2xSD'!S$12,'2xSD'!S$12,Tariff_Input!G60))</f>
        <v>-7.2732098563408289</v>
      </c>
      <c r="H60" s="7">
        <f>IF(Tariff_Input!H60&gt;'2xSD'!T$6,'2xSD'!T$6,IF(Tariff_Input!H60&lt;'2xSD'!T$12,'2xSD'!T$12,Tariff_Input!H60))</f>
        <v>-7.4186519609960504</v>
      </c>
      <c r="I60" s="7">
        <f>IF(Tariff_Input!I60&gt;'2xSD'!U$6,'2xSD'!U$6,IF(Tariff_Input!I60&lt;'2xSD'!U$12,'2xSD'!U$12,Tariff_Input!I60))</f>
        <v>-4.9263649999999997</v>
      </c>
      <c r="J60" s="7">
        <f>IF(Tariff_Input!J60&gt;'2xSD'!V$6,'2xSD'!V$6,IF(Tariff_Input!J60&lt;'2xSD'!V$12,'2xSD'!V$12,Tariff_Input!J60))</f>
        <v>-7.0489769999999998</v>
      </c>
      <c r="K60" s="7">
        <f>IF(Tariff_Input!K60&gt;'2xSD'!W$6,'2xSD'!W$6,IF(Tariff_Input!K60&lt;'2xSD'!W$12,'2xSD'!W$12,Tariff_Input!K60))</f>
        <v>-6.581213</v>
      </c>
      <c r="L60" s="7">
        <f>IF(Tariff_Input!L60&gt;'2xSD'!X$6,'2xSD'!X$6,IF(Tariff_Input!L60&lt;'2xSD'!X$12,'2xSD'!X$12,Tariff_Input!L60))</f>
        <v>-5.4289969999999999</v>
      </c>
    </row>
    <row r="61" spans="2:19" x14ac:dyDescent="0.25">
      <c r="B61" s="5">
        <v>21</v>
      </c>
      <c r="C61" s="6" t="s">
        <v>39</v>
      </c>
      <c r="D61" s="8">
        <f>Tariff_Input!D61</f>
        <v>-8.2531820000000007</v>
      </c>
      <c r="E61" s="8">
        <f>IF(Tariff_Input!E61&gt;'2xSD'!Q$6,'2xSD'!Q$6,IF(Tariff_Input!E61&lt;'2xSD'!Q$12,'2xSD'!Q$12,Tariff_Input!E61))</f>
        <v>-6.9906103238778305</v>
      </c>
      <c r="F61" s="8">
        <f>IF(Tariff_Input!F61&gt;'2xSD'!R$6,'2xSD'!R$6,IF(Tariff_Input!F61&lt;'2xSD'!R$12,'2xSD'!R$12,Tariff_Input!F61))</f>
        <v>-7.1305293106347545</v>
      </c>
      <c r="G61" s="8">
        <f>IF(Tariff_Input!G61&gt;'2xSD'!S$6,'2xSD'!S$6,IF(Tariff_Input!G61&lt;'2xSD'!S$12,'2xSD'!S$12,Tariff_Input!G61))</f>
        <v>-7.2732098563408289</v>
      </c>
      <c r="H61" s="8">
        <f>IF(Tariff_Input!H61&gt;'2xSD'!T$6,'2xSD'!T$6,IF(Tariff_Input!H61&lt;'2xSD'!T$12,'2xSD'!T$12,Tariff_Input!H61))</f>
        <v>-7.4186519609960504</v>
      </c>
      <c r="I61" s="8">
        <f>IF(Tariff_Input!I61&gt;'2xSD'!U$6,'2xSD'!U$6,IF(Tariff_Input!I61&lt;'2xSD'!U$12,'2xSD'!U$12,Tariff_Input!I61))</f>
        <v>-4.9805859999999997</v>
      </c>
      <c r="J61" s="59">
        <f>IF(Tariff_Input!J61&gt;'2xSD'!V$6,'2xSD'!V$6,IF(Tariff_Input!J61&lt;'2xSD'!V$12,'2xSD'!V$12,Tariff_Input!J61))</f>
        <v>-7.131888</v>
      </c>
      <c r="K61" s="8">
        <f>IF(Tariff_Input!K61&gt;'2xSD'!W$6,'2xSD'!W$6,IF(Tariff_Input!K61&lt;'2xSD'!W$12,'2xSD'!W$12,Tariff_Input!K61))</f>
        <v>-6.6360570000000001</v>
      </c>
      <c r="L61" s="8">
        <f>IF(Tariff_Input!L61&gt;'2xSD'!X$6,'2xSD'!X$6,IF(Tariff_Input!L61&lt;'2xSD'!X$12,'2xSD'!X$12,Tariff_Input!L61))</f>
        <v>-5.4472269999999998</v>
      </c>
    </row>
    <row r="62" spans="2:19" x14ac:dyDescent="0.25">
      <c r="B62" s="5">
        <v>22</v>
      </c>
      <c r="C62" s="6" t="s">
        <v>40</v>
      </c>
      <c r="D62" s="7">
        <f>Tariff_Input!D62</f>
        <v>2.9420679999999999</v>
      </c>
      <c r="E62" s="7">
        <f>IF(Tariff_Input!E62&gt;'2xSD'!Q$6,'2xSD'!Q$6,IF(Tariff_Input!E62&lt;'2xSD'!Q$12,'2xSD'!Q$12,Tariff_Input!E62))</f>
        <v>1.709789</v>
      </c>
      <c r="F62" s="7">
        <f>IF(Tariff_Input!F62&gt;'2xSD'!R$6,'2xSD'!R$6,IF(Tariff_Input!F62&lt;'2xSD'!R$12,'2xSD'!R$12,Tariff_Input!F62))</f>
        <v>1.955471</v>
      </c>
      <c r="G62" s="7">
        <f>IF(Tariff_Input!G62&gt;'2xSD'!S$6,'2xSD'!S$6,IF(Tariff_Input!G62&lt;'2xSD'!S$12,'2xSD'!S$12,Tariff_Input!G62))</f>
        <v>0.79706200000000005</v>
      </c>
      <c r="H62" s="7">
        <f>IF(Tariff_Input!H62&gt;'2xSD'!T$6,'2xSD'!T$6,IF(Tariff_Input!H62&lt;'2xSD'!T$12,'2xSD'!T$12,Tariff_Input!H62))</f>
        <v>-8.2885E-2</v>
      </c>
      <c r="I62" s="7">
        <f>IF(Tariff_Input!I62&gt;'2xSD'!U$6,'2xSD'!U$6,IF(Tariff_Input!I62&lt;'2xSD'!U$12,'2xSD'!U$12,Tariff_Input!I62))</f>
        <v>2.1265450000000001</v>
      </c>
      <c r="J62" s="7">
        <f>IF(Tariff_Input!J62&gt;'2xSD'!V$6,'2xSD'!V$6,IF(Tariff_Input!J62&lt;'2xSD'!V$12,'2xSD'!V$12,Tariff_Input!J62))</f>
        <v>2.4413269999999998</v>
      </c>
      <c r="K62" s="7">
        <f>IF(Tariff_Input!K62&gt;'2xSD'!W$6,'2xSD'!W$6,IF(Tariff_Input!K62&lt;'2xSD'!W$12,'2xSD'!W$12,Tariff_Input!K62))</f>
        <v>2.6804649999999999</v>
      </c>
      <c r="L62" s="7">
        <f>IF(Tariff_Input!L62&gt;'2xSD'!X$6,'2xSD'!X$6,IF(Tariff_Input!L62&lt;'2xSD'!X$12,'2xSD'!X$12,Tariff_Input!L62))</f>
        <v>2.3235260000000002</v>
      </c>
    </row>
    <row r="63" spans="2:19" x14ac:dyDescent="0.25">
      <c r="B63" s="5">
        <v>23</v>
      </c>
      <c r="C63" s="6" t="s">
        <v>41</v>
      </c>
      <c r="D63" s="8">
        <f>Tariff_Input!D63</f>
        <v>2.9420679999999999</v>
      </c>
      <c r="E63" s="8">
        <f>IF(Tariff_Input!E63&gt;'2xSD'!Q$6,'2xSD'!Q$6,IF(Tariff_Input!E63&lt;'2xSD'!Q$12,'2xSD'!Q$12,Tariff_Input!E63))</f>
        <v>1.709789</v>
      </c>
      <c r="F63" s="8">
        <f>IF(Tariff_Input!F63&gt;'2xSD'!R$6,'2xSD'!R$6,IF(Tariff_Input!F63&lt;'2xSD'!R$12,'2xSD'!R$12,Tariff_Input!F63))</f>
        <v>1.955471</v>
      </c>
      <c r="G63" s="8">
        <f>IF(Tariff_Input!G63&gt;'2xSD'!S$6,'2xSD'!S$6,IF(Tariff_Input!G63&lt;'2xSD'!S$12,'2xSD'!S$12,Tariff_Input!G63))</f>
        <v>0.79706200000000005</v>
      </c>
      <c r="H63" s="8">
        <f>IF(Tariff_Input!H63&gt;'2xSD'!T$6,'2xSD'!T$6,IF(Tariff_Input!H63&lt;'2xSD'!T$12,'2xSD'!T$12,Tariff_Input!H63))</f>
        <v>-8.2885E-2</v>
      </c>
      <c r="I63" s="8">
        <f>IF(Tariff_Input!I63&gt;'2xSD'!U$6,'2xSD'!U$6,IF(Tariff_Input!I63&lt;'2xSD'!U$12,'2xSD'!U$12,Tariff_Input!I63))</f>
        <v>2.1265450000000001</v>
      </c>
      <c r="J63" s="8">
        <f>IF(Tariff_Input!J63&gt;'2xSD'!V$6,'2xSD'!V$6,IF(Tariff_Input!J63&lt;'2xSD'!V$12,'2xSD'!V$12,Tariff_Input!J63))</f>
        <v>2.4413269999999998</v>
      </c>
      <c r="K63" s="8">
        <f>IF(Tariff_Input!K63&gt;'2xSD'!W$6,'2xSD'!W$6,IF(Tariff_Input!K63&lt;'2xSD'!W$12,'2xSD'!W$12,Tariff_Input!K63))</f>
        <v>2.6804649999999999</v>
      </c>
      <c r="L63" s="8">
        <f>IF(Tariff_Input!L63&gt;'2xSD'!X$6,'2xSD'!X$6,IF(Tariff_Input!L63&lt;'2xSD'!X$12,'2xSD'!X$12,Tariff_Input!L63))</f>
        <v>2.3235260000000002</v>
      </c>
    </row>
    <row r="64" spans="2:19" x14ac:dyDescent="0.25">
      <c r="B64" s="5">
        <v>24</v>
      </c>
      <c r="C64" s="6" t="s">
        <v>42</v>
      </c>
      <c r="D64" s="7">
        <f>Tariff_Input!D64</f>
        <v>2.9420679999999999</v>
      </c>
      <c r="E64" s="7">
        <f>IF(Tariff_Input!E64&gt;'2xSD'!Q$6,'2xSD'!Q$6,IF(Tariff_Input!E64&lt;'2xSD'!Q$12,'2xSD'!Q$12,Tariff_Input!E64))</f>
        <v>1.709789</v>
      </c>
      <c r="F64" s="7">
        <f>IF(Tariff_Input!F64&gt;'2xSD'!R$6,'2xSD'!R$6,IF(Tariff_Input!F64&lt;'2xSD'!R$12,'2xSD'!R$12,Tariff_Input!F64))</f>
        <v>1.955471</v>
      </c>
      <c r="G64" s="7">
        <f>IF(Tariff_Input!G64&gt;'2xSD'!S$6,'2xSD'!S$6,IF(Tariff_Input!G64&lt;'2xSD'!S$12,'2xSD'!S$12,Tariff_Input!G64))</f>
        <v>0.79706200000000005</v>
      </c>
      <c r="H64" s="7">
        <f>IF(Tariff_Input!H64&gt;'2xSD'!T$6,'2xSD'!T$6,IF(Tariff_Input!H64&lt;'2xSD'!T$12,'2xSD'!T$12,Tariff_Input!H64))</f>
        <v>-8.2885E-2</v>
      </c>
      <c r="I64" s="7">
        <f>IF(Tariff_Input!I64&gt;'2xSD'!U$6,'2xSD'!U$6,IF(Tariff_Input!I64&lt;'2xSD'!U$12,'2xSD'!U$12,Tariff_Input!I64))</f>
        <v>2.1265450000000001</v>
      </c>
      <c r="J64" s="7">
        <f>IF(Tariff_Input!J64&gt;'2xSD'!V$6,'2xSD'!V$6,IF(Tariff_Input!J64&lt;'2xSD'!V$12,'2xSD'!V$12,Tariff_Input!J64))</f>
        <v>2.4413269999999998</v>
      </c>
      <c r="K64" s="7">
        <f>IF(Tariff_Input!K64&gt;'2xSD'!W$6,'2xSD'!W$6,IF(Tariff_Input!K64&lt;'2xSD'!W$12,'2xSD'!W$12,Tariff_Input!K64))</f>
        <v>2.6804649999999999</v>
      </c>
      <c r="L64" s="7">
        <f>IF(Tariff_Input!L64&gt;'2xSD'!X$6,'2xSD'!X$6,IF(Tariff_Input!L64&lt;'2xSD'!X$12,'2xSD'!X$12,Tariff_Input!L64))</f>
        <v>2.3235260000000002</v>
      </c>
    </row>
    <row r="65" spans="2:12" x14ac:dyDescent="0.25">
      <c r="B65" s="5">
        <v>25</v>
      </c>
      <c r="C65" s="6" t="s">
        <v>43</v>
      </c>
      <c r="D65" s="8">
        <f>Tariff_Input!D65</f>
        <v>-3.9594649999999998</v>
      </c>
      <c r="E65" s="8">
        <f>IF(Tariff_Input!E65&gt;'2xSD'!Q$6,'2xSD'!Q$6,IF(Tariff_Input!E65&lt;'2xSD'!Q$12,'2xSD'!Q$12,Tariff_Input!E65))</f>
        <v>-4.4273550000000004</v>
      </c>
      <c r="F65" s="8">
        <f>IF(Tariff_Input!F65&gt;'2xSD'!R$6,'2xSD'!R$6,IF(Tariff_Input!F65&lt;'2xSD'!R$12,'2xSD'!R$12,Tariff_Input!F65))</f>
        <v>-4.1373530000000001</v>
      </c>
      <c r="G65" s="8">
        <f>IF(Tariff_Input!G65&gt;'2xSD'!S$6,'2xSD'!S$6,IF(Tariff_Input!G65&lt;'2xSD'!S$12,'2xSD'!S$12,Tariff_Input!G65))</f>
        <v>-4.3274609999999996</v>
      </c>
      <c r="H65" s="8">
        <f>IF(Tariff_Input!H65&gt;'2xSD'!T$6,'2xSD'!T$6,IF(Tariff_Input!H65&lt;'2xSD'!T$12,'2xSD'!T$12,Tariff_Input!H65))</f>
        <v>-6.3620159999999997</v>
      </c>
      <c r="I65" s="59">
        <f>IF(Tariff_Input!I65&gt;'2xSD'!U$6,'2xSD'!U$6,IF(Tariff_Input!I65&lt;'2xSD'!U$12,'2xSD'!U$12,Tariff_Input!I65))</f>
        <v>-5.1255990000000002</v>
      </c>
      <c r="J65" s="8">
        <f>IF(Tariff_Input!J65&gt;'2xSD'!V$6,'2xSD'!V$6,IF(Tariff_Input!J65&lt;'2xSD'!V$12,'2xSD'!V$12,Tariff_Input!J65))</f>
        <v>-5.1914040000000004</v>
      </c>
      <c r="K65" s="8">
        <f>IF(Tariff_Input!K65&gt;'2xSD'!W$6,'2xSD'!W$6,IF(Tariff_Input!K65&lt;'2xSD'!W$12,'2xSD'!W$12,Tariff_Input!K65))</f>
        <v>-5.2039169999999997</v>
      </c>
      <c r="L65" s="8">
        <f>IF(Tariff_Input!L65&gt;'2xSD'!X$6,'2xSD'!X$6,IF(Tariff_Input!L65&lt;'2xSD'!X$12,'2xSD'!X$12,Tariff_Input!L65))</f>
        <v>-3.1880299999999999</v>
      </c>
    </row>
    <row r="66" spans="2:12" x14ac:dyDescent="0.25">
      <c r="B66" s="5">
        <v>26</v>
      </c>
      <c r="C66" s="6" t="s">
        <v>44</v>
      </c>
      <c r="D66" s="7">
        <f>Tariff_Input!D66</f>
        <v>-5.2297900000000004</v>
      </c>
      <c r="E66" s="7">
        <f>IF(Tariff_Input!E66&gt;'2xSD'!Q$6,'2xSD'!Q$6,IF(Tariff_Input!E66&lt;'2xSD'!Q$12,'2xSD'!Q$12,Tariff_Input!E66))</f>
        <v>-6.0658599999999998</v>
      </c>
      <c r="F66" s="7">
        <f>IF(Tariff_Input!F66&gt;'2xSD'!R$6,'2xSD'!R$6,IF(Tariff_Input!F66&lt;'2xSD'!R$12,'2xSD'!R$12,Tariff_Input!F66))</f>
        <v>-4.0024559999999996</v>
      </c>
      <c r="G66" s="7">
        <f>IF(Tariff_Input!G66&gt;'2xSD'!S$6,'2xSD'!S$6,IF(Tariff_Input!G66&lt;'2xSD'!S$12,'2xSD'!S$12,Tariff_Input!G66))</f>
        <v>-3.560044</v>
      </c>
      <c r="H66" s="7">
        <f>IF(Tariff_Input!H66&gt;'2xSD'!T$6,'2xSD'!T$6,IF(Tariff_Input!H66&lt;'2xSD'!T$12,'2xSD'!T$12,Tariff_Input!H66))</f>
        <v>-5.8908699999999996</v>
      </c>
      <c r="I66" s="7">
        <f>IF(Tariff_Input!I66&gt;'2xSD'!U$6,'2xSD'!U$6,IF(Tariff_Input!I66&lt;'2xSD'!U$12,'2xSD'!U$12,Tariff_Input!I66))</f>
        <v>-6.1870609999999999</v>
      </c>
      <c r="J66" s="7">
        <f>IF(Tariff_Input!J66&gt;'2xSD'!V$6,'2xSD'!V$6,IF(Tariff_Input!J66&lt;'2xSD'!V$12,'2xSD'!V$12,Tariff_Input!J66))</f>
        <v>-6.7293450000000004</v>
      </c>
      <c r="K66" s="7">
        <f>IF(Tariff_Input!K66&gt;'2xSD'!W$6,'2xSD'!W$6,IF(Tariff_Input!K66&lt;'2xSD'!W$12,'2xSD'!W$12,Tariff_Input!K66))</f>
        <v>-6.5175599999999996</v>
      </c>
      <c r="L66" s="7">
        <f>IF(Tariff_Input!L66&gt;'2xSD'!X$6,'2xSD'!X$6,IF(Tariff_Input!L66&lt;'2xSD'!X$12,'2xSD'!X$12,Tariff_Input!L66))</f>
        <v>-3.3860570000000001</v>
      </c>
    </row>
    <row r="67" spans="2:12" x14ac:dyDescent="0.25">
      <c r="B67" s="5">
        <v>27</v>
      </c>
      <c r="C67" s="6" t="s">
        <v>45</v>
      </c>
      <c r="D67" s="8">
        <f>Tariff_Input!D67</f>
        <v>-12.129115000000001</v>
      </c>
      <c r="E67" s="8">
        <f>IF(Tariff_Input!E67&gt;'2xSD'!Q$6,'2xSD'!Q$6,IF(Tariff_Input!E67&lt;'2xSD'!Q$12,'2xSD'!Q$12,Tariff_Input!E67))</f>
        <v>-6.9906103238778305</v>
      </c>
      <c r="F67" s="8">
        <f>IF(Tariff_Input!F67&gt;'2xSD'!R$6,'2xSD'!R$6,IF(Tariff_Input!F67&lt;'2xSD'!R$12,'2xSD'!R$12,Tariff_Input!F67))</f>
        <v>-7.1305293106347545</v>
      </c>
      <c r="G67" s="8">
        <f>IF(Tariff_Input!G67&gt;'2xSD'!S$6,'2xSD'!S$6,IF(Tariff_Input!G67&lt;'2xSD'!S$12,'2xSD'!S$12,Tariff_Input!G67))</f>
        <v>-7.2324140000000003</v>
      </c>
      <c r="H67" s="8">
        <f>IF(Tariff_Input!H67&gt;'2xSD'!T$6,'2xSD'!T$6,IF(Tariff_Input!H67&lt;'2xSD'!T$12,'2xSD'!T$12,Tariff_Input!H67))</f>
        <v>-7.4186519609960504</v>
      </c>
      <c r="I67" s="8">
        <f>IF(Tariff_Input!I67&gt;'2xSD'!U$6,'2xSD'!U$6,IF(Tariff_Input!I67&lt;'2xSD'!U$12,'2xSD'!U$12,Tariff_Input!I67))</f>
        <v>-7.5670250002159722</v>
      </c>
      <c r="J67" s="8">
        <f>IF(Tariff_Input!J67&gt;'2xSD'!V$6,'2xSD'!V$6,IF(Tariff_Input!J67&lt;'2xSD'!V$12,'2xSD'!V$12,Tariff_Input!J67))</f>
        <v>-7.7183655002202922</v>
      </c>
      <c r="K67" s="8">
        <f>IF(Tariff_Input!K67&gt;'2xSD'!W$6,'2xSD'!W$6,IF(Tariff_Input!K67&lt;'2xSD'!W$12,'2xSD'!W$12,Tariff_Input!K67))</f>
        <v>-7.203532</v>
      </c>
      <c r="L67" s="8">
        <f>IF(Tariff_Input!L67&gt;'2xSD'!X$6,'2xSD'!X$6,IF(Tariff_Input!L67&lt;'2xSD'!X$12,'2xSD'!X$12,Tariff_Input!L67))</f>
        <v>-2.9739770000000001</v>
      </c>
    </row>
    <row r="70" spans="2:12" x14ac:dyDescent="0.25">
      <c r="D70" s="31" t="s">
        <v>55</v>
      </c>
      <c r="E70" s="31"/>
      <c r="F70" s="31"/>
      <c r="G70" s="31"/>
      <c r="H70" s="31"/>
      <c r="I70" s="32" t="s">
        <v>56</v>
      </c>
      <c r="J70" s="32"/>
      <c r="K70" s="32"/>
      <c r="L70" s="32"/>
    </row>
    <row r="71" spans="2:12" x14ac:dyDescent="0.25">
      <c r="B71" s="34" t="s">
        <v>64</v>
      </c>
      <c r="C71" s="39"/>
      <c r="D71" s="34" t="s">
        <v>47</v>
      </c>
      <c r="E71" s="34" t="s">
        <v>47</v>
      </c>
      <c r="F71" s="34" t="s">
        <v>47</v>
      </c>
      <c r="G71" s="34" t="s">
        <v>47</v>
      </c>
      <c r="H71" s="34" t="s">
        <v>47</v>
      </c>
      <c r="I71" s="34" t="s">
        <v>47</v>
      </c>
      <c r="J71" s="34" t="s">
        <v>47</v>
      </c>
      <c r="K71" s="34" t="s">
        <v>47</v>
      </c>
      <c r="L71" s="34" t="s">
        <v>47</v>
      </c>
    </row>
    <row r="72" spans="2:12" x14ac:dyDescent="0.25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</row>
    <row r="73" spans="2:12" ht="30.75" thickBot="1" x14ac:dyDescent="0.3">
      <c r="B73" s="1" t="s">
        <v>12</v>
      </c>
      <c r="C73" s="1" t="s">
        <v>13</v>
      </c>
      <c r="D73" s="1" t="s">
        <v>14</v>
      </c>
      <c r="E73" s="1" t="s">
        <v>14</v>
      </c>
      <c r="F73" s="1" t="s">
        <v>14</v>
      </c>
      <c r="G73" s="1" t="s">
        <v>14</v>
      </c>
      <c r="H73" s="1" t="s">
        <v>14</v>
      </c>
      <c r="I73" s="1" t="s">
        <v>14</v>
      </c>
      <c r="J73" s="1" t="s">
        <v>14</v>
      </c>
      <c r="K73" s="1" t="s">
        <v>14</v>
      </c>
      <c r="L73" s="1" t="s">
        <v>14</v>
      </c>
    </row>
    <row r="74" spans="2:12" ht="15.75" thickTop="1" x14ac:dyDescent="0.25">
      <c r="B74" s="2">
        <v>1</v>
      </c>
      <c r="C74" s="3" t="s">
        <v>17</v>
      </c>
      <c r="D74" s="48">
        <f>Tariff_Input!D74</f>
        <v>18.297187000000001</v>
      </c>
      <c r="E74" s="4">
        <f>IF(Tariff_Input!E74&gt;'2xSD'!Q$7,'2xSD'!Q$7,IF(Tariff_Input!E74&lt;'2xSD'!Q$13,'2xSD'!Q$13,Tariff_Input!E74))</f>
        <v>19.994368672495771</v>
      </c>
      <c r="F74" s="4">
        <f>IF(Tariff_Input!F74&gt;'2xSD'!R$7,'2xSD'!R$7,IF(Tariff_Input!F74&lt;'2xSD'!R$13,'2xSD'!R$13,Tariff_Input!F74))</f>
        <v>20.323937999999998</v>
      </c>
      <c r="G74" s="4">
        <f>IF(Tariff_Input!G74&gt;'2xSD'!S$7,'2xSD'!S$7,IF(Tariff_Input!G74&lt;'2xSD'!S$13,'2xSD'!S$13,Tariff_Input!G74))</f>
        <v>20.802652781744435</v>
      </c>
      <c r="H74" s="4">
        <f>IF(Tariff_Input!H74&gt;'2xSD'!T$7,'2xSD'!T$7,IF(Tariff_Input!H74&lt;'2xSD'!T$13,'2xSD'!T$13,Tariff_Input!H74))</f>
        <v>21.218642649045044</v>
      </c>
      <c r="I74" s="4">
        <f>IF(Tariff_Input!I74&gt;'2xSD'!U$7,'2xSD'!U$7,IF(Tariff_Input!I74&lt;'2xSD'!U$13,'2xSD'!U$13,Tariff_Input!I74))</f>
        <v>21.64301550202595</v>
      </c>
      <c r="J74" s="4">
        <f>IF(Tariff_Input!J74&gt;'2xSD'!V$7,'2xSD'!V$7,IF(Tariff_Input!J74&lt;'2xSD'!V$13,'2xSD'!V$13,Tariff_Input!J74))</f>
        <v>22.075875812066467</v>
      </c>
      <c r="K74" s="4">
        <f>IF(Tariff_Input!K74&gt;'2xSD'!W$7,'2xSD'!W$7,IF(Tariff_Input!K74&lt;'2xSD'!W$13,'2xSD'!W$13,Tariff_Input!K74))</f>
        <v>22.517393328307801</v>
      </c>
      <c r="L74" s="4">
        <f>IF(Tariff_Input!L74&gt;'2xSD'!X$7,'2xSD'!X$7,IF(Tariff_Input!L74&lt;'2xSD'!X$13,'2xSD'!X$13,Tariff_Input!L74))</f>
        <v>22.967741194873959</v>
      </c>
    </row>
    <row r="75" spans="2:12" x14ac:dyDescent="0.25">
      <c r="B75" s="5">
        <v>2</v>
      </c>
      <c r="C75" s="6" t="s">
        <v>18</v>
      </c>
      <c r="D75" s="7">
        <f>Tariff_Input!D75</f>
        <v>18.297187000000001</v>
      </c>
      <c r="E75" s="7">
        <f>IF(Tariff_Input!E75&gt;'2xSD'!Q$7,'2xSD'!Q$7,IF(Tariff_Input!E75&lt;'2xSD'!Q$13,'2xSD'!Q$13,Tariff_Input!E75))</f>
        <v>19.994368672495771</v>
      </c>
      <c r="F75" s="7">
        <f>IF(Tariff_Input!F75&gt;'2xSD'!R$7,'2xSD'!R$7,IF(Tariff_Input!F75&lt;'2xSD'!R$13,'2xSD'!R$13,Tariff_Input!F75))</f>
        <v>20.323937999999998</v>
      </c>
      <c r="G75" s="7">
        <f>IF(Tariff_Input!G75&gt;'2xSD'!S$7,'2xSD'!S$7,IF(Tariff_Input!G75&lt;'2xSD'!S$13,'2xSD'!S$13,Tariff_Input!G75))</f>
        <v>20.802652781744435</v>
      </c>
      <c r="H75" s="7">
        <f>IF(Tariff_Input!H75&gt;'2xSD'!T$7,'2xSD'!T$7,IF(Tariff_Input!H75&lt;'2xSD'!T$13,'2xSD'!T$13,Tariff_Input!H75))</f>
        <v>21.218642649045044</v>
      </c>
      <c r="I75" s="7">
        <f>IF(Tariff_Input!I75&gt;'2xSD'!U$7,'2xSD'!U$7,IF(Tariff_Input!I75&lt;'2xSD'!U$13,'2xSD'!U$13,Tariff_Input!I75))</f>
        <v>21.64301550202595</v>
      </c>
      <c r="J75" s="7">
        <f>IF(Tariff_Input!J75&gt;'2xSD'!V$7,'2xSD'!V$7,IF(Tariff_Input!J75&lt;'2xSD'!V$13,'2xSD'!V$13,Tariff_Input!J75))</f>
        <v>22.075875812066467</v>
      </c>
      <c r="K75" s="7">
        <f>IF(Tariff_Input!K75&gt;'2xSD'!W$7,'2xSD'!W$7,IF(Tariff_Input!K75&lt;'2xSD'!W$13,'2xSD'!W$13,Tariff_Input!K75))</f>
        <v>22.517393328307801</v>
      </c>
      <c r="L75" s="7">
        <f>IF(Tariff_Input!L75&gt;'2xSD'!X$7,'2xSD'!X$7,IF(Tariff_Input!L75&lt;'2xSD'!X$13,'2xSD'!X$13,Tariff_Input!L75))</f>
        <v>22.967741194873959</v>
      </c>
    </row>
    <row r="76" spans="2:12" x14ac:dyDescent="0.25">
      <c r="B76" s="5">
        <v>3</v>
      </c>
      <c r="C76" s="6" t="s">
        <v>19</v>
      </c>
      <c r="D76" s="8">
        <f>Tariff_Input!D76</f>
        <v>17.194122</v>
      </c>
      <c r="E76" s="8">
        <f>IF(Tariff_Input!E76&gt;'2xSD'!Q$7,'2xSD'!Q$7,IF(Tariff_Input!E76&lt;'2xSD'!Q$13,'2xSD'!Q$13,Tariff_Input!E76))</f>
        <v>19.143339000000001</v>
      </c>
      <c r="F76" s="8">
        <f>IF(Tariff_Input!F76&gt;'2xSD'!R$7,'2xSD'!R$7,IF(Tariff_Input!F76&lt;'2xSD'!R$13,'2xSD'!R$13,Tariff_Input!F76))</f>
        <v>17.679013999999999</v>
      </c>
      <c r="G76" s="8">
        <f>IF(Tariff_Input!G76&gt;'2xSD'!S$7,'2xSD'!S$7,IF(Tariff_Input!G76&lt;'2xSD'!S$13,'2xSD'!S$13,Tariff_Input!G76))</f>
        <v>19.509435</v>
      </c>
      <c r="H76" s="8">
        <f>IF(Tariff_Input!H76&gt;'2xSD'!T$7,'2xSD'!T$7,IF(Tariff_Input!H76&lt;'2xSD'!T$13,'2xSD'!T$13,Tariff_Input!H76))</f>
        <v>21.218642649045044</v>
      </c>
      <c r="I76" s="8">
        <f>IF(Tariff_Input!I76&gt;'2xSD'!U$7,'2xSD'!U$7,IF(Tariff_Input!I76&lt;'2xSD'!U$13,'2xSD'!U$13,Tariff_Input!I76))</f>
        <v>21.64301550202595</v>
      </c>
      <c r="J76" s="8">
        <f>IF(Tariff_Input!J76&gt;'2xSD'!V$7,'2xSD'!V$7,IF(Tariff_Input!J76&lt;'2xSD'!V$13,'2xSD'!V$13,Tariff_Input!J76))</f>
        <v>22.075875812066467</v>
      </c>
      <c r="K76" s="8">
        <f>IF(Tariff_Input!K76&gt;'2xSD'!W$7,'2xSD'!W$7,IF(Tariff_Input!K76&lt;'2xSD'!W$13,'2xSD'!W$13,Tariff_Input!K76))</f>
        <v>22.517393328307801</v>
      </c>
      <c r="L76" s="8">
        <f>IF(Tariff_Input!L76&gt;'2xSD'!X$7,'2xSD'!X$7,IF(Tariff_Input!L76&lt;'2xSD'!X$13,'2xSD'!X$13,Tariff_Input!L76))</f>
        <v>22.967741194873959</v>
      </c>
    </row>
    <row r="77" spans="2:12" x14ac:dyDescent="0.25">
      <c r="B77" s="5">
        <v>4</v>
      </c>
      <c r="C77" s="6" t="s">
        <v>22</v>
      </c>
      <c r="D77" s="7">
        <f>Tariff_Input!D77</f>
        <v>18.970946999999999</v>
      </c>
      <c r="E77" s="7">
        <f>IF(Tariff_Input!E77&gt;'2xSD'!Q$7,'2xSD'!Q$7,IF(Tariff_Input!E77&lt;'2xSD'!Q$13,'2xSD'!Q$13,Tariff_Input!E77))</f>
        <v>19.994368672495771</v>
      </c>
      <c r="F77" s="7">
        <f>IF(Tariff_Input!F77&gt;'2xSD'!R$7,'2xSD'!R$7,IF(Tariff_Input!F77&lt;'2xSD'!R$13,'2xSD'!R$13,Tariff_Input!F77))</f>
        <v>20.394561456228008</v>
      </c>
      <c r="G77" s="7">
        <f>IF(Tariff_Input!G77&gt;'2xSD'!S$7,'2xSD'!S$7,IF(Tariff_Input!G77&lt;'2xSD'!S$13,'2xSD'!S$13,Tariff_Input!G77))</f>
        <v>20.802652781744435</v>
      </c>
      <c r="H77" s="7">
        <f>IF(Tariff_Input!H77&gt;'2xSD'!T$7,'2xSD'!T$7,IF(Tariff_Input!H77&lt;'2xSD'!T$13,'2xSD'!T$13,Tariff_Input!H77))</f>
        <v>21.218642649045044</v>
      </c>
      <c r="I77" s="7">
        <f>IF(Tariff_Input!I77&gt;'2xSD'!U$7,'2xSD'!U$7,IF(Tariff_Input!I77&lt;'2xSD'!U$13,'2xSD'!U$13,Tariff_Input!I77))</f>
        <v>21.64301550202595</v>
      </c>
      <c r="J77" s="7">
        <f>IF(Tariff_Input!J77&gt;'2xSD'!V$7,'2xSD'!V$7,IF(Tariff_Input!J77&lt;'2xSD'!V$13,'2xSD'!V$13,Tariff_Input!J77))</f>
        <v>22.075875812066467</v>
      </c>
      <c r="K77" s="7">
        <f>IF(Tariff_Input!K77&gt;'2xSD'!W$7,'2xSD'!W$7,IF(Tariff_Input!K77&lt;'2xSD'!W$13,'2xSD'!W$13,Tariff_Input!K77))</f>
        <v>22.517393328307801</v>
      </c>
      <c r="L77" s="7">
        <f>IF(Tariff_Input!L77&gt;'2xSD'!X$7,'2xSD'!X$7,IF(Tariff_Input!L77&lt;'2xSD'!X$13,'2xSD'!X$13,Tariff_Input!L77))</f>
        <v>22.967741194873959</v>
      </c>
    </row>
    <row r="78" spans="2:12" x14ac:dyDescent="0.25">
      <c r="B78" s="5">
        <v>5</v>
      </c>
      <c r="C78" s="6" t="s">
        <v>23</v>
      </c>
      <c r="D78" s="8">
        <f>Tariff_Input!D78</f>
        <v>14.012798999999999</v>
      </c>
      <c r="E78" s="8">
        <f>IF(Tariff_Input!E78&gt;'2xSD'!Q$7,'2xSD'!Q$7,IF(Tariff_Input!E78&lt;'2xSD'!Q$13,'2xSD'!Q$13,Tariff_Input!E78))</f>
        <v>15.702809999999999</v>
      </c>
      <c r="F78" s="8">
        <f>IF(Tariff_Input!F78&gt;'2xSD'!R$7,'2xSD'!R$7,IF(Tariff_Input!F78&lt;'2xSD'!R$13,'2xSD'!R$13,Tariff_Input!F78))</f>
        <v>13.975459000000001</v>
      </c>
      <c r="G78" s="8">
        <f>IF(Tariff_Input!G78&gt;'2xSD'!S$7,'2xSD'!S$7,IF(Tariff_Input!G78&lt;'2xSD'!S$13,'2xSD'!S$13,Tariff_Input!G78))</f>
        <v>15.254923</v>
      </c>
      <c r="H78" s="8">
        <f>IF(Tariff_Input!H78&gt;'2xSD'!T$7,'2xSD'!T$7,IF(Tariff_Input!H78&lt;'2xSD'!T$13,'2xSD'!T$13,Tariff_Input!H78))</f>
        <v>21.218642649045044</v>
      </c>
      <c r="I78" s="8">
        <f>IF(Tariff_Input!I78&gt;'2xSD'!U$7,'2xSD'!U$7,IF(Tariff_Input!I78&lt;'2xSD'!U$13,'2xSD'!U$13,Tariff_Input!I78))</f>
        <v>21.64301550202595</v>
      </c>
      <c r="J78" s="8">
        <f>IF(Tariff_Input!J78&gt;'2xSD'!V$7,'2xSD'!V$7,IF(Tariff_Input!J78&lt;'2xSD'!V$13,'2xSD'!V$13,Tariff_Input!J78))</f>
        <v>22.075875812066467</v>
      </c>
      <c r="K78" s="8">
        <f>IF(Tariff_Input!K78&gt;'2xSD'!W$7,'2xSD'!W$7,IF(Tariff_Input!K78&lt;'2xSD'!W$13,'2xSD'!W$13,Tariff_Input!K78))</f>
        <v>22.517393328307801</v>
      </c>
      <c r="L78" s="8">
        <f>IF(Tariff_Input!L78&gt;'2xSD'!X$7,'2xSD'!X$7,IF(Tariff_Input!L78&lt;'2xSD'!X$13,'2xSD'!X$13,Tariff_Input!L78))</f>
        <v>22.967741194873959</v>
      </c>
    </row>
    <row r="79" spans="2:12" x14ac:dyDescent="0.25">
      <c r="B79" s="5">
        <v>6</v>
      </c>
      <c r="C79" s="6" t="s">
        <v>24</v>
      </c>
      <c r="D79" s="7">
        <f>Tariff_Input!D79</f>
        <v>14.488239</v>
      </c>
      <c r="E79" s="7">
        <f>IF(Tariff_Input!E79&gt;'2xSD'!Q$7,'2xSD'!Q$7,IF(Tariff_Input!E79&lt;'2xSD'!Q$13,'2xSD'!Q$13,Tariff_Input!E79))</f>
        <v>15.46824</v>
      </c>
      <c r="F79" s="7">
        <f>IF(Tariff_Input!F79&gt;'2xSD'!R$7,'2xSD'!R$7,IF(Tariff_Input!F79&lt;'2xSD'!R$13,'2xSD'!R$13,Tariff_Input!F79))</f>
        <v>13.882687000000001</v>
      </c>
      <c r="G79" s="7">
        <f>IF(Tariff_Input!G79&gt;'2xSD'!S$7,'2xSD'!S$7,IF(Tariff_Input!G79&lt;'2xSD'!S$13,'2xSD'!S$13,Tariff_Input!G79))</f>
        <v>15.119101000000001</v>
      </c>
      <c r="H79" s="7">
        <f>IF(Tariff_Input!H79&gt;'2xSD'!T$7,'2xSD'!T$7,IF(Tariff_Input!H79&lt;'2xSD'!T$13,'2xSD'!T$13,Tariff_Input!H79))</f>
        <v>20.757273999999999</v>
      </c>
      <c r="I79" s="7">
        <f>IF(Tariff_Input!I79&gt;'2xSD'!U$7,'2xSD'!U$7,IF(Tariff_Input!I79&lt;'2xSD'!U$13,'2xSD'!U$13,Tariff_Input!I79))</f>
        <v>21.64301550202595</v>
      </c>
      <c r="J79" s="7">
        <f>IF(Tariff_Input!J79&gt;'2xSD'!V$7,'2xSD'!V$7,IF(Tariff_Input!J79&lt;'2xSD'!V$13,'2xSD'!V$13,Tariff_Input!J79))</f>
        <v>22.075875812066467</v>
      </c>
      <c r="K79" s="7">
        <f>IF(Tariff_Input!K79&gt;'2xSD'!W$7,'2xSD'!W$7,IF(Tariff_Input!K79&lt;'2xSD'!W$13,'2xSD'!W$13,Tariff_Input!K79))</f>
        <v>22.517393328307801</v>
      </c>
      <c r="L79" s="7">
        <f>IF(Tariff_Input!L79&gt;'2xSD'!X$7,'2xSD'!X$7,IF(Tariff_Input!L79&lt;'2xSD'!X$13,'2xSD'!X$13,Tariff_Input!L79))</f>
        <v>22.967741194873959</v>
      </c>
    </row>
    <row r="80" spans="2:12" x14ac:dyDescent="0.25">
      <c r="B80" s="5">
        <v>7</v>
      </c>
      <c r="C80" s="6" t="s">
        <v>25</v>
      </c>
      <c r="D80" s="8">
        <f>Tariff_Input!D80</f>
        <v>21.062018999999999</v>
      </c>
      <c r="E80" s="8">
        <f>IF(Tariff_Input!E80&gt;'2xSD'!Q$7,'2xSD'!Q$7,IF(Tariff_Input!E80&lt;'2xSD'!Q$13,'2xSD'!Q$13,Tariff_Input!E80))</f>
        <v>19.994368672495771</v>
      </c>
      <c r="F80" s="8">
        <f>IF(Tariff_Input!F80&gt;'2xSD'!R$7,'2xSD'!R$7,IF(Tariff_Input!F80&lt;'2xSD'!R$13,'2xSD'!R$13,Tariff_Input!F80))</f>
        <v>19.803148</v>
      </c>
      <c r="G80" s="8">
        <f>IF(Tariff_Input!G80&gt;'2xSD'!S$7,'2xSD'!S$7,IF(Tariff_Input!G80&lt;'2xSD'!S$13,'2xSD'!S$13,Tariff_Input!G80))</f>
        <v>19.828423000000001</v>
      </c>
      <c r="H80" s="8">
        <f>IF(Tariff_Input!H80&gt;'2xSD'!T$7,'2xSD'!T$7,IF(Tariff_Input!H80&lt;'2xSD'!T$13,'2xSD'!T$13,Tariff_Input!H80))</f>
        <v>21.218642649045044</v>
      </c>
      <c r="I80" s="8">
        <f>IF(Tariff_Input!I80&gt;'2xSD'!U$7,'2xSD'!U$7,IF(Tariff_Input!I80&lt;'2xSD'!U$13,'2xSD'!U$13,Tariff_Input!I80))</f>
        <v>21.64301550202595</v>
      </c>
      <c r="J80" s="8">
        <f>IF(Tariff_Input!J80&gt;'2xSD'!V$7,'2xSD'!V$7,IF(Tariff_Input!J80&lt;'2xSD'!V$13,'2xSD'!V$13,Tariff_Input!J80))</f>
        <v>22.075875812066467</v>
      </c>
      <c r="K80" s="8">
        <f>IF(Tariff_Input!K80&gt;'2xSD'!W$7,'2xSD'!W$7,IF(Tariff_Input!K80&lt;'2xSD'!W$13,'2xSD'!W$13,Tariff_Input!K80))</f>
        <v>22.517393328307801</v>
      </c>
      <c r="L80" s="8">
        <f>IF(Tariff_Input!L80&gt;'2xSD'!X$7,'2xSD'!X$7,IF(Tariff_Input!L80&lt;'2xSD'!X$13,'2xSD'!X$13,Tariff_Input!L80))</f>
        <v>22.967741194873959</v>
      </c>
    </row>
    <row r="81" spans="2:12" x14ac:dyDescent="0.25">
      <c r="B81" s="5">
        <v>8</v>
      </c>
      <c r="C81" s="6" t="s">
        <v>26</v>
      </c>
      <c r="D81" s="7">
        <f>Tariff_Input!D81</f>
        <v>11.87551</v>
      </c>
      <c r="E81" s="7">
        <f>IF(Tariff_Input!E81&gt;'2xSD'!Q$7,'2xSD'!Q$7,IF(Tariff_Input!E81&lt;'2xSD'!Q$13,'2xSD'!Q$13,Tariff_Input!E81))</f>
        <v>12.97723</v>
      </c>
      <c r="F81" s="7">
        <f>IF(Tariff_Input!F81&gt;'2xSD'!R$7,'2xSD'!R$7,IF(Tariff_Input!F81&lt;'2xSD'!R$13,'2xSD'!R$13,Tariff_Input!F81))</f>
        <v>11.185578</v>
      </c>
      <c r="G81" s="7">
        <f>IF(Tariff_Input!G81&gt;'2xSD'!S$7,'2xSD'!S$7,IF(Tariff_Input!G81&lt;'2xSD'!S$13,'2xSD'!S$13,Tariff_Input!G81))</f>
        <v>12.210345999999999</v>
      </c>
      <c r="H81" s="7">
        <f>IF(Tariff_Input!H81&gt;'2xSD'!T$7,'2xSD'!T$7,IF(Tariff_Input!H81&lt;'2xSD'!T$13,'2xSD'!T$13,Tariff_Input!H81))</f>
        <v>17.819707000000001</v>
      </c>
      <c r="I81" s="7">
        <f>IF(Tariff_Input!I81&gt;'2xSD'!U$7,'2xSD'!U$7,IF(Tariff_Input!I81&lt;'2xSD'!U$13,'2xSD'!U$13,Tariff_Input!I81))</f>
        <v>21.64301550202595</v>
      </c>
      <c r="J81" s="7">
        <f>IF(Tariff_Input!J81&gt;'2xSD'!V$7,'2xSD'!V$7,IF(Tariff_Input!J81&lt;'2xSD'!V$13,'2xSD'!V$13,Tariff_Input!J81))</f>
        <v>22.075875812066467</v>
      </c>
      <c r="K81" s="7">
        <f>IF(Tariff_Input!K81&gt;'2xSD'!W$7,'2xSD'!W$7,IF(Tariff_Input!K81&lt;'2xSD'!W$13,'2xSD'!W$13,Tariff_Input!K81))</f>
        <v>22.517393328307801</v>
      </c>
      <c r="L81" s="7">
        <f>IF(Tariff_Input!L81&gt;'2xSD'!X$7,'2xSD'!X$7,IF(Tariff_Input!L81&lt;'2xSD'!X$13,'2xSD'!X$13,Tariff_Input!L81))</f>
        <v>22.967741194873959</v>
      </c>
    </row>
    <row r="82" spans="2:12" x14ac:dyDescent="0.25">
      <c r="B82" s="5">
        <v>9</v>
      </c>
      <c r="C82" s="6" t="s">
        <v>27</v>
      </c>
      <c r="D82" s="8">
        <f>Tariff_Input!D82</f>
        <v>11.665368000000001</v>
      </c>
      <c r="E82" s="8">
        <f>IF(Tariff_Input!E82&gt;'2xSD'!Q$7,'2xSD'!Q$7,IF(Tariff_Input!E82&lt;'2xSD'!Q$13,'2xSD'!Q$13,Tariff_Input!E82))</f>
        <v>12.98048</v>
      </c>
      <c r="F82" s="8">
        <f>IF(Tariff_Input!F82&gt;'2xSD'!R$7,'2xSD'!R$7,IF(Tariff_Input!F82&lt;'2xSD'!R$13,'2xSD'!R$13,Tariff_Input!F82))</f>
        <v>10.996442</v>
      </c>
      <c r="G82" s="8">
        <f>IF(Tariff_Input!G82&gt;'2xSD'!S$7,'2xSD'!S$7,IF(Tariff_Input!G82&lt;'2xSD'!S$13,'2xSD'!S$13,Tariff_Input!G82))</f>
        <v>11.094894</v>
      </c>
      <c r="H82" s="8">
        <f>IF(Tariff_Input!H82&gt;'2xSD'!T$7,'2xSD'!T$7,IF(Tariff_Input!H82&lt;'2xSD'!T$13,'2xSD'!T$13,Tariff_Input!H82))</f>
        <v>17.307168000000001</v>
      </c>
      <c r="I82" s="8">
        <f>IF(Tariff_Input!I82&gt;'2xSD'!U$7,'2xSD'!U$7,IF(Tariff_Input!I82&lt;'2xSD'!U$13,'2xSD'!U$13,Tariff_Input!I82))</f>
        <v>21.64301550202595</v>
      </c>
      <c r="J82" s="8">
        <f>IF(Tariff_Input!J82&gt;'2xSD'!V$7,'2xSD'!V$7,IF(Tariff_Input!J82&lt;'2xSD'!V$13,'2xSD'!V$13,Tariff_Input!J82))</f>
        <v>22.075875812066467</v>
      </c>
      <c r="K82" s="8">
        <f>IF(Tariff_Input!K82&gt;'2xSD'!W$7,'2xSD'!W$7,IF(Tariff_Input!K82&lt;'2xSD'!W$13,'2xSD'!W$13,Tariff_Input!K82))</f>
        <v>22.517393328307801</v>
      </c>
      <c r="L82" s="8">
        <f>IF(Tariff_Input!L82&gt;'2xSD'!X$7,'2xSD'!X$7,IF(Tariff_Input!L82&lt;'2xSD'!X$13,'2xSD'!X$13,Tariff_Input!L82))</f>
        <v>22.967741194873959</v>
      </c>
    </row>
    <row r="83" spans="2:12" x14ac:dyDescent="0.25">
      <c r="B83" s="5">
        <v>10</v>
      </c>
      <c r="C83" s="6" t="s">
        <v>28</v>
      </c>
      <c r="D83" s="7">
        <f>Tariff_Input!D83</f>
        <v>11.364027</v>
      </c>
      <c r="E83" s="7">
        <f>IF(Tariff_Input!E83&gt;'2xSD'!Q$7,'2xSD'!Q$7,IF(Tariff_Input!E83&lt;'2xSD'!Q$13,'2xSD'!Q$13,Tariff_Input!E83))</f>
        <v>12.642999</v>
      </c>
      <c r="F83" s="7">
        <f>IF(Tariff_Input!F83&gt;'2xSD'!R$7,'2xSD'!R$7,IF(Tariff_Input!F83&lt;'2xSD'!R$13,'2xSD'!R$13,Tariff_Input!F83))</f>
        <v>10.795508</v>
      </c>
      <c r="G83" s="7">
        <f>IF(Tariff_Input!G83&gt;'2xSD'!S$7,'2xSD'!S$7,IF(Tariff_Input!G83&lt;'2xSD'!S$13,'2xSD'!S$13,Tariff_Input!G83))</f>
        <v>11.604979</v>
      </c>
      <c r="H83" s="7">
        <f>IF(Tariff_Input!H83&gt;'2xSD'!T$7,'2xSD'!T$7,IF(Tariff_Input!H83&lt;'2xSD'!T$13,'2xSD'!T$13,Tariff_Input!H83))</f>
        <v>16.651139000000001</v>
      </c>
      <c r="I83" s="7">
        <f>IF(Tariff_Input!I83&gt;'2xSD'!U$7,'2xSD'!U$7,IF(Tariff_Input!I83&lt;'2xSD'!U$13,'2xSD'!U$13,Tariff_Input!I83))</f>
        <v>21.64301550202595</v>
      </c>
      <c r="J83" s="7">
        <f>IF(Tariff_Input!J83&gt;'2xSD'!V$7,'2xSD'!V$7,IF(Tariff_Input!J83&lt;'2xSD'!V$13,'2xSD'!V$13,Tariff_Input!J83))</f>
        <v>22.075875812066467</v>
      </c>
      <c r="K83" s="7">
        <f>IF(Tariff_Input!K83&gt;'2xSD'!W$7,'2xSD'!W$7,IF(Tariff_Input!K83&lt;'2xSD'!W$13,'2xSD'!W$13,Tariff_Input!K83))</f>
        <v>22.517393328307801</v>
      </c>
      <c r="L83" s="7">
        <f>IF(Tariff_Input!L83&gt;'2xSD'!X$7,'2xSD'!X$7,IF(Tariff_Input!L83&lt;'2xSD'!X$13,'2xSD'!X$13,Tariff_Input!L83))</f>
        <v>22.967741194873959</v>
      </c>
    </row>
    <row r="84" spans="2:12" x14ac:dyDescent="0.25">
      <c r="B84" s="5">
        <v>11</v>
      </c>
      <c r="C84" s="6" t="s">
        <v>29</v>
      </c>
      <c r="D84" s="8">
        <f>Tariff_Input!D84</f>
        <v>5.7870699999999999</v>
      </c>
      <c r="E84" s="8">
        <f>IF(Tariff_Input!E84&gt;'2xSD'!Q$7,'2xSD'!Q$7,IF(Tariff_Input!E84&lt;'2xSD'!Q$13,'2xSD'!Q$13,Tariff_Input!E84))</f>
        <v>7.4143090000000003</v>
      </c>
      <c r="F84" s="8">
        <f>IF(Tariff_Input!F84&gt;'2xSD'!R$7,'2xSD'!R$7,IF(Tariff_Input!F84&lt;'2xSD'!R$13,'2xSD'!R$13,Tariff_Input!F84))</f>
        <v>4.6550520000000004</v>
      </c>
      <c r="G84" s="8">
        <f>IF(Tariff_Input!G84&gt;'2xSD'!S$7,'2xSD'!S$7,IF(Tariff_Input!G84&lt;'2xSD'!S$13,'2xSD'!S$13,Tariff_Input!G84))</f>
        <v>5.6190660000000001</v>
      </c>
      <c r="H84" s="8">
        <f>IF(Tariff_Input!H84&gt;'2xSD'!T$7,'2xSD'!T$7,IF(Tariff_Input!H84&lt;'2xSD'!T$13,'2xSD'!T$13,Tariff_Input!H84))</f>
        <v>11.820460000000001</v>
      </c>
      <c r="I84" s="8">
        <f>IF(Tariff_Input!I84&gt;'2xSD'!U$7,'2xSD'!U$7,IF(Tariff_Input!I84&lt;'2xSD'!U$13,'2xSD'!U$13,Tariff_Input!I84))</f>
        <v>21.64301550202595</v>
      </c>
      <c r="J84" s="8">
        <f>IF(Tariff_Input!J84&gt;'2xSD'!V$7,'2xSD'!V$7,IF(Tariff_Input!J84&lt;'2xSD'!V$13,'2xSD'!V$13,Tariff_Input!J84))</f>
        <v>22.075875812066467</v>
      </c>
      <c r="K84" s="8">
        <f>IF(Tariff_Input!K84&gt;'2xSD'!W$7,'2xSD'!W$7,IF(Tariff_Input!K84&lt;'2xSD'!W$13,'2xSD'!W$13,Tariff_Input!K84))</f>
        <v>22.517393328307801</v>
      </c>
      <c r="L84" s="8">
        <f>IF(Tariff_Input!L84&gt;'2xSD'!X$7,'2xSD'!X$7,IF(Tariff_Input!L84&lt;'2xSD'!X$13,'2xSD'!X$13,Tariff_Input!L84))</f>
        <v>22.967741194873959</v>
      </c>
    </row>
    <row r="85" spans="2:12" x14ac:dyDescent="0.25">
      <c r="B85" s="5">
        <v>12</v>
      </c>
      <c r="C85" s="6" t="s">
        <v>30</v>
      </c>
      <c r="D85" s="7">
        <f>Tariff_Input!D85</f>
        <v>6.8212929999999998</v>
      </c>
      <c r="E85" s="7">
        <f>IF(Tariff_Input!E85&gt;'2xSD'!Q$7,'2xSD'!Q$7,IF(Tariff_Input!E85&lt;'2xSD'!Q$13,'2xSD'!Q$13,Tariff_Input!E85))</f>
        <v>8.1489349999999998</v>
      </c>
      <c r="F85" s="7">
        <f>IF(Tariff_Input!F85&gt;'2xSD'!R$7,'2xSD'!R$7,IF(Tariff_Input!F85&lt;'2xSD'!R$13,'2xSD'!R$13,Tariff_Input!F85))</f>
        <v>6.8235089999999996</v>
      </c>
      <c r="G85" s="7">
        <f>IF(Tariff_Input!G85&gt;'2xSD'!S$7,'2xSD'!S$7,IF(Tariff_Input!G85&lt;'2xSD'!S$13,'2xSD'!S$13,Tariff_Input!G85))</f>
        <v>7.4208720000000001</v>
      </c>
      <c r="H85" s="7">
        <f>IF(Tariff_Input!H85&gt;'2xSD'!T$7,'2xSD'!T$7,IF(Tariff_Input!H85&lt;'2xSD'!T$13,'2xSD'!T$13,Tariff_Input!H85))</f>
        <v>11.140306000000001</v>
      </c>
      <c r="I85" s="7">
        <f>IF(Tariff_Input!I85&gt;'2xSD'!U$7,'2xSD'!U$7,IF(Tariff_Input!I85&lt;'2xSD'!U$13,'2xSD'!U$13,Tariff_Input!I85))</f>
        <v>21.64301550202595</v>
      </c>
      <c r="J85" s="7">
        <f>IF(Tariff_Input!J85&gt;'2xSD'!V$7,'2xSD'!V$7,IF(Tariff_Input!J85&lt;'2xSD'!V$13,'2xSD'!V$13,Tariff_Input!J85))</f>
        <v>22.075875812066467</v>
      </c>
      <c r="K85" s="7">
        <f>IF(Tariff_Input!K85&gt;'2xSD'!W$7,'2xSD'!W$7,IF(Tariff_Input!K85&lt;'2xSD'!W$13,'2xSD'!W$13,Tariff_Input!K85))</f>
        <v>22.517393328307801</v>
      </c>
      <c r="L85" s="7">
        <f>IF(Tariff_Input!L85&gt;'2xSD'!X$7,'2xSD'!X$7,IF(Tariff_Input!L85&lt;'2xSD'!X$13,'2xSD'!X$13,Tariff_Input!L85))</f>
        <v>22.967741194873959</v>
      </c>
    </row>
    <row r="86" spans="2:12" x14ac:dyDescent="0.25">
      <c r="B86" s="5">
        <v>13</v>
      </c>
      <c r="C86" s="6" t="s">
        <v>31</v>
      </c>
      <c r="D86" s="8">
        <f>Tariff_Input!D86</f>
        <v>4.338997</v>
      </c>
      <c r="E86" s="8">
        <f>IF(Tariff_Input!E86&gt;'2xSD'!Q$7,'2xSD'!Q$7,IF(Tariff_Input!E86&lt;'2xSD'!Q$13,'2xSD'!Q$13,Tariff_Input!E86))</f>
        <v>4.5949150000000003</v>
      </c>
      <c r="F86" s="8">
        <f>IF(Tariff_Input!F86&gt;'2xSD'!R$7,'2xSD'!R$7,IF(Tariff_Input!F86&lt;'2xSD'!R$13,'2xSD'!R$13,Tariff_Input!F86))</f>
        <v>3.161877</v>
      </c>
      <c r="G86" s="8">
        <f>IF(Tariff_Input!G86&gt;'2xSD'!S$7,'2xSD'!S$7,IF(Tariff_Input!G86&lt;'2xSD'!S$13,'2xSD'!S$13,Tariff_Input!G86))</f>
        <v>3.445948</v>
      </c>
      <c r="H86" s="8">
        <f>IF(Tariff_Input!H86&gt;'2xSD'!T$7,'2xSD'!T$7,IF(Tariff_Input!H86&lt;'2xSD'!T$13,'2xSD'!T$13,Tariff_Input!H86))</f>
        <v>3.7346689999999998</v>
      </c>
      <c r="I86" s="8">
        <f>IF(Tariff_Input!I86&gt;'2xSD'!U$7,'2xSD'!U$7,IF(Tariff_Input!I86&lt;'2xSD'!U$13,'2xSD'!U$13,Tariff_Input!I86))</f>
        <v>10.560216</v>
      </c>
      <c r="J86" s="8">
        <f>IF(Tariff_Input!J86&gt;'2xSD'!V$7,'2xSD'!V$7,IF(Tariff_Input!J86&lt;'2xSD'!V$13,'2xSD'!V$13,Tariff_Input!J86))</f>
        <v>12.3429</v>
      </c>
      <c r="K86" s="8">
        <f>IF(Tariff_Input!K86&gt;'2xSD'!W$7,'2xSD'!W$7,IF(Tariff_Input!K86&lt;'2xSD'!W$13,'2xSD'!W$13,Tariff_Input!K86))</f>
        <v>11.506169999999999</v>
      </c>
      <c r="L86" s="8">
        <f>IF(Tariff_Input!L86&gt;'2xSD'!X$7,'2xSD'!X$7,IF(Tariff_Input!L86&lt;'2xSD'!X$13,'2xSD'!X$13,Tariff_Input!L86))</f>
        <v>12.573041</v>
      </c>
    </row>
    <row r="87" spans="2:12" x14ac:dyDescent="0.25">
      <c r="B87" s="5">
        <v>14</v>
      </c>
      <c r="C87" s="6" t="s">
        <v>32</v>
      </c>
      <c r="D87" s="7">
        <f>Tariff_Input!D87</f>
        <v>1.4697709999999999</v>
      </c>
      <c r="E87" s="7">
        <f>IF(Tariff_Input!E87&gt;'2xSD'!Q$7,'2xSD'!Q$7,IF(Tariff_Input!E87&lt;'2xSD'!Q$13,'2xSD'!Q$13,Tariff_Input!E87))</f>
        <v>2.1434030000000002</v>
      </c>
      <c r="F87" s="7">
        <f>IF(Tariff_Input!F87&gt;'2xSD'!R$7,'2xSD'!R$7,IF(Tariff_Input!F87&lt;'2xSD'!R$13,'2xSD'!R$13,Tariff_Input!F87))</f>
        <v>1.01309</v>
      </c>
      <c r="G87" s="7">
        <f>IF(Tariff_Input!G87&gt;'2xSD'!S$7,'2xSD'!S$7,IF(Tariff_Input!G87&lt;'2xSD'!S$13,'2xSD'!S$13,Tariff_Input!G87))</f>
        <v>1.227625</v>
      </c>
      <c r="H87" s="7">
        <f>IF(Tariff_Input!H87&gt;'2xSD'!T$7,'2xSD'!T$7,IF(Tariff_Input!H87&lt;'2xSD'!T$13,'2xSD'!T$13,Tariff_Input!H87))</f>
        <v>3.7733569999999999</v>
      </c>
      <c r="I87" s="7">
        <f>IF(Tariff_Input!I87&gt;'2xSD'!U$7,'2xSD'!U$7,IF(Tariff_Input!I87&lt;'2xSD'!U$13,'2xSD'!U$13,Tariff_Input!I87))</f>
        <v>6.1306789999999998</v>
      </c>
      <c r="J87" s="7">
        <f>IF(Tariff_Input!J87&gt;'2xSD'!V$7,'2xSD'!V$7,IF(Tariff_Input!J87&lt;'2xSD'!V$13,'2xSD'!V$13,Tariff_Input!J87))</f>
        <v>6.7264970000000002</v>
      </c>
      <c r="K87" s="7">
        <f>IF(Tariff_Input!K87&gt;'2xSD'!W$7,'2xSD'!W$7,IF(Tariff_Input!K87&lt;'2xSD'!W$13,'2xSD'!W$13,Tariff_Input!K87))</f>
        <v>5.4403649999999999</v>
      </c>
      <c r="L87" s="7">
        <f>IF(Tariff_Input!L87&gt;'2xSD'!X$7,'2xSD'!X$7,IF(Tariff_Input!L87&lt;'2xSD'!X$13,'2xSD'!X$13,Tariff_Input!L87))</f>
        <v>5.095726</v>
      </c>
    </row>
    <row r="88" spans="2:12" x14ac:dyDescent="0.25">
      <c r="B88" s="5">
        <v>15</v>
      </c>
      <c r="C88" s="6" t="s">
        <v>33</v>
      </c>
      <c r="D88" s="8">
        <f>Tariff_Input!D88</f>
        <v>0.326714</v>
      </c>
      <c r="E88" s="8">
        <f>IF(Tariff_Input!E88&gt;'2xSD'!Q$7,'2xSD'!Q$7,IF(Tariff_Input!E88&lt;'2xSD'!Q$13,'2xSD'!Q$13,Tariff_Input!E88))</f>
        <v>0.25273099999999998</v>
      </c>
      <c r="F88" s="8">
        <f>IF(Tariff_Input!F88&gt;'2xSD'!R$7,'2xSD'!R$7,IF(Tariff_Input!F88&lt;'2xSD'!R$13,'2xSD'!R$13,Tariff_Input!F88))</f>
        <v>0.150279</v>
      </c>
      <c r="G88" s="8">
        <f>IF(Tariff_Input!G88&gt;'2xSD'!S$7,'2xSD'!S$7,IF(Tariff_Input!G88&lt;'2xSD'!S$13,'2xSD'!S$13,Tariff_Input!G88))</f>
        <v>0.18217</v>
      </c>
      <c r="H88" s="8">
        <f>IF(Tariff_Input!H88&gt;'2xSD'!T$7,'2xSD'!T$7,IF(Tariff_Input!H88&lt;'2xSD'!T$13,'2xSD'!T$13,Tariff_Input!H88))</f>
        <v>0.12748499999999999</v>
      </c>
      <c r="I88" s="8">
        <f>IF(Tariff_Input!I88&gt;'2xSD'!U$7,'2xSD'!U$7,IF(Tariff_Input!I88&lt;'2xSD'!U$13,'2xSD'!U$13,Tariff_Input!I88))</f>
        <v>3.958647</v>
      </c>
      <c r="J88" s="8">
        <f>IF(Tariff_Input!J88&gt;'2xSD'!V$7,'2xSD'!V$7,IF(Tariff_Input!J88&lt;'2xSD'!V$13,'2xSD'!V$13,Tariff_Input!J88))</f>
        <v>4.3099030000000003</v>
      </c>
      <c r="K88" s="8">
        <f>IF(Tariff_Input!K88&gt;'2xSD'!W$7,'2xSD'!W$7,IF(Tariff_Input!K88&lt;'2xSD'!W$13,'2xSD'!W$13,Tariff_Input!K88))</f>
        <v>4.0514520000000003</v>
      </c>
      <c r="L88" s="8">
        <f>IF(Tariff_Input!L88&gt;'2xSD'!X$7,'2xSD'!X$7,IF(Tariff_Input!L88&lt;'2xSD'!X$13,'2xSD'!X$13,Tariff_Input!L88))</f>
        <v>3.7010640000000001</v>
      </c>
    </row>
    <row r="89" spans="2:12" x14ac:dyDescent="0.25">
      <c r="B89" s="5">
        <v>16</v>
      </c>
      <c r="C89" s="6" t="s">
        <v>34</v>
      </c>
      <c r="D89" s="7">
        <f>Tariff_Input!D89</f>
        <v>0</v>
      </c>
      <c r="E89" s="7">
        <f>IF(Tariff_Input!E89&gt;'2xSD'!Q$7,'2xSD'!Q$7,IF(Tariff_Input!E89&lt;'2xSD'!Q$13,'2xSD'!Q$13,Tariff_Input!E89))</f>
        <v>-1.0690467966798293E-2</v>
      </c>
      <c r="F89" s="7">
        <f>IF(Tariff_Input!F89&gt;'2xSD'!R$7,'2xSD'!R$7,IF(Tariff_Input!F89&lt;'2xSD'!R$13,'2xSD'!R$13,Tariff_Input!F89))</f>
        <v>0</v>
      </c>
      <c r="G89" s="7">
        <f>IF(Tariff_Input!G89&gt;'2xSD'!S$7,'2xSD'!S$7,IF(Tariff_Input!G89&lt;'2xSD'!S$13,'2xSD'!S$13,Tariff_Input!G89))</f>
        <v>0</v>
      </c>
      <c r="H89" s="7">
        <f>IF(Tariff_Input!H89&gt;'2xSD'!T$7,'2xSD'!T$7,IF(Tariff_Input!H89&lt;'2xSD'!T$13,'2xSD'!T$13,Tariff_Input!H89))</f>
        <v>0</v>
      </c>
      <c r="I89" s="7">
        <f>IF(Tariff_Input!I89&gt;'2xSD'!U$7,'2xSD'!U$7,IF(Tariff_Input!I89&lt;'2xSD'!U$13,'2xSD'!U$13,Tariff_Input!I89))</f>
        <v>0.639575</v>
      </c>
      <c r="J89" s="7">
        <f>IF(Tariff_Input!J89&gt;'2xSD'!V$7,'2xSD'!V$7,IF(Tariff_Input!J89&lt;'2xSD'!V$13,'2xSD'!V$13,Tariff_Input!J89))</f>
        <v>0.83945899999999996</v>
      </c>
      <c r="K89" s="7">
        <f>IF(Tariff_Input!K89&gt;'2xSD'!W$7,'2xSD'!W$7,IF(Tariff_Input!K89&lt;'2xSD'!W$13,'2xSD'!W$13,Tariff_Input!K89))</f>
        <v>0.48440699999999998</v>
      </c>
      <c r="L89" s="7">
        <f>IF(Tariff_Input!L89&gt;'2xSD'!X$7,'2xSD'!X$7,IF(Tariff_Input!L89&lt;'2xSD'!X$13,'2xSD'!X$13,Tariff_Input!L89))</f>
        <v>0.312975</v>
      </c>
    </row>
    <row r="90" spans="2:12" x14ac:dyDescent="0.25">
      <c r="B90" s="5">
        <v>17</v>
      </c>
      <c r="C90" s="6" t="s">
        <v>35</v>
      </c>
      <c r="D90" s="8">
        <f>Tariff_Input!D90</f>
        <v>0</v>
      </c>
      <c r="E90" s="8">
        <f>IF(Tariff_Input!E90&gt;'2xSD'!Q$7,'2xSD'!Q$7,IF(Tariff_Input!E90&lt;'2xSD'!Q$13,'2xSD'!Q$13,Tariff_Input!E90))</f>
        <v>-1.0690467966798293E-2</v>
      </c>
      <c r="F90" s="8">
        <f>IF(Tariff_Input!F90&gt;'2xSD'!R$7,'2xSD'!R$7,IF(Tariff_Input!F90&lt;'2xSD'!R$13,'2xSD'!R$13,Tariff_Input!F90))</f>
        <v>0</v>
      </c>
      <c r="G90" s="8">
        <f>IF(Tariff_Input!G90&gt;'2xSD'!S$7,'2xSD'!S$7,IF(Tariff_Input!G90&lt;'2xSD'!S$13,'2xSD'!S$13,Tariff_Input!G90))</f>
        <v>0</v>
      </c>
      <c r="H90" s="8">
        <f>IF(Tariff_Input!H90&gt;'2xSD'!T$7,'2xSD'!T$7,IF(Tariff_Input!H90&lt;'2xSD'!T$13,'2xSD'!T$13,Tariff_Input!H90))</f>
        <v>0</v>
      </c>
      <c r="I90" s="8">
        <f>IF(Tariff_Input!I90&gt;'2xSD'!U$7,'2xSD'!U$7,IF(Tariff_Input!I90&lt;'2xSD'!U$13,'2xSD'!U$13,Tariff_Input!I90))</f>
        <v>0.52359299999999998</v>
      </c>
      <c r="J90" s="8">
        <f>IF(Tariff_Input!J90&gt;'2xSD'!V$7,'2xSD'!V$7,IF(Tariff_Input!J90&lt;'2xSD'!V$13,'2xSD'!V$13,Tariff_Input!J90))</f>
        <v>0.67164800000000002</v>
      </c>
      <c r="K90" s="8">
        <f>IF(Tariff_Input!K90&gt;'2xSD'!W$7,'2xSD'!W$7,IF(Tariff_Input!K90&lt;'2xSD'!W$13,'2xSD'!W$13,Tariff_Input!K90))</f>
        <v>0.73794000000000004</v>
      </c>
      <c r="L90" s="8">
        <f>IF(Tariff_Input!L90&gt;'2xSD'!X$7,'2xSD'!X$7,IF(Tariff_Input!L90&lt;'2xSD'!X$13,'2xSD'!X$13,Tariff_Input!L90))</f>
        <v>0.98965000000000003</v>
      </c>
    </row>
    <row r="91" spans="2:12" x14ac:dyDescent="0.25">
      <c r="B91" s="5">
        <v>18</v>
      </c>
      <c r="C91" s="6" t="s">
        <v>36</v>
      </c>
      <c r="D91" s="7">
        <f>Tariff_Input!D91</f>
        <v>0</v>
      </c>
      <c r="E91" s="7">
        <f>IF(Tariff_Input!E91&gt;'2xSD'!Q$7,'2xSD'!Q$7,IF(Tariff_Input!E91&lt;'2xSD'!Q$13,'2xSD'!Q$13,Tariff_Input!E91))</f>
        <v>-1.0690467966798293E-2</v>
      </c>
      <c r="F91" s="7">
        <f>IF(Tariff_Input!F91&gt;'2xSD'!R$7,'2xSD'!R$7,IF(Tariff_Input!F91&lt;'2xSD'!R$13,'2xSD'!R$13,Tariff_Input!F91))</f>
        <v>0</v>
      </c>
      <c r="G91" s="7">
        <f>IF(Tariff_Input!G91&gt;'2xSD'!S$7,'2xSD'!S$7,IF(Tariff_Input!G91&lt;'2xSD'!S$13,'2xSD'!S$13,Tariff_Input!G91))</f>
        <v>0</v>
      </c>
      <c r="H91" s="7">
        <f>IF(Tariff_Input!H91&gt;'2xSD'!T$7,'2xSD'!T$7,IF(Tariff_Input!H91&lt;'2xSD'!T$13,'2xSD'!T$13,Tariff_Input!H91))</f>
        <v>0</v>
      </c>
      <c r="I91" s="7">
        <f>IF(Tariff_Input!I91&gt;'2xSD'!U$7,'2xSD'!U$7,IF(Tariff_Input!I91&lt;'2xSD'!U$13,'2xSD'!U$13,Tariff_Input!I91))</f>
        <v>1.4162950000000001</v>
      </c>
      <c r="J91" s="7">
        <f>IF(Tariff_Input!J91&gt;'2xSD'!V$7,'2xSD'!V$7,IF(Tariff_Input!J91&lt;'2xSD'!V$13,'2xSD'!V$13,Tariff_Input!J91))</f>
        <v>1.6825810000000001</v>
      </c>
      <c r="K91" s="7">
        <f>IF(Tariff_Input!K91&gt;'2xSD'!W$7,'2xSD'!W$7,IF(Tariff_Input!K91&lt;'2xSD'!W$13,'2xSD'!W$13,Tariff_Input!K91))</f>
        <v>1.596797</v>
      </c>
      <c r="L91" s="7">
        <f>IF(Tariff_Input!L91&gt;'2xSD'!X$7,'2xSD'!X$7,IF(Tariff_Input!L91&lt;'2xSD'!X$13,'2xSD'!X$13,Tariff_Input!L91))</f>
        <v>1.8533329999999999</v>
      </c>
    </row>
    <row r="92" spans="2:12" x14ac:dyDescent="0.25">
      <c r="B92" s="5">
        <v>19</v>
      </c>
      <c r="C92" s="6" t="s">
        <v>37</v>
      </c>
      <c r="D92" s="8">
        <f>Tariff_Input!D92</f>
        <v>0</v>
      </c>
      <c r="E92" s="8">
        <f>IF(Tariff_Input!E92&gt;'2xSD'!Q$7,'2xSD'!Q$7,IF(Tariff_Input!E92&lt;'2xSD'!Q$13,'2xSD'!Q$13,Tariff_Input!E92))</f>
        <v>-1.0690467966798293E-2</v>
      </c>
      <c r="F92" s="8">
        <f>IF(Tariff_Input!F92&gt;'2xSD'!R$7,'2xSD'!R$7,IF(Tariff_Input!F92&lt;'2xSD'!R$13,'2xSD'!R$13,Tariff_Input!F92))</f>
        <v>0</v>
      </c>
      <c r="G92" s="8">
        <f>IF(Tariff_Input!G92&gt;'2xSD'!S$7,'2xSD'!S$7,IF(Tariff_Input!G92&lt;'2xSD'!S$13,'2xSD'!S$13,Tariff_Input!G92))</f>
        <v>0</v>
      </c>
      <c r="H92" s="8">
        <f>IF(Tariff_Input!H92&gt;'2xSD'!T$7,'2xSD'!T$7,IF(Tariff_Input!H92&lt;'2xSD'!T$13,'2xSD'!T$13,Tariff_Input!H92))</f>
        <v>0</v>
      </c>
      <c r="I92" s="8">
        <f>IF(Tariff_Input!I92&gt;'2xSD'!U$7,'2xSD'!U$7,IF(Tariff_Input!I92&lt;'2xSD'!U$13,'2xSD'!U$13,Tariff_Input!I92))</f>
        <v>0.639575</v>
      </c>
      <c r="J92" s="8">
        <f>IF(Tariff_Input!J92&gt;'2xSD'!V$7,'2xSD'!V$7,IF(Tariff_Input!J92&lt;'2xSD'!V$13,'2xSD'!V$13,Tariff_Input!J92))</f>
        <v>0.83945899999999996</v>
      </c>
      <c r="K92" s="8">
        <f>IF(Tariff_Input!K92&gt;'2xSD'!W$7,'2xSD'!W$7,IF(Tariff_Input!K92&lt;'2xSD'!W$13,'2xSD'!W$13,Tariff_Input!K92))</f>
        <v>0.48440699999999998</v>
      </c>
      <c r="L92" s="8">
        <f>IF(Tariff_Input!L92&gt;'2xSD'!X$7,'2xSD'!X$7,IF(Tariff_Input!L92&lt;'2xSD'!X$13,'2xSD'!X$13,Tariff_Input!L92))</f>
        <v>0.312975</v>
      </c>
    </row>
    <row r="93" spans="2:12" x14ac:dyDescent="0.25">
      <c r="B93" s="5">
        <v>20</v>
      </c>
      <c r="C93" s="6" t="s">
        <v>38</v>
      </c>
      <c r="D93" s="7">
        <f>Tariff_Input!D93</f>
        <v>0</v>
      </c>
      <c r="E93" s="7">
        <f>IF(Tariff_Input!E93&gt;'2xSD'!Q$7,'2xSD'!Q$7,IF(Tariff_Input!E93&lt;'2xSD'!Q$13,'2xSD'!Q$13,Tariff_Input!E93))</f>
        <v>0</v>
      </c>
      <c r="F93" s="7">
        <f>IF(Tariff_Input!F93&gt;'2xSD'!R$7,'2xSD'!R$7,IF(Tariff_Input!F93&lt;'2xSD'!R$13,'2xSD'!R$13,Tariff_Input!F93))</f>
        <v>0</v>
      </c>
      <c r="G93" s="7">
        <f>IF(Tariff_Input!G93&gt;'2xSD'!S$7,'2xSD'!S$7,IF(Tariff_Input!G93&lt;'2xSD'!S$13,'2xSD'!S$13,Tariff_Input!G93))</f>
        <v>0</v>
      </c>
      <c r="H93" s="7">
        <f>IF(Tariff_Input!H93&gt;'2xSD'!T$7,'2xSD'!T$7,IF(Tariff_Input!H93&lt;'2xSD'!T$13,'2xSD'!T$13,Tariff_Input!H93))</f>
        <v>0</v>
      </c>
      <c r="I93" s="7">
        <f>IF(Tariff_Input!I93&gt;'2xSD'!U$7,'2xSD'!U$7,IF(Tariff_Input!I93&lt;'2xSD'!U$13,'2xSD'!U$13,Tariff_Input!I93))</f>
        <v>0</v>
      </c>
      <c r="J93" s="7">
        <f>IF(Tariff_Input!J93&gt;'2xSD'!V$7,'2xSD'!V$7,IF(Tariff_Input!J93&lt;'2xSD'!V$13,'2xSD'!V$13,Tariff_Input!J93))</f>
        <v>0</v>
      </c>
      <c r="K93" s="7">
        <f>IF(Tariff_Input!K93&gt;'2xSD'!W$7,'2xSD'!W$7,IF(Tariff_Input!K93&lt;'2xSD'!W$13,'2xSD'!W$13,Tariff_Input!K93))</f>
        <v>0</v>
      </c>
      <c r="L93" s="7">
        <f>IF(Tariff_Input!L93&gt;'2xSD'!X$7,'2xSD'!X$7,IF(Tariff_Input!L93&lt;'2xSD'!X$13,'2xSD'!X$13,Tariff_Input!L93))</f>
        <v>0</v>
      </c>
    </row>
    <row r="94" spans="2:12" x14ac:dyDescent="0.25">
      <c r="B94" s="5">
        <v>21</v>
      </c>
      <c r="C94" s="6" t="s">
        <v>39</v>
      </c>
      <c r="D94" s="8">
        <f>Tariff_Input!D94</f>
        <v>0</v>
      </c>
      <c r="E94" s="8">
        <f>IF(Tariff_Input!E94&gt;'2xSD'!Q$7,'2xSD'!Q$7,IF(Tariff_Input!E94&lt;'2xSD'!Q$13,'2xSD'!Q$13,Tariff_Input!E94))</f>
        <v>0</v>
      </c>
      <c r="F94" s="8">
        <f>IF(Tariff_Input!F94&gt;'2xSD'!R$7,'2xSD'!R$7,IF(Tariff_Input!F94&lt;'2xSD'!R$13,'2xSD'!R$13,Tariff_Input!F94))</f>
        <v>0</v>
      </c>
      <c r="G94" s="8">
        <f>IF(Tariff_Input!G94&gt;'2xSD'!S$7,'2xSD'!S$7,IF(Tariff_Input!G94&lt;'2xSD'!S$13,'2xSD'!S$13,Tariff_Input!G94))</f>
        <v>0</v>
      </c>
      <c r="H94" s="8">
        <f>IF(Tariff_Input!H94&gt;'2xSD'!T$7,'2xSD'!T$7,IF(Tariff_Input!H94&lt;'2xSD'!T$13,'2xSD'!T$13,Tariff_Input!H94))</f>
        <v>0</v>
      </c>
      <c r="I94" s="8">
        <f>IF(Tariff_Input!I94&gt;'2xSD'!U$7,'2xSD'!U$7,IF(Tariff_Input!I94&lt;'2xSD'!U$13,'2xSD'!U$13,Tariff_Input!I94))</f>
        <v>0</v>
      </c>
      <c r="J94" s="59">
        <f>IF(Tariff_Input!J94&gt;'2xSD'!V$7,'2xSD'!V$7,IF(Tariff_Input!J94&lt;'2xSD'!V$13,'2xSD'!V$13,Tariff_Input!J94))</f>
        <v>0</v>
      </c>
      <c r="K94" s="8">
        <f>IF(Tariff_Input!K94&gt;'2xSD'!W$7,'2xSD'!W$7,IF(Tariff_Input!K94&lt;'2xSD'!W$13,'2xSD'!W$13,Tariff_Input!K94))</f>
        <v>0</v>
      </c>
      <c r="L94" s="8">
        <f>IF(Tariff_Input!L94&gt;'2xSD'!X$7,'2xSD'!X$7,IF(Tariff_Input!L94&lt;'2xSD'!X$13,'2xSD'!X$13,Tariff_Input!L94))</f>
        <v>0</v>
      </c>
    </row>
    <row r="95" spans="2:12" x14ac:dyDescent="0.25">
      <c r="B95" s="5">
        <v>22</v>
      </c>
      <c r="C95" s="6" t="s">
        <v>40</v>
      </c>
      <c r="D95" s="7">
        <f>Tariff_Input!D95</f>
        <v>-10.695342999999999</v>
      </c>
      <c r="E95" s="7">
        <f>IF(Tariff_Input!E95&gt;'2xSD'!Q$7,'2xSD'!Q$7,IF(Tariff_Input!E95&lt;'2xSD'!Q$13,'2xSD'!Q$13,Tariff_Input!E95))</f>
        <v>-1.0690467966798293E-2</v>
      </c>
      <c r="F95" s="7">
        <f>IF(Tariff_Input!F95&gt;'2xSD'!R$7,'2xSD'!R$7,IF(Tariff_Input!F95&lt;'2xSD'!R$13,'2xSD'!R$13,Tariff_Input!F95))</f>
        <v>-1.0904440621054612E-2</v>
      </c>
      <c r="G95" s="7">
        <f>IF(Tariff_Input!G95&gt;'2xSD'!S$7,'2xSD'!S$7,IF(Tariff_Input!G95&lt;'2xSD'!S$13,'2xSD'!S$13,Tariff_Input!G95))</f>
        <v>-1.1122636419802833E-2</v>
      </c>
      <c r="H95" s="7">
        <f>IF(Tariff_Input!H95&gt;'2xSD'!T$7,'2xSD'!T$7,IF(Tariff_Input!H95&lt;'2xSD'!T$13,'2xSD'!T$13,Tariff_Input!H95))</f>
        <v>-1.1345055363042953E-2</v>
      </c>
      <c r="I95" s="7">
        <f>IF(Tariff_Input!I95&gt;'2xSD'!U$7,'2xSD'!U$7,IF(Tariff_Input!I95&lt;'2xSD'!U$13,'2xSD'!U$13,Tariff_Input!I95))</f>
        <v>-1.1571956470303813E-2</v>
      </c>
      <c r="J95" s="7">
        <f>IF(Tariff_Input!J95&gt;'2xSD'!V$7,'2xSD'!V$7,IF(Tariff_Input!J95&lt;'2xSD'!V$13,'2xSD'!V$13,Tariff_Input!J95))</f>
        <v>-1.1803395599709889E-2</v>
      </c>
      <c r="K95" s="7">
        <f>IF(Tariff_Input!K95&gt;'2xSD'!W$7,'2xSD'!W$7,IF(Tariff_Input!K95&lt;'2xSD'!W$13,'2xSD'!W$13,Tariff_Input!K95))</f>
        <v>-1.2039463511704089E-2</v>
      </c>
      <c r="L95" s="7">
        <f>IF(Tariff_Input!L95&gt;'2xSD'!X$7,'2xSD'!X$7,IF(Tariff_Input!L95&lt;'2xSD'!X$13,'2xSD'!X$13,Tariff_Input!L95))</f>
        <v>-1.2280252781938171E-2</v>
      </c>
    </row>
    <row r="96" spans="2:12" x14ac:dyDescent="0.25">
      <c r="B96" s="5">
        <v>23</v>
      </c>
      <c r="C96" s="6" t="s">
        <v>41</v>
      </c>
      <c r="D96" s="8">
        <f>Tariff_Input!D96</f>
        <v>-3.3738830000000002</v>
      </c>
      <c r="E96" s="8">
        <f>IF(Tariff_Input!E96&gt;'2xSD'!Q$7,'2xSD'!Q$7,IF(Tariff_Input!E96&lt;'2xSD'!Q$13,'2xSD'!Q$13,Tariff_Input!E96))</f>
        <v>-1.0690467966798293E-2</v>
      </c>
      <c r="F96" s="8">
        <f>IF(Tariff_Input!F96&gt;'2xSD'!R$7,'2xSD'!R$7,IF(Tariff_Input!F96&lt;'2xSD'!R$13,'2xSD'!R$13,Tariff_Input!F96))</f>
        <v>-1.0904440621054612E-2</v>
      </c>
      <c r="G96" s="8">
        <f>IF(Tariff_Input!G96&gt;'2xSD'!S$7,'2xSD'!S$7,IF(Tariff_Input!G96&lt;'2xSD'!S$13,'2xSD'!S$13,Tariff_Input!G96))</f>
        <v>-1.1122636419802833E-2</v>
      </c>
      <c r="H96" s="8">
        <f>IF(Tariff_Input!H96&gt;'2xSD'!T$7,'2xSD'!T$7,IF(Tariff_Input!H96&lt;'2xSD'!T$13,'2xSD'!T$13,Tariff_Input!H96))</f>
        <v>-1.1345055363042953E-2</v>
      </c>
      <c r="I96" s="8">
        <f>IF(Tariff_Input!I96&gt;'2xSD'!U$7,'2xSD'!U$7,IF(Tariff_Input!I96&lt;'2xSD'!U$13,'2xSD'!U$13,Tariff_Input!I96))</f>
        <v>0.33235999999999999</v>
      </c>
      <c r="J96" s="8">
        <f>IF(Tariff_Input!J96&gt;'2xSD'!V$7,'2xSD'!V$7,IF(Tariff_Input!J96&lt;'2xSD'!V$13,'2xSD'!V$13,Tariff_Input!J96))</f>
        <v>0.53639599999999998</v>
      </c>
      <c r="K96" s="8">
        <f>IF(Tariff_Input!K96&gt;'2xSD'!W$7,'2xSD'!W$7,IF(Tariff_Input!K96&lt;'2xSD'!W$13,'2xSD'!W$13,Tariff_Input!K96))</f>
        <v>0.580098</v>
      </c>
      <c r="L96" s="8">
        <f>IF(Tariff_Input!L96&gt;'2xSD'!X$7,'2xSD'!X$7,IF(Tariff_Input!L96&lt;'2xSD'!X$13,'2xSD'!X$13,Tariff_Input!L96))</f>
        <v>0.67569000000000001</v>
      </c>
    </row>
    <row r="97" spans="2:12" x14ac:dyDescent="0.25">
      <c r="B97" s="5">
        <v>24</v>
      </c>
      <c r="C97" s="6" t="s">
        <v>42</v>
      </c>
      <c r="D97" s="7">
        <f>Tariff_Input!D97</f>
        <v>0</v>
      </c>
      <c r="E97" s="7">
        <f>IF(Tariff_Input!E97&gt;'2xSD'!Q$7,'2xSD'!Q$7,IF(Tariff_Input!E97&lt;'2xSD'!Q$13,'2xSD'!Q$13,Tariff_Input!E97))</f>
        <v>0</v>
      </c>
      <c r="F97" s="7">
        <f>IF(Tariff_Input!F97&gt;'2xSD'!R$7,'2xSD'!R$7,IF(Tariff_Input!F97&lt;'2xSD'!R$13,'2xSD'!R$13,Tariff_Input!F97))</f>
        <v>0</v>
      </c>
      <c r="G97" s="7">
        <f>IF(Tariff_Input!G97&gt;'2xSD'!S$7,'2xSD'!S$7,IF(Tariff_Input!G97&lt;'2xSD'!S$13,'2xSD'!S$13,Tariff_Input!G97))</f>
        <v>0</v>
      </c>
      <c r="H97" s="7">
        <f>IF(Tariff_Input!H97&gt;'2xSD'!T$7,'2xSD'!T$7,IF(Tariff_Input!H97&lt;'2xSD'!T$13,'2xSD'!T$13,Tariff_Input!H97))</f>
        <v>0</v>
      </c>
      <c r="I97" s="7">
        <f>IF(Tariff_Input!I97&gt;'2xSD'!U$7,'2xSD'!U$7,IF(Tariff_Input!I97&lt;'2xSD'!U$13,'2xSD'!U$13,Tariff_Input!I97))</f>
        <v>-1.1571956470303813E-2</v>
      </c>
      <c r="J97" s="7">
        <f>IF(Tariff_Input!J97&gt;'2xSD'!V$7,'2xSD'!V$7,IF(Tariff_Input!J97&lt;'2xSD'!V$13,'2xSD'!V$13,Tariff_Input!J97))</f>
        <v>-1.1803395599709889E-2</v>
      </c>
      <c r="K97" s="7">
        <f>IF(Tariff_Input!K97&gt;'2xSD'!W$7,'2xSD'!W$7,IF(Tariff_Input!K97&lt;'2xSD'!W$13,'2xSD'!W$13,Tariff_Input!K97))</f>
        <v>-1.2039463511704089E-2</v>
      </c>
      <c r="L97" s="7">
        <f>IF(Tariff_Input!L97&gt;'2xSD'!X$7,'2xSD'!X$7,IF(Tariff_Input!L97&lt;'2xSD'!X$13,'2xSD'!X$13,Tariff_Input!L97))</f>
        <v>-1.2280252781938171E-2</v>
      </c>
    </row>
    <row r="98" spans="2:12" x14ac:dyDescent="0.25">
      <c r="B98" s="5">
        <v>25</v>
      </c>
      <c r="C98" s="6" t="s">
        <v>43</v>
      </c>
      <c r="D98" s="8">
        <f>Tariff_Input!D98</f>
        <v>0</v>
      </c>
      <c r="E98" s="8">
        <f>IF(Tariff_Input!E98&gt;'2xSD'!Q$7,'2xSD'!Q$7,IF(Tariff_Input!E98&lt;'2xSD'!Q$13,'2xSD'!Q$13,Tariff_Input!E98))</f>
        <v>0</v>
      </c>
      <c r="F98" s="8">
        <f>IF(Tariff_Input!F98&gt;'2xSD'!R$7,'2xSD'!R$7,IF(Tariff_Input!F98&lt;'2xSD'!R$13,'2xSD'!R$13,Tariff_Input!F98))</f>
        <v>0</v>
      </c>
      <c r="G98" s="8">
        <f>IF(Tariff_Input!G98&gt;'2xSD'!S$7,'2xSD'!S$7,IF(Tariff_Input!G98&lt;'2xSD'!S$13,'2xSD'!S$13,Tariff_Input!G98))</f>
        <v>0</v>
      </c>
      <c r="H98" s="8">
        <f>IF(Tariff_Input!H98&gt;'2xSD'!T$7,'2xSD'!T$7,IF(Tariff_Input!H98&lt;'2xSD'!T$13,'2xSD'!T$13,Tariff_Input!H98))</f>
        <v>0</v>
      </c>
      <c r="I98" s="8">
        <f>IF(Tariff_Input!I98&gt;'2xSD'!U$7,'2xSD'!U$7,IF(Tariff_Input!I98&lt;'2xSD'!U$13,'2xSD'!U$13,Tariff_Input!I98))</f>
        <v>-1.1571956470303813E-2</v>
      </c>
      <c r="J98" s="8">
        <f>IF(Tariff_Input!J98&gt;'2xSD'!V$7,'2xSD'!V$7,IF(Tariff_Input!J98&lt;'2xSD'!V$13,'2xSD'!V$13,Tariff_Input!J98))</f>
        <v>-1.1803395599709889E-2</v>
      </c>
      <c r="K98" s="8">
        <f>IF(Tariff_Input!K98&gt;'2xSD'!W$7,'2xSD'!W$7,IF(Tariff_Input!K98&lt;'2xSD'!W$13,'2xSD'!W$13,Tariff_Input!K98))</f>
        <v>-1.2039463511704089E-2</v>
      </c>
      <c r="L98" s="8">
        <f>IF(Tariff_Input!L98&gt;'2xSD'!X$7,'2xSD'!X$7,IF(Tariff_Input!L98&lt;'2xSD'!X$13,'2xSD'!X$13,Tariff_Input!L98))</f>
        <v>-1.2280252781938171E-2</v>
      </c>
    </row>
    <row r="99" spans="2:12" x14ac:dyDescent="0.25">
      <c r="B99" s="5">
        <v>26</v>
      </c>
      <c r="C99" s="6" t="s">
        <v>44</v>
      </c>
      <c r="D99" s="7">
        <f>Tariff_Input!D99</f>
        <v>0</v>
      </c>
      <c r="E99" s="7">
        <f>IF(Tariff_Input!E99&gt;'2xSD'!Q$7,'2xSD'!Q$7,IF(Tariff_Input!E99&lt;'2xSD'!Q$13,'2xSD'!Q$13,Tariff_Input!E99))</f>
        <v>0</v>
      </c>
      <c r="F99" s="7">
        <f>IF(Tariff_Input!F99&gt;'2xSD'!R$7,'2xSD'!R$7,IF(Tariff_Input!F99&lt;'2xSD'!R$13,'2xSD'!R$13,Tariff_Input!F99))</f>
        <v>0</v>
      </c>
      <c r="G99" s="7">
        <f>IF(Tariff_Input!G99&gt;'2xSD'!S$7,'2xSD'!S$7,IF(Tariff_Input!G99&lt;'2xSD'!S$13,'2xSD'!S$13,Tariff_Input!G99))</f>
        <v>0</v>
      </c>
      <c r="H99" s="7">
        <f>IF(Tariff_Input!H99&gt;'2xSD'!T$7,'2xSD'!T$7,IF(Tariff_Input!H99&lt;'2xSD'!T$13,'2xSD'!T$13,Tariff_Input!H99))</f>
        <v>0</v>
      </c>
      <c r="I99" s="7">
        <f>IF(Tariff_Input!I99&gt;'2xSD'!U$7,'2xSD'!U$7,IF(Tariff_Input!I99&lt;'2xSD'!U$13,'2xSD'!U$13,Tariff_Input!I99))</f>
        <v>-1.1571956470303813E-2</v>
      </c>
      <c r="J99" s="7">
        <f>IF(Tariff_Input!J99&gt;'2xSD'!V$7,'2xSD'!V$7,IF(Tariff_Input!J99&lt;'2xSD'!V$13,'2xSD'!V$13,Tariff_Input!J99))</f>
        <v>0</v>
      </c>
      <c r="K99" s="7">
        <f>IF(Tariff_Input!K99&gt;'2xSD'!W$7,'2xSD'!W$7,IF(Tariff_Input!K99&lt;'2xSD'!W$13,'2xSD'!W$13,Tariff_Input!K99))</f>
        <v>-1.2039463511704089E-2</v>
      </c>
      <c r="L99" s="7">
        <f>IF(Tariff_Input!L99&gt;'2xSD'!X$7,'2xSD'!X$7,IF(Tariff_Input!L99&lt;'2xSD'!X$13,'2xSD'!X$13,Tariff_Input!L99))</f>
        <v>-1.2280252781938171E-2</v>
      </c>
    </row>
    <row r="100" spans="2:12" x14ac:dyDescent="0.25">
      <c r="B100" s="5">
        <v>27</v>
      </c>
      <c r="C100" s="6" t="s">
        <v>45</v>
      </c>
      <c r="D100" s="8">
        <f>Tariff_Input!D100</f>
        <v>0</v>
      </c>
      <c r="E100" s="8">
        <f>IF(Tariff_Input!E100&gt;'2xSD'!Q$7,'2xSD'!Q$7,IF(Tariff_Input!E100&lt;'2xSD'!Q$13,'2xSD'!Q$13,Tariff_Input!E100))</f>
        <v>0</v>
      </c>
      <c r="F100" s="8">
        <f>IF(Tariff_Input!F100&gt;'2xSD'!R$7,'2xSD'!R$7,IF(Tariff_Input!F100&lt;'2xSD'!R$13,'2xSD'!R$13,Tariff_Input!F100))</f>
        <v>0</v>
      </c>
      <c r="G100" s="8">
        <f>IF(Tariff_Input!G100&gt;'2xSD'!S$7,'2xSD'!S$7,IF(Tariff_Input!G100&lt;'2xSD'!S$13,'2xSD'!S$13,Tariff_Input!G100))</f>
        <v>0</v>
      </c>
      <c r="H100" s="8">
        <f>IF(Tariff_Input!H100&gt;'2xSD'!T$7,'2xSD'!T$7,IF(Tariff_Input!H100&lt;'2xSD'!T$13,'2xSD'!T$13,Tariff_Input!H100))</f>
        <v>0</v>
      </c>
      <c r="I100" s="8">
        <f>IF(Tariff_Input!I100&gt;'2xSD'!U$7,'2xSD'!U$7,IF(Tariff_Input!I100&lt;'2xSD'!U$13,'2xSD'!U$13,Tariff_Input!I100))</f>
        <v>-1.1571956470303813E-2</v>
      </c>
      <c r="J100" s="8">
        <f>IF(Tariff_Input!J100&gt;'2xSD'!V$7,'2xSD'!V$7,IF(Tariff_Input!J100&lt;'2xSD'!V$13,'2xSD'!V$13,Tariff_Input!J100))</f>
        <v>0</v>
      </c>
      <c r="K100" s="8">
        <f>IF(Tariff_Input!K100&gt;'2xSD'!W$7,'2xSD'!W$7,IF(Tariff_Input!K100&lt;'2xSD'!W$13,'2xSD'!W$13,Tariff_Input!K100))</f>
        <v>-1.2039463511704089E-2</v>
      </c>
      <c r="L100" s="8">
        <f>IF(Tariff_Input!L100&gt;'2xSD'!X$7,'2xSD'!X$7,IF(Tariff_Input!L100&lt;'2xSD'!X$13,'2xSD'!X$13,Tariff_Input!L100))</f>
        <v>8.7840000000000001E-3</v>
      </c>
    </row>
    <row r="102" spans="2:12" x14ac:dyDescent="0.25">
      <c r="C102" s="40" t="s">
        <v>95</v>
      </c>
      <c r="D102" s="34" t="s">
        <v>1</v>
      </c>
      <c r="E102" s="34" t="s">
        <v>2</v>
      </c>
      <c r="F102" s="34" t="s">
        <v>3</v>
      </c>
      <c r="G102" s="34" t="s">
        <v>4</v>
      </c>
      <c r="H102" s="34" t="s">
        <v>5</v>
      </c>
      <c r="I102" s="34" t="s">
        <v>6</v>
      </c>
      <c r="J102" s="34" t="s">
        <v>7</v>
      </c>
      <c r="K102" s="34" t="s">
        <v>8</v>
      </c>
      <c r="L102" s="34" t="s">
        <v>9</v>
      </c>
    </row>
    <row r="103" spans="2:12" x14ac:dyDescent="0.25">
      <c r="C103" s="40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2:12" ht="15.75" thickBot="1" x14ac:dyDescent="0.3">
      <c r="C104" s="41"/>
      <c r="D104" s="1" t="s">
        <v>14</v>
      </c>
      <c r="E104" s="1" t="s">
        <v>14</v>
      </c>
      <c r="F104" s="1" t="s">
        <v>14</v>
      </c>
      <c r="G104" s="1" t="s">
        <v>14</v>
      </c>
      <c r="H104" s="1" t="s">
        <v>14</v>
      </c>
      <c r="I104" s="1" t="s">
        <v>14</v>
      </c>
      <c r="J104" s="1" t="s">
        <v>14</v>
      </c>
      <c r="K104" s="1" t="s">
        <v>14</v>
      </c>
      <c r="L104" s="1" t="s">
        <v>14</v>
      </c>
    </row>
    <row r="105" spans="2:12" ht="15.75" thickTop="1" x14ac:dyDescent="0.25">
      <c r="C105" s="6" t="s">
        <v>96</v>
      </c>
      <c r="D105" s="47">
        <v>-1.8258220000000001</v>
      </c>
      <c r="E105" s="27">
        <v>-2.611469</v>
      </c>
      <c r="F105" s="27">
        <v>-2.2762950000000002</v>
      </c>
      <c r="G105" s="27">
        <v>-2.9975849999999999</v>
      </c>
      <c r="H105" s="27">
        <v>-4.378946</v>
      </c>
      <c r="I105" s="27">
        <v>-19.922687</v>
      </c>
      <c r="J105" s="27">
        <v>-21.7987</v>
      </c>
      <c r="K105" s="27">
        <v>-21.701678000000001</v>
      </c>
      <c r="L105" s="27">
        <v>-20.104887000000002</v>
      </c>
    </row>
    <row r="106" spans="2:12" x14ac:dyDescent="0.25">
      <c r="C106" s="6" t="s">
        <v>108</v>
      </c>
      <c r="D106" s="49">
        <f>D$107</f>
        <v>-1.8258220000000001</v>
      </c>
      <c r="E106" s="28">
        <v>-2.6390709999999999</v>
      </c>
      <c r="F106" s="28">
        <v>-2.241889</v>
      </c>
      <c r="G106" s="28">
        <v>-2.3311120000000001</v>
      </c>
      <c r="H106" s="28">
        <v>-3.1852640000000001</v>
      </c>
      <c r="I106" s="28">
        <v>-8.2587119999999992</v>
      </c>
      <c r="J106" s="28">
        <v>-9.140193</v>
      </c>
      <c r="K106" s="28">
        <v>-9.4072379999999995</v>
      </c>
      <c r="L106" s="28">
        <v>-8.6808750000000003</v>
      </c>
    </row>
    <row r="107" spans="2:12" x14ac:dyDescent="0.25">
      <c r="C107" s="6" t="s">
        <v>107</v>
      </c>
      <c r="D107" s="47">
        <v>-1.8258220000000001</v>
      </c>
      <c r="E107" s="27">
        <v>-2.5625499999999999</v>
      </c>
      <c r="F107" s="27">
        <v>-2.2275299999999998</v>
      </c>
      <c r="G107" s="27">
        <v>-2.2275299999999998</v>
      </c>
      <c r="H107" s="27">
        <v>-3.8175590000000001</v>
      </c>
      <c r="I107" s="27">
        <v>-11.409048</v>
      </c>
      <c r="J107" s="27">
        <v>-12.564753</v>
      </c>
      <c r="K107" s="27">
        <v>-12.938089</v>
      </c>
      <c r="L107" s="27">
        <v>-12.131868000000001</v>
      </c>
    </row>
    <row r="108" spans="2:12" x14ac:dyDescent="0.25">
      <c r="C108" s="6" t="s">
        <v>98</v>
      </c>
      <c r="D108" s="28">
        <v>-1.8258220000000001</v>
      </c>
      <c r="E108" s="28">
        <v>-2.5803660000000002</v>
      </c>
      <c r="F108" s="28">
        <v>-2.2436919999999998</v>
      </c>
      <c r="G108" s="28">
        <v>-2.966971</v>
      </c>
      <c r="H108" s="28">
        <v>-4.0619249999999996</v>
      </c>
      <c r="I108" s="28">
        <v>-12.431198999999999</v>
      </c>
      <c r="J108" s="28">
        <v>-13.720869</v>
      </c>
      <c r="K108" s="28">
        <v>-14.119018000000001</v>
      </c>
      <c r="L108" s="28">
        <v>-13.252693000000001</v>
      </c>
    </row>
    <row r="109" spans="2:12" x14ac:dyDescent="0.25">
      <c r="C109" s="6" t="s">
        <v>99</v>
      </c>
      <c r="D109" s="47">
        <v>-1.8258220000000001</v>
      </c>
      <c r="E109" s="27">
        <v>-2.5474139999999998</v>
      </c>
      <c r="F109" s="27">
        <v>-2.2128100000000002</v>
      </c>
      <c r="G109" s="27">
        <v>-2.7319719999999998</v>
      </c>
      <c r="H109" s="27">
        <v>-3.5633710000000001</v>
      </c>
      <c r="I109" s="27">
        <v>-10.292312000000001</v>
      </c>
      <c r="J109" s="27">
        <v>-11.294911000000001</v>
      </c>
      <c r="K109" s="27">
        <v>-11.747695</v>
      </c>
      <c r="L109" s="27">
        <v>-10.827719999999999</v>
      </c>
    </row>
  </sheetData>
  <mergeCells count="84">
    <mergeCell ref="C102:C104"/>
    <mergeCell ref="Q42:Q43"/>
    <mergeCell ref="Q47:Q48"/>
    <mergeCell ref="Q52:Q5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I70:L70"/>
    <mergeCell ref="H71:H72"/>
    <mergeCell ref="D70:H70"/>
    <mergeCell ref="Q17:Q18"/>
    <mergeCell ref="Q22:Q23"/>
    <mergeCell ref="Q27:Q28"/>
    <mergeCell ref="Q32:Q33"/>
    <mergeCell ref="Q37:Q38"/>
    <mergeCell ref="O3:O4"/>
    <mergeCell ref="O9:O10"/>
    <mergeCell ref="D2:H2"/>
    <mergeCell ref="I2:L2"/>
    <mergeCell ref="D37:H37"/>
    <mergeCell ref="I37:L37"/>
    <mergeCell ref="I3:I4"/>
    <mergeCell ref="J3:J4"/>
    <mergeCell ref="O17:O18"/>
    <mergeCell ref="H38:H39"/>
    <mergeCell ref="D3:D4"/>
    <mergeCell ref="E3:E4"/>
    <mergeCell ref="F3:F4"/>
    <mergeCell ref="G3:G4"/>
    <mergeCell ref="H3:H4"/>
    <mergeCell ref="H5:H6"/>
    <mergeCell ref="X3:X4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P3:P4"/>
    <mergeCell ref="Q3:Q4"/>
    <mergeCell ref="R3:R4"/>
    <mergeCell ref="S3:S4"/>
    <mergeCell ref="T3:T4"/>
    <mergeCell ref="U3:U4"/>
    <mergeCell ref="B38:C39"/>
    <mergeCell ref="D38:D39"/>
    <mergeCell ref="E38:E39"/>
    <mergeCell ref="F38:F39"/>
    <mergeCell ref="G38:G39"/>
    <mergeCell ref="B5:C6"/>
    <mergeCell ref="D5:D6"/>
    <mergeCell ref="E5:E6"/>
    <mergeCell ref="F5:F6"/>
    <mergeCell ref="G5:G6"/>
    <mergeCell ref="B71:C72"/>
    <mergeCell ref="D71:D72"/>
    <mergeCell ref="E71:E72"/>
    <mergeCell ref="F71:F72"/>
    <mergeCell ref="G71:G72"/>
    <mergeCell ref="V3:V4"/>
    <mergeCell ref="W3:W4"/>
    <mergeCell ref="K71:K72"/>
    <mergeCell ref="L71:L72"/>
    <mergeCell ref="I5:I6"/>
    <mergeCell ref="J5:J6"/>
    <mergeCell ref="K5:K6"/>
    <mergeCell ref="L5:L6"/>
    <mergeCell ref="I38:I39"/>
    <mergeCell ref="J38:J39"/>
    <mergeCell ref="K38:K39"/>
    <mergeCell ref="L38:L39"/>
    <mergeCell ref="K3:K4"/>
    <mergeCell ref="L3:L4"/>
    <mergeCell ref="I71:I72"/>
    <mergeCell ref="J71:J72"/>
  </mergeCells>
  <conditionalFormatting sqref="D105:D109">
    <cfRule type="expression" dxfId="25" priority="7">
      <formula>D105=P$13</formula>
    </cfRule>
    <cfRule type="expression" dxfId="24" priority="8">
      <formula>D105=P$7</formula>
    </cfRule>
  </conditionalFormatting>
  <conditionalFormatting sqref="D8:L34 D41:L67 D74:L100">
    <cfRule type="cellIs" dxfId="23" priority="23" operator="equal">
      <formula>0</formula>
    </cfRule>
  </conditionalFormatting>
  <conditionalFormatting sqref="D8:L34">
    <cfRule type="expression" dxfId="22" priority="24">
      <formula>D8=P$11</formula>
    </cfRule>
    <cfRule type="expression" dxfId="21" priority="25">
      <formula>D8=P$5</formula>
    </cfRule>
  </conditionalFormatting>
  <conditionalFormatting sqref="D41:L67">
    <cfRule type="expression" dxfId="20" priority="26">
      <formula>D41=P$12</formula>
    </cfRule>
    <cfRule type="expression" dxfId="19" priority="27">
      <formula>D41=P$6</formula>
    </cfRule>
  </conditionalFormatting>
  <conditionalFormatting sqref="D74:L100 F105:L108">
    <cfRule type="expression" dxfId="18" priority="28">
      <formula>D74=P$13</formula>
    </cfRule>
    <cfRule type="expression" dxfId="17" priority="29">
      <formula>D74=P$7</formula>
    </cfRule>
  </conditionalFormatting>
  <conditionalFormatting sqref="D105:L108">
    <cfRule type="cellIs" dxfId="16" priority="6" operator="equal">
      <formula>0</formula>
    </cfRule>
  </conditionalFormatting>
  <conditionalFormatting sqref="E105:E109">
    <cfRule type="expression" dxfId="15" priority="34">
      <formula>E105=P$13</formula>
    </cfRule>
    <cfRule type="expression" dxfId="14" priority="35">
      <formula>E105=P$7</formula>
    </cfRule>
  </conditionalFormatting>
  <conditionalFormatting sqref="F109:L109">
    <cfRule type="expression" dxfId="4" priority="4">
      <formula>F109=R$13</formula>
    </cfRule>
    <cfRule type="expression" dxfId="3" priority="5">
      <formula>F109=R$7</formula>
    </cfRule>
  </conditionalFormatting>
  <conditionalFormatting sqref="D109:L109">
    <cfRule type="cellIs" dxfId="2" priority="3" operator="equal">
      <formula>0</formula>
    </cfRule>
  </conditionalFormatting>
  <conditionalFormatting sqref="D108">
    <cfRule type="expression" dxfId="1" priority="1">
      <formula>D108=O$13</formula>
    </cfRule>
    <cfRule type="expression" dxfId="0" priority="2">
      <formula>D108=O$7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7E9E7-61A2-45DC-8734-FC5E83EE64F7}">
  <dimension ref="B1:L99"/>
  <sheetViews>
    <sheetView tabSelected="1" zoomScale="70" zoomScaleNormal="70" workbookViewId="0"/>
  </sheetViews>
  <sheetFormatPr defaultRowHeight="15" x14ac:dyDescent="0.25"/>
  <cols>
    <col min="3" max="3" width="35.42578125" bestFit="1" customWidth="1"/>
    <col min="4" max="12" width="10.42578125" customWidth="1"/>
  </cols>
  <sheetData>
    <row r="1" spans="2:12" x14ac:dyDescent="0.25">
      <c r="C1" t="s">
        <v>101</v>
      </c>
    </row>
    <row r="2" spans="2:12" x14ac:dyDescent="0.25">
      <c r="B2" t="s">
        <v>48</v>
      </c>
    </row>
    <row r="3" spans="2:12" x14ac:dyDescent="0.25">
      <c r="B3" s="58">
        <v>0.45</v>
      </c>
      <c r="C3" t="s">
        <v>49</v>
      </c>
    </row>
    <row r="4" spans="2:12" x14ac:dyDescent="0.25">
      <c r="B4" s="36" t="s">
        <v>10</v>
      </c>
      <c r="C4" s="37"/>
      <c r="D4" s="34" t="s">
        <v>1</v>
      </c>
      <c r="E4" s="34" t="s">
        <v>2</v>
      </c>
      <c r="F4" s="34" t="s">
        <v>3</v>
      </c>
      <c r="G4" s="34" t="s">
        <v>4</v>
      </c>
      <c r="H4" s="34" t="s">
        <v>5</v>
      </c>
      <c r="I4" s="34" t="s">
        <v>6</v>
      </c>
      <c r="J4" s="34" t="s">
        <v>7</v>
      </c>
      <c r="K4" s="34" t="s">
        <v>8</v>
      </c>
      <c r="L4" s="34" t="s">
        <v>9</v>
      </c>
    </row>
    <row r="5" spans="2:12" x14ac:dyDescent="0.25">
      <c r="B5" s="38"/>
      <c r="C5" s="38"/>
      <c r="D5" s="35"/>
      <c r="E5" s="35"/>
      <c r="F5" s="35"/>
      <c r="G5" s="35"/>
      <c r="H5" s="35"/>
      <c r="I5" s="35"/>
      <c r="J5" s="35"/>
      <c r="K5" s="35"/>
      <c r="L5" s="35"/>
    </row>
    <row r="6" spans="2:12" ht="15.75" thickBot="1" x14ac:dyDescent="0.3">
      <c r="B6" s="1" t="s">
        <v>12</v>
      </c>
      <c r="C6" s="1" t="s">
        <v>13</v>
      </c>
      <c r="D6" s="1" t="s">
        <v>14</v>
      </c>
      <c r="E6" s="1" t="s">
        <v>14</v>
      </c>
      <c r="F6" s="1" t="s">
        <v>14</v>
      </c>
      <c r="G6" s="1" t="s">
        <v>14</v>
      </c>
      <c r="H6" s="1" t="s">
        <v>14</v>
      </c>
      <c r="I6" s="1" t="s">
        <v>14</v>
      </c>
      <c r="J6" s="1" t="s">
        <v>14</v>
      </c>
      <c r="K6" s="1" t="s">
        <v>14</v>
      </c>
      <c r="L6" s="1" t="s">
        <v>14</v>
      </c>
    </row>
    <row r="7" spans="2:12" ht="15.75" thickTop="1" x14ac:dyDescent="0.25">
      <c r="B7" s="2">
        <v>1</v>
      </c>
      <c r="C7" s="3" t="s">
        <v>17</v>
      </c>
      <c r="D7" s="50">
        <f>$B$3*'2xSD'!D41+'2xSD'!D74+'2xSD'!D$106</f>
        <v>27.315513150000005</v>
      </c>
      <c r="E7" s="51">
        <f>$B$3*'2xSD'!E41+'2xSD'!E74+'2xSD'!E$106</f>
        <v>27.211973192972842</v>
      </c>
      <c r="F7" s="51">
        <f>$B$3*'2xSD'!F41+'2xSD'!F74+'2xSD'!F$106</f>
        <v>28.136008589781611</v>
      </c>
      <c r="G7" s="51">
        <f>$B$3*'2xSD'!G41+'2xSD'!G74+'2xSD'!G$106</f>
        <v>28.726678205356333</v>
      </c>
      <c r="H7" s="51">
        <f>$B$3*'2xSD'!H41+'2xSD'!H74+'2xSD'!H$106</f>
        <v>28.493587671012971</v>
      </c>
      <c r="I7" s="51">
        <f>$B$3*'2xSD'!I41+'2xSD'!I74+'2xSD'!I$106</f>
        <v>24.053716704433239</v>
      </c>
      <c r="J7" s="51">
        <f>$B$3*'2xSD'!J41+'2xSD'!J74+'2xSD'!J$106</f>
        <v>23.818484278521904</v>
      </c>
      <c r="K7" s="51">
        <f>$B$3*'2xSD'!K41+'2xSD'!K74+'2xSD'!K$106</f>
        <v>24.210612824092344</v>
      </c>
      <c r="L7" s="51">
        <f>$B$3*'2xSD'!L41+'2xSD'!L74+'2xSD'!L$106</f>
        <v>25.60933284057419</v>
      </c>
    </row>
    <row r="8" spans="2:12" x14ac:dyDescent="0.25">
      <c r="B8" s="5">
        <v>2</v>
      </c>
      <c r="C8" s="6" t="s">
        <v>18</v>
      </c>
      <c r="D8" s="52">
        <f>$B$3*'2xSD'!D42+'2xSD'!D75+'2xSD'!D$106</f>
        <v>22.753157100000003</v>
      </c>
      <c r="E8" s="53">
        <f>$B$3*'2xSD'!E42+'2xSD'!E75+'2xSD'!E$106</f>
        <v>23.26759387249577</v>
      </c>
      <c r="F8" s="53">
        <f>$B$3*'2xSD'!F42+'2xSD'!F75+'2xSD'!F$106</f>
        <v>24.354688099999997</v>
      </c>
      <c r="G8" s="53">
        <f>$B$3*'2xSD'!G42+'2xSD'!G75+'2xSD'!G$106</f>
        <v>21.754348381744432</v>
      </c>
      <c r="H8" s="53">
        <f>$B$3*'2xSD'!H42+'2xSD'!H75+'2xSD'!H$106</f>
        <v>26.284553899045044</v>
      </c>
      <c r="I8" s="53">
        <f>$B$3*'2xSD'!I42+'2xSD'!I75+'2xSD'!I$106</f>
        <v>24.053716704433239</v>
      </c>
      <c r="J8" s="53">
        <f>$B$3*'2xSD'!J42+'2xSD'!J75+'2xSD'!J$106</f>
        <v>23.818484278521904</v>
      </c>
      <c r="K8" s="53">
        <f>$B$3*'2xSD'!K42+'2xSD'!K75+'2xSD'!K$106</f>
        <v>24.210612824092344</v>
      </c>
      <c r="L8" s="53">
        <f>$B$3*'2xSD'!L42+'2xSD'!L75+'2xSD'!L$106</f>
        <v>25.60933284057419</v>
      </c>
    </row>
    <row r="9" spans="2:12" x14ac:dyDescent="0.25">
      <c r="B9" s="5">
        <v>3</v>
      </c>
      <c r="C9" s="6" t="s">
        <v>19</v>
      </c>
      <c r="D9" s="54">
        <f>$B$3*'2xSD'!D43+'2xSD'!D76+'2xSD'!D$106</f>
        <v>25.220229200000002</v>
      </c>
      <c r="E9" s="55">
        <f>$B$3*'2xSD'!E43+'2xSD'!E76+'2xSD'!E$106</f>
        <v>25.824371899999999</v>
      </c>
      <c r="F9" s="55">
        <f>$B$3*'2xSD'!F43+'2xSD'!F76+'2xSD'!F$106</f>
        <v>25.468406649999999</v>
      </c>
      <c r="G9" s="55">
        <f>$B$3*'2xSD'!G43+'2xSD'!G76+'2xSD'!G$106</f>
        <v>27.095450899999999</v>
      </c>
      <c r="H9" s="55">
        <f>$B$3*'2xSD'!H43+'2xSD'!H76+'2xSD'!H$106</f>
        <v>28.493587671012971</v>
      </c>
      <c r="I9" s="55">
        <f>$B$3*'2xSD'!I43+'2xSD'!I76+'2xSD'!I$106</f>
        <v>24.053716704433239</v>
      </c>
      <c r="J9" s="55">
        <f>$B$3*'2xSD'!J43+'2xSD'!J76+'2xSD'!J$106</f>
        <v>23.818484278521904</v>
      </c>
      <c r="K9" s="55">
        <f>$B$3*'2xSD'!K43+'2xSD'!K76+'2xSD'!K$106</f>
        <v>24.210612824092344</v>
      </c>
      <c r="L9" s="55">
        <f>$B$3*'2xSD'!L43+'2xSD'!L76+'2xSD'!L$106</f>
        <v>25.60933284057419</v>
      </c>
    </row>
    <row r="10" spans="2:12" x14ac:dyDescent="0.25">
      <c r="B10" s="5">
        <v>4</v>
      </c>
      <c r="C10" s="6" t="s">
        <v>22</v>
      </c>
      <c r="D10" s="52">
        <f>$B$3*'2xSD'!D44+'2xSD'!D77+'2xSD'!D$106</f>
        <v>26.997054200000001</v>
      </c>
      <c r="E10" s="53">
        <f>$B$3*'2xSD'!E44+'2xSD'!E77+'2xSD'!E$106</f>
        <v>26.675401572495769</v>
      </c>
      <c r="F10" s="53">
        <f>$B$3*'2xSD'!F44+'2xSD'!F77+'2xSD'!F$106</f>
        <v>28.183954106228008</v>
      </c>
      <c r="G10" s="53">
        <f>$B$3*'2xSD'!G44+'2xSD'!G77+'2xSD'!G$106</f>
        <v>28.388668681744434</v>
      </c>
      <c r="H10" s="53">
        <f>$B$3*'2xSD'!H44+'2xSD'!H77+'2xSD'!H$106</f>
        <v>28.493587671012971</v>
      </c>
      <c r="I10" s="53">
        <f>$B$3*'2xSD'!I44+'2xSD'!I77+'2xSD'!I$106</f>
        <v>24.053716704433239</v>
      </c>
      <c r="J10" s="53">
        <f>$B$3*'2xSD'!J44+'2xSD'!J77+'2xSD'!J$106</f>
        <v>23.818484278521904</v>
      </c>
      <c r="K10" s="53">
        <f>$B$3*'2xSD'!K44+'2xSD'!K77+'2xSD'!K$106</f>
        <v>24.210612824092344</v>
      </c>
      <c r="L10" s="53">
        <f>$B$3*'2xSD'!L44+'2xSD'!L77+'2xSD'!L$106</f>
        <v>25.60933284057419</v>
      </c>
    </row>
    <row r="11" spans="2:12" x14ac:dyDescent="0.25">
      <c r="B11" s="5">
        <v>5</v>
      </c>
      <c r="C11" s="6" t="s">
        <v>23</v>
      </c>
      <c r="D11" s="54">
        <f>$B$3*'2xSD'!D45+'2xSD'!D78+'2xSD'!D$106</f>
        <v>19.847999300000001</v>
      </c>
      <c r="E11" s="55">
        <f>$B$3*'2xSD'!E45+'2xSD'!E78+'2xSD'!E$106</f>
        <v>20.560049149999998</v>
      </c>
      <c r="F11" s="55">
        <f>$B$3*'2xSD'!F45+'2xSD'!F78+'2xSD'!F$106</f>
        <v>20.231614800000003</v>
      </c>
      <c r="G11" s="55">
        <f>$B$3*'2xSD'!G45+'2xSD'!G78+'2xSD'!G$106</f>
        <v>21.3631587</v>
      </c>
      <c r="H11" s="55">
        <f>$B$3*'2xSD'!H45+'2xSD'!H78+'2xSD'!H$106</f>
        <v>28.493587671012971</v>
      </c>
      <c r="I11" s="55">
        <f>$B$3*'2xSD'!I45+'2xSD'!I78+'2xSD'!I$106</f>
        <v>24.053716704433239</v>
      </c>
      <c r="J11" s="55">
        <f>$B$3*'2xSD'!J45+'2xSD'!J78+'2xSD'!J$106</f>
        <v>23.818484278521904</v>
      </c>
      <c r="K11" s="55">
        <f>$B$3*'2xSD'!K45+'2xSD'!K78+'2xSD'!K$106</f>
        <v>24.210612824092344</v>
      </c>
      <c r="L11" s="55">
        <f>$B$3*'2xSD'!L45+'2xSD'!L78+'2xSD'!L$106</f>
        <v>25.60933284057419</v>
      </c>
    </row>
    <row r="12" spans="2:12" x14ac:dyDescent="0.25">
      <c r="B12" s="5">
        <v>6</v>
      </c>
      <c r="C12" s="6" t="s">
        <v>24</v>
      </c>
      <c r="D12" s="52">
        <f>$B$3*'2xSD'!D46+'2xSD'!D79+'2xSD'!D$106</f>
        <v>20.513721350000001</v>
      </c>
      <c r="E12" s="53">
        <f>$B$3*'2xSD'!E46+'2xSD'!E79+'2xSD'!E$106</f>
        <v>20.244030049999999</v>
      </c>
      <c r="F12" s="53">
        <f>$B$3*'2xSD'!F46+'2xSD'!F79+'2xSD'!F$106</f>
        <v>20.111628600000003</v>
      </c>
      <c r="G12" s="53">
        <f>$B$3*'2xSD'!G46+'2xSD'!G79+'2xSD'!G$106</f>
        <v>21.19271415</v>
      </c>
      <c r="H12" s="53">
        <f>$B$3*'2xSD'!H46+'2xSD'!H79+'2xSD'!H$106</f>
        <v>28.032219021967922</v>
      </c>
      <c r="I12" s="53">
        <f>$B$3*'2xSD'!I46+'2xSD'!I79+'2xSD'!I$106</f>
        <v>24.053716704433239</v>
      </c>
      <c r="J12" s="53">
        <f>$B$3*'2xSD'!J46+'2xSD'!J79+'2xSD'!J$106</f>
        <v>23.818484278521904</v>
      </c>
      <c r="K12" s="53">
        <f>$B$3*'2xSD'!K46+'2xSD'!K79+'2xSD'!K$106</f>
        <v>24.210612824092344</v>
      </c>
      <c r="L12" s="53">
        <f>$B$3*'2xSD'!L46+'2xSD'!L79+'2xSD'!L$106</f>
        <v>25.60933284057419</v>
      </c>
    </row>
    <row r="13" spans="2:12" x14ac:dyDescent="0.25">
      <c r="B13" s="5">
        <v>7</v>
      </c>
      <c r="C13" s="6" t="s">
        <v>25</v>
      </c>
      <c r="D13" s="54">
        <f>$B$3*'2xSD'!D47+'2xSD'!D80+'2xSD'!D$106</f>
        <v>26.05864205</v>
      </c>
      <c r="E13" s="55">
        <f>$B$3*'2xSD'!E47+'2xSD'!E80+'2xSD'!E$106</f>
        <v>23.91636067249577</v>
      </c>
      <c r="F13" s="55">
        <f>$B$3*'2xSD'!F47+'2xSD'!F80+'2xSD'!F$106</f>
        <v>25.249545449999999</v>
      </c>
      <c r="G13" s="55">
        <f>$B$3*'2xSD'!G47+'2xSD'!G80+'2xSD'!G$106</f>
        <v>25.167584399999999</v>
      </c>
      <c r="H13" s="55">
        <f>$B$3*'2xSD'!H47+'2xSD'!H80+'2xSD'!H$106</f>
        <v>28.493587671012971</v>
      </c>
      <c r="I13" s="55">
        <f>$B$3*'2xSD'!I47+'2xSD'!I80+'2xSD'!I$106</f>
        <v>24.053716704433239</v>
      </c>
      <c r="J13" s="55">
        <f>$B$3*'2xSD'!J47+'2xSD'!J80+'2xSD'!J$106</f>
        <v>23.818484278521904</v>
      </c>
      <c r="K13" s="55">
        <f>$B$3*'2xSD'!K47+'2xSD'!K80+'2xSD'!K$106</f>
        <v>24.210612824092344</v>
      </c>
      <c r="L13" s="55">
        <f>$B$3*'2xSD'!L47+'2xSD'!L80+'2xSD'!L$106</f>
        <v>25.60933284057419</v>
      </c>
    </row>
    <row r="14" spans="2:12" x14ac:dyDescent="0.25">
      <c r="B14" s="5">
        <v>8</v>
      </c>
      <c r="C14" s="6" t="s">
        <v>26</v>
      </c>
      <c r="D14" s="52">
        <f>$B$3*'2xSD'!D48+'2xSD'!D81+'2xSD'!D$106</f>
        <v>16.872133050000002</v>
      </c>
      <c r="E14" s="53">
        <f>$B$3*'2xSD'!E48+'2xSD'!E81+'2xSD'!E$106</f>
        <v>16.899221999999998</v>
      </c>
      <c r="F14" s="53">
        <f>$B$3*'2xSD'!F48+'2xSD'!F81+'2xSD'!F$106</f>
        <v>16.631975449999999</v>
      </c>
      <c r="G14" s="53">
        <f>$B$3*'2xSD'!G48+'2xSD'!G81+'2xSD'!G$106</f>
        <v>17.5495074</v>
      </c>
      <c r="H14" s="53">
        <f>$B$3*'2xSD'!H48+'2xSD'!H81+'2xSD'!H$106</f>
        <v>25.094652021967928</v>
      </c>
      <c r="I14" s="53">
        <f>$B$3*'2xSD'!I48+'2xSD'!I81+'2xSD'!I$106</f>
        <v>24.053716704433239</v>
      </c>
      <c r="J14" s="53">
        <f>$B$3*'2xSD'!J48+'2xSD'!J81+'2xSD'!J$106</f>
        <v>23.818484278521904</v>
      </c>
      <c r="K14" s="53">
        <f>$B$3*'2xSD'!K48+'2xSD'!K81+'2xSD'!K$106</f>
        <v>24.210612824092344</v>
      </c>
      <c r="L14" s="53">
        <f>$B$3*'2xSD'!L48+'2xSD'!L81+'2xSD'!L$106</f>
        <v>25.60933284057419</v>
      </c>
    </row>
    <row r="15" spans="2:12" x14ac:dyDescent="0.25">
      <c r="B15" s="5">
        <v>9</v>
      </c>
      <c r="C15" s="6" t="s">
        <v>27</v>
      </c>
      <c r="D15" s="54">
        <f>$B$3*'2xSD'!D49+'2xSD'!D82+'2xSD'!D$106</f>
        <v>16.517242700000001</v>
      </c>
      <c r="E15" s="55">
        <f>$B$3*'2xSD'!E49+'2xSD'!E82+'2xSD'!E$106</f>
        <v>16.904245899999999</v>
      </c>
      <c r="F15" s="55">
        <f>$B$3*'2xSD'!F49+'2xSD'!F82+'2xSD'!F$106</f>
        <v>16.352616699999999</v>
      </c>
      <c r="G15" s="55">
        <f>$B$3*'2xSD'!G49+'2xSD'!G82+'2xSD'!G$106</f>
        <v>15.9805454</v>
      </c>
      <c r="H15" s="55">
        <f>$B$3*'2xSD'!H49+'2xSD'!H82+'2xSD'!H$106</f>
        <v>24.582113021967924</v>
      </c>
      <c r="I15" s="55">
        <f>$B$3*'2xSD'!I49+'2xSD'!I82+'2xSD'!I$106</f>
        <v>24.053716704433239</v>
      </c>
      <c r="J15" s="55">
        <f>$B$3*'2xSD'!J49+'2xSD'!J82+'2xSD'!J$106</f>
        <v>23.818484278521904</v>
      </c>
      <c r="K15" s="55">
        <f>$B$3*'2xSD'!K49+'2xSD'!K82+'2xSD'!K$106</f>
        <v>24.210612824092344</v>
      </c>
      <c r="L15" s="55">
        <f>$B$3*'2xSD'!L49+'2xSD'!L82+'2xSD'!L$106</f>
        <v>25.60933284057419</v>
      </c>
    </row>
    <row r="16" spans="2:12" x14ac:dyDescent="0.25">
      <c r="B16" s="5">
        <v>10</v>
      </c>
      <c r="C16" s="6" t="s">
        <v>28</v>
      </c>
      <c r="D16" s="52">
        <f>$B$3*'2xSD'!D50+'2xSD'!D83+'2xSD'!D$106</f>
        <v>15.920528899999999</v>
      </c>
      <c r="E16" s="53">
        <f>$B$3*'2xSD'!E50+'2xSD'!E83+'2xSD'!E$106</f>
        <v>16.31843825</v>
      </c>
      <c r="F16" s="53">
        <f>$B$3*'2xSD'!F50+'2xSD'!F83+'2xSD'!F$106</f>
        <v>16.026276249999999</v>
      </c>
      <c r="G16" s="53">
        <f>$B$3*'2xSD'!G50+'2xSD'!G83+'2xSD'!G$106</f>
        <v>16.782296550000002</v>
      </c>
      <c r="H16" s="53">
        <f>$B$3*'2xSD'!H50+'2xSD'!H83+'2xSD'!H$106</f>
        <v>23.492356050000001</v>
      </c>
      <c r="I16" s="53">
        <f>$B$3*'2xSD'!I50+'2xSD'!I83+'2xSD'!I$106</f>
        <v>24.053716704433239</v>
      </c>
      <c r="J16" s="53">
        <f>$B$3*'2xSD'!J50+'2xSD'!J83+'2xSD'!J$106</f>
        <v>23.818484278521904</v>
      </c>
      <c r="K16" s="53">
        <f>$B$3*'2xSD'!K50+'2xSD'!K83+'2xSD'!K$106</f>
        <v>24.210612824092344</v>
      </c>
      <c r="L16" s="53">
        <f>$B$3*'2xSD'!L50+'2xSD'!L83+'2xSD'!L$106</f>
        <v>25.60933284057419</v>
      </c>
    </row>
    <row r="17" spans="2:12" x14ac:dyDescent="0.25">
      <c r="B17" s="5">
        <v>11</v>
      </c>
      <c r="C17" s="6" t="s">
        <v>29</v>
      </c>
      <c r="D17" s="54">
        <f>$B$3*'2xSD'!D51+'2xSD'!D84+'2xSD'!D$106</f>
        <v>10.343571899999999</v>
      </c>
      <c r="E17" s="55">
        <f>$B$3*'2xSD'!E51+'2xSD'!E84+'2xSD'!E$106</f>
        <v>11.089748250000001</v>
      </c>
      <c r="F17" s="55">
        <f>$B$3*'2xSD'!F51+'2xSD'!F84+'2xSD'!F$106</f>
        <v>9.8858202500000001</v>
      </c>
      <c r="G17" s="55">
        <f>$B$3*'2xSD'!G51+'2xSD'!G84+'2xSD'!G$106</f>
        <v>10.796383550000002</v>
      </c>
      <c r="H17" s="55">
        <f>$B$3*'2xSD'!H51+'2xSD'!H84+'2xSD'!H$106</f>
        <v>18.661677049999998</v>
      </c>
      <c r="I17" s="55">
        <f>$B$3*'2xSD'!I51+'2xSD'!I84+'2xSD'!I$106</f>
        <v>24.053716704433239</v>
      </c>
      <c r="J17" s="55">
        <f>$B$3*'2xSD'!J51+'2xSD'!J84+'2xSD'!J$106</f>
        <v>23.818484278521904</v>
      </c>
      <c r="K17" s="55">
        <f>$B$3*'2xSD'!K51+'2xSD'!K84+'2xSD'!K$106</f>
        <v>24.210612824092344</v>
      </c>
      <c r="L17" s="55">
        <f>$B$3*'2xSD'!L51+'2xSD'!L84+'2xSD'!L$106</f>
        <v>25.60933284057419</v>
      </c>
    </row>
    <row r="18" spans="2:12" x14ac:dyDescent="0.25">
      <c r="B18" s="5">
        <v>12</v>
      </c>
      <c r="C18" s="6" t="s">
        <v>30</v>
      </c>
      <c r="D18" s="52">
        <f>$B$3*'2xSD'!D52+'2xSD'!D85+'2xSD'!D$106</f>
        <v>9.2546795999999993</v>
      </c>
      <c r="E18" s="53">
        <f>$B$3*'2xSD'!E52+'2xSD'!E85+'2xSD'!E$106</f>
        <v>10.022524750000001</v>
      </c>
      <c r="F18" s="53">
        <f>$B$3*'2xSD'!F52+'2xSD'!F85+'2xSD'!F$106</f>
        <v>9.9129180499999983</v>
      </c>
      <c r="G18" s="53">
        <f>$B$3*'2xSD'!G52+'2xSD'!G85+'2xSD'!G$106</f>
        <v>10.603493449999998</v>
      </c>
      <c r="H18" s="53">
        <f>$B$3*'2xSD'!H52+'2xSD'!H85+'2xSD'!H$106</f>
        <v>15.091314799999999</v>
      </c>
      <c r="I18" s="53">
        <f>$B$3*'2xSD'!I52+'2xSD'!I85+'2xSD'!I$106</f>
        <v>24.053716704433239</v>
      </c>
      <c r="J18" s="53">
        <f>$B$3*'2xSD'!J52+'2xSD'!J85+'2xSD'!J$106</f>
        <v>23.818484278521904</v>
      </c>
      <c r="K18" s="53">
        <f>$B$3*'2xSD'!K52+'2xSD'!K85+'2xSD'!K$106</f>
        <v>24.210612824092344</v>
      </c>
      <c r="L18" s="53">
        <f>$B$3*'2xSD'!L52+'2xSD'!L85+'2xSD'!L$106</f>
        <v>25.180248844873958</v>
      </c>
    </row>
    <row r="19" spans="2:12" x14ac:dyDescent="0.25">
      <c r="B19" s="5">
        <v>13</v>
      </c>
      <c r="C19" s="6" t="s">
        <v>31</v>
      </c>
      <c r="D19" s="54">
        <f>$B$3*'2xSD'!D53+'2xSD'!D86+'2xSD'!D$106</f>
        <v>5.6667862499999995</v>
      </c>
      <c r="E19" s="55">
        <f>$B$3*'2xSD'!E53+'2xSD'!E86+'2xSD'!E$106</f>
        <v>5.17177665</v>
      </c>
      <c r="F19" s="55">
        <f>$B$3*'2xSD'!F53+'2xSD'!F86+'2xSD'!F$106</f>
        <v>4.4783612000000002</v>
      </c>
      <c r="G19" s="55">
        <f>$B$3*'2xSD'!G53+'2xSD'!G86+'2xSD'!G$106</f>
        <v>4.9015617000000002</v>
      </c>
      <c r="H19" s="55">
        <f>$B$3*'2xSD'!H53+'2xSD'!H86+'2xSD'!H$106</f>
        <v>4.0868370000000001</v>
      </c>
      <c r="I19" s="55">
        <f>$B$3*'2xSD'!I53+'2xSD'!I86+'2xSD'!I$106</f>
        <v>9.3312091500000029</v>
      </c>
      <c r="J19" s="55">
        <f>$B$3*'2xSD'!J53+'2xSD'!J86+'2xSD'!J$106</f>
        <v>10.2359811</v>
      </c>
      <c r="K19" s="55">
        <f>$B$3*'2xSD'!K53+'2xSD'!K86+'2xSD'!K$106</f>
        <v>9.4266271500000016</v>
      </c>
      <c r="L19" s="55">
        <f>$B$3*'2xSD'!L53+'2xSD'!L86+'2xSD'!L$106</f>
        <v>10.71671795</v>
      </c>
    </row>
    <row r="20" spans="2:12" x14ac:dyDescent="0.25">
      <c r="B20" s="5">
        <v>14</v>
      </c>
      <c r="C20" s="6" t="s">
        <v>32</v>
      </c>
      <c r="D20" s="52">
        <f>$B$3*'2xSD'!D54+'2xSD'!D87+'2xSD'!D$106</f>
        <v>2.7975602499999996</v>
      </c>
      <c r="E20" s="53">
        <f>$B$3*'2xSD'!E54+'2xSD'!E87+'2xSD'!E$106</f>
        <v>2.7202646500000003</v>
      </c>
      <c r="F20" s="53">
        <f>$B$3*'2xSD'!F54+'2xSD'!F87+'2xSD'!F$106</f>
        <v>2.3295742000000002</v>
      </c>
      <c r="G20" s="53">
        <f>$B$3*'2xSD'!G54+'2xSD'!G87+'2xSD'!G$106</f>
        <v>2.6832387000000004</v>
      </c>
      <c r="H20" s="53">
        <f>$B$3*'2xSD'!H54+'2xSD'!H87+'2xSD'!H$106</f>
        <v>4.1255249999999997</v>
      </c>
      <c r="I20" s="53">
        <f>$B$3*'2xSD'!I54+'2xSD'!I87+'2xSD'!I$106</f>
        <v>4.9016721500000013</v>
      </c>
      <c r="J20" s="53">
        <f>$B$3*'2xSD'!J54+'2xSD'!J87+'2xSD'!J$106</f>
        <v>4.6195781</v>
      </c>
      <c r="K20" s="53">
        <f>$B$3*'2xSD'!K54+'2xSD'!K87+'2xSD'!K$106</f>
        <v>3.3608221500000006</v>
      </c>
      <c r="L20" s="53">
        <f>$B$3*'2xSD'!L54+'2xSD'!L87+'2xSD'!L$106</f>
        <v>3.2394029499999988</v>
      </c>
    </row>
    <row r="21" spans="2:12" x14ac:dyDescent="0.25">
      <c r="B21" s="5">
        <v>15</v>
      </c>
      <c r="C21" s="6" t="s">
        <v>33</v>
      </c>
      <c r="D21" s="54">
        <f>$B$3*'2xSD'!D55+'2xSD'!D88+'2xSD'!D$106</f>
        <v>-0.21563734999999995</v>
      </c>
      <c r="E21" s="55">
        <f>$B$3*'2xSD'!E55+'2xSD'!E88+'2xSD'!E$106</f>
        <v>-0.9025698499999999</v>
      </c>
      <c r="F21" s="55">
        <f>$B$3*'2xSD'!F55+'2xSD'!F88+'2xSD'!F$106</f>
        <v>-0.6369111999999999</v>
      </c>
      <c r="G21" s="55">
        <f>$B$3*'2xSD'!G55+'2xSD'!G88+'2xSD'!G$106</f>
        <v>-0.40426545000000003</v>
      </c>
      <c r="H21" s="55">
        <f>$B$3*'2xSD'!H55+'2xSD'!H88+'2xSD'!H$106</f>
        <v>-1.9329293000000001</v>
      </c>
      <c r="I21" s="55">
        <f>$B$3*'2xSD'!I55+'2xSD'!I88+'2xSD'!I$106</f>
        <v>-0.22778189999999832</v>
      </c>
      <c r="J21" s="55">
        <f>$B$3*'2xSD'!J55+'2xSD'!J88+'2xSD'!J$106</f>
        <v>-0.82035034999999823</v>
      </c>
      <c r="K21" s="55">
        <f>$B$3*'2xSD'!K55+'2xSD'!K88+'2xSD'!K$106</f>
        <v>-1.3543747499999981</v>
      </c>
      <c r="L21" s="55">
        <f>$B$3*'2xSD'!L55+'2xSD'!L88+'2xSD'!L$106</f>
        <v>-1.7266210500000003</v>
      </c>
    </row>
    <row r="22" spans="2:12" x14ac:dyDescent="0.25">
      <c r="B22" s="5">
        <v>16</v>
      </c>
      <c r="C22" s="6" t="s">
        <v>34</v>
      </c>
      <c r="D22" s="52">
        <f>$B$3*'2xSD'!D56+'2xSD'!D89+'2xSD'!D$106</f>
        <v>-1.2755737</v>
      </c>
      <c r="E22" s="53">
        <f>$B$3*'2xSD'!E56+'2xSD'!E89+'2xSD'!E$106</f>
        <v>-1.7063180179667983</v>
      </c>
      <c r="F22" s="53">
        <f>$B$3*'2xSD'!F56+'2xSD'!F89+'2xSD'!F$106</f>
        <v>-1.3902603999999998</v>
      </c>
      <c r="G22" s="53">
        <f>$B$3*'2xSD'!G56+'2xSD'!G89+'2xSD'!G$106</f>
        <v>-1.175494</v>
      </c>
      <c r="H22" s="53">
        <f>$B$3*'2xSD'!H56+'2xSD'!H89+'2xSD'!H$106</f>
        <v>-2.3564540000000003</v>
      </c>
      <c r="I22" s="53">
        <f>$B$3*'2xSD'!I56+'2xSD'!I89+'2xSD'!I$106</f>
        <v>-6.1412109999999993</v>
      </c>
      <c r="J22" s="53">
        <f>$B$3*'2xSD'!J56+'2xSD'!J89+'2xSD'!J$106</f>
        <v>-6.7351484500000005</v>
      </c>
      <c r="K22" s="53">
        <f>$B$3*'2xSD'!K56+'2xSD'!K89+'2xSD'!K$106</f>
        <v>-7.6699072499999996</v>
      </c>
      <c r="L22" s="53">
        <f>$B$3*'2xSD'!L56+'2xSD'!L89+'2xSD'!L$106</f>
        <v>-7.5581349000000007</v>
      </c>
    </row>
    <row r="23" spans="2:12" x14ac:dyDescent="0.25">
      <c r="B23" s="5">
        <v>17</v>
      </c>
      <c r="C23" s="6" t="s">
        <v>35</v>
      </c>
      <c r="D23" s="54">
        <f>$B$3*'2xSD'!D57+'2xSD'!D90+'2xSD'!D$106</f>
        <v>-1.6210333000000001</v>
      </c>
      <c r="E23" s="55">
        <f>$B$3*'2xSD'!E57+'2xSD'!E90+'2xSD'!E$106</f>
        <v>-2.7251954179667983</v>
      </c>
      <c r="F23" s="55">
        <f>$B$3*'2xSD'!F57+'2xSD'!F90+'2xSD'!F$106</f>
        <v>-2.4618881500000001</v>
      </c>
      <c r="G23" s="55">
        <f>$B$3*'2xSD'!G57+'2xSD'!G90+'2xSD'!G$106</f>
        <v>-2.4386309500000003</v>
      </c>
      <c r="H23" s="55">
        <f>$B$3*'2xSD'!H57+'2xSD'!H90+'2xSD'!H$106</f>
        <v>-4.0557147499999999</v>
      </c>
      <c r="I23" s="55">
        <f>$B$3*'2xSD'!I57+'2xSD'!I90+'2xSD'!I$106</f>
        <v>-6.4133141999999994</v>
      </c>
      <c r="J23" s="55">
        <f>$B$3*'2xSD'!J57+'2xSD'!J90+'2xSD'!J$106</f>
        <v>-7.0888378000000003</v>
      </c>
      <c r="K23" s="55">
        <f>$B$3*'2xSD'!K57+'2xSD'!K90+'2xSD'!K$106</f>
        <v>-7.1367289499999993</v>
      </c>
      <c r="L23" s="55">
        <f>$B$3*'2xSD'!L57+'2xSD'!L90+'2xSD'!L$106</f>
        <v>-6.2318759000000004</v>
      </c>
    </row>
    <row r="24" spans="2:12" x14ac:dyDescent="0.25">
      <c r="B24" s="5">
        <v>18</v>
      </c>
      <c r="C24" s="6" t="s">
        <v>36</v>
      </c>
      <c r="D24" s="52">
        <f>$B$3*'2xSD'!D58+'2xSD'!D91+'2xSD'!D$106</f>
        <v>-1.2393185500000001</v>
      </c>
      <c r="E24" s="53">
        <f>$B$3*'2xSD'!E58+'2xSD'!E91+'2xSD'!E$106</f>
        <v>-2.3005848679667982</v>
      </c>
      <c r="F24" s="53">
        <f>$B$3*'2xSD'!F58+'2xSD'!F91+'2xSD'!F$106</f>
        <v>-2.0515799499999998</v>
      </c>
      <c r="G24" s="53">
        <f>$B$3*'2xSD'!G58+'2xSD'!G91+'2xSD'!G$106</f>
        <v>-2.1631684</v>
      </c>
      <c r="H24" s="53">
        <f>$B$3*'2xSD'!H58+'2xSD'!H91+'2xSD'!H$106</f>
        <v>-3.6167186</v>
      </c>
      <c r="I24" s="53">
        <f>$B$3*'2xSD'!I58+'2xSD'!I91+'2xSD'!I$106</f>
        <v>-4.2451731499999994</v>
      </c>
      <c r="J24" s="53">
        <f>$B$3*'2xSD'!J58+'2xSD'!J91+'2xSD'!J$106</f>
        <v>-4.8607735999999999</v>
      </c>
      <c r="K24" s="53">
        <f>$B$3*'2xSD'!K58+'2xSD'!K91+'2xSD'!K$106</f>
        <v>-5.3224013499999998</v>
      </c>
      <c r="L24" s="53">
        <f>$B$3*'2xSD'!L58+'2xSD'!L91+'2xSD'!L$106</f>
        <v>-4.5820717000000002</v>
      </c>
    </row>
    <row r="25" spans="2:12" x14ac:dyDescent="0.25">
      <c r="B25" s="5">
        <v>19</v>
      </c>
      <c r="C25" s="6" t="s">
        <v>37</v>
      </c>
      <c r="D25" s="54">
        <f>$B$3*'2xSD'!D59+'2xSD'!D92+'2xSD'!D$106</f>
        <v>-1.52860825</v>
      </c>
      <c r="E25" s="55">
        <f>$B$3*'2xSD'!E59+'2xSD'!E92+'2xSD'!E$106</f>
        <v>-1.2403088179667983</v>
      </c>
      <c r="F25" s="55">
        <f>$B$3*'2xSD'!F59+'2xSD'!F92+'2xSD'!F$106</f>
        <v>-0.85977835000000002</v>
      </c>
      <c r="G25" s="55">
        <f>$B$3*'2xSD'!G59+'2xSD'!G92+'2xSD'!G$106</f>
        <v>-0.63313375000000005</v>
      </c>
      <c r="H25" s="55">
        <f>$B$3*'2xSD'!H59+'2xSD'!H92+'2xSD'!H$106</f>
        <v>-1.9495167500000001</v>
      </c>
      <c r="I25" s="55">
        <f>$B$3*'2xSD'!I59+'2xSD'!I92+'2xSD'!I$106</f>
        <v>-6.898674849999999</v>
      </c>
      <c r="J25" s="55">
        <f>$B$3*'2xSD'!J59+'2xSD'!J92+'2xSD'!J$106</f>
        <v>-7.5091830999999996</v>
      </c>
      <c r="K25" s="55">
        <f>$B$3*'2xSD'!K59+'2xSD'!K92+'2xSD'!K$106</f>
        <v>-8.5851455999999988</v>
      </c>
      <c r="L25" s="55">
        <f>$B$3*'2xSD'!L59+'2xSD'!L92+'2xSD'!L$106</f>
        <v>-9.1653072000000009</v>
      </c>
    </row>
    <row r="26" spans="2:12" x14ac:dyDescent="0.25">
      <c r="B26" s="5">
        <v>20</v>
      </c>
      <c r="C26" s="6" t="s">
        <v>38</v>
      </c>
      <c r="D26" s="52">
        <f>$B$3*'2xSD'!D60+'2xSD'!D93+'2xSD'!D$106</f>
        <v>-5.6415173500000009</v>
      </c>
      <c r="E26" s="53">
        <f>$B$3*'2xSD'!E60+'2xSD'!E93+'2xSD'!E$106</f>
        <v>-5.7848456457450244</v>
      </c>
      <c r="F26" s="53">
        <f>$B$3*'2xSD'!F60+'2xSD'!F93+'2xSD'!F$106</f>
        <v>-5.4506271897856395</v>
      </c>
      <c r="G26" s="53">
        <f>$B$3*'2xSD'!G60+'2xSD'!G93+'2xSD'!G$106</f>
        <v>-5.6040564353533728</v>
      </c>
      <c r="H26" s="53">
        <f>$B$3*'2xSD'!H60+'2xSD'!H93+'2xSD'!H$106</f>
        <v>-6.5236573824482225</v>
      </c>
      <c r="I26" s="53">
        <f>$B$3*'2xSD'!I60+'2xSD'!I93+'2xSD'!I$106</f>
        <v>-10.47557625</v>
      </c>
      <c r="J26" s="53">
        <f>$B$3*'2xSD'!J60+'2xSD'!J93+'2xSD'!J$106</f>
        <v>-12.31223265</v>
      </c>
      <c r="K26" s="53">
        <f>$B$3*'2xSD'!K60+'2xSD'!K93+'2xSD'!K$106</f>
        <v>-12.36878385</v>
      </c>
      <c r="L26" s="53">
        <f>$B$3*'2xSD'!L60+'2xSD'!L93+'2xSD'!L$106</f>
        <v>-11.12392365</v>
      </c>
    </row>
    <row r="27" spans="2:12" x14ac:dyDescent="0.25">
      <c r="B27" s="5">
        <v>21</v>
      </c>
      <c r="C27" s="6" t="s">
        <v>39</v>
      </c>
      <c r="D27" s="54">
        <f>$B$3*'2xSD'!D61+'2xSD'!D94+'2xSD'!D$106</f>
        <v>-5.5397539000000009</v>
      </c>
      <c r="E27" s="55">
        <f>$B$3*'2xSD'!E61+'2xSD'!E94+'2xSD'!E$106</f>
        <v>-5.7848456457450244</v>
      </c>
      <c r="F27" s="55">
        <f>$B$3*'2xSD'!F61+'2xSD'!F94+'2xSD'!F$106</f>
        <v>-5.4506271897856395</v>
      </c>
      <c r="G27" s="55">
        <f>$B$3*'2xSD'!G61+'2xSD'!G94+'2xSD'!G$106</f>
        <v>-5.6040564353533728</v>
      </c>
      <c r="H27" s="55">
        <f>$B$3*'2xSD'!H61+'2xSD'!H94+'2xSD'!H$106</f>
        <v>-6.5236573824482225</v>
      </c>
      <c r="I27" s="55">
        <f>$B$3*'2xSD'!I61+'2xSD'!I94+'2xSD'!I$106</f>
        <v>-10.499975699999998</v>
      </c>
      <c r="J27" s="54">
        <f>$B$3*'2xSD'!J61+'2xSD'!J94+'2xSD'!J$106</f>
        <v>-12.349542599999999</v>
      </c>
      <c r="K27" s="55">
        <f>$B$3*'2xSD'!K61+'2xSD'!K94+'2xSD'!K$106</f>
        <v>-12.393463649999999</v>
      </c>
      <c r="L27" s="55">
        <f>$B$3*'2xSD'!L61+'2xSD'!L94+'2xSD'!L$106</f>
        <v>-11.132127150000001</v>
      </c>
    </row>
    <row r="28" spans="2:12" x14ac:dyDescent="0.25">
      <c r="B28" s="5">
        <v>22</v>
      </c>
      <c r="C28" s="6" t="s">
        <v>40</v>
      </c>
      <c r="D28" s="52">
        <f>$B$3*'2xSD'!D62+'2xSD'!D95+'2xSD'!D$106</f>
        <v>-11.197234399999999</v>
      </c>
      <c r="E28" s="53">
        <f>$B$3*'2xSD'!E62+'2xSD'!E95+'2xSD'!E$106</f>
        <v>-1.8803564179667982</v>
      </c>
      <c r="F28" s="53">
        <f>$B$3*'2xSD'!F62+'2xSD'!F95+'2xSD'!F$106</f>
        <v>-1.3728314906210546</v>
      </c>
      <c r="G28" s="53">
        <f>$B$3*'2xSD'!G62+'2xSD'!G95+'2xSD'!G$106</f>
        <v>-1.9835567364198028</v>
      </c>
      <c r="H28" s="53">
        <f>$B$3*'2xSD'!H62+'2xSD'!H95+'2xSD'!H$106</f>
        <v>-3.2339073053630432</v>
      </c>
      <c r="I28" s="53">
        <f>$B$3*'2xSD'!I62+'2xSD'!I95+'2xSD'!I$106</f>
        <v>-7.3133387064703026</v>
      </c>
      <c r="J28" s="53">
        <f>$B$3*'2xSD'!J62+'2xSD'!J95+'2xSD'!J$106</f>
        <v>-8.0533992455997101</v>
      </c>
      <c r="K28" s="53">
        <f>$B$3*'2xSD'!K62+'2xSD'!K95+'2xSD'!K$106</f>
        <v>-8.2130682135117041</v>
      </c>
      <c r="L28" s="53">
        <f>$B$3*'2xSD'!L62+'2xSD'!L95+'2xSD'!L$106</f>
        <v>-7.6475685527819381</v>
      </c>
    </row>
    <row r="29" spans="2:12" x14ac:dyDescent="0.25">
      <c r="B29" s="5">
        <v>23</v>
      </c>
      <c r="C29" s="6" t="s">
        <v>41</v>
      </c>
      <c r="D29" s="54">
        <f>$B$3*'2xSD'!D63+'2xSD'!D96+'2xSD'!D$106</f>
        <v>-3.8757744000000005</v>
      </c>
      <c r="E29" s="55">
        <f>$B$3*'2xSD'!E63+'2xSD'!E96+'2xSD'!E$106</f>
        <v>-1.8803564179667982</v>
      </c>
      <c r="F29" s="55">
        <f>$B$3*'2xSD'!F63+'2xSD'!F96+'2xSD'!F$106</f>
        <v>-1.3728314906210546</v>
      </c>
      <c r="G29" s="55">
        <f>$B$3*'2xSD'!G63+'2xSD'!G96+'2xSD'!G$106</f>
        <v>-1.9835567364198028</v>
      </c>
      <c r="H29" s="55">
        <f>$B$3*'2xSD'!H63+'2xSD'!H96+'2xSD'!H$106</f>
        <v>-3.2339073053630432</v>
      </c>
      <c r="I29" s="55">
        <f>$B$3*'2xSD'!I63+'2xSD'!I96+'2xSD'!I$106</f>
        <v>-6.9694067499999992</v>
      </c>
      <c r="J29" s="55">
        <f>$B$3*'2xSD'!J63+'2xSD'!J96+'2xSD'!J$106</f>
        <v>-7.5051998500000003</v>
      </c>
      <c r="K29" s="55">
        <f>$B$3*'2xSD'!K63+'2xSD'!K96+'2xSD'!K$106</f>
        <v>-7.6209307499999994</v>
      </c>
      <c r="L29" s="55">
        <f>$B$3*'2xSD'!L63+'2xSD'!L96+'2xSD'!L$106</f>
        <v>-6.9595982999999997</v>
      </c>
    </row>
    <row r="30" spans="2:12" x14ac:dyDescent="0.25">
      <c r="B30" s="5">
        <v>24</v>
      </c>
      <c r="C30" s="6" t="s">
        <v>42</v>
      </c>
      <c r="D30" s="52">
        <f>$B$3*'2xSD'!D64+'2xSD'!D97+'2xSD'!D$106</f>
        <v>-0.5018914000000001</v>
      </c>
      <c r="E30" s="53">
        <f>$B$3*'2xSD'!E64+'2xSD'!E97+'2xSD'!E$106</f>
        <v>-1.8696659499999999</v>
      </c>
      <c r="F30" s="53">
        <f>$B$3*'2xSD'!F64+'2xSD'!F97+'2xSD'!F$106</f>
        <v>-1.36192705</v>
      </c>
      <c r="G30" s="53">
        <f>$B$3*'2xSD'!G64+'2xSD'!G97+'2xSD'!G$106</f>
        <v>-1.9724341000000001</v>
      </c>
      <c r="H30" s="53">
        <f>$B$3*'2xSD'!H64+'2xSD'!H97+'2xSD'!H$106</f>
        <v>-3.2225622500000002</v>
      </c>
      <c r="I30" s="53">
        <f>$B$3*'2xSD'!I64+'2xSD'!I97+'2xSD'!I$106</f>
        <v>-7.3133387064703026</v>
      </c>
      <c r="J30" s="53">
        <f>$B$3*'2xSD'!J64+'2xSD'!J97+'2xSD'!J$106</f>
        <v>-8.0533992455997101</v>
      </c>
      <c r="K30" s="53">
        <f>$B$3*'2xSD'!K64+'2xSD'!K97+'2xSD'!K$106</f>
        <v>-8.2130682135117041</v>
      </c>
      <c r="L30" s="53">
        <f>$B$3*'2xSD'!L64+'2xSD'!L97+'2xSD'!L$106</f>
        <v>-7.6475685527819381</v>
      </c>
    </row>
    <row r="31" spans="2:12" x14ac:dyDescent="0.25">
      <c r="B31" s="5">
        <v>25</v>
      </c>
      <c r="C31" s="6" t="s">
        <v>43</v>
      </c>
      <c r="D31" s="54">
        <f>$B$3*'2xSD'!D65+'2xSD'!D98+'2xSD'!D$106</f>
        <v>-3.60758125</v>
      </c>
      <c r="E31" s="55">
        <f>$B$3*'2xSD'!E65+'2xSD'!E98+'2xSD'!E$106</f>
        <v>-4.6313807499999999</v>
      </c>
      <c r="F31" s="55">
        <f>$B$3*'2xSD'!F65+'2xSD'!F98+'2xSD'!F$106</f>
        <v>-4.1036978499999996</v>
      </c>
      <c r="G31" s="55">
        <f>$B$3*'2xSD'!G65+'2xSD'!G98+'2xSD'!G$106</f>
        <v>-4.2784694500000002</v>
      </c>
      <c r="H31" s="55">
        <f>$B$3*'2xSD'!H65+'2xSD'!H98+'2xSD'!H$106</f>
        <v>-6.0481712000000005</v>
      </c>
      <c r="I31" s="54">
        <f>$B$3*'2xSD'!I65+'2xSD'!I98+'2xSD'!I$106</f>
        <v>-10.576803506470302</v>
      </c>
      <c r="J31" s="55">
        <f>$B$3*'2xSD'!J65+'2xSD'!J98+'2xSD'!J$106</f>
        <v>-11.48812819559971</v>
      </c>
      <c r="K31" s="55">
        <f>$B$3*'2xSD'!K65+'2xSD'!K98+'2xSD'!K$106</f>
        <v>-11.761040113511704</v>
      </c>
      <c r="L31" s="55">
        <f>$B$3*'2xSD'!L65+'2xSD'!L98+'2xSD'!L$106</f>
        <v>-10.127768752781938</v>
      </c>
    </row>
    <row r="32" spans="2:12" x14ac:dyDescent="0.25">
      <c r="B32" s="5">
        <v>26</v>
      </c>
      <c r="C32" s="6" t="s">
        <v>44</v>
      </c>
      <c r="D32" s="52">
        <f>$B$3*'2xSD'!D66+'2xSD'!D99+'2xSD'!D$106</f>
        <v>-4.1792274999999997</v>
      </c>
      <c r="E32" s="53">
        <f>$B$3*'2xSD'!E66+'2xSD'!E99+'2xSD'!E$106</f>
        <v>-5.3687079999999998</v>
      </c>
      <c r="F32" s="53">
        <f>$B$3*'2xSD'!F66+'2xSD'!F99+'2xSD'!F$106</f>
        <v>-4.0429941999999999</v>
      </c>
      <c r="G32" s="53">
        <f>$B$3*'2xSD'!G66+'2xSD'!G99+'2xSD'!G$106</f>
        <v>-3.9331318</v>
      </c>
      <c r="H32" s="53">
        <f>$B$3*'2xSD'!H66+'2xSD'!H99+'2xSD'!H$106</f>
        <v>-5.8361555000000003</v>
      </c>
      <c r="I32" s="53">
        <f>$B$3*'2xSD'!I66+'2xSD'!I99+'2xSD'!I$106</f>
        <v>-11.054461406470303</v>
      </c>
      <c r="J32" s="53">
        <f>$B$3*'2xSD'!J66+'2xSD'!J99+'2xSD'!J$106</f>
        <v>-12.168398249999999</v>
      </c>
      <c r="K32" s="53">
        <f>$B$3*'2xSD'!K66+'2xSD'!K99+'2xSD'!K$106</f>
        <v>-12.352179463511703</v>
      </c>
      <c r="L32" s="53">
        <f>$B$3*'2xSD'!L66+'2xSD'!L99+'2xSD'!L$106</f>
        <v>-10.216880902781938</v>
      </c>
    </row>
    <row r="33" spans="2:12" x14ac:dyDescent="0.25">
      <c r="B33" s="5">
        <v>27</v>
      </c>
      <c r="C33" s="6" t="s">
        <v>45</v>
      </c>
      <c r="D33" s="54">
        <f>$B$3*'2xSD'!D67+'2xSD'!D100+'2xSD'!D$106</f>
        <v>-7.2839237499999996</v>
      </c>
      <c r="E33" s="55">
        <f>$B$3*'2xSD'!E67+'2xSD'!E100+'2xSD'!E$106</f>
        <v>-5.7848456457450244</v>
      </c>
      <c r="F33" s="55">
        <f>$B$3*'2xSD'!F67+'2xSD'!F100+'2xSD'!F$106</f>
        <v>-5.4506271897856395</v>
      </c>
      <c r="G33" s="55">
        <f>$B$3*'2xSD'!G67+'2xSD'!G100+'2xSD'!G$106</f>
        <v>-5.5856983000000007</v>
      </c>
      <c r="H33" s="55">
        <f>$B$3*'2xSD'!H67+'2xSD'!H100+'2xSD'!H$106</f>
        <v>-6.5236573824482225</v>
      </c>
      <c r="I33" s="55">
        <f>$B$3*'2xSD'!I67+'2xSD'!I100+'2xSD'!I$106</f>
        <v>-11.67544520656749</v>
      </c>
      <c r="J33" s="55">
        <f>$B$3*'2xSD'!J67+'2xSD'!J100+'2xSD'!J$106</f>
        <v>-12.613457475099132</v>
      </c>
      <c r="K33" s="55">
        <f>$B$3*'2xSD'!K67+'2xSD'!K100+'2xSD'!K$106</f>
        <v>-12.660866863511703</v>
      </c>
      <c r="L33" s="55">
        <f>$B$3*'2xSD'!L67+'2xSD'!L100+'2xSD'!L$106</f>
        <v>-10.01038065</v>
      </c>
    </row>
    <row r="35" spans="2:12" x14ac:dyDescent="0.25">
      <c r="B35" t="s">
        <v>48</v>
      </c>
    </row>
    <row r="36" spans="2:12" x14ac:dyDescent="0.25">
      <c r="B36" s="19">
        <v>0.75</v>
      </c>
      <c r="C36" t="s">
        <v>57</v>
      </c>
    </row>
    <row r="37" spans="2:12" x14ac:dyDescent="0.25">
      <c r="B37" s="36" t="s">
        <v>10</v>
      </c>
      <c r="C37" s="37"/>
      <c r="D37" s="34" t="s">
        <v>1</v>
      </c>
      <c r="E37" s="34" t="s">
        <v>2</v>
      </c>
      <c r="F37" s="34" t="s">
        <v>3</v>
      </c>
      <c r="G37" s="34" t="s">
        <v>4</v>
      </c>
      <c r="H37" s="34" t="s">
        <v>5</v>
      </c>
      <c r="I37" s="34" t="s">
        <v>6</v>
      </c>
      <c r="J37" s="34" t="s">
        <v>7</v>
      </c>
      <c r="K37" s="34" t="s">
        <v>8</v>
      </c>
      <c r="L37" s="34" t="s">
        <v>9</v>
      </c>
    </row>
    <row r="38" spans="2:12" x14ac:dyDescent="0.25">
      <c r="B38" s="38"/>
      <c r="C38" s="38"/>
      <c r="D38" s="35"/>
      <c r="E38" s="35"/>
      <c r="F38" s="35"/>
      <c r="G38" s="35"/>
      <c r="H38" s="35"/>
      <c r="I38" s="35"/>
      <c r="J38" s="35"/>
      <c r="K38" s="35"/>
      <c r="L38" s="35"/>
    </row>
    <row r="39" spans="2:12" ht="15.75" thickBot="1" x14ac:dyDescent="0.3">
      <c r="B39" s="1" t="s">
        <v>12</v>
      </c>
      <c r="C39" s="1" t="s">
        <v>13</v>
      </c>
      <c r="D39" s="1" t="s">
        <v>14</v>
      </c>
      <c r="E39" s="1" t="s">
        <v>14</v>
      </c>
      <c r="F39" s="1" t="s">
        <v>14</v>
      </c>
      <c r="G39" s="1" t="s">
        <v>14</v>
      </c>
      <c r="H39" s="1" t="s">
        <v>14</v>
      </c>
      <c r="I39" s="1" t="s">
        <v>14</v>
      </c>
      <c r="J39" s="1" t="s">
        <v>14</v>
      </c>
      <c r="K39" s="1" t="s">
        <v>14</v>
      </c>
      <c r="L39" s="1" t="s">
        <v>14</v>
      </c>
    </row>
    <row r="40" spans="2:12" ht="15.75" thickTop="1" x14ac:dyDescent="0.25">
      <c r="B40" s="2">
        <v>1</v>
      </c>
      <c r="C40" s="3" t="s">
        <v>17</v>
      </c>
      <c r="D40" s="50">
        <f>'2xSD'!D8+$B$36*'2xSD'!D41+'2xSD'!D74+'2xSD'!D$106</f>
        <v>37.43112825</v>
      </c>
      <c r="E40" s="51">
        <f>'2xSD'!E8+$B$36*'2xSD'!E41+'2xSD'!E74+'2xSD'!E$106</f>
        <v>36.017602206624225</v>
      </c>
      <c r="F40" s="51">
        <f>'2xSD'!F8+$B$36*'2xSD'!F41+'2xSD'!F74+'2xSD'!F$106</f>
        <v>37.390926316302682</v>
      </c>
      <c r="G40" s="51">
        <f>'2xSD'!G8+$B$36*'2xSD'!G41+'2xSD'!G74+'2xSD'!G$106</f>
        <v>37.118389487764269</v>
      </c>
      <c r="H40" s="51">
        <f>'2xSD'!H8+$B$36*'2xSD'!H41+'2xSD'!H74+'2xSD'!H$106</f>
        <v>38.17114835232492</v>
      </c>
      <c r="I40" s="51">
        <f>'2xSD'!I8+$B$36*'2xSD'!I41+'2xSD'!I74+'2xSD'!I$106</f>
        <v>36.019754766701581</v>
      </c>
      <c r="J40" s="51">
        <f>'2xSD'!J8+$B$36*'2xSD'!J41+'2xSD'!J74+'2xSD'!J$106</f>
        <v>36.023843102035627</v>
      </c>
      <c r="K40" s="51">
        <f>'2xSD'!K8+$B$36*'2xSD'!K41+'2xSD'!K74+'2xSD'!K$106</f>
        <v>36.660078824076344</v>
      </c>
      <c r="L40" s="51">
        <f>'2xSD'!L8+$B$36*'2xSD'!L41+'2xSD'!L74+'2xSD'!L$106</f>
        <v>38.30778816055787</v>
      </c>
    </row>
    <row r="41" spans="2:12" x14ac:dyDescent="0.25">
      <c r="B41" s="5">
        <v>2</v>
      </c>
      <c r="C41" s="6" t="s">
        <v>18</v>
      </c>
      <c r="D41" s="52">
        <f>'2xSD'!D9+$B$36*'2xSD'!D42+'2xSD'!D75+'2xSD'!D$106</f>
        <v>30.3508265</v>
      </c>
      <c r="E41" s="53">
        <f>'2xSD'!E9+$B$36*'2xSD'!E42+'2xSD'!E75+'2xSD'!E$106</f>
        <v>31.086644672495773</v>
      </c>
      <c r="F41" s="53">
        <f>'2xSD'!F9+$B$36*'2xSD'!F42+'2xSD'!F75+'2xSD'!F$106</f>
        <v>32.520214499999994</v>
      </c>
      <c r="G41" s="53">
        <f>'2xSD'!G9+$B$36*'2xSD'!G42+'2xSD'!G75+'2xSD'!G$106</f>
        <v>27.256540781744434</v>
      </c>
      <c r="H41" s="53">
        <f>'2xSD'!H9+$B$36*'2xSD'!H42+'2xSD'!H75+'2xSD'!H$106</f>
        <v>34.930394399045042</v>
      </c>
      <c r="I41" s="53">
        <f>'2xSD'!I9+$B$36*'2xSD'!I42+'2xSD'!I75+'2xSD'!I$106</f>
        <v>36.019754766701581</v>
      </c>
      <c r="J41" s="53">
        <f>'2xSD'!J9+$B$36*'2xSD'!J42+'2xSD'!J75+'2xSD'!J$106</f>
        <v>36.023843102035627</v>
      </c>
      <c r="K41" s="53">
        <f>'2xSD'!K9+$B$36*'2xSD'!K42+'2xSD'!K75+'2xSD'!K$106</f>
        <v>36.660078824076344</v>
      </c>
      <c r="L41" s="53">
        <f>'2xSD'!L9+$B$36*'2xSD'!L42+'2xSD'!L75+'2xSD'!L$106</f>
        <v>38.30778816055787</v>
      </c>
    </row>
    <row r="42" spans="2:12" x14ac:dyDescent="0.25">
      <c r="B42" s="5">
        <v>3</v>
      </c>
      <c r="C42" s="6" t="s">
        <v>19</v>
      </c>
      <c r="D42" s="54">
        <f>'2xSD'!D10+$B$36*'2xSD'!D43+'2xSD'!D76+'2xSD'!D$106</f>
        <v>34.850853000000001</v>
      </c>
      <c r="E42" s="55">
        <f>'2xSD'!E10+$B$36*'2xSD'!E43+'2xSD'!E76+'2xSD'!E$106</f>
        <v>34.484788499999993</v>
      </c>
      <c r="F42" s="55">
        <f>'2xSD'!F10+$B$36*'2xSD'!F43+'2xSD'!F76+'2xSD'!F$106</f>
        <v>35.172048750000002</v>
      </c>
      <c r="G42" s="55">
        <f>'2xSD'!G10+$B$36*'2xSD'!G43+'2xSD'!G76+'2xSD'!G$106</f>
        <v>35.521631500000005</v>
      </c>
      <c r="H42" s="55">
        <f>'2xSD'!H10+$B$36*'2xSD'!H43+'2xSD'!H76+'2xSD'!H$106</f>
        <v>38.641206352324915</v>
      </c>
      <c r="I42" s="55">
        <f>'2xSD'!I10+$B$36*'2xSD'!I43+'2xSD'!I76+'2xSD'!I$106</f>
        <v>36.019754766701581</v>
      </c>
      <c r="J42" s="55">
        <f>'2xSD'!J10+$B$36*'2xSD'!J43+'2xSD'!J76+'2xSD'!J$106</f>
        <v>36.023843102035627</v>
      </c>
      <c r="K42" s="55">
        <f>'2xSD'!K10+$B$36*'2xSD'!K43+'2xSD'!K76+'2xSD'!K$106</f>
        <v>36.660078824076344</v>
      </c>
      <c r="L42" s="55">
        <f>'2xSD'!L10+$B$36*'2xSD'!L43+'2xSD'!L76+'2xSD'!L$106</f>
        <v>38.30778816055787</v>
      </c>
    </row>
    <row r="43" spans="2:12" x14ac:dyDescent="0.25">
      <c r="B43" s="5">
        <v>4</v>
      </c>
      <c r="C43" s="6" t="s">
        <v>22</v>
      </c>
      <c r="D43" s="52">
        <f>'2xSD'!D11+$B$36*'2xSD'!D44+'2xSD'!D77+'2xSD'!D$106</f>
        <v>31.266098000000003</v>
      </c>
      <c r="E43" s="53">
        <f>'2xSD'!E11+$B$36*'2xSD'!E44+'2xSD'!E77+'2xSD'!E$106</f>
        <v>35.262672172495769</v>
      </c>
      <c r="F43" s="53">
        <f>'2xSD'!F11+$B$36*'2xSD'!F44+'2xSD'!F77+'2xSD'!F$106</f>
        <v>37.865170206228008</v>
      </c>
      <c r="G43" s="53">
        <f>'2xSD'!G11+$B$36*'2xSD'!G44+'2xSD'!G77+'2xSD'!G$106</f>
        <v>36.803678281744439</v>
      </c>
      <c r="H43" s="53">
        <f>'2xSD'!H11+$B$36*'2xSD'!H44+'2xSD'!H77+'2xSD'!H$106</f>
        <v>38.562733352324926</v>
      </c>
      <c r="I43" s="53">
        <f>'2xSD'!I11+$B$36*'2xSD'!I44+'2xSD'!I77+'2xSD'!I$106</f>
        <v>36.019754766701581</v>
      </c>
      <c r="J43" s="53">
        <f>'2xSD'!J11+$B$36*'2xSD'!J44+'2xSD'!J77+'2xSD'!J$106</f>
        <v>36.023843102035627</v>
      </c>
      <c r="K43" s="53">
        <f>'2xSD'!K11+$B$36*'2xSD'!K44+'2xSD'!K77+'2xSD'!K$106</f>
        <v>36.660078824076344</v>
      </c>
      <c r="L43" s="53">
        <f>'2xSD'!L11+$B$36*'2xSD'!L44+'2xSD'!L77+'2xSD'!L$106</f>
        <v>38.30778816055787</v>
      </c>
    </row>
    <row r="44" spans="2:12" x14ac:dyDescent="0.25">
      <c r="B44" s="5">
        <v>5</v>
      </c>
      <c r="C44" s="6" t="s">
        <v>23</v>
      </c>
      <c r="D44" s="54">
        <f>'2xSD'!D12+$B$36*'2xSD'!D45+'2xSD'!D78+'2xSD'!D$106</f>
        <v>28.506258499999998</v>
      </c>
      <c r="E44" s="55">
        <f>'2xSD'!E12+$B$36*'2xSD'!E45+'2xSD'!E78+'2xSD'!E$106</f>
        <v>30.041002809674424</v>
      </c>
      <c r="F44" s="55">
        <f>'2xSD'!F12+$B$36*'2xSD'!F45+'2xSD'!F78+'2xSD'!F$106</f>
        <v>30.47012831418057</v>
      </c>
      <c r="G44" s="55">
        <f>'2xSD'!G12+$B$36*'2xSD'!G45+'2xSD'!G78+'2xSD'!G$106</f>
        <v>31.145645499999997</v>
      </c>
      <c r="H44" s="55">
        <f>'2xSD'!H12+$B$36*'2xSD'!H45+'2xSD'!H78+'2xSD'!H$106</f>
        <v>39.223964352324913</v>
      </c>
      <c r="I44" s="55">
        <f>'2xSD'!I12+$B$36*'2xSD'!I45+'2xSD'!I78+'2xSD'!I$106</f>
        <v>36.019754766701581</v>
      </c>
      <c r="J44" s="55">
        <f>'2xSD'!J12+$B$36*'2xSD'!J45+'2xSD'!J78+'2xSD'!J$106</f>
        <v>36.023843102035627</v>
      </c>
      <c r="K44" s="55">
        <f>'2xSD'!K12+$B$36*'2xSD'!K45+'2xSD'!K78+'2xSD'!K$106</f>
        <v>36.660078824076344</v>
      </c>
      <c r="L44" s="55">
        <f>'2xSD'!L12+$B$36*'2xSD'!L45+'2xSD'!L78+'2xSD'!L$106</f>
        <v>38.30778816055787</v>
      </c>
    </row>
    <row r="45" spans="2:12" x14ac:dyDescent="0.25">
      <c r="B45" s="5">
        <v>6</v>
      </c>
      <c r="C45" s="6" t="s">
        <v>24</v>
      </c>
      <c r="D45" s="52">
        <f>'2xSD'!D13+$B$36*'2xSD'!D46+'2xSD'!D79+'2xSD'!D$106</f>
        <v>29.377108249999999</v>
      </c>
      <c r="E45" s="53">
        <f>'2xSD'!E13+$B$36*'2xSD'!E46+'2xSD'!E79+'2xSD'!E$106</f>
        <v>29.157642750000001</v>
      </c>
      <c r="F45" s="53">
        <f>'2xSD'!F13+$B$36*'2xSD'!F46+'2xSD'!F79+'2xSD'!F$106</f>
        <v>30.326082999999997</v>
      </c>
      <c r="G45" s="53">
        <f>'2xSD'!G13+$B$36*'2xSD'!G46+'2xSD'!G79+'2xSD'!G$106</f>
        <v>30.40458825</v>
      </c>
      <c r="H45" s="53">
        <f>'2xSD'!H13+$B$36*'2xSD'!H46+'2xSD'!H79+'2xSD'!H$106</f>
        <v>39.7636288869369</v>
      </c>
      <c r="I45" s="53">
        <f>'2xSD'!I13+$B$36*'2xSD'!I46+'2xSD'!I79+'2xSD'!I$106</f>
        <v>36.019754766701581</v>
      </c>
      <c r="J45" s="53">
        <f>'2xSD'!J13+$B$36*'2xSD'!J46+'2xSD'!J79+'2xSD'!J$106</f>
        <v>36.023843102035627</v>
      </c>
      <c r="K45" s="53">
        <f>'2xSD'!K13+$B$36*'2xSD'!K46+'2xSD'!K79+'2xSD'!K$106</f>
        <v>36.660078824076344</v>
      </c>
      <c r="L45" s="53">
        <f>'2xSD'!L13+$B$36*'2xSD'!L46+'2xSD'!L79+'2xSD'!L$106</f>
        <v>38.30778816055787</v>
      </c>
    </row>
    <row r="46" spans="2:12" x14ac:dyDescent="0.25">
      <c r="B46" s="5">
        <v>7</v>
      </c>
      <c r="C46" s="6" t="s">
        <v>25</v>
      </c>
      <c r="D46" s="54">
        <f>'2xSD'!D14+$B$36*'2xSD'!D47+'2xSD'!D80+'2xSD'!D$106</f>
        <v>32.525239749999997</v>
      </c>
      <c r="E46" s="55">
        <f>'2xSD'!E14+$B$36*'2xSD'!E47+'2xSD'!E80+'2xSD'!E$106</f>
        <v>29.800778672495767</v>
      </c>
      <c r="F46" s="55">
        <f>'2xSD'!F14+$B$36*'2xSD'!F47+'2xSD'!F80+'2xSD'!F$106</f>
        <v>32.579483749999994</v>
      </c>
      <c r="G46" s="55">
        <f>'2xSD'!G14+$B$36*'2xSD'!G47+'2xSD'!G80+'2xSD'!G$106</f>
        <v>31.729886999999994</v>
      </c>
      <c r="H46" s="55">
        <f>'2xSD'!H14+$B$36*'2xSD'!H47+'2xSD'!H80+'2xSD'!H$106</f>
        <v>38.580074352324914</v>
      </c>
      <c r="I46" s="55">
        <f>'2xSD'!I14+$B$36*'2xSD'!I47+'2xSD'!I80+'2xSD'!I$106</f>
        <v>36.019754766701581</v>
      </c>
      <c r="J46" s="55">
        <f>'2xSD'!J14+$B$36*'2xSD'!J47+'2xSD'!J80+'2xSD'!J$106</f>
        <v>36.023843102035627</v>
      </c>
      <c r="K46" s="55">
        <f>'2xSD'!K14+$B$36*'2xSD'!K47+'2xSD'!K80+'2xSD'!K$106</f>
        <v>36.660078824076344</v>
      </c>
      <c r="L46" s="55">
        <f>'2xSD'!L14+$B$36*'2xSD'!L47+'2xSD'!L80+'2xSD'!L$106</f>
        <v>38.30778816055787</v>
      </c>
    </row>
    <row r="47" spans="2:12" x14ac:dyDescent="0.25">
      <c r="B47" s="5">
        <v>8</v>
      </c>
      <c r="C47" s="6" t="s">
        <v>26</v>
      </c>
      <c r="D47" s="52">
        <f>'2xSD'!D15+$B$36*'2xSD'!D48+'2xSD'!D81+'2xSD'!D$106</f>
        <v>24.541483750000001</v>
      </c>
      <c r="E47" s="53">
        <f>'2xSD'!E15+$B$36*'2xSD'!E48+'2xSD'!E81+'2xSD'!E$106</f>
        <v>24.198580999999997</v>
      </c>
      <c r="F47" s="53">
        <f>'2xSD'!F15+$B$36*'2xSD'!F48+'2xSD'!F81+'2xSD'!F$106</f>
        <v>25.351644749999998</v>
      </c>
      <c r="G47" s="53">
        <f>'2xSD'!G15+$B$36*'2xSD'!G48+'2xSD'!G81+'2xSD'!G$106</f>
        <v>25.311533999999998</v>
      </c>
      <c r="H47" s="53">
        <f>'2xSD'!H15+$B$36*'2xSD'!H48+'2xSD'!H81+'2xSD'!H$106</f>
        <v>35.645077703279881</v>
      </c>
      <c r="I47" s="53">
        <f>'2xSD'!I15+$B$36*'2xSD'!I48+'2xSD'!I81+'2xSD'!I$106</f>
        <v>36.019754766701581</v>
      </c>
      <c r="J47" s="53">
        <f>'2xSD'!J15+$B$36*'2xSD'!J48+'2xSD'!J81+'2xSD'!J$106</f>
        <v>36.023843102035627</v>
      </c>
      <c r="K47" s="53">
        <f>'2xSD'!K15+$B$36*'2xSD'!K48+'2xSD'!K81+'2xSD'!K$106</f>
        <v>36.660078824076344</v>
      </c>
      <c r="L47" s="53">
        <f>'2xSD'!L15+$B$36*'2xSD'!L48+'2xSD'!L81+'2xSD'!L$106</f>
        <v>38.30778816055787</v>
      </c>
    </row>
    <row r="48" spans="2:12" x14ac:dyDescent="0.25">
      <c r="B48" s="5">
        <v>9</v>
      </c>
      <c r="C48" s="6" t="s">
        <v>27</v>
      </c>
      <c r="D48" s="54">
        <f>'2xSD'!D16+$B$36*'2xSD'!D49+'2xSD'!D82+'2xSD'!D$106</f>
        <v>23.232428500000001</v>
      </c>
      <c r="E48" s="55">
        <f>'2xSD'!E16+$B$36*'2xSD'!E49+'2xSD'!E82+'2xSD'!E$106</f>
        <v>23.3177485</v>
      </c>
      <c r="F48" s="55">
        <f>'2xSD'!F16+$B$36*'2xSD'!F49+'2xSD'!F82+'2xSD'!F$106</f>
        <v>23.508956499999996</v>
      </c>
      <c r="G48" s="55">
        <f>'2xSD'!G16+$B$36*'2xSD'!G49+'2xSD'!G82+'2xSD'!G$106</f>
        <v>22.037178999999998</v>
      </c>
      <c r="H48" s="55">
        <f>'2xSD'!H16+$B$36*'2xSD'!H49+'2xSD'!H82+'2xSD'!H$106</f>
        <v>33.584965703279877</v>
      </c>
      <c r="I48" s="55">
        <f>'2xSD'!I16+$B$36*'2xSD'!I49+'2xSD'!I82+'2xSD'!I$106</f>
        <v>36.019754766701581</v>
      </c>
      <c r="J48" s="55">
        <f>'2xSD'!J16+$B$36*'2xSD'!J49+'2xSD'!J82+'2xSD'!J$106</f>
        <v>36.023843102035627</v>
      </c>
      <c r="K48" s="55">
        <f>'2xSD'!K16+$B$36*'2xSD'!K49+'2xSD'!K82+'2xSD'!K$106</f>
        <v>36.660078824076344</v>
      </c>
      <c r="L48" s="55">
        <f>'2xSD'!L16+$B$36*'2xSD'!L49+'2xSD'!L82+'2xSD'!L$106</f>
        <v>38.30778816055787</v>
      </c>
    </row>
    <row r="49" spans="2:12" x14ac:dyDescent="0.25">
      <c r="B49" s="5">
        <v>10</v>
      </c>
      <c r="C49" s="6" t="s">
        <v>28</v>
      </c>
      <c r="D49" s="52">
        <f>'2xSD'!D17+$B$36*'2xSD'!D50+'2xSD'!D83+'2xSD'!D$106</f>
        <v>21.5972945</v>
      </c>
      <c r="E49" s="53">
        <f>'2xSD'!E17+$B$36*'2xSD'!E50+'2xSD'!E83+'2xSD'!E$106</f>
        <v>21.424323749999999</v>
      </c>
      <c r="F49" s="53">
        <f>'2xSD'!F17+$B$36*'2xSD'!F50+'2xSD'!F83+'2xSD'!F$106</f>
        <v>22.915765749999998</v>
      </c>
      <c r="G49" s="53">
        <f>'2xSD'!G17+$B$36*'2xSD'!G50+'2xSD'!G83+'2xSD'!G$106</f>
        <v>22.861793249999998</v>
      </c>
      <c r="H49" s="53">
        <f>'2xSD'!H17+$B$36*'2xSD'!H50+'2xSD'!H83+'2xSD'!H$106</f>
        <v>31.949263750000004</v>
      </c>
      <c r="I49" s="53">
        <f>'2xSD'!I17+$B$36*'2xSD'!I50+'2xSD'!I83+'2xSD'!I$106</f>
        <v>36.019754766701581</v>
      </c>
      <c r="J49" s="53">
        <f>'2xSD'!J17+$B$36*'2xSD'!J50+'2xSD'!J83+'2xSD'!J$106</f>
        <v>36.023843102035627</v>
      </c>
      <c r="K49" s="53">
        <f>'2xSD'!K17+$B$36*'2xSD'!K50+'2xSD'!K83+'2xSD'!K$106</f>
        <v>36.660078824076344</v>
      </c>
      <c r="L49" s="53">
        <f>'2xSD'!L17+$B$36*'2xSD'!L50+'2xSD'!L83+'2xSD'!L$106</f>
        <v>38.30778816055787</v>
      </c>
    </row>
    <row r="50" spans="2:12" x14ac:dyDescent="0.25">
      <c r="B50" s="5">
        <v>11</v>
      </c>
      <c r="C50" s="6" t="s">
        <v>29</v>
      </c>
      <c r="D50" s="54">
        <f>'2xSD'!D18+$B$36*'2xSD'!D51+'2xSD'!D84+'2xSD'!D$106</f>
        <v>17.846317500000001</v>
      </c>
      <c r="E50" s="55">
        <f>'2xSD'!E18+$B$36*'2xSD'!E51+'2xSD'!E84+'2xSD'!E$106</f>
        <v>18.800092749999997</v>
      </c>
      <c r="F50" s="55">
        <f>'2xSD'!F18+$B$36*'2xSD'!F51+'2xSD'!F84+'2xSD'!F$106</f>
        <v>16.757383749999999</v>
      </c>
      <c r="G50" s="55">
        <f>'2xSD'!G18+$B$36*'2xSD'!G51+'2xSD'!G84+'2xSD'!G$106</f>
        <v>16.888698250000001</v>
      </c>
      <c r="H50" s="55">
        <f>'2xSD'!H18+$B$36*'2xSD'!H51+'2xSD'!H84+'2xSD'!H$106</f>
        <v>27.24983675</v>
      </c>
      <c r="I50" s="55">
        <f>'2xSD'!I18+$B$36*'2xSD'!I51+'2xSD'!I84+'2xSD'!I$106</f>
        <v>36.019754766701581</v>
      </c>
      <c r="J50" s="55">
        <f>'2xSD'!J18+$B$36*'2xSD'!J51+'2xSD'!J84+'2xSD'!J$106</f>
        <v>36.023843102035627</v>
      </c>
      <c r="K50" s="55">
        <f>'2xSD'!K18+$B$36*'2xSD'!K51+'2xSD'!K84+'2xSD'!K$106</f>
        <v>36.660078824076344</v>
      </c>
      <c r="L50" s="55">
        <f>'2xSD'!L18+$B$36*'2xSD'!L51+'2xSD'!L84+'2xSD'!L$106</f>
        <v>38.30778816055787</v>
      </c>
    </row>
    <row r="51" spans="2:12" x14ac:dyDescent="0.25">
      <c r="B51" s="5">
        <v>12</v>
      </c>
      <c r="C51" s="6" t="s">
        <v>30</v>
      </c>
      <c r="D51" s="52">
        <f>'2xSD'!D19+$B$36*'2xSD'!D52+'2xSD'!D85+'2xSD'!D$106</f>
        <v>12.848694999999998</v>
      </c>
      <c r="E51" s="53">
        <f>'2xSD'!E19+$B$36*'2xSD'!E52+'2xSD'!E85+'2xSD'!E$106</f>
        <v>14.228342249999999</v>
      </c>
      <c r="F51" s="53">
        <f>'2xSD'!F19+$B$36*'2xSD'!F52+'2xSD'!F85+'2xSD'!F$106</f>
        <v>14.674051749999997</v>
      </c>
      <c r="G51" s="53">
        <f>'2xSD'!G19+$B$36*'2xSD'!G52+'2xSD'!G85+'2xSD'!G$106</f>
        <v>14.679668750000001</v>
      </c>
      <c r="H51" s="53">
        <f>'2xSD'!H19+$B$36*'2xSD'!H52+'2xSD'!H85+'2xSD'!H$106</f>
        <v>20.844567999999999</v>
      </c>
      <c r="I51" s="53">
        <f>'2xSD'!I19+$B$36*'2xSD'!I52+'2xSD'!I85+'2xSD'!I$106</f>
        <v>35.616655839371418</v>
      </c>
      <c r="J51" s="53">
        <f>'2xSD'!J19+$B$36*'2xSD'!J52+'2xSD'!J85+'2xSD'!J$106</f>
        <v>35.721031256158852</v>
      </c>
      <c r="K51" s="53">
        <f>'2xSD'!K19+$B$36*'2xSD'!K52+'2xSD'!K85+'2xSD'!K$106</f>
        <v>36.660078824076344</v>
      </c>
      <c r="L51" s="53">
        <f>'2xSD'!L19+$B$36*'2xSD'!L52+'2xSD'!L85+'2xSD'!L$106</f>
        <v>37.59264816772415</v>
      </c>
    </row>
    <row r="52" spans="2:12" x14ac:dyDescent="0.25">
      <c r="B52" s="5">
        <v>13</v>
      </c>
      <c r="C52" s="6" t="s">
        <v>31</v>
      </c>
      <c r="D52" s="54">
        <f>'2xSD'!D20+$B$36*'2xSD'!D53+'2xSD'!D86+'2xSD'!D$106</f>
        <v>11.40309175</v>
      </c>
      <c r="E52" s="55">
        <f>'2xSD'!E20+$B$36*'2xSD'!E53+'2xSD'!E86+'2xSD'!E$106</f>
        <v>11.142574750000001</v>
      </c>
      <c r="F52" s="55">
        <f>'2xSD'!F20+$B$36*'2xSD'!F53+'2xSD'!F86+'2xSD'!F$106</f>
        <v>10.071973999999999</v>
      </c>
      <c r="G52" s="55">
        <f>'2xSD'!G20+$B$36*'2xSD'!G53+'2xSD'!G86+'2xSD'!G$106</f>
        <v>9.7949525000000008</v>
      </c>
      <c r="H52" s="55">
        <f>'2xSD'!H20+$B$36*'2xSD'!H53+'2xSD'!H86+'2xSD'!H$106</f>
        <v>9.092689</v>
      </c>
      <c r="I52" s="55">
        <f>'2xSD'!I20+$B$36*'2xSD'!I53+'2xSD'!I86+'2xSD'!I$106</f>
        <v>18.870775177330167</v>
      </c>
      <c r="J52" s="55">
        <f>'2xSD'!J20+$B$36*'2xSD'!J53+'2xSD'!J86+'2xSD'!J$106</f>
        <v>19.874988345876769</v>
      </c>
      <c r="K52" s="55">
        <f>'2xSD'!K20+$B$36*'2xSD'!K53+'2xSD'!K86+'2xSD'!K$106</f>
        <v>19.360918252794306</v>
      </c>
      <c r="L52" s="55">
        <f>'2xSD'!L20+$B$36*'2xSD'!L53+'2xSD'!L86+'2xSD'!L$106</f>
        <v>20.416563472850189</v>
      </c>
    </row>
    <row r="53" spans="2:12" x14ac:dyDescent="0.25">
      <c r="B53" s="5">
        <v>14</v>
      </c>
      <c r="C53" s="6" t="s">
        <v>32</v>
      </c>
      <c r="D53" s="52">
        <f>'2xSD'!D21+$B$36*'2xSD'!D54+'2xSD'!D87+'2xSD'!D$106</f>
        <v>5.4555097499999992</v>
      </c>
      <c r="E53" s="53">
        <f>'2xSD'!E21+$B$36*'2xSD'!E54+'2xSD'!E87+'2xSD'!E$106</f>
        <v>5.6951497500000006</v>
      </c>
      <c r="F53" s="53">
        <f>'2xSD'!F21+$B$36*'2xSD'!F54+'2xSD'!F87+'2xSD'!F$106</f>
        <v>5.2137499999999992</v>
      </c>
      <c r="G53" s="53">
        <f>'2xSD'!G21+$B$36*'2xSD'!G54+'2xSD'!G87+'2xSD'!G$106</f>
        <v>4.9144625</v>
      </c>
      <c r="H53" s="53">
        <f>'2xSD'!H21+$B$36*'2xSD'!H54+'2xSD'!H87+'2xSD'!H$106</f>
        <v>6.7485409999999995</v>
      </c>
      <c r="I53" s="53">
        <f>'2xSD'!I21+$B$36*'2xSD'!I54+'2xSD'!I87+'2xSD'!I$106</f>
        <v>12.967926250000001</v>
      </c>
      <c r="J53" s="53">
        <f>'2xSD'!J21+$B$36*'2xSD'!J54+'2xSD'!J87+'2xSD'!J$106</f>
        <v>12.720021499999998</v>
      </c>
      <c r="K53" s="53">
        <f>'2xSD'!K21+$B$36*'2xSD'!K54+'2xSD'!K87+'2xSD'!K$106</f>
        <v>13.28829125</v>
      </c>
      <c r="L53" s="53">
        <f>'2xSD'!L21+$B$36*'2xSD'!L54+'2xSD'!L87+'2xSD'!L$106</f>
        <v>12.939248472850188</v>
      </c>
    </row>
    <row r="54" spans="2:12" x14ac:dyDescent="0.25">
      <c r="B54" s="5">
        <v>15</v>
      </c>
      <c r="C54" s="6" t="s">
        <v>33</v>
      </c>
      <c r="D54" s="54">
        <f>'2xSD'!D22+$B$36*'2xSD'!D55+'2xSD'!D88+'2xSD'!D$106</f>
        <v>4.8750217500000002</v>
      </c>
      <c r="E54" s="55">
        <f>'2xSD'!E22+$B$36*'2xSD'!E55+'2xSD'!E88+'2xSD'!E$106</f>
        <v>4.4930532500000009</v>
      </c>
      <c r="F54" s="55">
        <f>'2xSD'!F22+$B$36*'2xSD'!F55+'2xSD'!F88+'2xSD'!F$106</f>
        <v>4.3332070000000016</v>
      </c>
      <c r="G54" s="55">
        <f>'2xSD'!G22+$B$36*'2xSD'!G55+'2xSD'!G88+'2xSD'!G$106</f>
        <v>3.9165502500000002</v>
      </c>
      <c r="H54" s="55">
        <f>'2xSD'!H22+$B$36*'2xSD'!H55+'2xSD'!H88+'2xSD'!H$106</f>
        <v>2.4371615000000002</v>
      </c>
      <c r="I54" s="55">
        <f>'2xSD'!I22+$B$36*'2xSD'!I55+'2xSD'!I88+'2xSD'!I$106</f>
        <v>7.3401694273301636</v>
      </c>
      <c r="J54" s="55">
        <f>'2xSD'!J22+$B$36*'2xSD'!J55+'2xSD'!J88+'2xSD'!J$106</f>
        <v>6.8031005958767672</v>
      </c>
      <c r="K54" s="55">
        <f>'2xSD'!K22+$B$36*'2xSD'!K55+'2xSD'!K88+'2xSD'!K$106</f>
        <v>6.3623937527943042</v>
      </c>
      <c r="L54" s="55">
        <f>'2xSD'!L22+$B$36*'2xSD'!L55+'2xSD'!L88+'2xSD'!L$106</f>
        <v>5.5923164728501895</v>
      </c>
    </row>
    <row r="55" spans="2:12" x14ac:dyDescent="0.25">
      <c r="B55" s="5">
        <v>16</v>
      </c>
      <c r="C55" s="6" t="s">
        <v>34</v>
      </c>
      <c r="D55" s="52">
        <f>'2xSD'!D23+$B$36*'2xSD'!D56+'2xSD'!D89+'2xSD'!D$106</f>
        <v>1.8084785000000001</v>
      </c>
      <c r="E55" s="53">
        <f>'2xSD'!E23+$B$36*'2xSD'!E56+'2xSD'!E89+'2xSD'!E$106</f>
        <v>1.6897802820332024</v>
      </c>
      <c r="F55" s="53">
        <f>'2xSD'!F23+$B$36*'2xSD'!F56+'2xSD'!F89+'2xSD'!F$106</f>
        <v>1.6290209999999998</v>
      </c>
      <c r="G55" s="53">
        <f>'2xSD'!G23+$B$36*'2xSD'!G56+'2xSD'!G89+'2xSD'!G$106</f>
        <v>0.95135399999999981</v>
      </c>
      <c r="H55" s="53">
        <f>'2xSD'!H23+$B$36*'2xSD'!H56+'2xSD'!H89+'2xSD'!H$106</f>
        <v>-0.22023499999999974</v>
      </c>
      <c r="I55" s="53">
        <f>'2xSD'!I23+$B$36*'2xSD'!I56+'2xSD'!I89+'2xSD'!I$106</f>
        <v>-1.4959209999999992</v>
      </c>
      <c r="J55" s="53">
        <f>'2xSD'!J23+$B$36*'2xSD'!J56+'2xSD'!J89+'2xSD'!J$106</f>
        <v>-2.1368677500000004</v>
      </c>
      <c r="K55" s="53">
        <f>'2xSD'!K23+$B$36*'2xSD'!K56+'2xSD'!K89+'2xSD'!K$106</f>
        <v>-2.02619975</v>
      </c>
      <c r="L55" s="53">
        <f>'2xSD'!L23+$B$36*'2xSD'!L56+'2xSD'!L89+'2xSD'!L$106</f>
        <v>-2.0654235000000014</v>
      </c>
    </row>
    <row r="56" spans="2:12" x14ac:dyDescent="0.25">
      <c r="B56" s="5">
        <v>17</v>
      </c>
      <c r="C56" s="6" t="s">
        <v>35</v>
      </c>
      <c r="D56" s="54">
        <f>'2xSD'!D24+$B$36*'2xSD'!D57+'2xSD'!D90+'2xSD'!D$106</f>
        <v>1.1877185000000003</v>
      </c>
      <c r="E56" s="55">
        <f>'2xSD'!E24+$B$36*'2xSD'!E57+'2xSD'!E90+'2xSD'!E$106</f>
        <v>0.56990228203320159</v>
      </c>
      <c r="F56" s="55">
        <f>'2xSD'!F24+$B$36*'2xSD'!F57+'2xSD'!F90+'2xSD'!F$106</f>
        <v>0.45508174999999973</v>
      </c>
      <c r="G56" s="55">
        <f>'2xSD'!G24+$B$36*'2xSD'!G57+'2xSD'!G90+'2xSD'!G$106</f>
        <v>-8.9272500000001642E-3</v>
      </c>
      <c r="H56" s="55">
        <f>'2xSD'!H24+$B$36*'2xSD'!H57+'2xSD'!H90+'2xSD'!H$106</f>
        <v>-1.5587472499999999</v>
      </c>
      <c r="I56" s="55">
        <f>'2xSD'!I24+$B$36*'2xSD'!I57+'2xSD'!I90+'2xSD'!I$106</f>
        <v>-5.2774609999999988</v>
      </c>
      <c r="J56" s="55">
        <f>'2xSD'!J24+$B$36*'2xSD'!J57+'2xSD'!J90+'2xSD'!J$106</f>
        <v>-4.8103249999999997</v>
      </c>
      <c r="K56" s="55">
        <f>'2xSD'!K24+$B$36*'2xSD'!K57+'2xSD'!K90+'2xSD'!K$106</f>
        <v>-7.2027832499999995</v>
      </c>
      <c r="L56" s="55">
        <f>'2xSD'!L24+$B$36*'2xSD'!L57+'2xSD'!L90+'2xSD'!L$106</f>
        <v>-6.0040165000000005</v>
      </c>
    </row>
    <row r="57" spans="2:12" x14ac:dyDescent="0.25">
      <c r="B57" s="5">
        <v>18</v>
      </c>
      <c r="C57" s="6" t="s">
        <v>36</v>
      </c>
      <c r="D57" s="52">
        <f>'2xSD'!D25+$B$36*'2xSD'!D58+'2xSD'!D91+'2xSD'!D$106</f>
        <v>0.17812574999999997</v>
      </c>
      <c r="E57" s="53">
        <f>'2xSD'!E25+$B$36*'2xSD'!E58+'2xSD'!E91+'2xSD'!E$106</f>
        <v>-1.4670694679667984</v>
      </c>
      <c r="F57" s="53">
        <f>'2xSD'!F25+$B$36*'2xSD'!F58+'2xSD'!F91+'2xSD'!F$106</f>
        <v>-1.6015202500000001</v>
      </c>
      <c r="G57" s="53">
        <f>'2xSD'!G25+$B$36*'2xSD'!G58+'2xSD'!G91+'2xSD'!G$106</f>
        <v>-1.6294380000000002</v>
      </c>
      <c r="H57" s="53">
        <f>'2xSD'!H25+$B$36*'2xSD'!H58+'2xSD'!H91+'2xSD'!H$106</f>
        <v>-3.4497990000000001</v>
      </c>
      <c r="I57" s="53">
        <f>'2xSD'!I25+$B$36*'2xSD'!I58+'2xSD'!I91+'2xSD'!I$106</f>
        <v>-3.9723421814787647</v>
      </c>
      <c r="J57" s="53">
        <f>'2xSD'!J25+$B$36*'2xSD'!J58+'2xSD'!J91+'2xSD'!J$106</f>
        <v>-4.0474620000000003</v>
      </c>
      <c r="K57" s="53">
        <f>'2xSD'!K25+$B$36*'2xSD'!K58+'2xSD'!K91+'2xSD'!K$106</f>
        <v>-4.8646072499999988</v>
      </c>
      <c r="L57" s="53">
        <f>'2xSD'!L25+$B$36*'2xSD'!L58+'2xSD'!L91+'2xSD'!L$106</f>
        <v>-4.1228485000000008</v>
      </c>
    </row>
    <row r="58" spans="2:12" x14ac:dyDescent="0.25">
      <c r="B58" s="5">
        <v>19</v>
      </c>
      <c r="C58" s="6" t="s">
        <v>37</v>
      </c>
      <c r="D58" s="54">
        <f>'2xSD'!D26+$B$36*'2xSD'!D59+'2xSD'!D92+'2xSD'!D$106</f>
        <v>3.83615825</v>
      </c>
      <c r="E58" s="55">
        <f>'2xSD'!E26+$B$36*'2xSD'!E59+'2xSD'!E92+'2xSD'!E$106</f>
        <v>3.2248312820332017</v>
      </c>
      <c r="F58" s="55">
        <f>'2xSD'!F26+$B$36*'2xSD'!F59+'2xSD'!F92+'2xSD'!F$106</f>
        <v>3.4801807500000002</v>
      </c>
      <c r="G58" s="55">
        <f>'2xSD'!G26+$B$36*'2xSD'!G59+'2xSD'!G92+'2xSD'!G$106</f>
        <v>3.1236887500000003</v>
      </c>
      <c r="H58" s="55">
        <f>'2xSD'!H26+$B$36*'2xSD'!H59+'2xSD'!H92+'2xSD'!H$106</f>
        <v>1.1912307499999999</v>
      </c>
      <c r="I58" s="55">
        <f>'2xSD'!I26+$B$36*'2xSD'!I59+'2xSD'!I92+'2xSD'!I$106</f>
        <v>-1.5652708226698362</v>
      </c>
      <c r="J58" s="55">
        <f>'2xSD'!J26+$B$36*'2xSD'!J59+'2xSD'!J92+'2xSD'!J$106</f>
        <v>-2.0313246541232335</v>
      </c>
      <c r="K58" s="55">
        <f>'2xSD'!K26+$B$36*'2xSD'!K59+'2xSD'!K92+'2xSD'!K$106</f>
        <v>-3.3108609972056975</v>
      </c>
      <c r="L58" s="55">
        <f>'2xSD'!L26+$B$36*'2xSD'!L59+'2xSD'!L92+'2xSD'!L$106</f>
        <v>-4.5467677771498112</v>
      </c>
    </row>
    <row r="59" spans="2:12" x14ac:dyDescent="0.25">
      <c r="B59" s="5">
        <v>20</v>
      </c>
      <c r="C59" s="6" t="s">
        <v>38</v>
      </c>
      <c r="D59" s="52">
        <f>'2xSD'!D27+$B$36*'2xSD'!D60+'2xSD'!D93+'2xSD'!D$106</f>
        <v>1.2285417499999984</v>
      </c>
      <c r="E59" s="53">
        <f>'2xSD'!E27+$B$36*'2xSD'!E60+'2xSD'!E93+'2xSD'!E$106</f>
        <v>-3.3986151832339435</v>
      </c>
      <c r="F59" s="53">
        <f>'2xSD'!F27+$B$36*'2xSD'!F60+'2xSD'!F93+'2xSD'!F$106</f>
        <v>-3.0166356687954976</v>
      </c>
      <c r="G59" s="53">
        <f>'2xSD'!G27+$B$36*'2xSD'!G60+'2xSD'!G93+'2xSD'!G$106</f>
        <v>-3.1213612034141898</v>
      </c>
      <c r="H59" s="53">
        <f>'2xSD'!H27+$B$36*'2xSD'!H60+'2xSD'!H93+'2xSD'!H$106</f>
        <v>-3.9913157870900156</v>
      </c>
      <c r="I59" s="53">
        <f>'2xSD'!I27+$B$36*'2xSD'!I60+'2xSD'!I93+'2xSD'!I$106</f>
        <v>-7.1003898226698352</v>
      </c>
      <c r="J59" s="53">
        <f>'2xSD'!J27+$B$36*'2xSD'!J60+'2xSD'!J93+'2xSD'!J$106</f>
        <v>-9.476767904123232</v>
      </c>
      <c r="K59" s="53">
        <f>'2xSD'!K27+$B$36*'2xSD'!K60+'2xSD'!K93+'2xSD'!K$106</f>
        <v>-9.2939867472056967</v>
      </c>
      <c r="L59" s="53">
        <f>'2xSD'!L27+$B$36*'2xSD'!L60+'2xSD'!L93+'2xSD'!L$106</f>
        <v>-7.6024785271498114</v>
      </c>
    </row>
    <row r="60" spans="2:12" x14ac:dyDescent="0.25">
      <c r="B60" s="5">
        <v>21</v>
      </c>
      <c r="C60" s="6" t="s">
        <v>39</v>
      </c>
      <c r="D60" s="54">
        <f>'2xSD'!D28+$B$36*'2xSD'!D61+'2xSD'!D94+'2xSD'!D$106</f>
        <v>-2.5020585</v>
      </c>
      <c r="E60" s="55">
        <f>'2xSD'!E28+$B$36*'2xSD'!E61+'2xSD'!E94+'2xSD'!E$106</f>
        <v>-3.3986151832339435</v>
      </c>
      <c r="F60" s="55">
        <f>'2xSD'!F28+$B$36*'2xSD'!F61+'2xSD'!F94+'2xSD'!F$106</f>
        <v>-3.0166356687954976</v>
      </c>
      <c r="G60" s="55">
        <f>'2xSD'!G28+$B$36*'2xSD'!G61+'2xSD'!G94+'2xSD'!G$106</f>
        <v>-3.1213612034141898</v>
      </c>
      <c r="H60" s="55">
        <f>'2xSD'!H28+$B$36*'2xSD'!H61+'2xSD'!H94+'2xSD'!H$106</f>
        <v>-3.9913157870900156</v>
      </c>
      <c r="I60" s="55">
        <f>'2xSD'!I28+$B$36*'2xSD'!I61+'2xSD'!I94+'2xSD'!I$106</f>
        <v>-7.5035444999999994</v>
      </c>
      <c r="J60" s="55">
        <f>'2xSD'!J28+$B$36*'2xSD'!J61+'2xSD'!J94+'2xSD'!J$106</f>
        <v>-10.082443</v>
      </c>
      <c r="K60" s="55">
        <f>'2xSD'!K28+$B$36*'2xSD'!K61+'2xSD'!K94+'2xSD'!K$106</f>
        <v>-10.09534975</v>
      </c>
      <c r="L60" s="55">
        <f>'2xSD'!L28+$B$36*'2xSD'!L61+'2xSD'!L94+'2xSD'!L$106</f>
        <v>-9.2661232499999997</v>
      </c>
    </row>
    <row r="61" spans="2:12" x14ac:dyDescent="0.25">
      <c r="B61" s="5">
        <v>22</v>
      </c>
      <c r="C61" s="6" t="s">
        <v>40</v>
      </c>
      <c r="D61" s="52">
        <f>'2xSD'!D29+$B$36*'2xSD'!D62+'2xSD'!D95+'2xSD'!D$106</f>
        <v>-7.1996909999999996</v>
      </c>
      <c r="E61" s="53">
        <f>'2xSD'!E29+$B$36*'2xSD'!E62+'2xSD'!E95+'2xSD'!E$106</f>
        <v>2.1927862820332016</v>
      </c>
      <c r="F61" s="53">
        <f>'2xSD'!F29+$B$36*'2xSD'!F62+'2xSD'!F95+'2xSD'!F$106</f>
        <v>3.7691048093789452</v>
      </c>
      <c r="G61" s="53">
        <f>'2xSD'!G29+$B$36*'2xSD'!G62+'2xSD'!G95+'2xSD'!G$106</f>
        <v>2.827842863580198</v>
      </c>
      <c r="H61" s="53">
        <f>'2xSD'!H29+$B$36*'2xSD'!H62+'2xSD'!H95+'2xSD'!H$106</f>
        <v>1.2734551946369574</v>
      </c>
      <c r="I61" s="53">
        <f>'2xSD'!I29+$B$36*'2xSD'!I62+'2xSD'!I95+'2xSD'!I$106</f>
        <v>-3.6352572064703033</v>
      </c>
      <c r="J61" s="53">
        <f>'2xSD'!J29+$B$36*'2xSD'!J62+'2xSD'!J95+'2xSD'!J$106</f>
        <v>-6.2701911455997097</v>
      </c>
      <c r="K61" s="53">
        <f>'2xSD'!K29+$B$36*'2xSD'!K62+'2xSD'!K95+'2xSD'!K$106</f>
        <v>-5.9263327135117034</v>
      </c>
      <c r="L61" s="53">
        <f>'2xSD'!L29+$B$36*'2xSD'!L62+'2xSD'!L95+'2xSD'!L$106</f>
        <v>-6.2402377527819386</v>
      </c>
    </row>
    <row r="62" spans="2:12" x14ac:dyDescent="0.25">
      <c r="B62" s="5">
        <v>23</v>
      </c>
      <c r="C62" s="6" t="s">
        <v>41</v>
      </c>
      <c r="D62" s="54">
        <f>'2xSD'!D30+$B$36*'2xSD'!D63+'2xSD'!D96+'2xSD'!D$106</f>
        <v>-5.7123970000000002</v>
      </c>
      <c r="E62" s="55">
        <f>'2xSD'!E30+$B$36*'2xSD'!E63+'2xSD'!E96+'2xSD'!E$106</f>
        <v>-2.7149715139213475</v>
      </c>
      <c r="F62" s="55">
        <f>'2xSD'!F30+$B$36*'2xSD'!F63+'2xSD'!F96+'2xSD'!F$106</f>
        <v>-2.1607136060990682</v>
      </c>
      <c r="G62" s="55">
        <f>'2xSD'!G30+$B$36*'2xSD'!G63+'2xSD'!G96+'2xSD'!G$106</f>
        <v>-3.146465506017138</v>
      </c>
      <c r="H62" s="55">
        <f>'2xSD'!H30+$B$36*'2xSD'!H63+'2xSD'!H96+'2xSD'!H$106</f>
        <v>-4.6888364636755586</v>
      </c>
      <c r="I62" s="55">
        <f>'2xSD'!I30+$B$36*'2xSD'!I63+'2xSD'!I96+'2xSD'!I$106</f>
        <v>-7.7901081814787645</v>
      </c>
      <c r="J62" s="55">
        <f>'2xSD'!J30+$B$36*'2xSD'!J63+'2xSD'!J96+'2xSD'!J$106</f>
        <v>-8.2606399801083406</v>
      </c>
      <c r="K62" s="55">
        <f>'2xSD'!K30+$B$36*'2xSD'!K63+'2xSD'!K96+'2xSD'!K$106</f>
        <v>-8.3343862447105082</v>
      </c>
      <c r="L62" s="55">
        <f>'2xSD'!L30+$B$36*'2xSD'!L63+'2xSD'!L96+'2xSD'!L$106</f>
        <v>-7.810487394604718</v>
      </c>
    </row>
    <row r="63" spans="2:12" x14ac:dyDescent="0.25">
      <c r="B63" s="5">
        <v>24</v>
      </c>
      <c r="C63" s="6" t="s">
        <v>42</v>
      </c>
      <c r="D63" s="52">
        <f>'2xSD'!D31+$B$36*'2xSD'!D64+'2xSD'!D97+'2xSD'!D$106</f>
        <v>-2.367165</v>
      </c>
      <c r="E63" s="53">
        <f>'2xSD'!E31+$B$36*'2xSD'!E64+'2xSD'!E97+'2xSD'!E$106</f>
        <v>-2.704281045954549</v>
      </c>
      <c r="F63" s="53">
        <f>'2xSD'!F31+$B$36*'2xSD'!F64+'2xSD'!F97+'2xSD'!F$106</f>
        <v>-2.1498091654780134</v>
      </c>
      <c r="G63" s="53">
        <f>'2xSD'!G31+$B$36*'2xSD'!G64+'2xSD'!G97+'2xSD'!G$106</f>
        <v>-2.9484855000000003</v>
      </c>
      <c r="H63" s="53">
        <f>'2xSD'!H31+$B$36*'2xSD'!H64+'2xSD'!H97+'2xSD'!H$106</f>
        <v>-4.6774914083125152</v>
      </c>
      <c r="I63" s="53">
        <f>'2xSD'!I31+$B$36*'2xSD'!I64+'2xSD'!I97+'2xSD'!I$106</f>
        <v>-8.1340401379490679</v>
      </c>
      <c r="J63" s="53">
        <f>'2xSD'!J31+$B$36*'2xSD'!J64+'2xSD'!J97+'2xSD'!J$106</f>
        <v>-8.8088393757080503</v>
      </c>
      <c r="K63" s="53">
        <f>'2xSD'!K31+$B$36*'2xSD'!K64+'2xSD'!K97+'2xSD'!K$106</f>
        <v>-8.9265237082222111</v>
      </c>
      <c r="L63" s="53">
        <f>'2xSD'!L31+$B$36*'2xSD'!L64+'2xSD'!L97+'2xSD'!L$106</f>
        <v>-8.4984576473866564</v>
      </c>
    </row>
    <row r="64" spans="2:12" x14ac:dyDescent="0.25">
      <c r="B64" s="5">
        <v>25</v>
      </c>
      <c r="C64" s="6" t="s">
        <v>43</v>
      </c>
      <c r="D64" s="54">
        <f>'2xSD'!D32+$B$36*'2xSD'!D65+'2xSD'!D98+'2xSD'!D$106</f>
        <v>-4.9186937500000001</v>
      </c>
      <c r="E64" s="55">
        <f>'2xSD'!E32+$B$36*'2xSD'!E65+'2xSD'!E98+'2xSD'!E$106</f>
        <v>-6.1494352499999998</v>
      </c>
      <c r="F64" s="55">
        <f>'2xSD'!F32+$B$36*'2xSD'!F65+'2xSD'!F98+'2xSD'!F$106</f>
        <v>-5.8596187499999992</v>
      </c>
      <c r="G64" s="55">
        <f>'2xSD'!G32+$B$36*'2xSD'!G65+'2xSD'!G98+'2xSD'!G$106</f>
        <v>-6.1280427499999996</v>
      </c>
      <c r="H64" s="55">
        <f>'2xSD'!H32+$B$36*'2xSD'!H65+'2xSD'!H98+'2xSD'!H$106</f>
        <v>-8.2450349999999997</v>
      </c>
      <c r="I64" s="55">
        <f>'2xSD'!I32+$B$36*'2xSD'!I65+'2xSD'!I98+'2xSD'!I$106</f>
        <v>-13.573148137949069</v>
      </c>
      <c r="J64" s="55">
        <f>'2xSD'!J32+$B$36*'2xSD'!J65+'2xSD'!J98+'2xSD'!J$106</f>
        <v>-14.533387625708052</v>
      </c>
      <c r="K64" s="55">
        <f>'2xSD'!K32+$B$36*'2xSD'!K65+'2xSD'!K98+'2xSD'!K$106</f>
        <v>-14.839810208222211</v>
      </c>
      <c r="L64" s="55">
        <f>'2xSD'!L32+$B$36*'2xSD'!L65+'2xSD'!L98+'2xSD'!L$106</f>
        <v>-12.632124647386657</v>
      </c>
    </row>
    <row r="65" spans="2:12" x14ac:dyDescent="0.25">
      <c r="B65" s="5">
        <v>26</v>
      </c>
      <c r="C65" s="6" t="s">
        <v>44</v>
      </c>
      <c r="D65" s="52">
        <f>'2xSD'!D33+$B$36*'2xSD'!D66+'2xSD'!D99+'2xSD'!D$106</f>
        <v>-8.6152785000000005</v>
      </c>
      <c r="E65" s="53">
        <f>'2xSD'!E33+$B$36*'2xSD'!E66+'2xSD'!E99+'2xSD'!E$106</f>
        <v>-8.5360177959545478</v>
      </c>
      <c r="F65" s="53">
        <f>'2xSD'!F33+$B$36*'2xSD'!F66+'2xSD'!F99+'2xSD'!F$106</f>
        <v>-3.6048520000000002</v>
      </c>
      <c r="G65" s="53">
        <f>'2xSD'!G33+$B$36*'2xSD'!G66+'2xSD'!G99+'2xSD'!G$106</f>
        <v>-1.8910440000000004</v>
      </c>
      <c r="H65" s="53">
        <f>'2xSD'!H33+$B$36*'2xSD'!H66+'2xSD'!H99+'2xSD'!H$106</f>
        <v>-4.8935354999999996</v>
      </c>
      <c r="I65" s="53">
        <f>'2xSD'!I33+$B$36*'2xSD'!I66+'2xSD'!I99+'2xSD'!I$106</f>
        <v>-8.4856027064703028</v>
      </c>
      <c r="J65" s="53">
        <f>'2xSD'!J33+$B$36*'2xSD'!J66+'2xSD'!J99+'2xSD'!J$106</f>
        <v>-10.194097749999999</v>
      </c>
      <c r="K65" s="53">
        <f>'2xSD'!K33+$B$36*'2xSD'!K66+'2xSD'!K99+'2xSD'!K$106</f>
        <v>-11.012707463511703</v>
      </c>
      <c r="L65" s="53">
        <f>'2xSD'!L33+$B$36*'2xSD'!L66+'2xSD'!L99+'2xSD'!L$106</f>
        <v>-7.9875030027819385</v>
      </c>
    </row>
    <row r="66" spans="2:12" x14ac:dyDescent="0.25">
      <c r="B66" s="5">
        <v>27</v>
      </c>
      <c r="C66" s="6" t="s">
        <v>45</v>
      </c>
      <c r="D66" s="54">
        <f>'2xSD'!D34+$B$36*'2xSD'!D67+'2xSD'!D100+'2xSD'!D$106</f>
        <v>-12.602804250000002</v>
      </c>
      <c r="E66" s="55">
        <f>'2xSD'!E34+$B$36*'2xSD'!E67+'2xSD'!E100+'2xSD'!E$106</f>
        <v>-9.2295805388629208</v>
      </c>
      <c r="F66" s="55">
        <f>'2xSD'!F34+$B$36*'2xSD'!F67+'2xSD'!F100+'2xSD'!F$106</f>
        <v>-4.7481259829760649</v>
      </c>
      <c r="G66" s="55">
        <f>'2xSD'!G34+$B$36*'2xSD'!G67+'2xSD'!G100+'2xSD'!G$106</f>
        <v>-4.2680635000000002</v>
      </c>
      <c r="H66" s="55">
        <f>'2xSD'!H34+$B$36*'2xSD'!H67+'2xSD'!H100+'2xSD'!H$106</f>
        <v>-5.3738449707470375</v>
      </c>
      <c r="I66" s="55">
        <f>'2xSD'!I34+$B$36*'2xSD'!I67+'2xSD'!I100+'2xSD'!I$106</f>
        <v>-9.6105317066322833</v>
      </c>
      <c r="J66" s="55">
        <f>'2xSD'!J34+$B$36*'2xSD'!J67+'2xSD'!J100+'2xSD'!J$106</f>
        <v>-10.98297312516522</v>
      </c>
      <c r="K66" s="55">
        <f>'2xSD'!K34+$B$36*'2xSD'!K67+'2xSD'!K100+'2xSD'!K$106</f>
        <v>-14.044746463511704</v>
      </c>
      <c r="L66" s="55">
        <f>'2xSD'!L34+$B$36*'2xSD'!L67+'2xSD'!L100+'2xSD'!L$106</f>
        <v>-11.387960750000001</v>
      </c>
    </row>
    <row r="68" spans="2:12" x14ac:dyDescent="0.25">
      <c r="B68" t="s">
        <v>48</v>
      </c>
    </row>
    <row r="69" spans="2:12" x14ac:dyDescent="0.25">
      <c r="B69" s="19">
        <v>0.4</v>
      </c>
      <c r="C69" t="s">
        <v>58</v>
      </c>
    </row>
    <row r="70" spans="2:12" x14ac:dyDescent="0.25">
      <c r="B70" s="36" t="s">
        <v>10</v>
      </c>
      <c r="C70" s="37"/>
      <c r="D70" s="34" t="s">
        <v>1</v>
      </c>
      <c r="E70" s="34" t="s">
        <v>2</v>
      </c>
      <c r="F70" s="34" t="s">
        <v>3</v>
      </c>
      <c r="G70" s="34" t="s">
        <v>4</v>
      </c>
      <c r="H70" s="34" t="s">
        <v>5</v>
      </c>
      <c r="I70" s="34" t="s">
        <v>6</v>
      </c>
      <c r="J70" s="34" t="s">
        <v>7</v>
      </c>
      <c r="K70" s="34" t="s">
        <v>8</v>
      </c>
      <c r="L70" s="34" t="s">
        <v>9</v>
      </c>
    </row>
    <row r="71" spans="2:12" x14ac:dyDescent="0.25">
      <c r="B71" s="38"/>
      <c r="C71" s="38"/>
      <c r="D71" s="35"/>
      <c r="E71" s="35"/>
      <c r="F71" s="35"/>
      <c r="G71" s="35"/>
      <c r="H71" s="35"/>
      <c r="I71" s="35"/>
      <c r="J71" s="35"/>
      <c r="K71" s="35"/>
      <c r="L71" s="35"/>
    </row>
    <row r="72" spans="2:12" ht="15.75" thickBot="1" x14ac:dyDescent="0.3">
      <c r="B72" s="1" t="s">
        <v>12</v>
      </c>
      <c r="C72" s="1" t="s">
        <v>13</v>
      </c>
      <c r="D72" s="1" t="s">
        <v>14</v>
      </c>
      <c r="E72" s="1" t="s">
        <v>14</v>
      </c>
      <c r="F72" s="1" t="s">
        <v>14</v>
      </c>
      <c r="G72" s="1" t="s">
        <v>14</v>
      </c>
      <c r="H72" s="1" t="s">
        <v>14</v>
      </c>
      <c r="I72" s="1" t="s">
        <v>14</v>
      </c>
      <c r="J72" s="1" t="s">
        <v>14</v>
      </c>
      <c r="K72" s="1" t="s">
        <v>14</v>
      </c>
      <c r="L72" s="1" t="s">
        <v>14</v>
      </c>
    </row>
    <row r="73" spans="2:12" ht="15.75" thickTop="1" x14ac:dyDescent="0.25">
      <c r="B73" s="2">
        <v>1</v>
      </c>
      <c r="C73" s="3" t="s">
        <v>17</v>
      </c>
      <c r="D73" s="50">
        <f>'2xSD'!D8+$B$69*('2xSD'!D41+'2xSD'!D74)+'2xSD'!D$106</f>
        <v>18.018478600000002</v>
      </c>
      <c r="E73" s="51">
        <f>'2xSD'!E8+$B$69*('2xSD'!E41+'2xSD'!E74)+'2xSD'!E$106</f>
        <v>16.354677820533482</v>
      </c>
      <c r="F73" s="51">
        <f>'2xSD'!F8+$B$69*('2xSD'!F41+'2xSD'!F74)+'2xSD'!F$106</f>
        <v>17.376817168694767</v>
      </c>
      <c r="G73" s="51">
        <f>'2xSD'!G8+$B$69*('2xSD'!G41+'2xSD'!G74)+'2xSD'!G$106</f>
        <v>16.660579822575016</v>
      </c>
      <c r="H73" s="51">
        <f>'2xSD'!H8+$B$69*('2xSD'!H41+'2xSD'!H74)+'2xSD'!H$106</f>
        <v>17.30424463470062</v>
      </c>
      <c r="I73" s="51">
        <f>'2xSD'!I8+$B$69*('2xSD'!I41+'2xSD'!I74)+'2xSD'!I$106</f>
        <v>14.735512974724799</v>
      </c>
      <c r="J73" s="51">
        <f>'2xSD'!J8+$B$69*('2xSD'!J41+'2xSD'!J74)+'2xSD'!J$106</f>
        <v>14.313916474219294</v>
      </c>
      <c r="K73" s="51">
        <f>'2xSD'!K8+$B$69*('2xSD'!K41+'2xSD'!K74)+'2xSD'!K$106</f>
        <v>14.515953663703684</v>
      </c>
      <c r="L73" s="51">
        <f>'2xSD'!L8+$B$69*('2xSD'!L41+'2xSD'!L74)+'2xSD'!L$106</f>
        <v>15.72078049697776</v>
      </c>
    </row>
    <row r="74" spans="2:12" x14ac:dyDescent="0.25">
      <c r="B74" s="5">
        <v>2</v>
      </c>
      <c r="C74" s="6" t="s">
        <v>18</v>
      </c>
      <c r="D74" s="52">
        <f>'2xSD'!D9+$B$69*('2xSD'!D42+'2xSD'!D75)+'2xSD'!D$106</f>
        <v>14.486676000000001</v>
      </c>
      <c r="E74" s="53">
        <f>'2xSD'!E9+$B$69*('2xSD'!E42+'2xSD'!E75)+'2xSD'!E$106</f>
        <v>14.491570868998311</v>
      </c>
      <c r="F74" s="53">
        <f>'2xSD'!F9+$B$69*('2xSD'!F42+'2xSD'!F75)+'2xSD'!F$106</f>
        <v>15.447132399999997</v>
      </c>
      <c r="G74" s="53">
        <f>'2xSD'!G9+$B$69*('2xSD'!G42+'2xSD'!G75)+'2xSD'!G$106</f>
        <v>12.221654312697773</v>
      </c>
      <c r="H74" s="53">
        <f>'2xSD'!H9+$B$69*('2xSD'!H42+'2xSD'!H75)+'2xSD'!H$106</f>
        <v>15.781628059618019</v>
      </c>
      <c r="I74" s="53">
        <f>'2xSD'!I9+$B$69*('2xSD'!I42+'2xSD'!I75)+'2xSD'!I$106</f>
        <v>14.735512974724799</v>
      </c>
      <c r="J74" s="53">
        <f>'2xSD'!J9+$B$69*('2xSD'!J42+'2xSD'!J75)+'2xSD'!J$106</f>
        <v>14.313916474219294</v>
      </c>
      <c r="K74" s="53">
        <f>'2xSD'!K9+$B$69*('2xSD'!K42+'2xSD'!K75)+'2xSD'!K$106</f>
        <v>14.515953663703684</v>
      </c>
      <c r="L74" s="53">
        <f>'2xSD'!L9+$B$69*('2xSD'!L42+'2xSD'!L75)+'2xSD'!L$106</f>
        <v>15.72078049697776</v>
      </c>
    </row>
    <row r="75" spans="2:12" x14ac:dyDescent="0.25">
      <c r="B75" s="5">
        <v>3</v>
      </c>
      <c r="C75" s="6" t="s">
        <v>19</v>
      </c>
      <c r="D75" s="54">
        <f>'2xSD'!D10+$B$69*('2xSD'!D43+'2xSD'!D76)+'2xSD'!D$106</f>
        <v>16.871768200000002</v>
      </c>
      <c r="E75" s="55">
        <f>'2xSD'!E10+$B$69*('2xSD'!E43+'2xSD'!E76)+'2xSD'!E$106</f>
        <v>15.749815400000001</v>
      </c>
      <c r="F75" s="55">
        <f>'2xSD'!F10+$B$69*('2xSD'!F43+'2xSD'!F76)+'2xSD'!F$106</f>
        <v>16.762532399999998</v>
      </c>
      <c r="G75" s="55">
        <f>'2xSD'!G10+$B$69*('2xSD'!G43+'2xSD'!G76)+'2xSD'!G$106</f>
        <v>16.102648800000001</v>
      </c>
      <c r="H75" s="55">
        <f>'2xSD'!H10+$B$69*('2xSD'!H43+'2xSD'!H76)+'2xSD'!H$106</f>
        <v>17.774302634700621</v>
      </c>
      <c r="I75" s="55">
        <f>'2xSD'!I10+$B$69*('2xSD'!I43+'2xSD'!I76)+'2xSD'!I$106</f>
        <v>14.735512974724799</v>
      </c>
      <c r="J75" s="55">
        <f>'2xSD'!J10+$B$69*('2xSD'!J43+'2xSD'!J76)+'2xSD'!J$106</f>
        <v>14.313916474219294</v>
      </c>
      <c r="K75" s="55">
        <f>'2xSD'!K10+$B$69*('2xSD'!K43+'2xSD'!K76)+'2xSD'!K$106</f>
        <v>14.515953663703684</v>
      </c>
      <c r="L75" s="55">
        <f>'2xSD'!L10+$B$69*('2xSD'!L43+'2xSD'!L76)+'2xSD'!L$106</f>
        <v>15.72078049697776</v>
      </c>
    </row>
    <row r="76" spans="2:12" x14ac:dyDescent="0.25">
      <c r="B76" s="5">
        <v>4</v>
      </c>
      <c r="C76" s="6" t="s">
        <v>22</v>
      </c>
      <c r="D76" s="52">
        <f>'2xSD'!D11+$B$69*('2xSD'!D44+'2xSD'!D77)+'2xSD'!D$106</f>
        <v>12.2209182</v>
      </c>
      <c r="E76" s="53">
        <f>'2xSD'!E11+$B$69*('2xSD'!E44+'2xSD'!E77)+'2xSD'!E$106</f>
        <v>16.017081268998304</v>
      </c>
      <c r="F76" s="53">
        <f>'2xSD'!F11+$B$69*('2xSD'!F44+'2xSD'!F77)+'2xSD'!F$106</f>
        <v>17.826325382491202</v>
      </c>
      <c r="G76" s="53">
        <f>'2xSD'!G11+$B$69*('2xSD'!G44+'2xSD'!G77)+'2xSD'!G$106</f>
        <v>16.608764912697776</v>
      </c>
      <c r="H76" s="53">
        <f>'2xSD'!H11+$B$69*('2xSD'!H44+'2xSD'!H77)+'2xSD'!H$106</f>
        <v>17.695829634700623</v>
      </c>
      <c r="I76" s="53">
        <f>'2xSD'!I11+$B$69*('2xSD'!I44+'2xSD'!I77)+'2xSD'!I$106</f>
        <v>14.735512974724799</v>
      </c>
      <c r="J76" s="53">
        <f>'2xSD'!J11+$B$69*('2xSD'!J44+'2xSD'!J77)+'2xSD'!J$106</f>
        <v>14.313916474219294</v>
      </c>
      <c r="K76" s="53">
        <f>'2xSD'!K11+$B$69*('2xSD'!K44+'2xSD'!K77)+'2xSD'!K$106</f>
        <v>14.515953663703684</v>
      </c>
      <c r="L76" s="53">
        <f>'2xSD'!L11+$B$69*('2xSD'!L44+'2xSD'!L77)+'2xSD'!L$106</f>
        <v>15.72078049697776</v>
      </c>
    </row>
    <row r="77" spans="2:12" x14ac:dyDescent="0.25">
      <c r="B77" s="5">
        <v>5</v>
      </c>
      <c r="C77" s="6" t="s">
        <v>23</v>
      </c>
      <c r="D77" s="54">
        <f>'2xSD'!D12+$B$69*('2xSD'!D45+'2xSD'!D78)+'2xSD'!D$106</f>
        <v>14.1400062</v>
      </c>
      <c r="E77" s="55">
        <f>'2xSD'!E12+$B$69*('2xSD'!E45+'2xSD'!E78)+'2xSD'!E$106</f>
        <v>14.788853359674432</v>
      </c>
      <c r="F77" s="55">
        <f>'2xSD'!F12+$B$69*('2xSD'!F45+'2xSD'!F78)+'2xSD'!F$106</f>
        <v>15.475262514180571</v>
      </c>
      <c r="G77" s="55">
        <f>'2xSD'!G12+$B$69*('2xSD'!G45+'2xSD'!G78)+'2xSD'!G$106</f>
        <v>15.428754600000001</v>
      </c>
      <c r="H77" s="55">
        <f>'2xSD'!H12+$B$69*('2xSD'!H45+'2xSD'!H78)+'2xSD'!H$106</f>
        <v>18.35706063470062</v>
      </c>
      <c r="I77" s="55">
        <f>'2xSD'!I12+$B$69*('2xSD'!I45+'2xSD'!I78)+'2xSD'!I$106</f>
        <v>14.735512974724799</v>
      </c>
      <c r="J77" s="55">
        <f>'2xSD'!J12+$B$69*('2xSD'!J45+'2xSD'!J78)+'2xSD'!J$106</f>
        <v>14.313916474219294</v>
      </c>
      <c r="K77" s="55">
        <f>'2xSD'!K12+$B$69*('2xSD'!K45+'2xSD'!K78)+'2xSD'!K$106</f>
        <v>14.515953663703684</v>
      </c>
      <c r="L77" s="55">
        <f>'2xSD'!L12+$B$69*('2xSD'!L45+'2xSD'!L78)+'2xSD'!L$106</f>
        <v>15.72078049697776</v>
      </c>
    </row>
    <row r="78" spans="2:12" x14ac:dyDescent="0.25">
      <c r="B78" s="5">
        <v>6</v>
      </c>
      <c r="C78" s="6" t="s">
        <v>24</v>
      </c>
      <c r="D78" s="52">
        <f>'2xSD'!D13+$B$69*('2xSD'!D46+'2xSD'!D79)+'2xSD'!D$106</f>
        <v>14.577594799999998</v>
      </c>
      <c r="E78" s="53">
        <f>'2xSD'!E13+$B$69*('2xSD'!E46+'2xSD'!E79)+'2xSD'!E$106</f>
        <v>14.109584600000003</v>
      </c>
      <c r="F78" s="53">
        <f>'2xSD'!F13+$B$69*('2xSD'!F46+'2xSD'!F79)+'2xSD'!F$106</f>
        <v>15.408047</v>
      </c>
      <c r="G78" s="53">
        <f>'2xSD'!G13+$B$69*('2xSD'!G46+'2xSD'!G79)+'2xSD'!G$106</f>
        <v>14.7961192</v>
      </c>
      <c r="H78" s="53">
        <f>'2xSD'!H13+$B$69*('2xSD'!H46+'2xSD'!H79)+'2xSD'!H$106</f>
        <v>19.173546358739625</v>
      </c>
      <c r="I78" s="53">
        <f>'2xSD'!I13+$B$69*('2xSD'!I46+'2xSD'!I79)+'2xSD'!I$106</f>
        <v>14.735512974724799</v>
      </c>
      <c r="J78" s="53">
        <f>'2xSD'!J13+$B$69*('2xSD'!J46+'2xSD'!J79)+'2xSD'!J$106</f>
        <v>14.313916474219294</v>
      </c>
      <c r="K78" s="53">
        <f>'2xSD'!K13+$B$69*('2xSD'!K46+'2xSD'!K79)+'2xSD'!K$106</f>
        <v>14.515953663703684</v>
      </c>
      <c r="L78" s="53">
        <f>'2xSD'!L13+$B$69*('2xSD'!L46+'2xSD'!L79)+'2xSD'!L$106</f>
        <v>15.72078049697776</v>
      </c>
    </row>
    <row r="79" spans="2:12" x14ac:dyDescent="0.25">
      <c r="B79" s="5">
        <v>7</v>
      </c>
      <c r="C79" s="6" t="s">
        <v>25</v>
      </c>
      <c r="D79" s="54">
        <f>'2xSD'!D14+$B$69*('2xSD'!D47+'2xSD'!D80)+'2xSD'!D$106</f>
        <v>14.581682200000001</v>
      </c>
      <c r="E79" s="55">
        <f>'2xSD'!E14+$B$69*('2xSD'!E47+'2xSD'!E80)+'2xSD'!E$106</f>
        <v>12.701108468998308</v>
      </c>
      <c r="F79" s="55">
        <f>'2xSD'!F14+$B$69*('2xSD'!F47+'2xSD'!F80)+'2xSD'!F$106</f>
        <v>14.717816599999999</v>
      </c>
      <c r="G79" s="55">
        <f>'2xSD'!G14+$B$69*('2xSD'!G47+'2xSD'!G80)+'2xSD'!G$106</f>
        <v>13.867065</v>
      </c>
      <c r="H79" s="55">
        <f>'2xSD'!H14+$B$69*('2xSD'!H47+'2xSD'!H80)+'2xSD'!H$106</f>
        <v>17.713170634700621</v>
      </c>
      <c r="I79" s="55">
        <f>'2xSD'!I14+$B$69*('2xSD'!I47+'2xSD'!I80)+'2xSD'!I$106</f>
        <v>14.735512974724799</v>
      </c>
      <c r="J79" s="55">
        <f>'2xSD'!J14+$B$69*('2xSD'!J47+'2xSD'!J80)+'2xSD'!J$106</f>
        <v>14.313916474219294</v>
      </c>
      <c r="K79" s="55">
        <f>'2xSD'!K14+$B$69*('2xSD'!K47+'2xSD'!K80)+'2xSD'!K$106</f>
        <v>14.515953663703684</v>
      </c>
      <c r="L79" s="55">
        <f>'2xSD'!L14+$B$69*('2xSD'!L47+'2xSD'!L80)+'2xSD'!L$106</f>
        <v>15.72078049697776</v>
      </c>
    </row>
    <row r="80" spans="2:12" x14ac:dyDescent="0.25">
      <c r="B80" s="5">
        <v>8</v>
      </c>
      <c r="C80" s="6" t="s">
        <v>26</v>
      </c>
      <c r="D80" s="52">
        <f>'2xSD'!D15+$B$69*('2xSD'!D48+'2xSD'!D81)+'2xSD'!D$106</f>
        <v>12.109831600000001</v>
      </c>
      <c r="E80" s="53">
        <f>'2xSD'!E15+$B$69*('2xSD'!E48+'2xSD'!E81)+'2xSD'!E$106</f>
        <v>11.309194</v>
      </c>
      <c r="F80" s="53">
        <f>'2xSD'!F15+$B$69*('2xSD'!F48+'2xSD'!F81)+'2xSD'!F$106</f>
        <v>12.660519600000001</v>
      </c>
      <c r="G80" s="53">
        <f>'2xSD'!G15+$B$69*('2xSD'!G48+'2xSD'!G81)+'2xSD'!G$106</f>
        <v>12.019558199999999</v>
      </c>
      <c r="H80" s="53">
        <f>'2xSD'!H15+$B$69*('2xSD'!H48+'2xSD'!H81)+'2xSD'!H$106</f>
        <v>16.817535375082603</v>
      </c>
      <c r="I80" s="53">
        <f>'2xSD'!I15+$B$69*('2xSD'!I48+'2xSD'!I81)+'2xSD'!I$106</f>
        <v>14.735512974724799</v>
      </c>
      <c r="J80" s="53">
        <f>'2xSD'!J15+$B$69*('2xSD'!J48+'2xSD'!J81)+'2xSD'!J$106</f>
        <v>14.313916474219294</v>
      </c>
      <c r="K80" s="53">
        <f>'2xSD'!K15+$B$69*('2xSD'!K48+'2xSD'!K81)+'2xSD'!K$106</f>
        <v>14.515953663703684</v>
      </c>
      <c r="L80" s="53">
        <f>'2xSD'!L15+$B$69*('2xSD'!L48+'2xSD'!L81)+'2xSD'!L$106</f>
        <v>15.72078049697776</v>
      </c>
    </row>
    <row r="81" spans="2:12" x14ac:dyDescent="0.25">
      <c r="B81" s="5">
        <v>9</v>
      </c>
      <c r="C81" s="6" t="s">
        <v>27</v>
      </c>
      <c r="D81" s="54">
        <f>'2xSD'!D16+$B$69*('2xSD'!D49+'2xSD'!D82)+'2xSD'!D$106</f>
        <v>11.0394436</v>
      </c>
      <c r="E81" s="55">
        <f>'2xSD'!E16+$B$69*('2xSD'!E49+'2xSD'!E82)+'2xSD'!E$106</f>
        <v>10.425031800000003</v>
      </c>
      <c r="F81" s="55">
        <f>'2xSD'!F16+$B$69*('2xSD'!F49+'2xSD'!F82)+'2xSD'!F$106</f>
        <v>11.0014862</v>
      </c>
      <c r="G81" s="55">
        <f>'2xSD'!G16+$B$69*('2xSD'!G49+'2xSD'!G82)+'2xSD'!G$106</f>
        <v>9.7672044000000007</v>
      </c>
      <c r="H81" s="55">
        <f>'2xSD'!H16+$B$69*('2xSD'!H49+'2xSD'!H82)+'2xSD'!H$106</f>
        <v>15.0649467750826</v>
      </c>
      <c r="I81" s="55">
        <f>'2xSD'!I16+$B$69*('2xSD'!I49+'2xSD'!I82)+'2xSD'!I$106</f>
        <v>14.735512974724799</v>
      </c>
      <c r="J81" s="55">
        <f>'2xSD'!J16+$B$69*('2xSD'!J49+'2xSD'!J82)+'2xSD'!J$106</f>
        <v>14.313916474219294</v>
      </c>
      <c r="K81" s="55">
        <f>'2xSD'!K16+$B$69*('2xSD'!K49+'2xSD'!K82)+'2xSD'!K$106</f>
        <v>14.515953663703684</v>
      </c>
      <c r="L81" s="55">
        <f>'2xSD'!L16+$B$69*('2xSD'!L49+'2xSD'!L82)+'2xSD'!L$106</f>
        <v>15.72078049697776</v>
      </c>
    </row>
    <row r="82" spans="2:12" x14ac:dyDescent="0.25">
      <c r="B82" s="5">
        <v>10</v>
      </c>
      <c r="C82" s="6" t="s">
        <v>28</v>
      </c>
      <c r="D82" s="52">
        <f>'2xSD'!D17+$B$69*('2xSD'!D50+'2xSD'!D83)+'2xSD'!D$106</f>
        <v>9.8148485999999995</v>
      </c>
      <c r="E82" s="53">
        <f>'2xSD'!E17+$B$69*('2xSD'!E50+'2xSD'!E83)+'2xSD'!E$106</f>
        <v>8.9272386000000008</v>
      </c>
      <c r="F82" s="53">
        <f>'2xSD'!F17+$B$69*('2xSD'!F50+'2xSD'!F83)+'2xSD'!F$106</f>
        <v>10.6263942</v>
      </c>
      <c r="G82" s="53">
        <f>'2xSD'!G17+$B$69*('2xSD'!G50+'2xSD'!G83)+'2xSD'!G$106</f>
        <v>10.058916199999999</v>
      </c>
      <c r="H82" s="53">
        <f>'2xSD'!H17+$B$69*('2xSD'!H50+'2xSD'!H83)+'2xSD'!H$106</f>
        <v>14.160206200000001</v>
      </c>
      <c r="I82" s="53">
        <f>'2xSD'!I17+$B$69*('2xSD'!I50+'2xSD'!I83)+'2xSD'!I$106</f>
        <v>14.735512974724799</v>
      </c>
      <c r="J82" s="53">
        <f>'2xSD'!J17+$B$69*('2xSD'!J50+'2xSD'!J83)+'2xSD'!J$106</f>
        <v>14.313916474219294</v>
      </c>
      <c r="K82" s="53">
        <f>'2xSD'!K17+$B$69*('2xSD'!K50+'2xSD'!K83)+'2xSD'!K$106</f>
        <v>14.515953663703684</v>
      </c>
      <c r="L82" s="53">
        <f>'2xSD'!L17+$B$69*('2xSD'!L50+'2xSD'!L83)+'2xSD'!L$106</f>
        <v>15.72078049697776</v>
      </c>
    </row>
    <row r="83" spans="2:12" x14ac:dyDescent="0.25">
      <c r="B83" s="5">
        <v>11</v>
      </c>
      <c r="C83" s="6" t="s">
        <v>29</v>
      </c>
      <c r="D83" s="54">
        <f>'2xSD'!D18+$B$69*('2xSD'!D51+'2xSD'!D84)+'2xSD'!D$106</f>
        <v>9.4100458000000007</v>
      </c>
      <c r="E83" s="55">
        <f>'2xSD'!E18+$B$69*('2xSD'!E51+'2xSD'!E84)+'2xSD'!E$106</f>
        <v>9.440221600000001</v>
      </c>
      <c r="F83" s="55">
        <f>'2xSD'!F18+$B$69*('2xSD'!F51+'2xSD'!F84)+'2xSD'!F$106</f>
        <v>8.1522857999999996</v>
      </c>
      <c r="G83" s="55">
        <f>'2xSD'!G18+$B$69*('2xSD'!G51+'2xSD'!G84)+'2xSD'!G$106</f>
        <v>7.6773690000000014</v>
      </c>
      <c r="H83" s="55">
        <f>'2xSD'!H18+$B$69*('2xSD'!H51+'2xSD'!H84)+'2xSD'!H$106</f>
        <v>12.359186599999999</v>
      </c>
      <c r="I83" s="55">
        <f>'2xSD'!I18+$B$69*('2xSD'!I51+'2xSD'!I84)+'2xSD'!I$106</f>
        <v>14.735512974724799</v>
      </c>
      <c r="J83" s="55">
        <f>'2xSD'!J18+$B$69*('2xSD'!J51+'2xSD'!J84)+'2xSD'!J$106</f>
        <v>14.313916474219294</v>
      </c>
      <c r="K83" s="55">
        <f>'2xSD'!K18+$B$69*('2xSD'!K51+'2xSD'!K84)+'2xSD'!K$106</f>
        <v>14.515953663703684</v>
      </c>
      <c r="L83" s="55">
        <f>'2xSD'!L18+$B$69*('2xSD'!L51+'2xSD'!L84)+'2xSD'!L$106</f>
        <v>15.72078049697776</v>
      </c>
    </row>
    <row r="84" spans="2:12" x14ac:dyDescent="0.25">
      <c r="B84" s="5">
        <v>12</v>
      </c>
      <c r="C84" s="6" t="s">
        <v>30</v>
      </c>
      <c r="D84" s="52">
        <f>'2xSD'!D19+$B$69*('2xSD'!D52+'2xSD'!D85)+'2xSD'!D$106</f>
        <v>5.4432013999999995</v>
      </c>
      <c r="E84" s="53">
        <f>'2xSD'!E19+$B$69*('2xSD'!E52+'2xSD'!E85)+'2xSD'!E$106</f>
        <v>5.8291340000000016</v>
      </c>
      <c r="F84" s="53">
        <f>'2xSD'!F19+$B$69*('2xSD'!F52+'2xSD'!F85)+'2xSD'!F$106</f>
        <v>6.4333811999999995</v>
      </c>
      <c r="G84" s="53">
        <f>'2xSD'!G19+$B$69*('2xSD'!G52+'2xSD'!G85)+'2xSD'!G$106</f>
        <v>5.9386862000000002</v>
      </c>
      <c r="H84" s="53">
        <f>'2xSD'!H19+$B$69*('2xSD'!H52+'2xSD'!H85)+'2xSD'!H$106</f>
        <v>8.6099499999999995</v>
      </c>
      <c r="I84" s="53">
        <f>'2xSD'!I19+$B$69*('2xSD'!I52+'2xSD'!I85)+'2xSD'!I$106</f>
        <v>14.332414047394636</v>
      </c>
      <c r="J84" s="53">
        <f>'2xSD'!J19+$B$69*('2xSD'!J52+'2xSD'!J85)+'2xSD'!J$106</f>
        <v>14.011104628342526</v>
      </c>
      <c r="K84" s="53">
        <f>'2xSD'!K19+$B$69*('2xSD'!K52+'2xSD'!K85)+'2xSD'!K$106</f>
        <v>14.515953663703684</v>
      </c>
      <c r="L84" s="53">
        <f>'2xSD'!L19+$B$69*('2xSD'!L52+'2xSD'!L85)+'2xSD'!L$106</f>
        <v>15.339372500799776</v>
      </c>
    </row>
    <row r="85" spans="2:12" x14ac:dyDescent="0.25">
      <c r="B85" s="5">
        <v>13</v>
      </c>
      <c r="C85" s="6" t="s">
        <v>31</v>
      </c>
      <c r="D85" s="54">
        <f>'2xSD'!D20+$B$69*('2xSD'!D53+'2xSD'!D86)+'2xSD'!D$106</f>
        <v>6.3468847999999998</v>
      </c>
      <c r="E85" s="55">
        <f>'2xSD'!E20+$B$69*('2xSD'!E53+'2xSD'!E86)+'2xSD'!E$106</f>
        <v>5.8843448000000009</v>
      </c>
      <c r="F85" s="55">
        <f>'2xSD'!F20+$B$69*('2xSD'!F53+'2xSD'!F86)+'2xSD'!F$106</f>
        <v>5.4072241999999999</v>
      </c>
      <c r="G85" s="55">
        <f>'2xSD'!G20+$B$69*('2xSD'!G53+'2xSD'!G86)+'2xSD'!G$106</f>
        <v>4.7821525999999999</v>
      </c>
      <c r="H85" s="55">
        <f>'2xSD'!H20+$B$69*('2xSD'!H53+'2xSD'!H86)+'2xSD'!H$106</f>
        <v>4.1005516000000002</v>
      </c>
      <c r="I85" s="55">
        <f>'2xSD'!I20+$B$69*('2xSD'!I53+'2xSD'!I86)+'2xSD'!I$106</f>
        <v>7.0670971273301646</v>
      </c>
      <c r="J85" s="55">
        <f>'2xSD'!J20+$B$69*('2xSD'!J53+'2xSD'!J86)+'2xSD'!J$106</f>
        <v>6.9989240458767661</v>
      </c>
      <c r="K85" s="55">
        <f>'2xSD'!K20+$B$69*('2xSD'!K53+'2xSD'!K86)+'2xSD'!K$106</f>
        <v>6.7578978027943037</v>
      </c>
      <c r="L85" s="55">
        <f>'2xSD'!L20+$B$69*('2xSD'!L53+'2xSD'!L86)+'2xSD'!L$106</f>
        <v>7.5647540228501882</v>
      </c>
    </row>
    <row r="86" spans="2:12" x14ac:dyDescent="0.25">
      <c r="B86" s="5">
        <v>14</v>
      </c>
      <c r="C86" s="6" t="s">
        <v>32</v>
      </c>
      <c r="D86" s="52">
        <f>'2xSD'!D21+$B$69*('2xSD'!D54+'2xSD'!D87)+'2xSD'!D$106</f>
        <v>2.1208383999999998</v>
      </c>
      <c r="E86" s="53">
        <f>'2xSD'!E21+$B$69*('2xSD'!E54+'2xSD'!E87)+'2xSD'!E$106</f>
        <v>1.9078270000000006</v>
      </c>
      <c r="F86" s="53">
        <f>'2xSD'!F21+$B$69*('2xSD'!F54+'2xSD'!F87)+'2xSD'!F$106</f>
        <v>1.8382723999999997</v>
      </c>
      <c r="G86" s="53">
        <f>'2xSD'!G21+$B$69*('2xSD'!G54+'2xSD'!G87)+'2xSD'!G$106</f>
        <v>1.2326564000000002</v>
      </c>
      <c r="H86" s="53">
        <f>'2xSD'!H21+$B$69*('2xSD'!H54+'2xSD'!H87)+'2xSD'!H$106</f>
        <v>1.7331908</v>
      </c>
      <c r="I86" s="53">
        <f>'2xSD'!I21+$B$69*('2xSD'!I54+'2xSD'!I87)+'2xSD'!I$106</f>
        <v>3.8219704000000014</v>
      </c>
      <c r="J86" s="53">
        <f>'2xSD'!J21+$B$69*('2xSD'!J54+'2xSD'!J87)+'2xSD'!J$106</f>
        <v>3.2137990000000016</v>
      </c>
      <c r="K86" s="53">
        <f>'2xSD'!K21+$B$69*('2xSD'!K54+'2xSD'!K87)+'2xSD'!K$106</f>
        <v>4.3247538000000016</v>
      </c>
      <c r="L86" s="53">
        <f>'2xSD'!L21+$B$69*('2xSD'!L54+'2xSD'!L87)+'2xSD'!L$106</f>
        <v>4.5738280228501882</v>
      </c>
    </row>
    <row r="87" spans="2:12" x14ac:dyDescent="0.25">
      <c r="B87" s="5">
        <v>15</v>
      </c>
      <c r="C87" s="6" t="s">
        <v>33</v>
      </c>
      <c r="D87" s="54">
        <f>'2xSD'!D22+$B$69*('2xSD'!D55+'2xSD'!D88)+'2xSD'!D$106</f>
        <v>3.6807384000000005</v>
      </c>
      <c r="E87" s="55">
        <f>'2xSD'!E22+$B$69*('2xSD'!E55+'2xSD'!E88)+'2xSD'!E$106</f>
        <v>3.1873712000000007</v>
      </c>
      <c r="F87" s="55">
        <f>'2xSD'!F22+$B$69*('2xSD'!F55+'2xSD'!F88)+'2xSD'!F$106</f>
        <v>3.1116072000000004</v>
      </c>
      <c r="G87" s="55">
        <f>'2xSD'!G22+$B$69*('2xSD'!G55+'2xSD'!G88)+'2xSD'!G$106</f>
        <v>2.4502775999999997</v>
      </c>
      <c r="H87" s="55">
        <f>'2xSD'!H22+$B$69*('2xSD'!H55+'2xSD'!H88)+'2xSD'!H$106</f>
        <v>1.4857874000000004</v>
      </c>
      <c r="I87" s="55">
        <f>'2xSD'!I22+$B$69*('2xSD'!I55+'2xSD'!I88)+'2xSD'!I$106</f>
        <v>1.7976499273301663</v>
      </c>
      <c r="J87" s="55">
        <f>'2xSD'!J22+$B$69*('2xSD'!J55+'2xSD'!J88)+'2xSD'!J$106</f>
        <v>1.0983168458767665</v>
      </c>
      <c r="K87" s="55">
        <f>'2xSD'!K22+$B$69*('2xSD'!K55+'2xSD'!K88)+'2xSD'!K$106</f>
        <v>0.81931380279430499</v>
      </c>
      <c r="L87" s="55">
        <f>'2xSD'!L22+$B$69*('2xSD'!L55+'2xSD'!L88)+'2xSD'!L$106</f>
        <v>0.84141922285018822</v>
      </c>
    </row>
    <row r="88" spans="2:12" x14ac:dyDescent="0.25">
      <c r="B88" s="5">
        <v>16</v>
      </c>
      <c r="C88" s="6" t="s">
        <v>34</v>
      </c>
      <c r="D88" s="52">
        <f>'2xSD'!D23+$B$69*('2xSD'!D56+'2xSD'!D89)+'2xSD'!D$106</f>
        <v>1.3805076000000001</v>
      </c>
      <c r="E88" s="53">
        <f>'2xSD'!E23+$B$69*('2xSD'!E56+'2xSD'!E89)+'2xSD'!E$106</f>
        <v>0.96240521281328073</v>
      </c>
      <c r="F88" s="53">
        <f>'2xSD'!F23+$B$69*('2xSD'!F56+'2xSD'!F89)+'2xSD'!F$106</f>
        <v>0.96664320000000004</v>
      </c>
      <c r="G88" s="53">
        <f>'2xSD'!G23+$B$69*('2xSD'!G56+'2xSD'!G89)+'2xSD'!G$106</f>
        <v>5.2539999999999587E-2</v>
      </c>
      <c r="H88" s="53">
        <f>'2xSD'!H23+$B$69*('2xSD'!H56+'2xSD'!H89)+'2xSD'!H$106</f>
        <v>-0.86486499999999999</v>
      </c>
      <c r="I88" s="53">
        <f>'2xSD'!I23+$B$69*('2xSD'!I56+'2xSD'!I89)+'2xSD'!I$106</f>
        <v>-3.0291639999999989</v>
      </c>
      <c r="J88" s="53">
        <f>'2xSD'!J23+$B$69*('2xSD'!J56+'2xSD'!J89)+'2xSD'!J$106</f>
        <v>-3.8582207999999998</v>
      </c>
      <c r="K88" s="53">
        <f>'2xSD'!K23+$B$69*('2xSD'!K56+'2xSD'!K89)+'2xSD'!K$106</f>
        <v>-3.2913401999999996</v>
      </c>
      <c r="L88" s="53">
        <f>'2xSD'!L23+$B$69*('2xSD'!L56+'2xSD'!L89)+'2xSD'!L$106</f>
        <v>-2.8830258000000004</v>
      </c>
    </row>
    <row r="89" spans="2:12" x14ac:dyDescent="0.25">
      <c r="B89" s="5">
        <v>17</v>
      </c>
      <c r="C89" s="6" t="s">
        <v>35</v>
      </c>
      <c r="D89" s="54">
        <f>'2xSD'!D24+$B$69*('2xSD'!D57+'2xSD'!D90)+'2xSD'!D$106</f>
        <v>1.0284384000000002</v>
      </c>
      <c r="E89" s="55">
        <f>'2xSD'!E24+$B$69*('2xSD'!E57+'2xSD'!E90)+'2xSD'!E$106</f>
        <v>0.63498741281328064</v>
      </c>
      <c r="F89" s="55">
        <f>'2xSD'!F24+$B$69*('2xSD'!F57+'2xSD'!F90)+'2xSD'!F$106</f>
        <v>0.62619219999999975</v>
      </c>
      <c r="G89" s="55">
        <f>'2xSD'!G24+$B$69*('2xSD'!G57+'2xSD'!G90)+'2xSD'!G$106</f>
        <v>7.4698600000000059E-2</v>
      </c>
      <c r="H89" s="55">
        <f>'2xSD'!H24+$B$69*('2xSD'!H57+'2xSD'!H90)+'2xSD'!H$106</f>
        <v>-0.88173000000000012</v>
      </c>
      <c r="I89" s="55">
        <f>'2xSD'!I24+$B$69*('2xSD'!I57+'2xSD'!I90)+'2xSD'!I$106</f>
        <v>-6.6196871999999995</v>
      </c>
      <c r="J89" s="55">
        <f>'2xSD'!J24+$B$69*('2xSD'!J57+'2xSD'!J90)+'2xSD'!J$106</f>
        <v>-6.2864193999999998</v>
      </c>
      <c r="K89" s="55">
        <f>'2xSD'!K24+$B$69*('2xSD'!K57+'2xSD'!K90)+'2xSD'!K$106</f>
        <v>-8.8375453999999998</v>
      </c>
      <c r="L89" s="55">
        <f>'2xSD'!L24+$B$69*('2xSD'!L57+'2xSD'!L90)+'2xSD'!L$106</f>
        <v>-7.7328558000000003</v>
      </c>
    </row>
    <row r="90" spans="2:12" x14ac:dyDescent="0.25">
      <c r="B90" s="5">
        <v>18</v>
      </c>
      <c r="C90" s="6" t="s">
        <v>36</v>
      </c>
      <c r="D90" s="52">
        <f>'2xSD'!D25+$B$69*('2xSD'!D58+'2xSD'!D91)+'2xSD'!D$106</f>
        <v>-0.27804359999999995</v>
      </c>
      <c r="E90" s="53">
        <f>'2xSD'!E25+$B$69*('2xSD'!E58+'2xSD'!E91)+'2xSD'!E$106</f>
        <v>-1.7322369871867194</v>
      </c>
      <c r="F90" s="53">
        <f>'2xSD'!F25+$B$69*('2xSD'!F58+'2xSD'!F91)+'2xSD'!F$106</f>
        <v>-1.7495384</v>
      </c>
      <c r="G90" s="53">
        <f>'2xSD'!G25+$B$69*('2xSD'!G58+'2xSD'!G91)+'2xSD'!G$106</f>
        <v>-1.7600608000000002</v>
      </c>
      <c r="H90" s="53">
        <f>'2xSD'!H25+$B$69*('2xSD'!H58+'2xSD'!H91)+'2xSD'!H$106</f>
        <v>-3.1142232000000001</v>
      </c>
      <c r="I90" s="53">
        <f>'2xSD'!I25+$B$69*('2xSD'!I58+'2xSD'!I91)+'2xSD'!I$106</f>
        <v>-6.8421977314787643</v>
      </c>
      <c r="J90" s="53">
        <f>'2xSD'!J25+$B$69*('2xSD'!J58+'2xSD'!J91)+'2xSD'!J$106</f>
        <v>-7.0767737999999998</v>
      </c>
      <c r="K90" s="53">
        <f>'2xSD'!K25+$B$69*('2xSD'!K58+'2xSD'!K91)+'2xSD'!K$106</f>
        <v>-7.7578273999999992</v>
      </c>
      <c r="L90" s="53">
        <f>'2xSD'!L25+$B$69*('2xSD'!L58+'2xSD'!L91)+'2xSD'!L$106</f>
        <v>-6.9813252000000006</v>
      </c>
    </row>
    <row r="91" spans="2:12" x14ac:dyDescent="0.25">
      <c r="B91" s="5">
        <v>19</v>
      </c>
      <c r="C91" s="6" t="s">
        <v>37</v>
      </c>
      <c r="D91" s="54">
        <f>'2xSD'!D26+$B$69*('2xSD'!D59+'2xSD'!D92)+'2xSD'!D$106</f>
        <v>3.6049919999999998</v>
      </c>
      <c r="E91" s="55">
        <f>'2xSD'!E26+$B$69*('2xSD'!E59+'2xSD'!E92)+'2xSD'!E$106</f>
        <v>2.1350046128132809</v>
      </c>
      <c r="F91" s="55">
        <f>'2xSD'!F26+$B$69*('2xSD'!F59+'2xSD'!F92)+'2xSD'!F$106</f>
        <v>2.4052057999999996</v>
      </c>
      <c r="G91" s="55">
        <f>'2xSD'!G26+$B$69*('2xSD'!G59+'2xSD'!G92)+'2xSD'!G$106</f>
        <v>1.8030390000000001</v>
      </c>
      <c r="H91" s="55">
        <f>'2xSD'!H26+$B$69*('2xSD'!H59+'2xSD'!H92)+'2xSD'!H$106</f>
        <v>0.23009400000000024</v>
      </c>
      <c r="I91" s="55">
        <f>'2xSD'!I26+$B$69*('2xSD'!I59+'2xSD'!I92)+'2xSD'!I$106</f>
        <v>-2.5093752726698355</v>
      </c>
      <c r="J91" s="55">
        <f>'2xSD'!J26+$B$69*('2xSD'!J59+'2xSD'!J92)+'2xSD'!J$106</f>
        <v>-3.1506507541232329</v>
      </c>
      <c r="K91" s="55">
        <f>'2xSD'!K26+$B$69*('2xSD'!K59+'2xSD'!K92)+'2xSD'!K$106</f>
        <v>-3.8641493972056971</v>
      </c>
      <c r="L91" s="55">
        <f>'2xSD'!L26+$B$69*('2xSD'!L59+'2xSD'!L92)+'2xSD'!L$106</f>
        <v>-4.1143471771498117</v>
      </c>
    </row>
    <row r="92" spans="2:12" x14ac:dyDescent="0.25">
      <c r="B92" s="5">
        <v>20</v>
      </c>
      <c r="C92" s="6" t="s">
        <v>38</v>
      </c>
      <c r="D92" s="52">
        <f>'2xSD'!D27+$B$69*('2xSD'!D60+'2xSD'!D93)+'2xSD'!D$106</f>
        <v>4.1963047999999983</v>
      </c>
      <c r="E92" s="53">
        <f>'2xSD'!E27+$B$69*('2xSD'!E60+'2xSD'!E93)+'2xSD'!E$106</f>
        <v>-0.95190156987670305</v>
      </c>
      <c r="F92" s="53">
        <f>'2xSD'!F27+$B$69*('2xSD'!F60+'2xSD'!F93)+'2xSD'!F$106</f>
        <v>-0.52095041007333398</v>
      </c>
      <c r="G92" s="53">
        <f>'2xSD'!G27+$B$69*('2xSD'!G60+'2xSD'!G93)+'2xSD'!G$106</f>
        <v>-0.57573775369489955</v>
      </c>
      <c r="H92" s="53">
        <f>'2xSD'!H27+$B$69*('2xSD'!H60+'2xSD'!H93)+'2xSD'!H$106</f>
        <v>-1.3947876007413984</v>
      </c>
      <c r="I92" s="53">
        <f>'2xSD'!I27+$B$69*('2xSD'!I60+'2xSD'!I93)+'2xSD'!I$106</f>
        <v>-5.3761620726698354</v>
      </c>
      <c r="J92" s="53">
        <f>'2xSD'!J27+$B$69*('2xSD'!J60+'2xSD'!J93)+'2xSD'!J$106</f>
        <v>-7.0096259541232335</v>
      </c>
      <c r="K92" s="53">
        <f>'2xSD'!K27+$B$69*('2xSD'!K60+'2xSD'!K93)+'2xSD'!K$106</f>
        <v>-6.9905621972056977</v>
      </c>
      <c r="L92" s="53">
        <f>'2xSD'!L27+$B$69*('2xSD'!L60+'2xSD'!L93)+'2xSD'!L$106</f>
        <v>-5.7023295771498113</v>
      </c>
    </row>
    <row r="93" spans="2:12" x14ac:dyDescent="0.25">
      <c r="B93" s="5">
        <v>21</v>
      </c>
      <c r="C93" s="6" t="s">
        <v>39</v>
      </c>
      <c r="D93" s="54">
        <f>'2xSD'!D28+$B$69*('2xSD'!D61+'2xSD'!D94)+'2xSD'!D$106</f>
        <v>0.38655519999999965</v>
      </c>
      <c r="E93" s="55">
        <f>'2xSD'!E28+$B$69*('2xSD'!E61+'2xSD'!E94)+'2xSD'!E$106</f>
        <v>-0.95190156987670305</v>
      </c>
      <c r="F93" s="55">
        <f>'2xSD'!F28+$B$69*('2xSD'!F61+'2xSD'!F94)+'2xSD'!F$106</f>
        <v>-0.52095041007333398</v>
      </c>
      <c r="G93" s="55">
        <f>'2xSD'!G28+$B$69*('2xSD'!G61+'2xSD'!G94)+'2xSD'!G$106</f>
        <v>-0.57573775369489955</v>
      </c>
      <c r="H93" s="55">
        <f>'2xSD'!H28+$B$69*('2xSD'!H61+'2xSD'!H94)+'2xSD'!H$106</f>
        <v>-1.3947876007413984</v>
      </c>
      <c r="I93" s="55">
        <f>'2xSD'!I28+$B$69*('2xSD'!I61+'2xSD'!I94)+'2xSD'!I$106</f>
        <v>-5.7603393999999994</v>
      </c>
      <c r="J93" s="55">
        <f>'2xSD'!J28+$B$69*('2xSD'!J61+'2xSD'!J94)+'2xSD'!J$106</f>
        <v>-7.5862821999999994</v>
      </c>
      <c r="K93" s="55">
        <f>'2xSD'!K28+$B$69*('2xSD'!K61+'2xSD'!K94)+'2xSD'!K$106</f>
        <v>-7.7727298000000005</v>
      </c>
      <c r="L93" s="55">
        <f>'2xSD'!L28+$B$69*('2xSD'!L61+'2xSD'!L94)+'2xSD'!L$106</f>
        <v>-7.3595938000000007</v>
      </c>
    </row>
    <row r="94" spans="2:12" x14ac:dyDescent="0.25">
      <c r="B94" s="5">
        <v>22</v>
      </c>
      <c r="C94" s="6" t="s">
        <v>40</v>
      </c>
      <c r="D94" s="52">
        <f>'2xSD'!D29+$B$69*('2xSD'!D62+'2xSD'!D95)+'2xSD'!D$106</f>
        <v>-1.8122089999999997</v>
      </c>
      <c r="E94" s="53">
        <f>'2xSD'!E29+$B$69*('2xSD'!E62+'2xSD'!E95)+'2xSD'!E$106</f>
        <v>1.6007744128132813</v>
      </c>
      <c r="F94" s="53">
        <f>'2xSD'!F29+$B$69*('2xSD'!F62+'2xSD'!F95)+'2xSD'!F$106</f>
        <v>3.0912326237515786</v>
      </c>
      <c r="G94" s="53">
        <f>'2xSD'!G29+$B$69*('2xSD'!G62+'2xSD'!G95)+'2xSD'!G$106</f>
        <v>2.555544745432079</v>
      </c>
      <c r="H94" s="53">
        <f>'2xSD'!H29+$B$69*('2xSD'!H62+'2xSD'!H95)+'2xSD'!H$106</f>
        <v>1.3092719778547828</v>
      </c>
      <c r="I94" s="53">
        <f>'2xSD'!I29+$B$69*('2xSD'!I62+'2xSD'!I95)+'2xSD'!I$106</f>
        <v>-4.3726047825881205</v>
      </c>
      <c r="J94" s="53">
        <f>'2xSD'!J29+$B$69*('2xSD'!J62+'2xSD'!J95)+'2xSD'!J$106</f>
        <v>-7.1175735582398838</v>
      </c>
      <c r="K94" s="53">
        <f>'2xSD'!K29+$B$69*('2xSD'!K62+'2xSD'!K95)+'2xSD'!K$106</f>
        <v>-6.8572717854046807</v>
      </c>
      <c r="L94" s="53">
        <f>'2xSD'!L29+$B$69*('2xSD'!L62+'2xSD'!L95)+'2xSD'!L$106</f>
        <v>-7.0461037011127754</v>
      </c>
    </row>
    <row r="95" spans="2:12" x14ac:dyDescent="0.25">
      <c r="B95" s="5">
        <v>23</v>
      </c>
      <c r="C95" s="6" t="s">
        <v>41</v>
      </c>
      <c r="D95" s="54">
        <f>'2xSD'!D30+$B$69*('2xSD'!D63+'2xSD'!D96)+'2xSD'!D$106</f>
        <v>-4.7177910000000001</v>
      </c>
      <c r="E95" s="55">
        <f>'2xSD'!E30+$B$69*('2xSD'!E63+'2xSD'!E96)+'2xSD'!E$106</f>
        <v>-3.3069833831412683</v>
      </c>
      <c r="F95" s="55">
        <f>'2xSD'!F30+$B$69*('2xSD'!F63+'2xSD'!F96)+'2xSD'!F$106</f>
        <v>-2.8385857917264352</v>
      </c>
      <c r="G95" s="55">
        <f>'2xSD'!G30+$B$69*('2xSD'!G63+'2xSD'!G96)+'2xSD'!G$106</f>
        <v>-3.4187636241652566</v>
      </c>
      <c r="H95" s="55">
        <f>'2xSD'!H30+$B$69*('2xSD'!H63+'2xSD'!H96)+'2xSD'!H$106</f>
        <v>-4.6530196804577324</v>
      </c>
      <c r="I95" s="55">
        <f>'2xSD'!I30+$B$69*('2xSD'!I63+'2xSD'!I96)+'2xSD'!I$106</f>
        <v>-8.733814931478765</v>
      </c>
      <c r="J95" s="55">
        <f>'2xSD'!J30+$B$69*('2xSD'!J63+'2xSD'!J96)+'2xSD'!J$106</f>
        <v>-9.4369420301083409</v>
      </c>
      <c r="K95" s="55">
        <f>'2xSD'!K30+$B$69*('2xSD'!K63+'2xSD'!K96)+'2xSD'!K$106</f>
        <v>-9.6206077947105069</v>
      </c>
      <c r="L95" s="55">
        <f>'2xSD'!L30+$B$69*('2xSD'!L63+'2xSD'!L96)+'2xSD'!L$106</f>
        <v>-9.0291354946047182</v>
      </c>
    </row>
    <row r="96" spans="2:12" x14ac:dyDescent="0.25">
      <c r="B96" s="5">
        <v>24</v>
      </c>
      <c r="C96" s="6" t="s">
        <v>42</v>
      </c>
      <c r="D96" s="52">
        <f>'2xSD'!D31+$B$69*('2xSD'!D64+'2xSD'!D97)+'2xSD'!D$106</f>
        <v>-3.3968888000000002</v>
      </c>
      <c r="E96" s="53">
        <f>'2xSD'!E31+$B$69*('2xSD'!E64+'2xSD'!E97)+'2xSD'!E$106</f>
        <v>-3.3027071959545489</v>
      </c>
      <c r="F96" s="53">
        <f>'2xSD'!F31+$B$69*('2xSD'!F64+'2xSD'!F97)+'2xSD'!F$106</f>
        <v>-2.8342240154780134</v>
      </c>
      <c r="G96" s="53">
        <f>'2xSD'!G31+$B$69*('2xSD'!G64+'2xSD'!G97)+'2xSD'!G$106</f>
        <v>-3.2274571999999999</v>
      </c>
      <c r="H96" s="53">
        <f>'2xSD'!H31+$B$69*('2xSD'!H64+'2xSD'!H97)+'2xSD'!H$106</f>
        <v>-4.648481658312515</v>
      </c>
      <c r="I96" s="53">
        <f>'2xSD'!I31+$B$69*('2xSD'!I64+'2xSD'!I97)+'2xSD'!I$106</f>
        <v>-8.871387714066886</v>
      </c>
      <c r="J96" s="53">
        <f>'2xSD'!J31+$B$69*('2xSD'!J64+'2xSD'!J97)+'2xSD'!J$106</f>
        <v>-9.6562217883482244</v>
      </c>
      <c r="K96" s="53">
        <f>'2xSD'!K31+$B$69*('2xSD'!K64+'2xSD'!K97)+'2xSD'!K$106</f>
        <v>-9.8574627801151884</v>
      </c>
      <c r="L96" s="53">
        <f>'2xSD'!L31+$B$69*('2xSD'!L64+'2xSD'!L97)+'2xSD'!L$106</f>
        <v>-9.3043235957174932</v>
      </c>
    </row>
    <row r="97" spans="2:12" x14ac:dyDescent="0.25">
      <c r="B97" s="5">
        <v>25</v>
      </c>
      <c r="C97" s="6" t="s">
        <v>43</v>
      </c>
      <c r="D97" s="54">
        <f>'2xSD'!D32+$B$69*('2xSD'!D65+'2xSD'!D98)+'2xSD'!D$106</f>
        <v>-3.5328809999999997</v>
      </c>
      <c r="E97" s="55">
        <f>'2xSD'!E32+$B$69*('2xSD'!E65+'2xSD'!E98)+'2xSD'!E$106</f>
        <v>-4.5998610000000006</v>
      </c>
      <c r="F97" s="55">
        <f>'2xSD'!F32+$B$69*('2xSD'!F65+'2xSD'!F98)+'2xSD'!F$106</f>
        <v>-4.4115452000000008</v>
      </c>
      <c r="G97" s="55">
        <f>'2xSD'!G32+$B$69*('2xSD'!G65+'2xSD'!G98)+'2xSD'!G$106</f>
        <v>-4.6134313999999996</v>
      </c>
      <c r="H97" s="55">
        <f>'2xSD'!H32+$B$69*('2xSD'!H65+'2xSD'!H98)+'2xSD'!H$106</f>
        <v>-6.0183294000000007</v>
      </c>
      <c r="I97" s="55">
        <f>'2xSD'!I32+$B$69*('2xSD'!I65+'2xSD'!I98)+'2xSD'!I$106</f>
        <v>-11.772245314066886</v>
      </c>
      <c r="J97" s="55">
        <f>'2xSD'!J32+$B$69*('2xSD'!J65+'2xSD'!J98)+'2xSD'!J$106</f>
        <v>-12.709314188348225</v>
      </c>
      <c r="K97" s="55">
        <f>'2xSD'!K32+$B$69*('2xSD'!K65+'2xSD'!K98)+'2xSD'!K$106</f>
        <v>-13.011215580115188</v>
      </c>
      <c r="L97" s="55">
        <f>'2xSD'!L32+$B$69*('2xSD'!L65+'2xSD'!L98)+'2xSD'!L$106</f>
        <v>-11.508945995717493</v>
      </c>
    </row>
    <row r="98" spans="2:12" x14ac:dyDescent="0.25">
      <c r="B98" s="5">
        <v>26</v>
      </c>
      <c r="C98" s="6" t="s">
        <v>44</v>
      </c>
      <c r="D98" s="52">
        <f>'2xSD'!D33+$B$69*('2xSD'!D66+'2xSD'!D99)+'2xSD'!D$106</f>
        <v>-6.7848520000000008</v>
      </c>
      <c r="E98" s="53">
        <f>'2xSD'!E33+$B$69*('2xSD'!E66+'2xSD'!E99)+'2xSD'!E$106</f>
        <v>-6.4129667959545493</v>
      </c>
      <c r="F98" s="53">
        <f>'2xSD'!F33+$B$69*('2xSD'!F66+'2xSD'!F99)+'2xSD'!F$106</f>
        <v>-2.2039923999999997</v>
      </c>
      <c r="G98" s="53">
        <f>'2xSD'!G33+$B$69*('2xSD'!G66+'2xSD'!G99)+'2xSD'!G$106</f>
        <v>-0.64502860000000029</v>
      </c>
      <c r="H98" s="53">
        <f>'2xSD'!H33+$B$69*('2xSD'!H66+'2xSD'!H99)+'2xSD'!H$106</f>
        <v>-2.831731</v>
      </c>
      <c r="I98" s="53">
        <f>'2xSD'!I33+$B$69*('2xSD'!I66+'2xSD'!I99)+'2xSD'!I$106</f>
        <v>-6.3131881825881209</v>
      </c>
      <c r="J98" s="53">
        <f>'2xSD'!J33+$B$69*('2xSD'!J66+'2xSD'!J99)+'2xSD'!J$106</f>
        <v>-7.8388270000000002</v>
      </c>
      <c r="K98" s="53">
        <f>'2xSD'!K33+$B$69*('2xSD'!K66+'2xSD'!K99)+'2xSD'!K$106</f>
        <v>-8.724337785404682</v>
      </c>
      <c r="L98" s="53">
        <f>'2xSD'!L33+$B$69*('2xSD'!L66+'2xSD'!L99)+'2xSD'!L$106</f>
        <v>-6.7950149011127756</v>
      </c>
    </row>
    <row r="99" spans="2:12" x14ac:dyDescent="0.25">
      <c r="B99" s="5">
        <v>27</v>
      </c>
      <c r="C99" s="6" t="s">
        <v>45</v>
      </c>
      <c r="D99" s="54">
        <f>'2xSD'!D34+$B$69*('2xSD'!D67+'2xSD'!D100)+'2xSD'!D$106</f>
        <v>-8.3576139999999999</v>
      </c>
      <c r="E99" s="55">
        <f>'2xSD'!E34+$B$69*('2xSD'!E67+'2xSD'!E100)+'2xSD'!E$106</f>
        <v>-6.7828669255056813</v>
      </c>
      <c r="F99" s="55">
        <f>'2xSD'!F34+$B$69*('2xSD'!F67+'2xSD'!F100)+'2xSD'!F$106</f>
        <v>-2.2524407242539017</v>
      </c>
      <c r="G99" s="55">
        <f>'2xSD'!G34+$B$69*('2xSD'!G67+'2xSD'!G100)+'2xSD'!G$106</f>
        <v>-1.7367186000000001</v>
      </c>
      <c r="H99" s="55">
        <f>'2xSD'!H34+$B$69*('2xSD'!H67+'2xSD'!H100)+'2xSD'!H$106</f>
        <v>-2.7773167843984203</v>
      </c>
      <c r="I99" s="55">
        <f>'2xSD'!I34+$B$69*('2xSD'!I67+'2xSD'!I100)+'2xSD'!I$106</f>
        <v>-6.9551297826745095</v>
      </c>
      <c r="J99" s="55">
        <f>'2xSD'!J34+$B$69*('2xSD'!J67+'2xSD'!J100)+'2xSD'!J$106</f>
        <v>-8.281545200088118</v>
      </c>
      <c r="K99" s="55">
        <f>'2xSD'!K34+$B$69*('2xSD'!K67+'2xSD'!K100)+'2xSD'!K$106</f>
        <v>-11.516286585404682</v>
      </c>
      <c r="L99" s="55">
        <f>'2xSD'!L34+$B$69*('2xSD'!L67+'2xSD'!L100)+'2xSD'!L$106</f>
        <v>-10.352339200000001</v>
      </c>
    </row>
  </sheetData>
  <mergeCells count="30">
    <mergeCell ref="G70:G71"/>
    <mergeCell ref="I70:I71"/>
    <mergeCell ref="J70:J71"/>
    <mergeCell ref="K70:K71"/>
    <mergeCell ref="L70:L71"/>
    <mergeCell ref="H70:H71"/>
    <mergeCell ref="G37:G38"/>
    <mergeCell ref="B4:C5"/>
    <mergeCell ref="D4:D5"/>
    <mergeCell ref="E4:E5"/>
    <mergeCell ref="F4:F5"/>
    <mergeCell ref="G4:G5"/>
    <mergeCell ref="B70:C71"/>
    <mergeCell ref="D70:D71"/>
    <mergeCell ref="E70:E71"/>
    <mergeCell ref="F70:F71"/>
    <mergeCell ref="B37:C38"/>
    <mergeCell ref="D37:D38"/>
    <mergeCell ref="E37:E38"/>
    <mergeCell ref="F37:F38"/>
    <mergeCell ref="I4:I5"/>
    <mergeCell ref="J4:J5"/>
    <mergeCell ref="K4:K5"/>
    <mergeCell ref="L4:L5"/>
    <mergeCell ref="H37:H38"/>
    <mergeCell ref="I37:I38"/>
    <mergeCell ref="J37:J38"/>
    <mergeCell ref="K37:K38"/>
    <mergeCell ref="L37:L38"/>
    <mergeCell ref="H4:H5"/>
  </mergeCells>
  <conditionalFormatting sqref="D7:L33">
    <cfRule type="cellIs" dxfId="13" priority="7" operator="equal">
      <formula>0</formula>
    </cfRule>
    <cfRule type="cellIs" dxfId="12" priority="8" operator="equal">
      <formula>#REF!</formula>
    </cfRule>
    <cfRule type="cellIs" dxfId="11" priority="9" operator="equal">
      <formula>#REF!</formula>
    </cfRule>
  </conditionalFormatting>
  <conditionalFormatting sqref="D40:L66">
    <cfRule type="cellIs" dxfId="10" priority="4" operator="equal">
      <formula>0</formula>
    </cfRule>
    <cfRule type="cellIs" dxfId="9" priority="5" operator="equal">
      <formula>#REF!</formula>
    </cfRule>
    <cfRule type="cellIs" dxfId="8" priority="6" operator="equal">
      <formula>#REF!</formula>
    </cfRule>
  </conditionalFormatting>
  <conditionalFormatting sqref="D73:L99">
    <cfRule type="cellIs" dxfId="7" priority="1" operator="equal">
      <formula>0</formula>
    </cfRule>
    <cfRule type="cellIs" dxfId="6" priority="2" operator="equal">
      <formula>#REF!</formula>
    </cfRule>
    <cfRule type="cellIs" dxfId="5" priority="3" operator="equal">
      <formula>#REF!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2E705-5D32-4DC3-84F6-18D6C9ED30AA}">
  <dimension ref="B2:I42"/>
  <sheetViews>
    <sheetView zoomScale="85" zoomScaleNormal="85" workbookViewId="0"/>
  </sheetViews>
  <sheetFormatPr defaultRowHeight="15" x14ac:dyDescent="0.25"/>
  <cols>
    <col min="2" max="2" width="27.140625" bestFit="1" customWidth="1"/>
  </cols>
  <sheetData>
    <row r="2" spans="2:9" ht="15" customHeight="1" x14ac:dyDescent="0.25">
      <c r="B2" s="34" t="s">
        <v>84</v>
      </c>
      <c r="C2" s="34" t="s">
        <v>1</v>
      </c>
      <c r="F2" t="s">
        <v>94</v>
      </c>
      <c r="G2" t="s">
        <v>91</v>
      </c>
      <c r="H2" t="s">
        <v>92</v>
      </c>
      <c r="I2" t="s">
        <v>93</v>
      </c>
    </row>
    <row r="3" spans="2:9" x14ac:dyDescent="0.25">
      <c r="B3" s="42"/>
      <c r="C3" s="42"/>
      <c r="F3" t="s">
        <v>85</v>
      </c>
      <c r="G3" s="22">
        <f>C4</f>
        <v>7.4240300000000001</v>
      </c>
      <c r="H3" s="22">
        <f>C7</f>
        <v>7.7169449999999999</v>
      </c>
      <c r="I3" s="22">
        <f>G3-H3</f>
        <v>-0.29291499999999981</v>
      </c>
    </row>
    <row r="4" spans="2:9" x14ac:dyDescent="0.25">
      <c r="B4" s="3" t="s">
        <v>72</v>
      </c>
      <c r="C4" s="16">
        <v>7.4240300000000001</v>
      </c>
      <c r="F4" t="s">
        <v>86</v>
      </c>
      <c r="G4" s="22">
        <f>C5</f>
        <v>28.951832</v>
      </c>
      <c r="H4" s="22">
        <f>C8</f>
        <v>30.358643000000001</v>
      </c>
      <c r="I4" s="22">
        <f t="shared" ref="I4:I8" si="0">G4-H4</f>
        <v>-1.4068110000000011</v>
      </c>
    </row>
    <row r="5" spans="2:9" x14ac:dyDescent="0.25">
      <c r="B5" s="3" t="s">
        <v>73</v>
      </c>
      <c r="C5" s="16">
        <v>28.951832</v>
      </c>
      <c r="F5" t="s">
        <v>87</v>
      </c>
      <c r="G5" s="22">
        <f>C6</f>
        <v>26.360306999999999</v>
      </c>
      <c r="H5" s="22">
        <f>C9</f>
        <v>27.646975999999999</v>
      </c>
      <c r="I5" s="22">
        <f t="shared" si="0"/>
        <v>-1.2866689999999998</v>
      </c>
    </row>
    <row r="6" spans="2:9" x14ac:dyDescent="0.25">
      <c r="B6" s="3" t="s">
        <v>74</v>
      </c>
      <c r="C6" s="16">
        <v>26.360306999999999</v>
      </c>
      <c r="F6" t="s">
        <v>88</v>
      </c>
      <c r="G6" s="22">
        <f>C13</f>
        <v>-2.979015</v>
      </c>
      <c r="H6" s="22">
        <f>C16</f>
        <v>-3.0854970000000002</v>
      </c>
      <c r="I6" s="22">
        <f t="shared" si="0"/>
        <v>0.10648200000000019</v>
      </c>
    </row>
    <row r="7" spans="2:9" x14ac:dyDescent="0.25">
      <c r="B7" s="3" t="s">
        <v>75</v>
      </c>
      <c r="C7" s="16">
        <v>7.7169449999999999</v>
      </c>
      <c r="F7" t="s">
        <v>89</v>
      </c>
      <c r="G7" s="22">
        <f>C14</f>
        <v>-13.514564999999999</v>
      </c>
      <c r="H7" s="22">
        <f>C17</f>
        <v>-14.239105</v>
      </c>
      <c r="I7" s="22">
        <f t="shared" si="0"/>
        <v>0.72454000000000107</v>
      </c>
    </row>
    <row r="8" spans="2:9" x14ac:dyDescent="0.25">
      <c r="B8" s="3" t="s">
        <v>76</v>
      </c>
      <c r="C8" s="16">
        <v>30.358643000000001</v>
      </c>
      <c r="F8" t="s">
        <v>90</v>
      </c>
      <c r="G8" s="22">
        <f>C15</f>
        <v>-12.323992000000001</v>
      </c>
      <c r="H8" s="22">
        <f>C18</f>
        <v>-12.985374999999999</v>
      </c>
      <c r="I8" s="22">
        <f t="shared" si="0"/>
        <v>0.66138299999999894</v>
      </c>
    </row>
    <row r="9" spans="2:9" x14ac:dyDescent="0.25">
      <c r="B9" s="3" t="s">
        <v>77</v>
      </c>
      <c r="C9" s="16">
        <v>27.646975999999999</v>
      </c>
    </row>
    <row r="11" spans="2:9" x14ac:dyDescent="0.25">
      <c r="B11" s="34" t="s">
        <v>61</v>
      </c>
      <c r="C11" s="34" t="s">
        <v>1</v>
      </c>
    </row>
    <row r="12" spans="2:9" x14ac:dyDescent="0.25">
      <c r="B12" s="42"/>
      <c r="C12" s="42"/>
    </row>
    <row r="13" spans="2:9" x14ac:dyDescent="0.25">
      <c r="B13" s="3" t="s">
        <v>78</v>
      </c>
      <c r="C13" s="16">
        <v>-2.979015</v>
      </c>
    </row>
    <row r="14" spans="2:9" x14ac:dyDescent="0.25">
      <c r="B14" s="3" t="s">
        <v>79</v>
      </c>
      <c r="C14" s="16">
        <v>-13.514564999999999</v>
      </c>
    </row>
    <row r="15" spans="2:9" x14ac:dyDescent="0.25">
      <c r="B15" s="3" t="s">
        <v>80</v>
      </c>
      <c r="C15" s="16">
        <v>-12.323992000000001</v>
      </c>
    </row>
    <row r="16" spans="2:9" x14ac:dyDescent="0.25">
      <c r="B16" s="3" t="s">
        <v>81</v>
      </c>
      <c r="C16">
        <v>-3.0854970000000002</v>
      </c>
    </row>
    <row r="17" spans="2:3" x14ac:dyDescent="0.25">
      <c r="B17" s="3" t="s">
        <v>82</v>
      </c>
      <c r="C17">
        <v>-14.239105</v>
      </c>
    </row>
    <row r="18" spans="2:3" x14ac:dyDescent="0.25">
      <c r="B18" s="3" t="s">
        <v>83</v>
      </c>
      <c r="C18">
        <v>-12.985374999999999</v>
      </c>
    </row>
    <row r="25" spans="2:3" x14ac:dyDescent="0.25">
      <c r="C25" s="16"/>
    </row>
    <row r="26" spans="2:3" x14ac:dyDescent="0.25">
      <c r="C26" s="16"/>
    </row>
    <row r="27" spans="2:3" x14ac:dyDescent="0.25">
      <c r="C27" s="16"/>
    </row>
    <row r="28" spans="2:3" x14ac:dyDescent="0.25">
      <c r="C28" s="16"/>
    </row>
    <row r="29" spans="2:3" x14ac:dyDescent="0.25">
      <c r="C29" s="16"/>
    </row>
    <row r="30" spans="2:3" x14ac:dyDescent="0.25">
      <c r="C30" s="16"/>
    </row>
    <row r="31" spans="2:3" x14ac:dyDescent="0.25">
      <c r="C31" s="16"/>
    </row>
    <row r="32" spans="2:3" x14ac:dyDescent="0.25">
      <c r="C32" s="16"/>
    </row>
    <row r="33" spans="3:3" x14ac:dyDescent="0.25">
      <c r="C33" s="16"/>
    </row>
    <row r="34" spans="3:3" x14ac:dyDescent="0.25">
      <c r="C34" s="16"/>
    </row>
    <row r="35" spans="3:3" x14ac:dyDescent="0.25">
      <c r="C35" s="16"/>
    </row>
    <row r="36" spans="3:3" x14ac:dyDescent="0.25">
      <c r="C36" s="16"/>
    </row>
    <row r="37" spans="3:3" x14ac:dyDescent="0.25">
      <c r="C37" s="16"/>
    </row>
    <row r="38" spans="3:3" x14ac:dyDescent="0.25">
      <c r="C38" s="16"/>
    </row>
    <row r="39" spans="3:3" x14ac:dyDescent="0.25">
      <c r="C39" s="16"/>
    </row>
    <row r="40" spans="3:3" x14ac:dyDescent="0.25">
      <c r="C40" s="16"/>
    </row>
    <row r="41" spans="3:3" x14ac:dyDescent="0.25">
      <c r="C41" s="16"/>
    </row>
    <row r="42" spans="3:3" x14ac:dyDescent="0.25">
      <c r="C42" s="16"/>
    </row>
  </sheetData>
  <mergeCells count="4">
    <mergeCell ref="C11:C12"/>
    <mergeCell ref="B11:B12"/>
    <mergeCell ref="B2:B3"/>
    <mergeCell ref="C2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6B5BD-703A-4D4E-965B-0DF1551BAFB8}">
  <dimension ref="B3:G31"/>
  <sheetViews>
    <sheetView workbookViewId="0">
      <selection activeCell="D49" sqref="D49"/>
    </sheetView>
  </sheetViews>
  <sheetFormatPr defaultRowHeight="15" x14ac:dyDescent="0.25"/>
  <sheetData>
    <row r="3" spans="2:7" x14ac:dyDescent="0.25">
      <c r="B3" s="29" t="s">
        <v>10</v>
      </c>
      <c r="C3" s="30"/>
      <c r="D3" t="s">
        <v>102</v>
      </c>
      <c r="E3" t="s">
        <v>103</v>
      </c>
      <c r="F3" t="s">
        <v>104</v>
      </c>
      <c r="G3" t="s">
        <v>105</v>
      </c>
    </row>
    <row r="4" spans="2:7" ht="30.75" thickBot="1" x14ac:dyDescent="0.3">
      <c r="B4" s="1" t="s">
        <v>12</v>
      </c>
      <c r="C4" s="1" t="s">
        <v>13</v>
      </c>
      <c r="D4" t="s">
        <v>14</v>
      </c>
      <c r="E4" t="s">
        <v>14</v>
      </c>
      <c r="F4" t="s">
        <v>14</v>
      </c>
      <c r="G4" t="s">
        <v>14</v>
      </c>
    </row>
    <row r="5" spans="2:7" ht="15.75" thickTop="1" x14ac:dyDescent="0.25">
      <c r="B5" s="2">
        <v>1</v>
      </c>
      <c r="C5" s="3" t="s">
        <v>17</v>
      </c>
      <c r="D5">
        <v>48.050608400000002</v>
      </c>
      <c r="E5">
        <v>77.903054150000003</v>
      </c>
      <c r="F5">
        <v>38.818277647981297</v>
      </c>
      <c r="G5">
        <v>32.07950538094093</v>
      </c>
    </row>
    <row r="6" spans="2:7" x14ac:dyDescent="0.25">
      <c r="B6" s="5">
        <v>2</v>
      </c>
      <c r="C6" s="6" t="s">
        <v>18</v>
      </c>
      <c r="D6">
        <v>38.543167249999996</v>
      </c>
      <c r="E6">
        <v>64.599198849999993</v>
      </c>
      <c r="F6">
        <v>32.967071292630337</v>
      </c>
      <c r="G6">
        <v>32.07950538094093</v>
      </c>
    </row>
    <row r="7" spans="2:7" x14ac:dyDescent="0.25">
      <c r="B7" s="5">
        <v>3</v>
      </c>
      <c r="C7" s="6" t="s">
        <v>19</v>
      </c>
      <c r="D7">
        <v>35.598554350000001</v>
      </c>
      <c r="E7">
        <v>63.666215600000001</v>
      </c>
      <c r="F7">
        <v>35.959845605350949</v>
      </c>
      <c r="G7">
        <v>32.07950538094093</v>
      </c>
    </row>
    <row r="8" spans="2:7" x14ac:dyDescent="0.25">
      <c r="B8" s="5">
        <v>4</v>
      </c>
      <c r="C8" s="6" t="s">
        <v>22</v>
      </c>
      <c r="D8">
        <v>44.497632350000003</v>
      </c>
      <c r="E8">
        <v>72.289495600000009</v>
      </c>
      <c r="F8">
        <v>38.818277647981297</v>
      </c>
      <c r="G8">
        <v>32.07950538094093</v>
      </c>
    </row>
    <row r="9" spans="2:7" x14ac:dyDescent="0.25">
      <c r="B9" s="5">
        <v>5</v>
      </c>
      <c r="C9" s="6" t="s">
        <v>23</v>
      </c>
      <c r="D9">
        <v>29.605067900000002</v>
      </c>
      <c r="E9">
        <v>61.741452199999998</v>
      </c>
      <c r="F9">
        <v>30.166454900000002</v>
      </c>
      <c r="G9">
        <v>32.07950538094093</v>
      </c>
    </row>
    <row r="10" spans="2:7" x14ac:dyDescent="0.25">
      <c r="B10" s="5">
        <v>6</v>
      </c>
      <c r="C10" s="6" t="s">
        <v>24</v>
      </c>
      <c r="D10">
        <v>28.321540849999998</v>
      </c>
      <c r="E10">
        <v>48.258332250000009</v>
      </c>
      <c r="F10">
        <v>28.882927849999998</v>
      </c>
      <c r="G10">
        <v>32.07950538094093</v>
      </c>
    </row>
    <row r="11" spans="2:7" x14ac:dyDescent="0.25">
      <c r="B11" s="5">
        <v>7</v>
      </c>
      <c r="C11" s="6" t="s">
        <v>25</v>
      </c>
      <c r="D11">
        <v>32.506962350000002</v>
      </c>
      <c r="E11">
        <v>54.112961549999994</v>
      </c>
      <c r="F11">
        <v>33.068349349999998</v>
      </c>
      <c r="G11">
        <v>32.07950538094093</v>
      </c>
    </row>
    <row r="12" spans="2:7" x14ac:dyDescent="0.25">
      <c r="B12" s="5">
        <v>8</v>
      </c>
      <c r="C12" s="6" t="s">
        <v>26</v>
      </c>
      <c r="D12">
        <v>24.296292350000002</v>
      </c>
      <c r="E12">
        <v>43.744367300000008</v>
      </c>
      <c r="F12">
        <v>24.857679350000002</v>
      </c>
      <c r="G12">
        <v>32.07950538094093</v>
      </c>
    </row>
    <row r="13" spans="2:7" x14ac:dyDescent="0.25">
      <c r="B13" s="5">
        <v>9</v>
      </c>
      <c r="C13" s="6" t="s">
        <v>27</v>
      </c>
      <c r="D13">
        <v>23.510502100000004</v>
      </c>
      <c r="E13">
        <v>46.489787250000006</v>
      </c>
      <c r="F13">
        <v>24.071889100000003</v>
      </c>
      <c r="G13">
        <v>32.07950538094093</v>
      </c>
    </row>
    <row r="14" spans="2:7" x14ac:dyDescent="0.25">
      <c r="B14" s="5">
        <v>10</v>
      </c>
      <c r="C14" s="6" t="s">
        <v>28</v>
      </c>
      <c r="D14">
        <v>22.298674050000002</v>
      </c>
      <c r="E14">
        <v>35.848819550000002</v>
      </c>
      <c r="F14">
        <v>22.860061050000002</v>
      </c>
      <c r="G14">
        <v>32.07950538094093</v>
      </c>
    </row>
    <row r="15" spans="2:7" x14ac:dyDescent="0.25">
      <c r="B15" s="5">
        <v>11</v>
      </c>
      <c r="C15" s="6" t="s">
        <v>29</v>
      </c>
      <c r="D15">
        <v>17.467995049999999</v>
      </c>
      <c r="E15">
        <v>24.744729549999999</v>
      </c>
      <c r="F15">
        <v>18.029382049999999</v>
      </c>
      <c r="G15">
        <v>31.196333237457978</v>
      </c>
    </row>
    <row r="16" spans="2:7" x14ac:dyDescent="0.25">
      <c r="B16" s="5">
        <v>12</v>
      </c>
      <c r="C16" s="6" t="s">
        <v>30</v>
      </c>
      <c r="D16">
        <v>13.8976328</v>
      </c>
      <c r="E16">
        <v>16.618572799999999</v>
      </c>
      <c r="F16">
        <v>14.4590198</v>
      </c>
      <c r="G16">
        <v>25.1322118</v>
      </c>
    </row>
    <row r="17" spans="2:7" x14ac:dyDescent="0.25">
      <c r="B17" s="5">
        <v>13</v>
      </c>
      <c r="C17" s="6" t="s">
        <v>31</v>
      </c>
      <c r="D17">
        <v>2.8931550000000001</v>
      </c>
      <c r="E17">
        <v>-2.3327658499999977</v>
      </c>
      <c r="F17">
        <v>3.454542</v>
      </c>
      <c r="G17">
        <v>6.1808731500000018</v>
      </c>
    </row>
    <row r="18" spans="2:7" x14ac:dyDescent="0.25">
      <c r="B18" s="5">
        <v>14</v>
      </c>
      <c r="C18" s="6" t="s">
        <v>32</v>
      </c>
      <c r="D18">
        <v>2.9318429999999998</v>
      </c>
      <c r="E18">
        <v>-6.7623028499999993</v>
      </c>
      <c r="F18">
        <v>3.4932299999999996</v>
      </c>
      <c r="G18">
        <v>1.7513361500000002</v>
      </c>
    </row>
    <row r="19" spans="2:7" x14ac:dyDescent="0.25">
      <c r="B19" s="5">
        <v>15</v>
      </c>
      <c r="C19" s="6" t="s">
        <v>33</v>
      </c>
      <c r="D19">
        <v>-3.1266113</v>
      </c>
      <c r="E19">
        <v>-11.891756899999999</v>
      </c>
      <c r="F19">
        <v>-2.5652243000000001</v>
      </c>
      <c r="G19">
        <v>-3.3781178999999995</v>
      </c>
    </row>
    <row r="20" spans="2:7" x14ac:dyDescent="0.25">
      <c r="B20" s="5">
        <v>16</v>
      </c>
      <c r="C20" s="6" t="s">
        <v>34</v>
      </c>
      <c r="D20">
        <v>-3.5501360000000002</v>
      </c>
      <c r="E20">
        <v>-17.805185999999999</v>
      </c>
      <c r="F20">
        <v>-2.9887490000000003</v>
      </c>
      <c r="G20">
        <v>-9.2915470000000013</v>
      </c>
    </row>
    <row r="21" spans="2:7" x14ac:dyDescent="0.25">
      <c r="B21" s="5">
        <v>17</v>
      </c>
      <c r="C21" s="6" t="s">
        <v>35</v>
      </c>
      <c r="D21">
        <v>-5.2493967499999998</v>
      </c>
      <c r="E21">
        <v>-18.077289199999999</v>
      </c>
      <c r="F21">
        <v>-4.68800975</v>
      </c>
      <c r="G21">
        <v>-9.5636501999999997</v>
      </c>
    </row>
    <row r="22" spans="2:7" x14ac:dyDescent="0.25">
      <c r="B22" s="5">
        <v>18</v>
      </c>
      <c r="C22" s="6" t="s">
        <v>36</v>
      </c>
      <c r="D22">
        <v>-4.8104006000000004</v>
      </c>
      <c r="E22">
        <v>-15.90914815</v>
      </c>
      <c r="F22">
        <v>-4.2490136000000005</v>
      </c>
      <c r="G22">
        <v>-7.3955091500000005</v>
      </c>
    </row>
    <row r="23" spans="2:7" x14ac:dyDescent="0.25">
      <c r="B23" s="5">
        <v>19</v>
      </c>
      <c r="C23" s="6" t="s">
        <v>37</v>
      </c>
      <c r="D23">
        <v>-3.1431987499999998</v>
      </c>
      <c r="E23">
        <v>-18.56264985</v>
      </c>
      <c r="F23">
        <v>-2.58181175</v>
      </c>
      <c r="G23">
        <v>-10.04901085</v>
      </c>
    </row>
    <row r="24" spans="2:7" x14ac:dyDescent="0.25">
      <c r="B24" s="5">
        <v>20</v>
      </c>
      <c r="C24" s="6" t="s">
        <v>38</v>
      </c>
      <c r="D24">
        <v>-8.7373364000000002</v>
      </c>
      <c r="E24">
        <v>-22.13955125</v>
      </c>
      <c r="F24">
        <v>-8.1759494000000004</v>
      </c>
      <c r="G24">
        <v>-13.625912250000001</v>
      </c>
    </row>
    <row r="25" spans="2:7" x14ac:dyDescent="0.25">
      <c r="B25" s="5">
        <v>21</v>
      </c>
      <c r="C25" s="6" t="s">
        <v>39</v>
      </c>
      <c r="D25">
        <v>-8.642878249999999</v>
      </c>
      <c r="E25">
        <v>-22.163950700000001</v>
      </c>
      <c r="F25">
        <v>-8.0814912499999991</v>
      </c>
      <c r="G25">
        <v>-13.6503117</v>
      </c>
    </row>
    <row r="26" spans="2:7" x14ac:dyDescent="0.25">
      <c r="B26" s="5">
        <v>22</v>
      </c>
      <c r="C26" s="6" t="s">
        <v>40</v>
      </c>
      <c r="D26">
        <v>-11.999041250000001</v>
      </c>
      <c r="E26">
        <v>-28.91562175</v>
      </c>
      <c r="F26">
        <v>-11.437654250000001</v>
      </c>
      <c r="G26">
        <v>-20.401982750000002</v>
      </c>
    </row>
    <row r="27" spans="2:7" x14ac:dyDescent="0.25">
      <c r="B27" s="5">
        <v>23</v>
      </c>
      <c r="C27" s="6" t="s">
        <v>41</v>
      </c>
      <c r="D27">
        <v>-7.99215125</v>
      </c>
      <c r="E27">
        <v>-18.633381749999998</v>
      </c>
      <c r="F27">
        <v>-7.4307642500000002</v>
      </c>
      <c r="G27">
        <v>-10.11974275</v>
      </c>
    </row>
    <row r="28" spans="2:7" x14ac:dyDescent="0.25">
      <c r="B28" s="5">
        <v>24</v>
      </c>
      <c r="C28" s="6" t="s">
        <v>42</v>
      </c>
      <c r="D28">
        <v>-4.4162442500000001</v>
      </c>
      <c r="E28">
        <v>-20.964645749999999</v>
      </c>
      <c r="F28">
        <v>-3.8548572500000002</v>
      </c>
      <c r="G28">
        <v>-12.451006750000001</v>
      </c>
    </row>
    <row r="29" spans="2:7" x14ac:dyDescent="0.25">
      <c r="B29" s="5">
        <v>25</v>
      </c>
      <c r="C29" s="6" t="s">
        <v>43</v>
      </c>
      <c r="D29">
        <v>-7.2418531999999995</v>
      </c>
      <c r="E29">
        <v>-22.51908955</v>
      </c>
      <c r="F29">
        <v>-6.6804661999999997</v>
      </c>
      <c r="G29">
        <v>-14.005450550000001</v>
      </c>
    </row>
    <row r="30" spans="2:7" x14ac:dyDescent="0.25">
      <c r="B30" s="5">
        <v>26</v>
      </c>
      <c r="C30" s="6" t="s">
        <v>44</v>
      </c>
      <c r="D30">
        <v>-7.0298374999999993</v>
      </c>
      <c r="E30">
        <v>-22.900431449999999</v>
      </c>
      <c r="F30">
        <v>-6.4684504999999994</v>
      </c>
      <c r="G30">
        <v>-14.38679245</v>
      </c>
    </row>
    <row r="31" spans="2:7" x14ac:dyDescent="0.25">
      <c r="B31" s="5">
        <v>27</v>
      </c>
      <c r="C31" s="6" t="s">
        <v>45</v>
      </c>
      <c r="D31">
        <v>-8.6975460499999997</v>
      </c>
      <c r="E31">
        <v>-23.911757850000001</v>
      </c>
      <c r="F31">
        <v>-8.1361590499999998</v>
      </c>
      <c r="G31">
        <v>-15.398118849999999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BEA509-AD16-488B-8D39-8FA3951D8B43}">
  <ds:schemaRefs>
    <ds:schemaRef ds:uri="http://purl.org/dc/elements/1.1/"/>
    <ds:schemaRef ds:uri="cadce026-d35b-4a62-a2ee-1436bb44fb55"/>
    <ds:schemaRef ds:uri="http://schemas.microsoft.com/office/2006/documentManagement/types"/>
    <ds:schemaRef ds:uri="feee0b1b-1c36-45ab-a747-49b3fe155780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e3132a0-aaf2-4326-8928-c084593c093d"/>
    <ds:schemaRef ds:uri="http://www.w3.org/XML/1998/namespace"/>
    <ds:schemaRef ds:uri="7c87de75-fe49-438b-bcc2-537e88f7aed7"/>
    <ds:schemaRef ds:uri="d69a8db5-511a-4580-b921-0357dbcb7337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C2F9338-8AF1-4F47-8F06-C74D664ADD2E}"/>
</file>

<file path=customXml/itemProps3.xml><?xml version="1.0" encoding="utf-8"?>
<ds:datastoreItem xmlns:ds="http://schemas.openxmlformats.org/officeDocument/2006/customXml" ds:itemID="{D5CFB71C-DFBE-49AA-B357-DFEB4A8D92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Notes</vt:lpstr>
      <vt:lpstr>Tariff_Input</vt:lpstr>
      <vt:lpstr>Derivation</vt:lpstr>
      <vt:lpstr>2xSD</vt:lpstr>
      <vt:lpstr>Example Tariff Output</vt:lpstr>
      <vt:lpstr>Inlfation WG1 v WG2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Emanuele Dentis</cp:lastModifiedBy>
  <cp:revision/>
  <dcterms:created xsi:type="dcterms:W3CDTF">2024-10-14T15:29:23Z</dcterms:created>
  <dcterms:modified xsi:type="dcterms:W3CDTF">2025-01-07T11:45:17Z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