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4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5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nationalgridplc-my.sharepoint.com/personal/niall_coyle_uk_nationalgrid_com/Documents/Documents/CMP444 gen adj/"/>
    </mc:Choice>
  </mc:AlternateContent>
  <xr:revisionPtr revIDLastSave="17" documentId="8_{05860576-8CCF-426C-A97F-51E267D56D03}" xr6:coauthVersionLast="47" xr6:coauthVersionMax="47" xr10:uidLastSave="{F882F35F-CE22-48E4-B1B6-7326DE8290DC}"/>
  <bookViews>
    <workbookView xWindow="-28920" yWindow="-120" windowWidth="29040" windowHeight="15840" xr2:uid="{84AF945F-7220-4B6B-A8D4-952CA26BC860}"/>
  </bookViews>
  <sheets>
    <sheet name="comparison vs baseline" sheetId="8" r:id="rId1"/>
    <sheet name="Tariff_Input" sheetId="1" r:id="rId2"/>
    <sheet name="raw Tariff Output" sheetId="5" state="hidden" r:id="rId3"/>
    <sheet name="Derivation" sheetId="2" r:id="rId4"/>
    <sheet name="tariff calc step 1" sheetId="3" r:id="rId5"/>
    <sheet name="Example Tariff Output" sheetId="4" state="hidden" r:id="rId6"/>
    <sheet name="tariff calc step 2" sheetId="6" r:id="rId7"/>
    <sheet name="Example Tariff Output (2)" sheetId="7" r:id="rId8"/>
  </sheets>
  <externalReferences>
    <externalReference r:id="rId9"/>
  </externalReferences>
  <definedNames>
    <definedName name="GenInputGenZone">[1]GenInput!$V$35:$V$740</definedName>
    <definedName name="TariffPSGen">[1]GenInput!$S$35:$S$740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98" i="7" l="1"/>
  <c r="K98" i="7"/>
  <c r="J98" i="7"/>
  <c r="I98" i="7"/>
  <c r="H98" i="7"/>
  <c r="G98" i="7"/>
  <c r="F98" i="7"/>
  <c r="E98" i="7"/>
  <c r="D98" i="7"/>
  <c r="L97" i="7"/>
  <c r="K97" i="7"/>
  <c r="J97" i="7"/>
  <c r="I97" i="7"/>
  <c r="H97" i="7"/>
  <c r="G97" i="7"/>
  <c r="F97" i="7"/>
  <c r="E97" i="7"/>
  <c r="D97" i="7"/>
  <c r="L96" i="7"/>
  <c r="K96" i="7"/>
  <c r="J96" i="7"/>
  <c r="I96" i="7"/>
  <c r="H96" i="7"/>
  <c r="G96" i="7"/>
  <c r="F96" i="7"/>
  <c r="E96" i="7"/>
  <c r="D96" i="7"/>
  <c r="L95" i="7"/>
  <c r="K95" i="7"/>
  <c r="J95" i="7"/>
  <c r="I95" i="7"/>
  <c r="H95" i="7"/>
  <c r="G95" i="7"/>
  <c r="F95" i="7"/>
  <c r="E95" i="7"/>
  <c r="D95" i="7"/>
  <c r="L94" i="7"/>
  <c r="K94" i="7"/>
  <c r="J94" i="7"/>
  <c r="I94" i="7"/>
  <c r="H94" i="7"/>
  <c r="G94" i="7"/>
  <c r="F94" i="7"/>
  <c r="E94" i="7"/>
  <c r="D94" i="7"/>
  <c r="L93" i="7"/>
  <c r="K93" i="7"/>
  <c r="J93" i="7"/>
  <c r="I93" i="7"/>
  <c r="H93" i="7"/>
  <c r="G93" i="7"/>
  <c r="F93" i="7"/>
  <c r="E93" i="7"/>
  <c r="D93" i="7"/>
  <c r="L92" i="7"/>
  <c r="K92" i="7"/>
  <c r="J92" i="7"/>
  <c r="I92" i="7"/>
  <c r="H92" i="7"/>
  <c r="G92" i="7"/>
  <c r="F92" i="7"/>
  <c r="E92" i="7"/>
  <c r="D92" i="7"/>
  <c r="L91" i="7"/>
  <c r="K91" i="7"/>
  <c r="J91" i="7"/>
  <c r="I91" i="7"/>
  <c r="H91" i="7"/>
  <c r="G91" i="7"/>
  <c r="F91" i="7"/>
  <c r="E91" i="7"/>
  <c r="D91" i="7"/>
  <c r="L90" i="7"/>
  <c r="K90" i="7"/>
  <c r="J90" i="7"/>
  <c r="I90" i="7"/>
  <c r="H90" i="7"/>
  <c r="G90" i="7"/>
  <c r="F90" i="7"/>
  <c r="E90" i="7"/>
  <c r="D90" i="7"/>
  <c r="L89" i="7"/>
  <c r="K89" i="7"/>
  <c r="J89" i="7"/>
  <c r="I89" i="7"/>
  <c r="H89" i="7"/>
  <c r="G89" i="7"/>
  <c r="F89" i="7"/>
  <c r="E89" i="7"/>
  <c r="D89" i="7"/>
  <c r="L88" i="7"/>
  <c r="K88" i="7"/>
  <c r="J88" i="7"/>
  <c r="I88" i="7"/>
  <c r="H88" i="7"/>
  <c r="G88" i="7"/>
  <c r="F88" i="7"/>
  <c r="E88" i="7"/>
  <c r="D88" i="7"/>
  <c r="L87" i="7"/>
  <c r="K87" i="7"/>
  <c r="J87" i="7"/>
  <c r="I87" i="7"/>
  <c r="H87" i="7"/>
  <c r="G87" i="7"/>
  <c r="F87" i="7"/>
  <c r="E87" i="7"/>
  <c r="D87" i="7"/>
  <c r="L86" i="7"/>
  <c r="K86" i="7"/>
  <c r="J86" i="7"/>
  <c r="I86" i="7"/>
  <c r="H86" i="7"/>
  <c r="G86" i="7"/>
  <c r="F86" i="7"/>
  <c r="E86" i="7"/>
  <c r="D86" i="7"/>
  <c r="L85" i="7"/>
  <c r="K85" i="7"/>
  <c r="J85" i="7"/>
  <c r="I85" i="7"/>
  <c r="H85" i="7"/>
  <c r="G85" i="7"/>
  <c r="F85" i="7"/>
  <c r="E85" i="7"/>
  <c r="D85" i="7"/>
  <c r="L84" i="7"/>
  <c r="K84" i="7"/>
  <c r="J84" i="7"/>
  <c r="I84" i="7"/>
  <c r="H84" i="7"/>
  <c r="G84" i="7"/>
  <c r="F84" i="7"/>
  <c r="E84" i="7"/>
  <c r="D84" i="7"/>
  <c r="L83" i="7"/>
  <c r="K83" i="7"/>
  <c r="J83" i="7"/>
  <c r="I83" i="7"/>
  <c r="H83" i="7"/>
  <c r="G83" i="7"/>
  <c r="F83" i="7"/>
  <c r="E83" i="7"/>
  <c r="D83" i="7"/>
  <c r="L82" i="7"/>
  <c r="K82" i="7"/>
  <c r="J82" i="7"/>
  <c r="I82" i="7"/>
  <c r="H82" i="7"/>
  <c r="G82" i="7"/>
  <c r="F82" i="7"/>
  <c r="E82" i="7"/>
  <c r="D82" i="7"/>
  <c r="L81" i="7"/>
  <c r="K81" i="7"/>
  <c r="J81" i="7"/>
  <c r="I81" i="7"/>
  <c r="H81" i="7"/>
  <c r="G81" i="7"/>
  <c r="F81" i="7"/>
  <c r="E81" i="7"/>
  <c r="D81" i="7"/>
  <c r="L80" i="7"/>
  <c r="K80" i="7"/>
  <c r="J80" i="7"/>
  <c r="I80" i="7"/>
  <c r="H80" i="7"/>
  <c r="G80" i="7"/>
  <c r="F80" i="7"/>
  <c r="E80" i="7"/>
  <c r="D80" i="7"/>
  <c r="L79" i="7"/>
  <c r="K79" i="7"/>
  <c r="J79" i="7"/>
  <c r="I79" i="7"/>
  <c r="H79" i="7"/>
  <c r="G79" i="7"/>
  <c r="F79" i="7"/>
  <c r="E79" i="7"/>
  <c r="D79" i="7"/>
  <c r="L78" i="7"/>
  <c r="K78" i="7"/>
  <c r="J78" i="7"/>
  <c r="I78" i="7"/>
  <c r="H78" i="7"/>
  <c r="G78" i="7"/>
  <c r="F78" i="7"/>
  <c r="E78" i="7"/>
  <c r="D78" i="7"/>
  <c r="L77" i="7"/>
  <c r="K77" i="7"/>
  <c r="J77" i="7"/>
  <c r="I77" i="7"/>
  <c r="H77" i="7"/>
  <c r="G77" i="7"/>
  <c r="F77" i="7"/>
  <c r="E77" i="7"/>
  <c r="D77" i="7"/>
  <c r="L76" i="7"/>
  <c r="K76" i="7"/>
  <c r="J76" i="7"/>
  <c r="I76" i="7"/>
  <c r="H76" i="7"/>
  <c r="G76" i="7"/>
  <c r="F76" i="7"/>
  <c r="E76" i="7"/>
  <c r="D76" i="7"/>
  <c r="L75" i="7"/>
  <c r="K75" i="7"/>
  <c r="J75" i="7"/>
  <c r="I75" i="7"/>
  <c r="H75" i="7"/>
  <c r="G75" i="7"/>
  <c r="F75" i="7"/>
  <c r="E75" i="7"/>
  <c r="D75" i="7"/>
  <c r="L74" i="7"/>
  <c r="K74" i="7"/>
  <c r="J74" i="7"/>
  <c r="I74" i="7"/>
  <c r="H74" i="7"/>
  <c r="G74" i="7"/>
  <c r="F74" i="7"/>
  <c r="E74" i="7"/>
  <c r="D74" i="7"/>
  <c r="L73" i="7"/>
  <c r="K73" i="7"/>
  <c r="J73" i="7"/>
  <c r="I73" i="7"/>
  <c r="H73" i="7"/>
  <c r="G73" i="7"/>
  <c r="F73" i="7"/>
  <c r="E73" i="7"/>
  <c r="D73" i="7"/>
  <c r="L72" i="7"/>
  <c r="K72" i="7"/>
  <c r="J72" i="7"/>
  <c r="I72" i="7"/>
  <c r="H72" i="7"/>
  <c r="G72" i="7"/>
  <c r="F72" i="7"/>
  <c r="E72" i="7"/>
  <c r="D72" i="7"/>
  <c r="L65" i="7"/>
  <c r="K65" i="7"/>
  <c r="J65" i="7"/>
  <c r="I65" i="7"/>
  <c r="H65" i="7"/>
  <c r="G65" i="7"/>
  <c r="F65" i="7"/>
  <c r="E65" i="7"/>
  <c r="D65" i="7"/>
  <c r="L64" i="7"/>
  <c r="K64" i="7"/>
  <c r="J64" i="7"/>
  <c r="I64" i="7"/>
  <c r="H64" i="7"/>
  <c r="G64" i="7"/>
  <c r="F64" i="7"/>
  <c r="E64" i="7"/>
  <c r="D64" i="7"/>
  <c r="L63" i="7"/>
  <c r="K63" i="7"/>
  <c r="J63" i="7"/>
  <c r="I63" i="7"/>
  <c r="H63" i="7"/>
  <c r="G63" i="7"/>
  <c r="F63" i="7"/>
  <c r="E63" i="7"/>
  <c r="D63" i="7"/>
  <c r="L62" i="7"/>
  <c r="K62" i="7"/>
  <c r="J62" i="7"/>
  <c r="I62" i="7"/>
  <c r="H62" i="7"/>
  <c r="G62" i="7"/>
  <c r="F62" i="7"/>
  <c r="E62" i="7"/>
  <c r="D62" i="7"/>
  <c r="L61" i="7"/>
  <c r="K61" i="7"/>
  <c r="J61" i="7"/>
  <c r="I61" i="7"/>
  <c r="H61" i="7"/>
  <c r="G61" i="7"/>
  <c r="F61" i="7"/>
  <c r="E61" i="7"/>
  <c r="D61" i="7"/>
  <c r="L60" i="7"/>
  <c r="K60" i="7"/>
  <c r="J60" i="7"/>
  <c r="I60" i="7"/>
  <c r="H60" i="7"/>
  <c r="G60" i="7"/>
  <c r="F60" i="7"/>
  <c r="E60" i="7"/>
  <c r="D60" i="7"/>
  <c r="L59" i="7"/>
  <c r="K59" i="7"/>
  <c r="J59" i="7"/>
  <c r="I59" i="7"/>
  <c r="H59" i="7"/>
  <c r="G59" i="7"/>
  <c r="F59" i="7"/>
  <c r="E59" i="7"/>
  <c r="D59" i="7"/>
  <c r="L58" i="7"/>
  <c r="K58" i="7"/>
  <c r="J58" i="7"/>
  <c r="I58" i="7"/>
  <c r="H58" i="7"/>
  <c r="G58" i="7"/>
  <c r="F58" i="7"/>
  <c r="E58" i="7"/>
  <c r="D58" i="7"/>
  <c r="L57" i="7"/>
  <c r="K57" i="7"/>
  <c r="J57" i="7"/>
  <c r="I57" i="7"/>
  <c r="H57" i="7"/>
  <c r="G57" i="7"/>
  <c r="F57" i="7"/>
  <c r="E57" i="7"/>
  <c r="D57" i="7"/>
  <c r="L56" i="7"/>
  <c r="K56" i="7"/>
  <c r="J56" i="7"/>
  <c r="I56" i="7"/>
  <c r="H56" i="7"/>
  <c r="G56" i="7"/>
  <c r="F56" i="7"/>
  <c r="E56" i="7"/>
  <c r="D56" i="7"/>
  <c r="L55" i="7"/>
  <c r="K55" i="7"/>
  <c r="J55" i="7"/>
  <c r="I55" i="7"/>
  <c r="H55" i="7"/>
  <c r="G55" i="7"/>
  <c r="F55" i="7"/>
  <c r="E55" i="7"/>
  <c r="D55" i="7"/>
  <c r="L54" i="7"/>
  <c r="K54" i="7"/>
  <c r="J54" i="7"/>
  <c r="I54" i="7"/>
  <c r="H54" i="7"/>
  <c r="G54" i="7"/>
  <c r="F54" i="7"/>
  <c r="E54" i="7"/>
  <c r="D54" i="7"/>
  <c r="L53" i="7"/>
  <c r="K53" i="7"/>
  <c r="J53" i="7"/>
  <c r="I53" i="7"/>
  <c r="H53" i="7"/>
  <c r="G53" i="7"/>
  <c r="F53" i="7"/>
  <c r="E53" i="7"/>
  <c r="D53" i="7"/>
  <c r="L52" i="7"/>
  <c r="K52" i="7"/>
  <c r="J52" i="7"/>
  <c r="I52" i="7"/>
  <c r="H52" i="7"/>
  <c r="G52" i="7"/>
  <c r="F52" i="7"/>
  <c r="E52" i="7"/>
  <c r="D52" i="7"/>
  <c r="L51" i="7"/>
  <c r="K51" i="7"/>
  <c r="J51" i="7"/>
  <c r="I51" i="7"/>
  <c r="H51" i="7"/>
  <c r="G51" i="7"/>
  <c r="F51" i="7"/>
  <c r="E51" i="7"/>
  <c r="D51" i="7"/>
  <c r="L50" i="7"/>
  <c r="K50" i="7"/>
  <c r="J50" i="7"/>
  <c r="I50" i="7"/>
  <c r="H50" i="7"/>
  <c r="G50" i="7"/>
  <c r="F50" i="7"/>
  <c r="E50" i="7"/>
  <c r="D50" i="7"/>
  <c r="L49" i="7"/>
  <c r="K49" i="7"/>
  <c r="J49" i="7"/>
  <c r="I49" i="7"/>
  <c r="H49" i="7"/>
  <c r="G49" i="7"/>
  <c r="F49" i="7"/>
  <c r="E49" i="7"/>
  <c r="D49" i="7"/>
  <c r="L48" i="7"/>
  <c r="K48" i="7"/>
  <c r="J48" i="7"/>
  <c r="I48" i="7"/>
  <c r="H48" i="7"/>
  <c r="G48" i="7"/>
  <c r="F48" i="7"/>
  <c r="E48" i="7"/>
  <c r="D48" i="7"/>
  <c r="L47" i="7"/>
  <c r="K47" i="7"/>
  <c r="J47" i="7"/>
  <c r="I47" i="7"/>
  <c r="H47" i="7"/>
  <c r="G47" i="7"/>
  <c r="F47" i="7"/>
  <c r="E47" i="7"/>
  <c r="D47" i="7"/>
  <c r="L46" i="7"/>
  <c r="K46" i="7"/>
  <c r="J46" i="7"/>
  <c r="I46" i="7"/>
  <c r="H46" i="7"/>
  <c r="G46" i="7"/>
  <c r="F46" i="7"/>
  <c r="E46" i="7"/>
  <c r="D46" i="7"/>
  <c r="L45" i="7"/>
  <c r="K45" i="7"/>
  <c r="J45" i="7"/>
  <c r="I45" i="7"/>
  <c r="H45" i="7"/>
  <c r="G45" i="7"/>
  <c r="F45" i="7"/>
  <c r="E45" i="7"/>
  <c r="D45" i="7"/>
  <c r="L44" i="7"/>
  <c r="K44" i="7"/>
  <c r="J44" i="7"/>
  <c r="I44" i="7"/>
  <c r="H44" i="7"/>
  <c r="G44" i="7"/>
  <c r="F44" i="7"/>
  <c r="E44" i="7"/>
  <c r="D44" i="7"/>
  <c r="L43" i="7"/>
  <c r="K43" i="7"/>
  <c r="J43" i="7"/>
  <c r="I43" i="7"/>
  <c r="H43" i="7"/>
  <c r="G43" i="7"/>
  <c r="F43" i="7"/>
  <c r="E43" i="7"/>
  <c r="D43" i="7"/>
  <c r="L42" i="7"/>
  <c r="K42" i="7"/>
  <c r="J42" i="7"/>
  <c r="I42" i="7"/>
  <c r="H42" i="7"/>
  <c r="G42" i="7"/>
  <c r="F42" i="7"/>
  <c r="E42" i="7"/>
  <c r="D42" i="7"/>
  <c r="L41" i="7"/>
  <c r="K41" i="7"/>
  <c r="J41" i="7"/>
  <c r="I41" i="7"/>
  <c r="H41" i="7"/>
  <c r="G41" i="7"/>
  <c r="F41" i="7"/>
  <c r="E41" i="7"/>
  <c r="D41" i="7"/>
  <c r="L40" i="7"/>
  <c r="K40" i="7"/>
  <c r="J40" i="7"/>
  <c r="I40" i="7"/>
  <c r="H40" i="7"/>
  <c r="G40" i="7"/>
  <c r="F40" i="7"/>
  <c r="E40" i="7"/>
  <c r="D40" i="7"/>
  <c r="L39" i="7"/>
  <c r="K39" i="7"/>
  <c r="J39" i="7"/>
  <c r="I39" i="7"/>
  <c r="H39" i="7"/>
  <c r="G39" i="7"/>
  <c r="F39" i="7"/>
  <c r="E39" i="7"/>
  <c r="D39" i="7"/>
  <c r="L32" i="7"/>
  <c r="K32" i="7"/>
  <c r="J32" i="7"/>
  <c r="I32" i="7"/>
  <c r="H32" i="7"/>
  <c r="G32" i="7"/>
  <c r="F32" i="7"/>
  <c r="E32" i="7"/>
  <c r="D32" i="7"/>
  <c r="L31" i="7"/>
  <c r="K31" i="7"/>
  <c r="J31" i="7"/>
  <c r="I31" i="7"/>
  <c r="H31" i="7"/>
  <c r="G31" i="7"/>
  <c r="F31" i="7"/>
  <c r="E31" i="7"/>
  <c r="D31" i="7"/>
  <c r="L30" i="7"/>
  <c r="K30" i="7"/>
  <c r="J30" i="7"/>
  <c r="I30" i="7"/>
  <c r="H30" i="7"/>
  <c r="G30" i="7"/>
  <c r="F30" i="7"/>
  <c r="E30" i="7"/>
  <c r="D30" i="7"/>
  <c r="L29" i="7"/>
  <c r="K29" i="7"/>
  <c r="J29" i="7"/>
  <c r="I29" i="7"/>
  <c r="H29" i="7"/>
  <c r="G29" i="7"/>
  <c r="F29" i="7"/>
  <c r="E29" i="7"/>
  <c r="D29" i="7"/>
  <c r="L28" i="7"/>
  <c r="K28" i="7"/>
  <c r="J28" i="7"/>
  <c r="I28" i="7"/>
  <c r="H28" i="7"/>
  <c r="G28" i="7"/>
  <c r="F28" i="7"/>
  <c r="E28" i="7"/>
  <c r="D28" i="7"/>
  <c r="L27" i="7"/>
  <c r="K27" i="7"/>
  <c r="J27" i="7"/>
  <c r="I27" i="7"/>
  <c r="H27" i="7"/>
  <c r="G27" i="7"/>
  <c r="F27" i="7"/>
  <c r="E27" i="7"/>
  <c r="D27" i="7"/>
  <c r="L26" i="7"/>
  <c r="K26" i="7"/>
  <c r="J26" i="7"/>
  <c r="I26" i="7"/>
  <c r="H26" i="7"/>
  <c r="G26" i="7"/>
  <c r="F26" i="7"/>
  <c r="E26" i="7"/>
  <c r="D26" i="7"/>
  <c r="L25" i="7"/>
  <c r="K25" i="7"/>
  <c r="J25" i="7"/>
  <c r="I25" i="7"/>
  <c r="H25" i="7"/>
  <c r="G25" i="7"/>
  <c r="F25" i="7"/>
  <c r="E25" i="7"/>
  <c r="D25" i="7"/>
  <c r="L24" i="7"/>
  <c r="K24" i="7"/>
  <c r="J24" i="7"/>
  <c r="I24" i="7"/>
  <c r="H24" i="7"/>
  <c r="G24" i="7"/>
  <c r="F24" i="7"/>
  <c r="E24" i="7"/>
  <c r="D24" i="7"/>
  <c r="L23" i="7"/>
  <c r="K23" i="7"/>
  <c r="J23" i="7"/>
  <c r="I23" i="7"/>
  <c r="H23" i="7"/>
  <c r="G23" i="7"/>
  <c r="F23" i="7"/>
  <c r="E23" i="7"/>
  <c r="D23" i="7"/>
  <c r="L22" i="7"/>
  <c r="K22" i="7"/>
  <c r="J22" i="7"/>
  <c r="I22" i="7"/>
  <c r="H22" i="7"/>
  <c r="G22" i="7"/>
  <c r="F22" i="7"/>
  <c r="E22" i="7"/>
  <c r="D22" i="7"/>
  <c r="L21" i="7"/>
  <c r="K21" i="7"/>
  <c r="J21" i="7"/>
  <c r="I21" i="7"/>
  <c r="H21" i="7"/>
  <c r="G21" i="7"/>
  <c r="F21" i="7"/>
  <c r="E21" i="7"/>
  <c r="D21" i="7"/>
  <c r="L20" i="7"/>
  <c r="K20" i="7"/>
  <c r="J20" i="7"/>
  <c r="I20" i="7"/>
  <c r="H20" i="7"/>
  <c r="G20" i="7"/>
  <c r="F20" i="7"/>
  <c r="E20" i="7"/>
  <c r="D20" i="7"/>
  <c r="L19" i="7"/>
  <c r="K19" i="7"/>
  <c r="J19" i="7"/>
  <c r="I19" i="7"/>
  <c r="H19" i="7"/>
  <c r="G19" i="7"/>
  <c r="F19" i="7"/>
  <c r="E19" i="7"/>
  <c r="D19" i="7"/>
  <c r="L18" i="7"/>
  <c r="K18" i="7"/>
  <c r="J18" i="7"/>
  <c r="I18" i="7"/>
  <c r="H18" i="7"/>
  <c r="G18" i="7"/>
  <c r="F18" i="7"/>
  <c r="E18" i="7"/>
  <c r="D18" i="7"/>
  <c r="L17" i="7"/>
  <c r="K17" i="7"/>
  <c r="J17" i="7"/>
  <c r="I17" i="7"/>
  <c r="H17" i="7"/>
  <c r="G17" i="7"/>
  <c r="F17" i="7"/>
  <c r="E17" i="7"/>
  <c r="D17" i="7"/>
  <c r="L16" i="7"/>
  <c r="K16" i="7"/>
  <c r="J16" i="7"/>
  <c r="I16" i="7"/>
  <c r="H16" i="7"/>
  <c r="G16" i="7"/>
  <c r="F16" i="7"/>
  <c r="E16" i="7"/>
  <c r="D16" i="7"/>
  <c r="L15" i="7"/>
  <c r="K15" i="7"/>
  <c r="J15" i="7"/>
  <c r="I15" i="7"/>
  <c r="H15" i="7"/>
  <c r="G15" i="7"/>
  <c r="F15" i="7"/>
  <c r="E15" i="7"/>
  <c r="D15" i="7"/>
  <c r="L14" i="7"/>
  <c r="K14" i="7"/>
  <c r="J14" i="7"/>
  <c r="I14" i="7"/>
  <c r="H14" i="7"/>
  <c r="G14" i="7"/>
  <c r="F14" i="7"/>
  <c r="E14" i="7"/>
  <c r="D14" i="7"/>
  <c r="L13" i="7"/>
  <c r="K13" i="7"/>
  <c r="J13" i="7"/>
  <c r="I13" i="7"/>
  <c r="H13" i="7"/>
  <c r="G13" i="7"/>
  <c r="F13" i="7"/>
  <c r="E13" i="7"/>
  <c r="D13" i="7"/>
  <c r="L12" i="7"/>
  <c r="K12" i="7"/>
  <c r="J12" i="7"/>
  <c r="I12" i="7"/>
  <c r="H12" i="7"/>
  <c r="G12" i="7"/>
  <c r="F12" i="7"/>
  <c r="E12" i="7"/>
  <c r="D12" i="7"/>
  <c r="L11" i="7"/>
  <c r="K11" i="7"/>
  <c r="J11" i="7"/>
  <c r="I11" i="7"/>
  <c r="H11" i="7"/>
  <c r="G11" i="7"/>
  <c r="F11" i="7"/>
  <c r="E11" i="7"/>
  <c r="D11" i="7"/>
  <c r="L10" i="7"/>
  <c r="K10" i="7"/>
  <c r="J10" i="7"/>
  <c r="I10" i="7"/>
  <c r="H10" i="7"/>
  <c r="G10" i="7"/>
  <c r="F10" i="7"/>
  <c r="E10" i="7"/>
  <c r="D10" i="7"/>
  <c r="L9" i="7"/>
  <c r="K9" i="7"/>
  <c r="J9" i="7"/>
  <c r="I9" i="7"/>
  <c r="H9" i="7"/>
  <c r="G9" i="7"/>
  <c r="F9" i="7"/>
  <c r="E9" i="7"/>
  <c r="D9" i="7"/>
  <c r="L8" i="7"/>
  <c r="K8" i="7"/>
  <c r="J8" i="7"/>
  <c r="I8" i="7"/>
  <c r="H8" i="7"/>
  <c r="G8" i="7"/>
  <c r="F8" i="7"/>
  <c r="E8" i="7"/>
  <c r="D8" i="7"/>
  <c r="L7" i="7"/>
  <c r="K7" i="7"/>
  <c r="J7" i="7"/>
  <c r="I7" i="7"/>
  <c r="H7" i="7"/>
  <c r="G7" i="7"/>
  <c r="F7" i="7"/>
  <c r="E7" i="7"/>
  <c r="D7" i="7"/>
  <c r="L6" i="7"/>
  <c r="K6" i="7"/>
  <c r="J6" i="7"/>
  <c r="I6" i="7"/>
  <c r="H6" i="7"/>
  <c r="G6" i="7"/>
  <c r="F6" i="7"/>
  <c r="E6" i="7"/>
  <c r="D6" i="7"/>
  <c r="N75" i="3" l="1"/>
  <c r="N42" i="3"/>
  <c r="N7" i="3"/>
  <c r="O75" i="3"/>
  <c r="O42" i="3"/>
  <c r="O7" i="3"/>
  <c r="L107" i="6"/>
  <c r="K107" i="6"/>
  <c r="H76" i="3"/>
  <c r="G76" i="3"/>
  <c r="U75" i="3"/>
  <c r="S75" i="6" s="1"/>
  <c r="D75" i="6" s="1"/>
  <c r="V75" i="3"/>
  <c r="T75" i="6" s="1"/>
  <c r="E75" i="6" s="1"/>
  <c r="W75" i="3"/>
  <c r="U75" i="6" s="1"/>
  <c r="F75" i="6" s="1"/>
  <c r="X75" i="3"/>
  <c r="V75" i="6" s="1"/>
  <c r="G75" i="6" s="1"/>
  <c r="Y75" i="3"/>
  <c r="W75" i="6" s="1"/>
  <c r="H75" i="6" s="1"/>
  <c r="U76" i="3"/>
  <c r="S76" i="6" s="1"/>
  <c r="D76" i="6" s="1"/>
  <c r="V76" i="3"/>
  <c r="T76" i="6" s="1"/>
  <c r="E76" i="6" s="1"/>
  <c r="W76" i="3"/>
  <c r="U76" i="6" s="1"/>
  <c r="F76" i="6" s="1"/>
  <c r="X76" i="3"/>
  <c r="V76" i="6" s="1"/>
  <c r="G76" i="6" s="1"/>
  <c r="Y76" i="3"/>
  <c r="W76" i="6" s="1"/>
  <c r="H76" i="6" s="1"/>
  <c r="U77" i="3"/>
  <c r="D77" i="3" s="1"/>
  <c r="V77" i="3"/>
  <c r="T77" i="6" s="1"/>
  <c r="E77" i="6" s="1"/>
  <c r="W77" i="3"/>
  <c r="U77" i="6" s="1"/>
  <c r="F77" i="6" s="1"/>
  <c r="X77" i="3"/>
  <c r="V77" i="6" s="1"/>
  <c r="G77" i="6" s="1"/>
  <c r="Y77" i="3"/>
  <c r="U78" i="3"/>
  <c r="S78" i="6" s="1"/>
  <c r="D78" i="6" s="1"/>
  <c r="V78" i="3"/>
  <c r="T78" i="6" s="1"/>
  <c r="E78" i="6" s="1"/>
  <c r="W78" i="3"/>
  <c r="U78" i="6" s="1"/>
  <c r="F78" i="6" s="1"/>
  <c r="X78" i="3"/>
  <c r="V78" i="6" s="1"/>
  <c r="G78" i="6" s="1"/>
  <c r="Y78" i="3"/>
  <c r="W78" i="6" s="1"/>
  <c r="H78" i="6" s="1"/>
  <c r="U79" i="3"/>
  <c r="S79" i="6" s="1"/>
  <c r="D79" i="6" s="1"/>
  <c r="V79" i="3"/>
  <c r="T79" i="6" s="1"/>
  <c r="E79" i="6" s="1"/>
  <c r="W79" i="3"/>
  <c r="U79" i="6" s="1"/>
  <c r="F79" i="6" s="1"/>
  <c r="X79" i="3"/>
  <c r="V79" i="6" s="1"/>
  <c r="G79" i="6" s="1"/>
  <c r="Y79" i="3"/>
  <c r="H79" i="3" s="1"/>
  <c r="U80" i="3"/>
  <c r="S80" i="6" s="1"/>
  <c r="D80" i="6" s="1"/>
  <c r="V80" i="3"/>
  <c r="E80" i="3" s="1"/>
  <c r="W80" i="3"/>
  <c r="U80" i="6" s="1"/>
  <c r="F80" i="6" s="1"/>
  <c r="X80" i="3"/>
  <c r="V80" i="6" s="1"/>
  <c r="G80" i="6" s="1"/>
  <c r="Y80" i="3"/>
  <c r="W80" i="6" s="1"/>
  <c r="H80" i="6" s="1"/>
  <c r="U81" i="3"/>
  <c r="V81" i="3"/>
  <c r="T81" i="6" s="1"/>
  <c r="E81" i="6" s="1"/>
  <c r="W81" i="3"/>
  <c r="U81" i="6" s="1"/>
  <c r="F81" i="6" s="1"/>
  <c r="X81" i="3"/>
  <c r="V81" i="6" s="1"/>
  <c r="G81" i="6" s="1"/>
  <c r="Y81" i="3"/>
  <c r="W81" i="6" s="1"/>
  <c r="H81" i="6" s="1"/>
  <c r="U82" i="3"/>
  <c r="S82" i="6" s="1"/>
  <c r="D82" i="6" s="1"/>
  <c r="V82" i="3"/>
  <c r="T82" i="6" s="1"/>
  <c r="E82" i="6" s="1"/>
  <c r="W82" i="3"/>
  <c r="U82" i="6" s="1"/>
  <c r="F82" i="6" s="1"/>
  <c r="X82" i="3"/>
  <c r="V82" i="6" s="1"/>
  <c r="G82" i="6" s="1"/>
  <c r="Y82" i="3"/>
  <c r="W82" i="6" s="1"/>
  <c r="H82" i="6" s="1"/>
  <c r="U83" i="3"/>
  <c r="D83" i="3" s="1"/>
  <c r="V83" i="3"/>
  <c r="T83" i="6" s="1"/>
  <c r="E83" i="6" s="1"/>
  <c r="W83" i="3"/>
  <c r="F83" i="3" s="1"/>
  <c r="X83" i="3"/>
  <c r="G83" i="3" s="1"/>
  <c r="Y83" i="3"/>
  <c r="W83" i="6" s="1"/>
  <c r="H83" i="6" s="1"/>
  <c r="U84" i="3"/>
  <c r="S84" i="6" s="1"/>
  <c r="D84" i="6" s="1"/>
  <c r="V84" i="3"/>
  <c r="W84" i="3"/>
  <c r="U84" i="6" s="1"/>
  <c r="F84" i="6" s="1"/>
  <c r="X84" i="3"/>
  <c r="V84" i="6" s="1"/>
  <c r="G84" i="6" s="1"/>
  <c r="Y84" i="3"/>
  <c r="W84" i="6" s="1"/>
  <c r="H84" i="6" s="1"/>
  <c r="U85" i="3"/>
  <c r="S85" i="6" s="1"/>
  <c r="D85" i="6" s="1"/>
  <c r="V85" i="3"/>
  <c r="T85" i="6" s="1"/>
  <c r="E85" i="6" s="1"/>
  <c r="W85" i="3"/>
  <c r="U85" i="6" s="1"/>
  <c r="F85" i="6" s="1"/>
  <c r="X85" i="3"/>
  <c r="V85" i="6" s="1"/>
  <c r="G85" i="6" s="1"/>
  <c r="Y85" i="3"/>
  <c r="W85" i="6" s="1"/>
  <c r="H85" i="6" s="1"/>
  <c r="U86" i="3"/>
  <c r="S86" i="6" s="1"/>
  <c r="D86" i="6" s="1"/>
  <c r="V86" i="3"/>
  <c r="T86" i="6" s="1"/>
  <c r="E86" i="6" s="1"/>
  <c r="W86" i="3"/>
  <c r="F86" i="3" s="1"/>
  <c r="X86" i="3"/>
  <c r="G86" i="3" s="1"/>
  <c r="Y86" i="3"/>
  <c r="H86" i="3" s="1"/>
  <c r="U87" i="3"/>
  <c r="S87" i="6" s="1"/>
  <c r="D87" i="6" s="1"/>
  <c r="V87" i="3"/>
  <c r="T87" i="6" s="1"/>
  <c r="E87" i="6" s="1"/>
  <c r="W87" i="3"/>
  <c r="X87" i="3"/>
  <c r="V87" i="6" s="1"/>
  <c r="G87" i="6" s="1"/>
  <c r="Y87" i="3"/>
  <c r="W87" i="6" s="1"/>
  <c r="H87" i="6" s="1"/>
  <c r="U88" i="3"/>
  <c r="S88" i="6" s="1"/>
  <c r="D88" i="6" s="1"/>
  <c r="V88" i="3"/>
  <c r="T88" i="6" s="1"/>
  <c r="E88" i="6" s="1"/>
  <c r="W88" i="3"/>
  <c r="U88" i="6" s="1"/>
  <c r="F88" i="6" s="1"/>
  <c r="X88" i="3"/>
  <c r="V88" i="6" s="1"/>
  <c r="G88" i="6" s="1"/>
  <c r="Y88" i="3"/>
  <c r="W88" i="6" s="1"/>
  <c r="H88" i="6" s="1"/>
  <c r="U89" i="3"/>
  <c r="S89" i="6" s="1"/>
  <c r="D89" i="6" s="1"/>
  <c r="V89" i="3"/>
  <c r="T89" i="6" s="1"/>
  <c r="E89" i="6" s="1"/>
  <c r="W89" i="3"/>
  <c r="F89" i="3" s="1"/>
  <c r="X89" i="3"/>
  <c r="G89" i="3" s="1"/>
  <c r="Y89" i="3"/>
  <c r="H89" i="3" s="1"/>
  <c r="U90" i="3"/>
  <c r="D90" i="3" s="1"/>
  <c r="V90" i="3"/>
  <c r="T90" i="6" s="1"/>
  <c r="E90" i="6" s="1"/>
  <c r="W90" i="3"/>
  <c r="U90" i="6" s="1"/>
  <c r="F90" i="6" s="1"/>
  <c r="X90" i="3"/>
  <c r="Y90" i="3"/>
  <c r="W90" i="6" s="1"/>
  <c r="H90" i="6" s="1"/>
  <c r="U91" i="3"/>
  <c r="S91" i="6" s="1"/>
  <c r="D91" i="6" s="1"/>
  <c r="V91" i="3"/>
  <c r="T91" i="6" s="1"/>
  <c r="E91" i="6" s="1"/>
  <c r="W91" i="3"/>
  <c r="U91" i="6" s="1"/>
  <c r="F91" i="6" s="1"/>
  <c r="X91" i="3"/>
  <c r="V91" i="6" s="1"/>
  <c r="G91" i="6" s="1"/>
  <c r="Y91" i="3"/>
  <c r="W91" i="6" s="1"/>
  <c r="H91" i="6" s="1"/>
  <c r="U92" i="3"/>
  <c r="S92" i="6" s="1"/>
  <c r="D92" i="6" s="1"/>
  <c r="V92" i="3"/>
  <c r="T92" i="6" s="1"/>
  <c r="E92" i="6" s="1"/>
  <c r="W92" i="3"/>
  <c r="U92" i="6" s="1"/>
  <c r="F92" i="6" s="1"/>
  <c r="X92" i="3"/>
  <c r="V92" i="6" s="1"/>
  <c r="G92" i="6" s="1"/>
  <c r="Y92" i="3"/>
  <c r="H92" i="3" s="1"/>
  <c r="U93" i="3"/>
  <c r="D93" i="3" s="1"/>
  <c r="V93" i="3"/>
  <c r="E93" i="3" s="1"/>
  <c r="W93" i="3"/>
  <c r="U93" i="6" s="1"/>
  <c r="F93" i="6" s="1"/>
  <c r="X93" i="3"/>
  <c r="V93" i="6" s="1"/>
  <c r="G93" i="6" s="1"/>
  <c r="Y93" i="3"/>
  <c r="U94" i="3"/>
  <c r="S94" i="6" s="1"/>
  <c r="D94" i="6" s="1"/>
  <c r="V94" i="3"/>
  <c r="T94" i="6" s="1"/>
  <c r="E94" i="6" s="1"/>
  <c r="W94" i="3"/>
  <c r="U94" i="6" s="1"/>
  <c r="F94" i="6" s="1"/>
  <c r="X94" i="3"/>
  <c r="V94" i="6" s="1"/>
  <c r="G94" i="6" s="1"/>
  <c r="Y94" i="3"/>
  <c r="W94" i="6" s="1"/>
  <c r="H94" i="6" s="1"/>
  <c r="U95" i="3"/>
  <c r="S95" i="6" s="1"/>
  <c r="D95" i="6" s="1"/>
  <c r="V95" i="3"/>
  <c r="T95" i="6" s="1"/>
  <c r="E95" i="6" s="1"/>
  <c r="W95" i="3"/>
  <c r="U95" i="6" s="1"/>
  <c r="F95" i="6" s="1"/>
  <c r="X95" i="3"/>
  <c r="G95" i="3" s="1"/>
  <c r="Y95" i="3"/>
  <c r="H95" i="3" s="1"/>
  <c r="U96" i="3"/>
  <c r="D96" i="3" s="1"/>
  <c r="V96" i="3"/>
  <c r="E96" i="3" s="1"/>
  <c r="W96" i="3"/>
  <c r="F96" i="3" s="1"/>
  <c r="X96" i="3"/>
  <c r="V96" i="6" s="1"/>
  <c r="G96" i="6" s="1"/>
  <c r="Y96" i="3"/>
  <c r="W96" i="6" s="1"/>
  <c r="H96" i="6" s="1"/>
  <c r="U97" i="3"/>
  <c r="V97" i="3"/>
  <c r="T97" i="6" s="1"/>
  <c r="E97" i="6" s="1"/>
  <c r="W97" i="3"/>
  <c r="U97" i="6" s="1"/>
  <c r="F97" i="6" s="1"/>
  <c r="X97" i="3"/>
  <c r="V97" i="6" s="1"/>
  <c r="G97" i="6" s="1"/>
  <c r="Y97" i="3"/>
  <c r="W97" i="6" s="1"/>
  <c r="H97" i="6" s="1"/>
  <c r="U98" i="3"/>
  <c r="S98" i="6" s="1"/>
  <c r="D98" i="6" s="1"/>
  <c r="V98" i="3"/>
  <c r="T98" i="6" s="1"/>
  <c r="E98" i="6" s="1"/>
  <c r="W98" i="3"/>
  <c r="U98" i="6" s="1"/>
  <c r="F98" i="6" s="1"/>
  <c r="X98" i="3"/>
  <c r="V98" i="6" s="1"/>
  <c r="G98" i="6" s="1"/>
  <c r="Y98" i="3"/>
  <c r="H98" i="3" s="1"/>
  <c r="U99" i="3"/>
  <c r="D99" i="3" s="1"/>
  <c r="V99" i="3"/>
  <c r="E99" i="3" s="1"/>
  <c r="W99" i="3"/>
  <c r="F99" i="3" s="1"/>
  <c r="X99" i="3"/>
  <c r="G99" i="3" s="1"/>
  <c r="Y99" i="3"/>
  <c r="W99" i="6" s="1"/>
  <c r="H99" i="6" s="1"/>
  <c r="U100" i="3"/>
  <c r="S100" i="6" s="1"/>
  <c r="D100" i="6" s="1"/>
  <c r="V100" i="3"/>
  <c r="W100" i="3"/>
  <c r="U100" i="6" s="1"/>
  <c r="F100" i="6" s="1"/>
  <c r="X100" i="3"/>
  <c r="V100" i="6" s="1"/>
  <c r="G100" i="6" s="1"/>
  <c r="Y100" i="3"/>
  <c r="W100" i="6" s="1"/>
  <c r="H100" i="6" s="1"/>
  <c r="V74" i="3"/>
  <c r="T74" i="6" s="1"/>
  <c r="E74" i="6" s="1"/>
  <c r="W74" i="3"/>
  <c r="U74" i="6" s="1"/>
  <c r="F74" i="6" s="1"/>
  <c r="X74" i="3"/>
  <c r="V74" i="6" s="1"/>
  <c r="G74" i="6" s="1"/>
  <c r="Y74" i="3"/>
  <c r="W74" i="6" s="1"/>
  <c r="H74" i="6" s="1"/>
  <c r="U74" i="3"/>
  <c r="S74" i="6" s="1"/>
  <c r="D74" i="6" s="1"/>
  <c r="Q75" i="3"/>
  <c r="R75" i="3"/>
  <c r="S75" i="3"/>
  <c r="P75" i="3"/>
  <c r="U41" i="3"/>
  <c r="D41" i="3" s="1"/>
  <c r="Q42" i="3"/>
  <c r="R42" i="3"/>
  <c r="S42" i="3"/>
  <c r="P42" i="3"/>
  <c r="U65" i="3"/>
  <c r="D65" i="3" s="1"/>
  <c r="V65" i="3"/>
  <c r="E65" i="3" s="1"/>
  <c r="W65" i="3"/>
  <c r="F65" i="3" s="1"/>
  <c r="X65" i="3"/>
  <c r="G65" i="3" s="1"/>
  <c r="U66" i="3"/>
  <c r="D66" i="3" s="1"/>
  <c r="V66" i="3"/>
  <c r="T66" i="6" s="1"/>
  <c r="E66" i="6" s="1"/>
  <c r="W66" i="3"/>
  <c r="F66" i="3" s="1"/>
  <c r="X66" i="3"/>
  <c r="G66" i="3" s="1"/>
  <c r="U67" i="3"/>
  <c r="D67" i="3" s="1"/>
  <c r="V67" i="3"/>
  <c r="E67" i="3" s="1"/>
  <c r="W67" i="3"/>
  <c r="F67" i="3" s="1"/>
  <c r="X67" i="3"/>
  <c r="U42" i="3"/>
  <c r="D42" i="3" s="1"/>
  <c r="V42" i="3"/>
  <c r="T42" i="6" s="1"/>
  <c r="E42" i="6" s="1"/>
  <c r="W42" i="3"/>
  <c r="U42" i="6" s="1"/>
  <c r="F42" i="6" s="1"/>
  <c r="X42" i="3"/>
  <c r="G42" i="3" s="1"/>
  <c r="U43" i="3"/>
  <c r="D43" i="3" s="1"/>
  <c r="V43" i="3"/>
  <c r="E43" i="3" s="1"/>
  <c r="W43" i="3"/>
  <c r="U43" i="6" s="1"/>
  <c r="F43" i="6" s="1"/>
  <c r="X43" i="3"/>
  <c r="V43" i="6" s="1"/>
  <c r="G43" i="6" s="1"/>
  <c r="U44" i="3"/>
  <c r="D44" i="3" s="1"/>
  <c r="V44" i="3"/>
  <c r="T44" i="6" s="1"/>
  <c r="E44" i="6" s="1"/>
  <c r="W44" i="3"/>
  <c r="F44" i="3" s="1"/>
  <c r="X44" i="3"/>
  <c r="G44" i="3" s="1"/>
  <c r="U45" i="3"/>
  <c r="D45" i="3" s="1"/>
  <c r="V45" i="3"/>
  <c r="E45" i="3" s="1"/>
  <c r="W45" i="3"/>
  <c r="F45" i="3" s="1"/>
  <c r="X45" i="3"/>
  <c r="G45" i="3" s="1"/>
  <c r="U46" i="3"/>
  <c r="S46" i="6" s="1"/>
  <c r="D46" i="6" s="1"/>
  <c r="V46" i="3"/>
  <c r="E46" i="3" s="1"/>
  <c r="W46" i="3"/>
  <c r="F46" i="3" s="1"/>
  <c r="X46" i="3"/>
  <c r="G46" i="3" s="1"/>
  <c r="U47" i="3"/>
  <c r="D47" i="3" s="1"/>
  <c r="V47" i="3"/>
  <c r="E47" i="3" s="1"/>
  <c r="W47" i="3"/>
  <c r="F47" i="3" s="1"/>
  <c r="X47" i="3"/>
  <c r="G47" i="3" s="1"/>
  <c r="U48" i="3"/>
  <c r="D48" i="3" s="1"/>
  <c r="V48" i="3"/>
  <c r="E48" i="3" s="1"/>
  <c r="W48" i="3"/>
  <c r="F48" i="3" s="1"/>
  <c r="X48" i="3"/>
  <c r="G48" i="3" s="1"/>
  <c r="U49" i="3"/>
  <c r="D49" i="3" s="1"/>
  <c r="V49" i="3"/>
  <c r="E49" i="3" s="1"/>
  <c r="W49" i="3"/>
  <c r="F49" i="3" s="1"/>
  <c r="X49" i="3"/>
  <c r="G49" i="3" s="1"/>
  <c r="U50" i="3"/>
  <c r="D50" i="3" s="1"/>
  <c r="V50" i="3"/>
  <c r="E50" i="3" s="1"/>
  <c r="W50" i="3"/>
  <c r="F50" i="3" s="1"/>
  <c r="X50" i="3"/>
  <c r="G50" i="3" s="1"/>
  <c r="U51" i="3"/>
  <c r="D51" i="3" s="1"/>
  <c r="V51" i="3"/>
  <c r="E51" i="3" s="1"/>
  <c r="W51" i="3"/>
  <c r="F51" i="3" s="1"/>
  <c r="X51" i="3"/>
  <c r="G51" i="3" s="1"/>
  <c r="U52" i="3"/>
  <c r="D52" i="3" s="1"/>
  <c r="V52" i="3"/>
  <c r="E52" i="3" s="1"/>
  <c r="W52" i="3"/>
  <c r="U52" i="6" s="1"/>
  <c r="F52" i="6" s="1"/>
  <c r="X52" i="3"/>
  <c r="V52" i="6" s="1"/>
  <c r="G52" i="6" s="1"/>
  <c r="U53" i="3"/>
  <c r="S53" i="6" s="1"/>
  <c r="D53" i="6" s="1"/>
  <c r="AJ18" i="7" s="1"/>
  <c r="V53" i="3"/>
  <c r="E53" i="3" s="1"/>
  <c r="W53" i="3"/>
  <c r="F53" i="3" s="1"/>
  <c r="X53" i="3"/>
  <c r="G53" i="3" s="1"/>
  <c r="U54" i="3"/>
  <c r="D54" i="3" s="1"/>
  <c r="V54" i="3"/>
  <c r="E54" i="3" s="1"/>
  <c r="W54" i="3"/>
  <c r="F54" i="3" s="1"/>
  <c r="X54" i="3"/>
  <c r="G54" i="3" s="1"/>
  <c r="U55" i="3"/>
  <c r="D55" i="3" s="1"/>
  <c r="V55" i="3"/>
  <c r="E55" i="3" s="1"/>
  <c r="W55" i="3"/>
  <c r="F55" i="3" s="1"/>
  <c r="X55" i="3"/>
  <c r="G55" i="3" s="1"/>
  <c r="U56" i="3"/>
  <c r="D56" i="3" s="1"/>
  <c r="V56" i="3"/>
  <c r="E56" i="3" s="1"/>
  <c r="W56" i="3"/>
  <c r="F56" i="3" s="1"/>
  <c r="X56" i="3"/>
  <c r="G56" i="3" s="1"/>
  <c r="U57" i="3"/>
  <c r="D57" i="3" s="1"/>
  <c r="V57" i="3"/>
  <c r="E57" i="3" s="1"/>
  <c r="W57" i="3"/>
  <c r="F57" i="3" s="1"/>
  <c r="X57" i="3"/>
  <c r="G57" i="3" s="1"/>
  <c r="U58" i="3"/>
  <c r="D58" i="3" s="1"/>
  <c r="V58" i="3"/>
  <c r="E58" i="3" s="1"/>
  <c r="W58" i="3"/>
  <c r="F58" i="3" s="1"/>
  <c r="X58" i="3"/>
  <c r="G58" i="3" s="1"/>
  <c r="U59" i="3"/>
  <c r="D59" i="3" s="1"/>
  <c r="V59" i="3"/>
  <c r="E59" i="3" s="1"/>
  <c r="W59" i="3"/>
  <c r="F59" i="3" s="1"/>
  <c r="X59" i="3"/>
  <c r="G59" i="3" s="1"/>
  <c r="U60" i="3"/>
  <c r="D60" i="3" s="1"/>
  <c r="V60" i="3"/>
  <c r="E60" i="3" s="1"/>
  <c r="W60" i="3"/>
  <c r="F60" i="3" s="1"/>
  <c r="X60" i="3"/>
  <c r="G60" i="3" s="1"/>
  <c r="U61" i="3"/>
  <c r="D61" i="3" s="1"/>
  <c r="V61" i="3"/>
  <c r="E61" i="3" s="1"/>
  <c r="W61" i="3"/>
  <c r="F61" i="3" s="1"/>
  <c r="X61" i="3"/>
  <c r="G61" i="3" s="1"/>
  <c r="U62" i="3"/>
  <c r="D62" i="3" s="1"/>
  <c r="V62" i="3"/>
  <c r="E62" i="3" s="1"/>
  <c r="W62" i="3"/>
  <c r="F62" i="3" s="1"/>
  <c r="X62" i="3"/>
  <c r="G62" i="3" s="1"/>
  <c r="U63" i="3"/>
  <c r="D63" i="3" s="1"/>
  <c r="V63" i="3"/>
  <c r="E63" i="3" s="1"/>
  <c r="W63" i="3"/>
  <c r="F63" i="3" s="1"/>
  <c r="X63" i="3"/>
  <c r="G63" i="3" s="1"/>
  <c r="U64" i="3"/>
  <c r="D64" i="3" s="1"/>
  <c r="V64" i="3"/>
  <c r="E64" i="3" s="1"/>
  <c r="W64" i="3"/>
  <c r="F64" i="3" s="1"/>
  <c r="X64" i="3"/>
  <c r="G64" i="3" s="1"/>
  <c r="V41" i="3"/>
  <c r="E41" i="3" s="1"/>
  <c r="W41" i="3"/>
  <c r="U41" i="6" s="1"/>
  <c r="F41" i="6" s="1"/>
  <c r="X41" i="3"/>
  <c r="G41" i="3" s="1"/>
  <c r="Q7" i="3"/>
  <c r="R7" i="3"/>
  <c r="S7" i="3"/>
  <c r="P7" i="3"/>
  <c r="U9" i="3"/>
  <c r="D9" i="3" s="1"/>
  <c r="V9" i="3"/>
  <c r="E9" i="3" s="1"/>
  <c r="W9" i="3"/>
  <c r="F9" i="3" s="1"/>
  <c r="X9" i="3"/>
  <c r="Y9" i="3"/>
  <c r="U10" i="3"/>
  <c r="D10" i="3" s="1"/>
  <c r="V10" i="3"/>
  <c r="E10" i="3" s="1"/>
  <c r="W10" i="3"/>
  <c r="F10" i="3" s="1"/>
  <c r="X10" i="3"/>
  <c r="G10" i="3" s="1"/>
  <c r="Y10" i="3"/>
  <c r="H10" i="3" s="1"/>
  <c r="U11" i="3"/>
  <c r="D11" i="3" s="1"/>
  <c r="V11" i="3"/>
  <c r="E11" i="3" s="1"/>
  <c r="W11" i="3"/>
  <c r="F11" i="3" s="1"/>
  <c r="X11" i="3"/>
  <c r="G11" i="3" s="1"/>
  <c r="Y11" i="3"/>
  <c r="H11" i="3" s="1"/>
  <c r="U12" i="3"/>
  <c r="D12" i="3" s="1"/>
  <c r="V12" i="3"/>
  <c r="E12" i="3" s="1"/>
  <c r="W12" i="3"/>
  <c r="F12" i="3" s="1"/>
  <c r="X12" i="3"/>
  <c r="G12" i="3" s="1"/>
  <c r="Y12" i="3"/>
  <c r="U13" i="3"/>
  <c r="V13" i="3"/>
  <c r="E13" i="3" s="1"/>
  <c r="W13" i="3"/>
  <c r="F13" i="3" s="1"/>
  <c r="X13" i="3"/>
  <c r="G13" i="3" s="1"/>
  <c r="Y13" i="3"/>
  <c r="H13" i="3" s="1"/>
  <c r="U14" i="3"/>
  <c r="D14" i="3" s="1"/>
  <c r="V14" i="3"/>
  <c r="E14" i="3" s="1"/>
  <c r="W14" i="3"/>
  <c r="F14" i="3" s="1"/>
  <c r="X14" i="3"/>
  <c r="G14" i="3" s="1"/>
  <c r="Y14" i="3"/>
  <c r="H14" i="3" s="1"/>
  <c r="U15" i="3"/>
  <c r="D15" i="3" s="1"/>
  <c r="V15" i="3"/>
  <c r="E15" i="3" s="1"/>
  <c r="W15" i="3"/>
  <c r="F15" i="3" s="1"/>
  <c r="X15" i="3"/>
  <c r="G15" i="3" s="1"/>
  <c r="Y15" i="3"/>
  <c r="H15" i="3" s="1"/>
  <c r="U16" i="3"/>
  <c r="V16" i="3"/>
  <c r="W16" i="3"/>
  <c r="F16" i="3" s="1"/>
  <c r="X16" i="3"/>
  <c r="G16" i="3" s="1"/>
  <c r="Y16" i="3"/>
  <c r="H16" i="3" s="1"/>
  <c r="U17" i="3"/>
  <c r="D17" i="3" s="1"/>
  <c r="V17" i="3"/>
  <c r="E17" i="3" s="1"/>
  <c r="W17" i="3"/>
  <c r="F17" i="3" s="1"/>
  <c r="X17" i="3"/>
  <c r="G17" i="3" s="1"/>
  <c r="Y17" i="3"/>
  <c r="H17" i="3" s="1"/>
  <c r="U18" i="3"/>
  <c r="D18" i="3" s="1"/>
  <c r="V18" i="3"/>
  <c r="E18" i="3" s="1"/>
  <c r="W18" i="3"/>
  <c r="F18" i="3" s="1"/>
  <c r="X18" i="3"/>
  <c r="G18" i="3" s="1"/>
  <c r="Y18" i="3"/>
  <c r="H18" i="3" s="1"/>
  <c r="U19" i="3"/>
  <c r="D19" i="3" s="1"/>
  <c r="V19" i="3"/>
  <c r="W19" i="3"/>
  <c r="X19" i="3"/>
  <c r="G19" i="3" s="1"/>
  <c r="Y19" i="3"/>
  <c r="H19" i="3" s="1"/>
  <c r="U20" i="3"/>
  <c r="D20" i="3" s="1"/>
  <c r="V20" i="3"/>
  <c r="E20" i="3" s="1"/>
  <c r="W20" i="3"/>
  <c r="F20" i="3" s="1"/>
  <c r="X20" i="3"/>
  <c r="G20" i="3" s="1"/>
  <c r="Y20" i="3"/>
  <c r="H20" i="3" s="1"/>
  <c r="U21" i="3"/>
  <c r="D21" i="3" s="1"/>
  <c r="V21" i="3"/>
  <c r="E21" i="3" s="1"/>
  <c r="W21" i="3"/>
  <c r="F21" i="3" s="1"/>
  <c r="X21" i="3"/>
  <c r="G21" i="3" s="1"/>
  <c r="Y21" i="3"/>
  <c r="H21" i="3" s="1"/>
  <c r="U22" i="3"/>
  <c r="D22" i="3" s="1"/>
  <c r="V22" i="3"/>
  <c r="E22" i="3" s="1"/>
  <c r="W22" i="3"/>
  <c r="X22" i="3"/>
  <c r="Y22" i="3"/>
  <c r="H22" i="3" s="1"/>
  <c r="U23" i="3"/>
  <c r="D23" i="3" s="1"/>
  <c r="V23" i="3"/>
  <c r="E23" i="3" s="1"/>
  <c r="W23" i="3"/>
  <c r="F23" i="3" s="1"/>
  <c r="X23" i="3"/>
  <c r="G23" i="3" s="1"/>
  <c r="Y23" i="3"/>
  <c r="H23" i="3" s="1"/>
  <c r="U24" i="3"/>
  <c r="D24" i="3" s="1"/>
  <c r="V24" i="3"/>
  <c r="E24" i="3" s="1"/>
  <c r="W24" i="3"/>
  <c r="F24" i="3" s="1"/>
  <c r="X24" i="3"/>
  <c r="G24" i="3" s="1"/>
  <c r="Y24" i="3"/>
  <c r="H24" i="3" s="1"/>
  <c r="U25" i="3"/>
  <c r="D25" i="3" s="1"/>
  <c r="V25" i="3"/>
  <c r="E25" i="3" s="1"/>
  <c r="W25" i="3"/>
  <c r="F25" i="3" s="1"/>
  <c r="X25" i="3"/>
  <c r="Y25" i="3"/>
  <c r="U26" i="3"/>
  <c r="D26" i="3" s="1"/>
  <c r="V26" i="3"/>
  <c r="E26" i="3" s="1"/>
  <c r="W26" i="3"/>
  <c r="F26" i="3" s="1"/>
  <c r="X26" i="3"/>
  <c r="G26" i="3" s="1"/>
  <c r="Y26" i="3"/>
  <c r="H26" i="3" s="1"/>
  <c r="U27" i="3"/>
  <c r="D27" i="3" s="1"/>
  <c r="V27" i="3"/>
  <c r="E27" i="3" s="1"/>
  <c r="W27" i="3"/>
  <c r="F27" i="3" s="1"/>
  <c r="X27" i="3"/>
  <c r="G27" i="3" s="1"/>
  <c r="Y27" i="3"/>
  <c r="H27" i="3" s="1"/>
  <c r="U28" i="3"/>
  <c r="D28" i="3" s="1"/>
  <c r="V28" i="3"/>
  <c r="E28" i="3" s="1"/>
  <c r="W28" i="3"/>
  <c r="F28" i="3" s="1"/>
  <c r="X28" i="3"/>
  <c r="G28" i="3" s="1"/>
  <c r="Y28" i="3"/>
  <c r="U29" i="3"/>
  <c r="V29" i="3"/>
  <c r="E29" i="3" s="1"/>
  <c r="W29" i="3"/>
  <c r="F29" i="3" s="1"/>
  <c r="X29" i="3"/>
  <c r="G29" i="3" s="1"/>
  <c r="Y29" i="3"/>
  <c r="H29" i="3" s="1"/>
  <c r="U30" i="3"/>
  <c r="D30" i="3" s="1"/>
  <c r="V30" i="3"/>
  <c r="E30" i="3" s="1"/>
  <c r="W30" i="3"/>
  <c r="F30" i="3" s="1"/>
  <c r="X30" i="3"/>
  <c r="G30" i="3" s="1"/>
  <c r="Y30" i="3"/>
  <c r="H30" i="3" s="1"/>
  <c r="U31" i="3"/>
  <c r="D31" i="3" s="1"/>
  <c r="V31" i="3"/>
  <c r="E31" i="3" s="1"/>
  <c r="W31" i="3"/>
  <c r="F31" i="3" s="1"/>
  <c r="X31" i="3"/>
  <c r="G31" i="3" s="1"/>
  <c r="Y31" i="3"/>
  <c r="H31" i="3" s="1"/>
  <c r="U32" i="3"/>
  <c r="V32" i="3"/>
  <c r="W32" i="3"/>
  <c r="F32" i="3" s="1"/>
  <c r="X32" i="3"/>
  <c r="G32" i="3" s="1"/>
  <c r="Y32" i="3"/>
  <c r="H32" i="3" s="1"/>
  <c r="U33" i="3"/>
  <c r="D33" i="3" s="1"/>
  <c r="V33" i="3"/>
  <c r="E33" i="3" s="1"/>
  <c r="W33" i="3"/>
  <c r="F33" i="3" s="1"/>
  <c r="X33" i="3"/>
  <c r="G33" i="3" s="1"/>
  <c r="Y33" i="3"/>
  <c r="H33" i="3" s="1"/>
  <c r="U34" i="3"/>
  <c r="D34" i="3" s="1"/>
  <c r="V34" i="3"/>
  <c r="E34" i="3" s="1"/>
  <c r="W34" i="3"/>
  <c r="F34" i="3" s="1"/>
  <c r="X34" i="3"/>
  <c r="G34" i="3" s="1"/>
  <c r="Y34" i="3"/>
  <c r="H34" i="3" s="1"/>
  <c r="V8" i="3"/>
  <c r="E8" i="3" s="1"/>
  <c r="W8" i="3"/>
  <c r="X8" i="3"/>
  <c r="Y8" i="3"/>
  <c r="H8" i="3" s="1"/>
  <c r="U8" i="3"/>
  <c r="D8" i="3" s="1"/>
  <c r="L65" i="5"/>
  <c r="AR65" i="5" s="1"/>
  <c r="K65" i="5"/>
  <c r="AQ65" i="5" s="1"/>
  <c r="J65" i="5"/>
  <c r="AP65" i="5" s="1"/>
  <c r="I65" i="5"/>
  <c r="AO65" i="5" s="1"/>
  <c r="H65" i="5"/>
  <c r="AN65" i="5" s="1"/>
  <c r="G65" i="5"/>
  <c r="AM65" i="5" s="1"/>
  <c r="F65" i="5"/>
  <c r="AL65" i="5" s="1"/>
  <c r="E65" i="5"/>
  <c r="AK65" i="5" s="1"/>
  <c r="D65" i="5"/>
  <c r="AJ65" i="5" s="1"/>
  <c r="L64" i="5"/>
  <c r="AR64" i="5" s="1"/>
  <c r="K64" i="5"/>
  <c r="AQ64" i="5" s="1"/>
  <c r="J64" i="5"/>
  <c r="AP64" i="5" s="1"/>
  <c r="I64" i="5"/>
  <c r="AO64" i="5" s="1"/>
  <c r="H64" i="5"/>
  <c r="AN64" i="5" s="1"/>
  <c r="G64" i="5"/>
  <c r="AM64" i="5" s="1"/>
  <c r="F64" i="5"/>
  <c r="AL64" i="5" s="1"/>
  <c r="E64" i="5"/>
  <c r="AK64" i="5" s="1"/>
  <c r="D64" i="5"/>
  <c r="AJ64" i="5" s="1"/>
  <c r="L63" i="5"/>
  <c r="AR63" i="5" s="1"/>
  <c r="K63" i="5"/>
  <c r="AQ63" i="5" s="1"/>
  <c r="J63" i="5"/>
  <c r="AP63" i="5" s="1"/>
  <c r="I63" i="5"/>
  <c r="AO63" i="5" s="1"/>
  <c r="H63" i="5"/>
  <c r="AN63" i="5" s="1"/>
  <c r="G63" i="5"/>
  <c r="AM63" i="5" s="1"/>
  <c r="F63" i="5"/>
  <c r="AL63" i="5" s="1"/>
  <c r="E63" i="5"/>
  <c r="AK63" i="5" s="1"/>
  <c r="D63" i="5"/>
  <c r="AJ63" i="5" s="1"/>
  <c r="L62" i="5"/>
  <c r="AR62" i="5" s="1"/>
  <c r="K62" i="5"/>
  <c r="AQ62" i="5" s="1"/>
  <c r="J62" i="5"/>
  <c r="AP62" i="5" s="1"/>
  <c r="I62" i="5"/>
  <c r="AO62" i="5" s="1"/>
  <c r="H62" i="5"/>
  <c r="AN62" i="5" s="1"/>
  <c r="G62" i="5"/>
  <c r="AM62" i="5" s="1"/>
  <c r="F62" i="5"/>
  <c r="AL62" i="5" s="1"/>
  <c r="E62" i="5"/>
  <c r="AK62" i="5" s="1"/>
  <c r="D62" i="5"/>
  <c r="AJ62" i="5" s="1"/>
  <c r="L61" i="5"/>
  <c r="AR61" i="5" s="1"/>
  <c r="K61" i="5"/>
  <c r="AQ61" i="5" s="1"/>
  <c r="J61" i="5"/>
  <c r="AP61" i="5" s="1"/>
  <c r="I61" i="5"/>
  <c r="AO61" i="5" s="1"/>
  <c r="H61" i="5"/>
  <c r="AN61" i="5" s="1"/>
  <c r="G61" i="5"/>
  <c r="AM61" i="5" s="1"/>
  <c r="F61" i="5"/>
  <c r="AL61" i="5" s="1"/>
  <c r="E61" i="5"/>
  <c r="AK61" i="5" s="1"/>
  <c r="D61" i="5"/>
  <c r="AJ61" i="5" s="1"/>
  <c r="L60" i="5"/>
  <c r="AR60" i="5" s="1"/>
  <c r="K60" i="5"/>
  <c r="AQ60" i="5" s="1"/>
  <c r="J60" i="5"/>
  <c r="AP60" i="5" s="1"/>
  <c r="I60" i="5"/>
  <c r="AO60" i="5" s="1"/>
  <c r="H60" i="5"/>
  <c r="AN60" i="5" s="1"/>
  <c r="G60" i="5"/>
  <c r="AM60" i="5" s="1"/>
  <c r="F60" i="5"/>
  <c r="AL60" i="5" s="1"/>
  <c r="E60" i="5"/>
  <c r="AK60" i="5" s="1"/>
  <c r="D60" i="5"/>
  <c r="AJ60" i="5" s="1"/>
  <c r="L59" i="5"/>
  <c r="AR59" i="5" s="1"/>
  <c r="K59" i="5"/>
  <c r="AQ59" i="5" s="1"/>
  <c r="J59" i="5"/>
  <c r="AP59" i="5" s="1"/>
  <c r="I59" i="5"/>
  <c r="AO59" i="5" s="1"/>
  <c r="H59" i="5"/>
  <c r="AN59" i="5" s="1"/>
  <c r="G59" i="5"/>
  <c r="AM59" i="5" s="1"/>
  <c r="F59" i="5"/>
  <c r="AL59" i="5" s="1"/>
  <c r="E59" i="5"/>
  <c r="AK59" i="5" s="1"/>
  <c r="D59" i="5"/>
  <c r="AJ59" i="5" s="1"/>
  <c r="L58" i="5"/>
  <c r="AR58" i="5" s="1"/>
  <c r="K58" i="5"/>
  <c r="AQ58" i="5" s="1"/>
  <c r="J58" i="5"/>
  <c r="AP58" i="5" s="1"/>
  <c r="I58" i="5"/>
  <c r="AO58" i="5" s="1"/>
  <c r="H58" i="5"/>
  <c r="AN58" i="5" s="1"/>
  <c r="G58" i="5"/>
  <c r="AM58" i="5" s="1"/>
  <c r="F58" i="5"/>
  <c r="AL58" i="5" s="1"/>
  <c r="E58" i="5"/>
  <c r="AK58" i="5" s="1"/>
  <c r="D58" i="5"/>
  <c r="AJ58" i="5" s="1"/>
  <c r="L57" i="5"/>
  <c r="AR57" i="5" s="1"/>
  <c r="K57" i="5"/>
  <c r="AQ57" i="5" s="1"/>
  <c r="J57" i="5"/>
  <c r="AP57" i="5" s="1"/>
  <c r="I57" i="5"/>
  <c r="AO57" i="5" s="1"/>
  <c r="H57" i="5"/>
  <c r="AN57" i="5" s="1"/>
  <c r="G57" i="5"/>
  <c r="AM57" i="5" s="1"/>
  <c r="F57" i="5"/>
  <c r="AL57" i="5" s="1"/>
  <c r="E57" i="5"/>
  <c r="AK57" i="5" s="1"/>
  <c r="D57" i="5"/>
  <c r="AJ57" i="5" s="1"/>
  <c r="L56" i="5"/>
  <c r="AR56" i="5" s="1"/>
  <c r="K56" i="5"/>
  <c r="AQ56" i="5" s="1"/>
  <c r="J56" i="5"/>
  <c r="AP56" i="5" s="1"/>
  <c r="I56" i="5"/>
  <c r="AO56" i="5" s="1"/>
  <c r="H56" i="5"/>
  <c r="AN56" i="5" s="1"/>
  <c r="G56" i="5"/>
  <c r="AM56" i="5" s="1"/>
  <c r="F56" i="5"/>
  <c r="AL56" i="5" s="1"/>
  <c r="E56" i="5"/>
  <c r="AK56" i="5" s="1"/>
  <c r="D56" i="5"/>
  <c r="AJ56" i="5" s="1"/>
  <c r="L55" i="5"/>
  <c r="AR55" i="5" s="1"/>
  <c r="K55" i="5"/>
  <c r="AQ55" i="5" s="1"/>
  <c r="J55" i="5"/>
  <c r="AP55" i="5" s="1"/>
  <c r="I55" i="5"/>
  <c r="AO55" i="5" s="1"/>
  <c r="H55" i="5"/>
  <c r="AN55" i="5" s="1"/>
  <c r="G55" i="5"/>
  <c r="AM55" i="5" s="1"/>
  <c r="F55" i="5"/>
  <c r="AL55" i="5" s="1"/>
  <c r="E55" i="5"/>
  <c r="AK55" i="5" s="1"/>
  <c r="D55" i="5"/>
  <c r="AJ55" i="5" s="1"/>
  <c r="L54" i="5"/>
  <c r="AR54" i="5" s="1"/>
  <c r="K54" i="5"/>
  <c r="AQ54" i="5" s="1"/>
  <c r="J54" i="5"/>
  <c r="AP54" i="5" s="1"/>
  <c r="I54" i="5"/>
  <c r="AO54" i="5" s="1"/>
  <c r="H54" i="5"/>
  <c r="AN54" i="5" s="1"/>
  <c r="G54" i="5"/>
  <c r="AM54" i="5" s="1"/>
  <c r="F54" i="5"/>
  <c r="AL54" i="5" s="1"/>
  <c r="E54" i="5"/>
  <c r="AK54" i="5" s="1"/>
  <c r="D54" i="5"/>
  <c r="AJ54" i="5" s="1"/>
  <c r="L53" i="5"/>
  <c r="AR53" i="5" s="1"/>
  <c r="K53" i="5"/>
  <c r="AQ53" i="5" s="1"/>
  <c r="J53" i="5"/>
  <c r="AP53" i="5" s="1"/>
  <c r="I53" i="5"/>
  <c r="AO53" i="5" s="1"/>
  <c r="H53" i="5"/>
  <c r="AN53" i="5" s="1"/>
  <c r="G53" i="5"/>
  <c r="AM53" i="5" s="1"/>
  <c r="F53" i="5"/>
  <c r="AL53" i="5" s="1"/>
  <c r="E53" i="5"/>
  <c r="AK53" i="5" s="1"/>
  <c r="D53" i="5"/>
  <c r="AJ53" i="5" s="1"/>
  <c r="L52" i="5"/>
  <c r="AR52" i="5" s="1"/>
  <c r="K52" i="5"/>
  <c r="AQ52" i="5" s="1"/>
  <c r="J52" i="5"/>
  <c r="AP52" i="5" s="1"/>
  <c r="I52" i="5"/>
  <c r="AO52" i="5" s="1"/>
  <c r="H52" i="5"/>
  <c r="AN52" i="5" s="1"/>
  <c r="G52" i="5"/>
  <c r="AM52" i="5" s="1"/>
  <c r="F52" i="5"/>
  <c r="AL52" i="5" s="1"/>
  <c r="E52" i="5"/>
  <c r="AK52" i="5" s="1"/>
  <c r="D52" i="5"/>
  <c r="AJ52" i="5" s="1"/>
  <c r="L51" i="5"/>
  <c r="AR51" i="5" s="1"/>
  <c r="K51" i="5"/>
  <c r="AQ51" i="5" s="1"/>
  <c r="J51" i="5"/>
  <c r="AP51" i="5" s="1"/>
  <c r="I51" i="5"/>
  <c r="AO51" i="5" s="1"/>
  <c r="H51" i="5"/>
  <c r="AN51" i="5" s="1"/>
  <c r="G51" i="5"/>
  <c r="AM51" i="5" s="1"/>
  <c r="F51" i="5"/>
  <c r="AL51" i="5" s="1"/>
  <c r="E51" i="5"/>
  <c r="AK51" i="5" s="1"/>
  <c r="D51" i="5"/>
  <c r="AJ51" i="5" s="1"/>
  <c r="L50" i="5"/>
  <c r="AR50" i="5" s="1"/>
  <c r="K50" i="5"/>
  <c r="AQ50" i="5" s="1"/>
  <c r="J50" i="5"/>
  <c r="AP50" i="5" s="1"/>
  <c r="I50" i="5"/>
  <c r="AO50" i="5" s="1"/>
  <c r="H50" i="5"/>
  <c r="AN50" i="5" s="1"/>
  <c r="G50" i="5"/>
  <c r="AM50" i="5" s="1"/>
  <c r="F50" i="5"/>
  <c r="AL50" i="5" s="1"/>
  <c r="E50" i="5"/>
  <c r="AK50" i="5" s="1"/>
  <c r="D50" i="5"/>
  <c r="AJ50" i="5" s="1"/>
  <c r="L49" i="5"/>
  <c r="AR49" i="5" s="1"/>
  <c r="K49" i="5"/>
  <c r="AQ49" i="5" s="1"/>
  <c r="J49" i="5"/>
  <c r="AP49" i="5" s="1"/>
  <c r="I49" i="5"/>
  <c r="AO49" i="5" s="1"/>
  <c r="H49" i="5"/>
  <c r="AN49" i="5" s="1"/>
  <c r="G49" i="5"/>
  <c r="AM49" i="5" s="1"/>
  <c r="F49" i="5"/>
  <c r="AL49" i="5" s="1"/>
  <c r="E49" i="5"/>
  <c r="AK49" i="5" s="1"/>
  <c r="D49" i="5"/>
  <c r="AJ49" i="5" s="1"/>
  <c r="L48" i="5"/>
  <c r="AR48" i="5" s="1"/>
  <c r="K48" i="5"/>
  <c r="AQ48" i="5" s="1"/>
  <c r="J48" i="5"/>
  <c r="AP48" i="5" s="1"/>
  <c r="I48" i="5"/>
  <c r="AO48" i="5" s="1"/>
  <c r="H48" i="5"/>
  <c r="AN48" i="5" s="1"/>
  <c r="G48" i="5"/>
  <c r="AM48" i="5" s="1"/>
  <c r="F48" i="5"/>
  <c r="AL48" i="5" s="1"/>
  <c r="E48" i="5"/>
  <c r="AK48" i="5" s="1"/>
  <c r="D48" i="5"/>
  <c r="AJ48" i="5" s="1"/>
  <c r="L47" i="5"/>
  <c r="AR47" i="5" s="1"/>
  <c r="K47" i="5"/>
  <c r="AQ47" i="5" s="1"/>
  <c r="J47" i="5"/>
  <c r="AP47" i="5" s="1"/>
  <c r="I47" i="5"/>
  <c r="AO47" i="5" s="1"/>
  <c r="H47" i="5"/>
  <c r="AN47" i="5" s="1"/>
  <c r="G47" i="5"/>
  <c r="AM47" i="5" s="1"/>
  <c r="F47" i="5"/>
  <c r="AL47" i="5" s="1"/>
  <c r="E47" i="5"/>
  <c r="AK47" i="5" s="1"/>
  <c r="D47" i="5"/>
  <c r="AJ47" i="5" s="1"/>
  <c r="L46" i="5"/>
  <c r="AR46" i="5" s="1"/>
  <c r="K46" i="5"/>
  <c r="AQ46" i="5" s="1"/>
  <c r="J46" i="5"/>
  <c r="AP46" i="5" s="1"/>
  <c r="I46" i="5"/>
  <c r="AO46" i="5" s="1"/>
  <c r="H46" i="5"/>
  <c r="AN46" i="5" s="1"/>
  <c r="G46" i="5"/>
  <c r="AM46" i="5" s="1"/>
  <c r="F46" i="5"/>
  <c r="AL46" i="5" s="1"/>
  <c r="E46" i="5"/>
  <c r="AK46" i="5" s="1"/>
  <c r="D46" i="5"/>
  <c r="AJ46" i="5" s="1"/>
  <c r="L45" i="5"/>
  <c r="AR45" i="5" s="1"/>
  <c r="K45" i="5"/>
  <c r="AQ45" i="5" s="1"/>
  <c r="J45" i="5"/>
  <c r="AP45" i="5" s="1"/>
  <c r="I45" i="5"/>
  <c r="AO45" i="5" s="1"/>
  <c r="H45" i="5"/>
  <c r="AN45" i="5" s="1"/>
  <c r="G45" i="5"/>
  <c r="AM45" i="5" s="1"/>
  <c r="F45" i="5"/>
  <c r="AL45" i="5" s="1"/>
  <c r="E45" i="5"/>
  <c r="AK45" i="5" s="1"/>
  <c r="D45" i="5"/>
  <c r="AJ45" i="5" s="1"/>
  <c r="L44" i="5"/>
  <c r="AR44" i="5" s="1"/>
  <c r="K44" i="5"/>
  <c r="AQ44" i="5" s="1"/>
  <c r="J44" i="5"/>
  <c r="AP44" i="5" s="1"/>
  <c r="I44" i="5"/>
  <c r="AO44" i="5" s="1"/>
  <c r="H44" i="5"/>
  <c r="AN44" i="5" s="1"/>
  <c r="G44" i="5"/>
  <c r="AM44" i="5" s="1"/>
  <c r="F44" i="5"/>
  <c r="AL44" i="5" s="1"/>
  <c r="E44" i="5"/>
  <c r="AK44" i="5" s="1"/>
  <c r="D44" i="5"/>
  <c r="AJ44" i="5" s="1"/>
  <c r="L43" i="5"/>
  <c r="AR43" i="5" s="1"/>
  <c r="K43" i="5"/>
  <c r="AQ43" i="5" s="1"/>
  <c r="J43" i="5"/>
  <c r="AP43" i="5" s="1"/>
  <c r="I43" i="5"/>
  <c r="AO43" i="5" s="1"/>
  <c r="H43" i="5"/>
  <c r="AN43" i="5" s="1"/>
  <c r="G43" i="5"/>
  <c r="AM43" i="5" s="1"/>
  <c r="F43" i="5"/>
  <c r="AL43" i="5" s="1"/>
  <c r="E43" i="5"/>
  <c r="AK43" i="5" s="1"/>
  <c r="D43" i="5"/>
  <c r="AJ43" i="5" s="1"/>
  <c r="L42" i="5"/>
  <c r="AR42" i="5" s="1"/>
  <c r="K42" i="5"/>
  <c r="AQ42" i="5" s="1"/>
  <c r="J42" i="5"/>
  <c r="AP42" i="5" s="1"/>
  <c r="I42" i="5"/>
  <c r="AO42" i="5" s="1"/>
  <c r="H42" i="5"/>
  <c r="AN42" i="5" s="1"/>
  <c r="G42" i="5"/>
  <c r="AM42" i="5" s="1"/>
  <c r="F42" i="5"/>
  <c r="AL42" i="5" s="1"/>
  <c r="E42" i="5"/>
  <c r="AK42" i="5" s="1"/>
  <c r="D42" i="5"/>
  <c r="AJ42" i="5" s="1"/>
  <c r="L41" i="5"/>
  <c r="AR41" i="5" s="1"/>
  <c r="K41" i="5"/>
  <c r="AQ41" i="5" s="1"/>
  <c r="J41" i="5"/>
  <c r="AP41" i="5" s="1"/>
  <c r="I41" i="5"/>
  <c r="AO41" i="5" s="1"/>
  <c r="H41" i="5"/>
  <c r="AN41" i="5" s="1"/>
  <c r="G41" i="5"/>
  <c r="AM41" i="5" s="1"/>
  <c r="F41" i="5"/>
  <c r="AL41" i="5" s="1"/>
  <c r="E41" i="5"/>
  <c r="AK41" i="5" s="1"/>
  <c r="D41" i="5"/>
  <c r="AJ41" i="5" s="1"/>
  <c r="L40" i="5"/>
  <c r="AR40" i="5" s="1"/>
  <c r="K40" i="5"/>
  <c r="AQ40" i="5" s="1"/>
  <c r="J40" i="5"/>
  <c r="AP40" i="5" s="1"/>
  <c r="I40" i="5"/>
  <c r="AO40" i="5" s="1"/>
  <c r="H40" i="5"/>
  <c r="AN40" i="5" s="1"/>
  <c r="G40" i="5"/>
  <c r="AM40" i="5" s="1"/>
  <c r="F40" i="5"/>
  <c r="AL40" i="5" s="1"/>
  <c r="E40" i="5"/>
  <c r="AK40" i="5" s="1"/>
  <c r="D40" i="5"/>
  <c r="AJ40" i="5" s="1"/>
  <c r="L39" i="5"/>
  <c r="AR39" i="5" s="1"/>
  <c r="K39" i="5"/>
  <c r="AQ39" i="5" s="1"/>
  <c r="J39" i="5"/>
  <c r="AP39" i="5" s="1"/>
  <c r="I39" i="5"/>
  <c r="AO39" i="5" s="1"/>
  <c r="H39" i="5"/>
  <c r="AN39" i="5" s="1"/>
  <c r="G39" i="5"/>
  <c r="AM39" i="5" s="1"/>
  <c r="F39" i="5"/>
  <c r="AL39" i="5" s="1"/>
  <c r="E39" i="5"/>
  <c r="AK39" i="5" s="1"/>
  <c r="D39" i="5"/>
  <c r="AJ39" i="5" s="1"/>
  <c r="L32" i="5"/>
  <c r="AR32" i="5" s="1"/>
  <c r="K32" i="5"/>
  <c r="AQ32" i="5" s="1"/>
  <c r="J32" i="5"/>
  <c r="AP32" i="5" s="1"/>
  <c r="I32" i="5"/>
  <c r="AO32" i="5" s="1"/>
  <c r="H32" i="5"/>
  <c r="AN32" i="5" s="1"/>
  <c r="G32" i="5"/>
  <c r="AM32" i="5" s="1"/>
  <c r="F32" i="5"/>
  <c r="AL32" i="5" s="1"/>
  <c r="E32" i="5"/>
  <c r="AK32" i="5" s="1"/>
  <c r="D32" i="5"/>
  <c r="AJ32" i="5" s="1"/>
  <c r="L31" i="5"/>
  <c r="AR31" i="5" s="1"/>
  <c r="K31" i="5"/>
  <c r="AQ31" i="5" s="1"/>
  <c r="J31" i="5"/>
  <c r="AP31" i="5" s="1"/>
  <c r="I31" i="5"/>
  <c r="AO31" i="5" s="1"/>
  <c r="H31" i="5"/>
  <c r="AN31" i="5" s="1"/>
  <c r="G31" i="5"/>
  <c r="AM31" i="5" s="1"/>
  <c r="F31" i="5"/>
  <c r="AL31" i="5" s="1"/>
  <c r="E31" i="5"/>
  <c r="AK31" i="5" s="1"/>
  <c r="D31" i="5"/>
  <c r="AJ31" i="5" s="1"/>
  <c r="L30" i="5"/>
  <c r="AR30" i="5" s="1"/>
  <c r="K30" i="5"/>
  <c r="AQ30" i="5" s="1"/>
  <c r="J30" i="5"/>
  <c r="AP30" i="5" s="1"/>
  <c r="I30" i="5"/>
  <c r="AO30" i="5" s="1"/>
  <c r="H30" i="5"/>
  <c r="AN30" i="5" s="1"/>
  <c r="G30" i="5"/>
  <c r="AM30" i="5" s="1"/>
  <c r="F30" i="5"/>
  <c r="AL30" i="5" s="1"/>
  <c r="E30" i="5"/>
  <c r="AK30" i="5" s="1"/>
  <c r="D30" i="5"/>
  <c r="AJ30" i="5" s="1"/>
  <c r="L29" i="5"/>
  <c r="AR29" i="5" s="1"/>
  <c r="K29" i="5"/>
  <c r="AQ29" i="5" s="1"/>
  <c r="J29" i="5"/>
  <c r="AP29" i="5" s="1"/>
  <c r="I29" i="5"/>
  <c r="AO29" i="5" s="1"/>
  <c r="H29" i="5"/>
  <c r="AN29" i="5" s="1"/>
  <c r="G29" i="5"/>
  <c r="AM29" i="5" s="1"/>
  <c r="F29" i="5"/>
  <c r="AL29" i="5" s="1"/>
  <c r="E29" i="5"/>
  <c r="AK29" i="5" s="1"/>
  <c r="D29" i="5"/>
  <c r="AJ29" i="5" s="1"/>
  <c r="L28" i="5"/>
  <c r="AR28" i="5" s="1"/>
  <c r="K28" i="5"/>
  <c r="AQ28" i="5" s="1"/>
  <c r="J28" i="5"/>
  <c r="AP28" i="5" s="1"/>
  <c r="I28" i="5"/>
  <c r="AO28" i="5" s="1"/>
  <c r="H28" i="5"/>
  <c r="AN28" i="5" s="1"/>
  <c r="G28" i="5"/>
  <c r="AM28" i="5" s="1"/>
  <c r="F28" i="5"/>
  <c r="AL28" i="5" s="1"/>
  <c r="E28" i="5"/>
  <c r="AK28" i="5" s="1"/>
  <c r="D28" i="5"/>
  <c r="AJ28" i="5" s="1"/>
  <c r="L27" i="5"/>
  <c r="AR27" i="5" s="1"/>
  <c r="K27" i="5"/>
  <c r="AQ27" i="5" s="1"/>
  <c r="J27" i="5"/>
  <c r="AP27" i="5" s="1"/>
  <c r="I27" i="5"/>
  <c r="AO27" i="5" s="1"/>
  <c r="H27" i="5"/>
  <c r="AN27" i="5" s="1"/>
  <c r="G27" i="5"/>
  <c r="AM27" i="5" s="1"/>
  <c r="F27" i="5"/>
  <c r="AL27" i="5" s="1"/>
  <c r="E27" i="5"/>
  <c r="AK27" i="5" s="1"/>
  <c r="D27" i="5"/>
  <c r="AJ27" i="5" s="1"/>
  <c r="L26" i="5"/>
  <c r="AR26" i="5" s="1"/>
  <c r="K26" i="5"/>
  <c r="AQ26" i="5" s="1"/>
  <c r="J26" i="5"/>
  <c r="AP26" i="5" s="1"/>
  <c r="I26" i="5"/>
  <c r="AO26" i="5" s="1"/>
  <c r="H26" i="5"/>
  <c r="AN26" i="5" s="1"/>
  <c r="G26" i="5"/>
  <c r="AM26" i="5" s="1"/>
  <c r="F26" i="5"/>
  <c r="AL26" i="5" s="1"/>
  <c r="E26" i="5"/>
  <c r="AK26" i="5" s="1"/>
  <c r="D26" i="5"/>
  <c r="AJ26" i="5" s="1"/>
  <c r="L25" i="5"/>
  <c r="AR25" i="5" s="1"/>
  <c r="K25" i="5"/>
  <c r="AQ25" i="5" s="1"/>
  <c r="J25" i="5"/>
  <c r="AP25" i="5" s="1"/>
  <c r="I25" i="5"/>
  <c r="AO25" i="5" s="1"/>
  <c r="H25" i="5"/>
  <c r="AN25" i="5" s="1"/>
  <c r="G25" i="5"/>
  <c r="AM25" i="5" s="1"/>
  <c r="F25" i="5"/>
  <c r="AL25" i="5" s="1"/>
  <c r="E25" i="5"/>
  <c r="AK25" i="5" s="1"/>
  <c r="D25" i="5"/>
  <c r="AJ25" i="5" s="1"/>
  <c r="L24" i="5"/>
  <c r="AR24" i="5" s="1"/>
  <c r="K24" i="5"/>
  <c r="AQ24" i="5" s="1"/>
  <c r="J24" i="5"/>
  <c r="AP24" i="5" s="1"/>
  <c r="I24" i="5"/>
  <c r="AO24" i="5" s="1"/>
  <c r="H24" i="5"/>
  <c r="AN24" i="5" s="1"/>
  <c r="G24" i="5"/>
  <c r="AM24" i="5" s="1"/>
  <c r="F24" i="5"/>
  <c r="AL24" i="5" s="1"/>
  <c r="E24" i="5"/>
  <c r="AK24" i="5" s="1"/>
  <c r="D24" i="5"/>
  <c r="AJ24" i="5" s="1"/>
  <c r="L23" i="5"/>
  <c r="AR23" i="5" s="1"/>
  <c r="K23" i="5"/>
  <c r="AQ23" i="5" s="1"/>
  <c r="J23" i="5"/>
  <c r="AP23" i="5" s="1"/>
  <c r="I23" i="5"/>
  <c r="AO23" i="5" s="1"/>
  <c r="H23" i="5"/>
  <c r="AN23" i="5" s="1"/>
  <c r="G23" i="5"/>
  <c r="AM23" i="5" s="1"/>
  <c r="F23" i="5"/>
  <c r="AL23" i="5" s="1"/>
  <c r="E23" i="5"/>
  <c r="AK23" i="5" s="1"/>
  <c r="D23" i="5"/>
  <c r="AJ23" i="5" s="1"/>
  <c r="L22" i="5"/>
  <c r="AR22" i="5" s="1"/>
  <c r="K22" i="5"/>
  <c r="AQ22" i="5" s="1"/>
  <c r="J22" i="5"/>
  <c r="AP22" i="5" s="1"/>
  <c r="I22" i="5"/>
  <c r="AO22" i="5" s="1"/>
  <c r="H22" i="5"/>
  <c r="AN22" i="5" s="1"/>
  <c r="G22" i="5"/>
  <c r="AM22" i="5" s="1"/>
  <c r="F22" i="5"/>
  <c r="AL22" i="5" s="1"/>
  <c r="E22" i="5"/>
  <c r="AK22" i="5" s="1"/>
  <c r="D22" i="5"/>
  <c r="AJ22" i="5" s="1"/>
  <c r="L21" i="5"/>
  <c r="AR21" i="5" s="1"/>
  <c r="K21" i="5"/>
  <c r="AQ21" i="5" s="1"/>
  <c r="J21" i="5"/>
  <c r="AP21" i="5" s="1"/>
  <c r="I21" i="5"/>
  <c r="AO21" i="5" s="1"/>
  <c r="H21" i="5"/>
  <c r="AN21" i="5" s="1"/>
  <c r="G21" i="5"/>
  <c r="AM21" i="5" s="1"/>
  <c r="F21" i="5"/>
  <c r="AL21" i="5" s="1"/>
  <c r="E21" i="5"/>
  <c r="AK21" i="5" s="1"/>
  <c r="D21" i="5"/>
  <c r="AJ21" i="5" s="1"/>
  <c r="L20" i="5"/>
  <c r="AR20" i="5" s="1"/>
  <c r="K20" i="5"/>
  <c r="AQ20" i="5" s="1"/>
  <c r="J20" i="5"/>
  <c r="AP20" i="5" s="1"/>
  <c r="I20" i="5"/>
  <c r="AO20" i="5" s="1"/>
  <c r="H20" i="5"/>
  <c r="AN20" i="5" s="1"/>
  <c r="G20" i="5"/>
  <c r="AM20" i="5" s="1"/>
  <c r="F20" i="5"/>
  <c r="AL20" i="5" s="1"/>
  <c r="E20" i="5"/>
  <c r="AK20" i="5" s="1"/>
  <c r="D20" i="5"/>
  <c r="AJ20" i="5" s="1"/>
  <c r="L19" i="5"/>
  <c r="AR19" i="5" s="1"/>
  <c r="K19" i="5"/>
  <c r="AQ19" i="5" s="1"/>
  <c r="J19" i="5"/>
  <c r="AP19" i="5" s="1"/>
  <c r="I19" i="5"/>
  <c r="AO19" i="5" s="1"/>
  <c r="H19" i="5"/>
  <c r="AN19" i="5" s="1"/>
  <c r="G19" i="5"/>
  <c r="AM19" i="5" s="1"/>
  <c r="F19" i="5"/>
  <c r="AL19" i="5" s="1"/>
  <c r="E19" i="5"/>
  <c r="AK19" i="5" s="1"/>
  <c r="D19" i="5"/>
  <c r="AJ19" i="5" s="1"/>
  <c r="L18" i="5"/>
  <c r="AR18" i="5" s="1"/>
  <c r="K18" i="5"/>
  <c r="AQ18" i="5" s="1"/>
  <c r="J18" i="5"/>
  <c r="AP18" i="5" s="1"/>
  <c r="I18" i="5"/>
  <c r="AO18" i="5" s="1"/>
  <c r="H18" i="5"/>
  <c r="AN18" i="5" s="1"/>
  <c r="G18" i="5"/>
  <c r="AM18" i="5" s="1"/>
  <c r="F18" i="5"/>
  <c r="AL18" i="5" s="1"/>
  <c r="E18" i="5"/>
  <c r="AK18" i="5" s="1"/>
  <c r="D18" i="5"/>
  <c r="AJ18" i="5" s="1"/>
  <c r="L17" i="5"/>
  <c r="AR17" i="5" s="1"/>
  <c r="K17" i="5"/>
  <c r="AQ17" i="5" s="1"/>
  <c r="J17" i="5"/>
  <c r="AP17" i="5" s="1"/>
  <c r="I17" i="5"/>
  <c r="AO17" i="5" s="1"/>
  <c r="H17" i="5"/>
  <c r="AN17" i="5" s="1"/>
  <c r="G17" i="5"/>
  <c r="AM17" i="5" s="1"/>
  <c r="F17" i="5"/>
  <c r="AL17" i="5" s="1"/>
  <c r="E17" i="5"/>
  <c r="AK17" i="5" s="1"/>
  <c r="D17" i="5"/>
  <c r="AJ17" i="5" s="1"/>
  <c r="L16" i="5"/>
  <c r="AR16" i="5" s="1"/>
  <c r="K16" i="5"/>
  <c r="AQ16" i="5" s="1"/>
  <c r="J16" i="5"/>
  <c r="AP16" i="5" s="1"/>
  <c r="I16" i="5"/>
  <c r="AO16" i="5" s="1"/>
  <c r="H16" i="5"/>
  <c r="AN16" i="5" s="1"/>
  <c r="G16" i="5"/>
  <c r="AM16" i="5" s="1"/>
  <c r="F16" i="5"/>
  <c r="AL16" i="5" s="1"/>
  <c r="E16" i="5"/>
  <c r="AK16" i="5" s="1"/>
  <c r="D16" i="5"/>
  <c r="AJ16" i="5" s="1"/>
  <c r="L15" i="5"/>
  <c r="AR15" i="5" s="1"/>
  <c r="K15" i="5"/>
  <c r="AQ15" i="5" s="1"/>
  <c r="J15" i="5"/>
  <c r="AP15" i="5" s="1"/>
  <c r="I15" i="5"/>
  <c r="AO15" i="5" s="1"/>
  <c r="H15" i="5"/>
  <c r="AN15" i="5" s="1"/>
  <c r="G15" i="5"/>
  <c r="AM15" i="5" s="1"/>
  <c r="F15" i="5"/>
  <c r="AL15" i="5" s="1"/>
  <c r="E15" i="5"/>
  <c r="AK15" i="5" s="1"/>
  <c r="D15" i="5"/>
  <c r="AJ15" i="5" s="1"/>
  <c r="L14" i="5"/>
  <c r="AR14" i="5" s="1"/>
  <c r="K14" i="5"/>
  <c r="AQ14" i="5" s="1"/>
  <c r="J14" i="5"/>
  <c r="AP14" i="5" s="1"/>
  <c r="I14" i="5"/>
  <c r="AO14" i="5" s="1"/>
  <c r="H14" i="5"/>
  <c r="AN14" i="5" s="1"/>
  <c r="G14" i="5"/>
  <c r="AM14" i="5" s="1"/>
  <c r="F14" i="5"/>
  <c r="AL14" i="5" s="1"/>
  <c r="E14" i="5"/>
  <c r="AK14" i="5" s="1"/>
  <c r="D14" i="5"/>
  <c r="AJ14" i="5" s="1"/>
  <c r="L13" i="5"/>
  <c r="AR13" i="5" s="1"/>
  <c r="K13" i="5"/>
  <c r="AQ13" i="5" s="1"/>
  <c r="J13" i="5"/>
  <c r="AP13" i="5" s="1"/>
  <c r="I13" i="5"/>
  <c r="AO13" i="5" s="1"/>
  <c r="H13" i="5"/>
  <c r="AN13" i="5" s="1"/>
  <c r="G13" i="5"/>
  <c r="AM13" i="5" s="1"/>
  <c r="F13" i="5"/>
  <c r="AL13" i="5" s="1"/>
  <c r="E13" i="5"/>
  <c r="AK13" i="5" s="1"/>
  <c r="D13" i="5"/>
  <c r="AJ13" i="5" s="1"/>
  <c r="L12" i="5"/>
  <c r="AR12" i="5" s="1"/>
  <c r="K12" i="5"/>
  <c r="AQ12" i="5" s="1"/>
  <c r="J12" i="5"/>
  <c r="AP12" i="5" s="1"/>
  <c r="I12" i="5"/>
  <c r="AO12" i="5" s="1"/>
  <c r="H12" i="5"/>
  <c r="AN12" i="5" s="1"/>
  <c r="G12" i="5"/>
  <c r="AM12" i="5" s="1"/>
  <c r="F12" i="5"/>
  <c r="AL12" i="5" s="1"/>
  <c r="E12" i="5"/>
  <c r="AK12" i="5" s="1"/>
  <c r="D12" i="5"/>
  <c r="AJ12" i="5" s="1"/>
  <c r="L11" i="5"/>
  <c r="AR11" i="5" s="1"/>
  <c r="K11" i="5"/>
  <c r="AQ11" i="5" s="1"/>
  <c r="J11" i="5"/>
  <c r="AP11" i="5" s="1"/>
  <c r="I11" i="5"/>
  <c r="AO11" i="5" s="1"/>
  <c r="H11" i="5"/>
  <c r="AN11" i="5" s="1"/>
  <c r="G11" i="5"/>
  <c r="AM11" i="5" s="1"/>
  <c r="F11" i="5"/>
  <c r="AL11" i="5" s="1"/>
  <c r="E11" i="5"/>
  <c r="AK11" i="5" s="1"/>
  <c r="D11" i="5"/>
  <c r="AJ11" i="5" s="1"/>
  <c r="L10" i="5"/>
  <c r="AR10" i="5" s="1"/>
  <c r="K10" i="5"/>
  <c r="AQ10" i="5" s="1"/>
  <c r="J10" i="5"/>
  <c r="AP10" i="5" s="1"/>
  <c r="I10" i="5"/>
  <c r="AO10" i="5" s="1"/>
  <c r="H10" i="5"/>
  <c r="AN10" i="5" s="1"/>
  <c r="G10" i="5"/>
  <c r="AM10" i="5" s="1"/>
  <c r="F10" i="5"/>
  <c r="AL10" i="5" s="1"/>
  <c r="E10" i="5"/>
  <c r="AK10" i="5" s="1"/>
  <c r="D10" i="5"/>
  <c r="AJ10" i="5" s="1"/>
  <c r="L9" i="5"/>
  <c r="AR9" i="5" s="1"/>
  <c r="K9" i="5"/>
  <c r="AQ9" i="5" s="1"/>
  <c r="J9" i="5"/>
  <c r="AP9" i="5" s="1"/>
  <c r="I9" i="5"/>
  <c r="AO9" i="5" s="1"/>
  <c r="H9" i="5"/>
  <c r="AN9" i="5" s="1"/>
  <c r="G9" i="5"/>
  <c r="AM9" i="5" s="1"/>
  <c r="F9" i="5"/>
  <c r="AL9" i="5" s="1"/>
  <c r="E9" i="5"/>
  <c r="AK9" i="5" s="1"/>
  <c r="D9" i="5"/>
  <c r="AJ9" i="5" s="1"/>
  <c r="L8" i="5"/>
  <c r="AR8" i="5" s="1"/>
  <c r="K8" i="5"/>
  <c r="AQ8" i="5" s="1"/>
  <c r="J8" i="5"/>
  <c r="AP8" i="5" s="1"/>
  <c r="I8" i="5"/>
  <c r="AO8" i="5" s="1"/>
  <c r="H8" i="5"/>
  <c r="AN8" i="5" s="1"/>
  <c r="G8" i="5"/>
  <c r="AM8" i="5" s="1"/>
  <c r="F8" i="5"/>
  <c r="AL8" i="5" s="1"/>
  <c r="E8" i="5"/>
  <c r="AK8" i="5" s="1"/>
  <c r="D8" i="5"/>
  <c r="AJ8" i="5" s="1"/>
  <c r="L7" i="5"/>
  <c r="AR7" i="5" s="1"/>
  <c r="K7" i="5"/>
  <c r="AQ7" i="5" s="1"/>
  <c r="J7" i="5"/>
  <c r="AP7" i="5" s="1"/>
  <c r="I7" i="5"/>
  <c r="AO7" i="5" s="1"/>
  <c r="H7" i="5"/>
  <c r="AN7" i="5" s="1"/>
  <c r="G7" i="5"/>
  <c r="AM7" i="5" s="1"/>
  <c r="F7" i="5"/>
  <c r="AL7" i="5" s="1"/>
  <c r="E7" i="5"/>
  <c r="AK7" i="5" s="1"/>
  <c r="D7" i="5"/>
  <c r="AJ7" i="5" s="1"/>
  <c r="L6" i="5"/>
  <c r="AR6" i="5" s="1"/>
  <c r="K6" i="5"/>
  <c r="AQ6" i="5" s="1"/>
  <c r="J6" i="5"/>
  <c r="AP6" i="5" s="1"/>
  <c r="I6" i="5"/>
  <c r="AO6" i="5" s="1"/>
  <c r="H6" i="5"/>
  <c r="AN6" i="5" s="1"/>
  <c r="G6" i="5"/>
  <c r="AM6" i="5" s="1"/>
  <c r="F6" i="5"/>
  <c r="AL6" i="5" s="1"/>
  <c r="E6" i="5"/>
  <c r="AK6" i="5" s="1"/>
  <c r="D6" i="5"/>
  <c r="AJ6" i="5" s="1"/>
  <c r="L107" i="3"/>
  <c r="K107" i="3"/>
  <c r="H60" i="2"/>
  <c r="X60" i="2" s="1"/>
  <c r="F51" i="2"/>
  <c r="V51" i="2" s="1"/>
  <c r="F17" i="2"/>
  <c r="V17" i="2" s="1"/>
  <c r="H113" i="1"/>
  <c r="H52" i="2" s="1"/>
  <c r="X52" i="2" s="1"/>
  <c r="G113" i="1"/>
  <c r="G8" i="2" s="1"/>
  <c r="W8" i="2" s="1"/>
  <c r="F113" i="1"/>
  <c r="F28" i="2" s="1"/>
  <c r="V28" i="2" s="1"/>
  <c r="E113" i="1"/>
  <c r="E56" i="2" s="1"/>
  <c r="U56" i="2" s="1"/>
  <c r="D113" i="1"/>
  <c r="D93" i="2" s="1"/>
  <c r="T93" i="2" s="1"/>
  <c r="I112" i="1"/>
  <c r="J112" i="1" s="1"/>
  <c r="E9" i="2" l="1"/>
  <c r="U9" i="2" s="1"/>
  <c r="F52" i="3"/>
  <c r="D46" i="3"/>
  <c r="E13" i="2"/>
  <c r="U13" i="2" s="1"/>
  <c r="E22" i="2"/>
  <c r="U22" i="2" s="1"/>
  <c r="F22" i="2"/>
  <c r="V22" i="2" s="1"/>
  <c r="AJ11" i="7"/>
  <c r="F41" i="2"/>
  <c r="V41" i="2" s="1"/>
  <c r="D82" i="2"/>
  <c r="T82" i="2" s="1"/>
  <c r="U89" i="6"/>
  <c r="F89" i="6" s="1"/>
  <c r="D20" i="2"/>
  <c r="T20" i="2" s="1"/>
  <c r="E86" i="3"/>
  <c r="V95" i="6"/>
  <c r="G95" i="6" s="1"/>
  <c r="D87" i="3"/>
  <c r="W95" i="6"/>
  <c r="H95" i="6" s="1"/>
  <c r="W98" i="6"/>
  <c r="H98" i="6" s="1"/>
  <c r="D25" i="2"/>
  <c r="T25" i="2" s="1"/>
  <c r="F42" i="3"/>
  <c r="F92" i="3"/>
  <c r="S99" i="6"/>
  <c r="D99" i="6" s="1"/>
  <c r="D86" i="3"/>
  <c r="G30" i="2"/>
  <c r="W30" i="2" s="1"/>
  <c r="G92" i="3"/>
  <c r="H31" i="2"/>
  <c r="X31" i="2" s="1"/>
  <c r="I113" i="1"/>
  <c r="G52" i="3"/>
  <c r="F74" i="3"/>
  <c r="D8" i="2"/>
  <c r="T8" i="2" s="1"/>
  <c r="H44" i="2"/>
  <c r="X44" i="2" s="1"/>
  <c r="H8" i="2"/>
  <c r="E49" i="2"/>
  <c r="U49" i="2" s="1"/>
  <c r="F76" i="3"/>
  <c r="V17" i="6"/>
  <c r="G17" i="6" s="1"/>
  <c r="D9" i="2"/>
  <c r="T9" i="2" s="1"/>
  <c r="S61" i="6"/>
  <c r="D61" i="6" s="1"/>
  <c r="AJ26" i="7" s="1"/>
  <c r="U67" i="6"/>
  <c r="F67" i="6" s="1"/>
  <c r="E61" i="2"/>
  <c r="U61" i="2" s="1"/>
  <c r="F77" i="3"/>
  <c r="W79" i="6"/>
  <c r="H79" i="6" s="1"/>
  <c r="H10" i="2"/>
  <c r="X10" i="2" s="1"/>
  <c r="H11" i="2"/>
  <c r="X11" i="2" s="1"/>
  <c r="E76" i="2"/>
  <c r="U76" i="2" s="1"/>
  <c r="D80" i="3"/>
  <c r="S83" i="6"/>
  <c r="D83" i="6" s="1"/>
  <c r="G80" i="3"/>
  <c r="D15" i="2"/>
  <c r="T15" i="2" s="1"/>
  <c r="H83" i="3"/>
  <c r="V33" i="6"/>
  <c r="G33" i="6" s="1"/>
  <c r="E42" i="3"/>
  <c r="G79" i="3"/>
  <c r="E90" i="3"/>
  <c r="V30" i="6"/>
  <c r="G30" i="6" s="1"/>
  <c r="U51" i="6"/>
  <c r="F51" i="6" s="1"/>
  <c r="F90" i="3"/>
  <c r="U30" i="6"/>
  <c r="F30" i="6" s="1"/>
  <c r="F43" i="3"/>
  <c r="U27" i="6"/>
  <c r="F27" i="6" s="1"/>
  <c r="F80" i="3"/>
  <c r="T27" i="6"/>
  <c r="E27" i="6" s="1"/>
  <c r="T64" i="6"/>
  <c r="E64" i="6" s="1"/>
  <c r="F93" i="3"/>
  <c r="T24" i="6"/>
  <c r="E24" i="6" s="1"/>
  <c r="T67" i="6"/>
  <c r="E67" i="6" s="1"/>
  <c r="H80" i="3"/>
  <c r="E66" i="3"/>
  <c r="H82" i="3"/>
  <c r="H99" i="3"/>
  <c r="S21" i="6"/>
  <c r="D21" i="6" s="1"/>
  <c r="S24" i="6"/>
  <c r="D24" i="6" s="1"/>
  <c r="D74" i="3"/>
  <c r="W20" i="6"/>
  <c r="H20" i="6" s="1"/>
  <c r="G96" i="3"/>
  <c r="E74" i="3"/>
  <c r="E83" i="3"/>
  <c r="W17" i="6"/>
  <c r="H17" i="6" s="1"/>
  <c r="E76" i="3"/>
  <c r="D84" i="3"/>
  <c r="V14" i="6"/>
  <c r="G14" i="6" s="1"/>
  <c r="U14" i="6"/>
  <c r="F14" i="6" s="1"/>
  <c r="U11" i="6"/>
  <c r="F11" i="6" s="1"/>
  <c r="T11" i="6"/>
  <c r="E11" i="6" s="1"/>
  <c r="E77" i="3"/>
  <c r="E89" i="3"/>
  <c r="W33" i="6"/>
  <c r="H33" i="6" s="1"/>
  <c r="V41" i="6"/>
  <c r="G41" i="6" s="1"/>
  <c r="S64" i="6"/>
  <c r="D64" i="6" s="1"/>
  <c r="G67" i="3"/>
  <c r="V67" i="6"/>
  <c r="G67" i="6" s="1"/>
  <c r="F8" i="3"/>
  <c r="U8" i="6"/>
  <c r="F8" i="6" s="1"/>
  <c r="G93" i="3"/>
  <c r="H28" i="3"/>
  <c r="W28" i="6"/>
  <c r="H28" i="6" s="1"/>
  <c r="T100" i="6"/>
  <c r="E100" i="6" s="1"/>
  <c r="E100" i="3"/>
  <c r="S97" i="6"/>
  <c r="D97" i="6" s="1"/>
  <c r="D97" i="3"/>
  <c r="W93" i="6"/>
  <c r="H93" i="6" s="1"/>
  <c r="H93" i="3"/>
  <c r="V90" i="6"/>
  <c r="G90" i="6" s="1"/>
  <c r="G90" i="3"/>
  <c r="U87" i="6"/>
  <c r="F87" i="6" s="1"/>
  <c r="F87" i="3"/>
  <c r="T84" i="6"/>
  <c r="E84" i="6" s="1"/>
  <c r="E84" i="3"/>
  <c r="S81" i="6"/>
  <c r="D81" i="6" s="1"/>
  <c r="D81" i="3"/>
  <c r="W77" i="6"/>
  <c r="H77" i="6" s="1"/>
  <c r="H77" i="3"/>
  <c r="H96" i="3"/>
  <c r="G9" i="3"/>
  <c r="V9" i="6"/>
  <c r="G9" i="6" s="1"/>
  <c r="S45" i="6"/>
  <c r="D45" i="6" s="1"/>
  <c r="AJ10" i="7" s="1"/>
  <c r="D100" i="3"/>
  <c r="S48" i="6"/>
  <c r="D48" i="6" s="1"/>
  <c r="AJ13" i="7" s="1"/>
  <c r="T48" i="6"/>
  <c r="E48" i="6" s="1"/>
  <c r="T51" i="6"/>
  <c r="E51" i="6" s="1"/>
  <c r="E19" i="3"/>
  <c r="T19" i="6"/>
  <c r="E19" i="6" s="1"/>
  <c r="E87" i="3"/>
  <c r="U54" i="6"/>
  <c r="F54" i="6" s="1"/>
  <c r="D32" i="3"/>
  <c r="S32" i="6"/>
  <c r="D32" i="6" s="1"/>
  <c r="G25" i="3"/>
  <c r="V25" i="6"/>
  <c r="G25" i="6" s="1"/>
  <c r="F22" i="3"/>
  <c r="U22" i="6"/>
  <c r="F22" i="6" s="1"/>
  <c r="D16" i="3"/>
  <c r="S16" i="6"/>
  <c r="D16" i="6" s="1"/>
  <c r="G77" i="3"/>
  <c r="V54" i="6"/>
  <c r="G54" i="6" s="1"/>
  <c r="H12" i="3"/>
  <c r="W12" i="6"/>
  <c r="H12" i="6" s="1"/>
  <c r="G8" i="3"/>
  <c r="V8" i="6"/>
  <c r="G8" i="6" s="1"/>
  <c r="E32" i="3"/>
  <c r="T32" i="6"/>
  <c r="E32" i="6" s="1"/>
  <c r="D29" i="3"/>
  <c r="S29" i="6"/>
  <c r="D29" i="6" s="1"/>
  <c r="H25" i="3"/>
  <c r="W25" i="6"/>
  <c r="H25" i="6" s="1"/>
  <c r="G22" i="3"/>
  <c r="V22" i="6"/>
  <c r="G22" i="6" s="1"/>
  <c r="F19" i="3"/>
  <c r="U19" i="6"/>
  <c r="F19" i="6" s="1"/>
  <c r="E16" i="3"/>
  <c r="T16" i="6"/>
  <c r="E16" i="6" s="1"/>
  <c r="D13" i="3"/>
  <c r="S13" i="6"/>
  <c r="D13" i="6" s="1"/>
  <c r="H9" i="3"/>
  <c r="W9" i="6"/>
  <c r="H9" i="6" s="1"/>
  <c r="V57" i="6"/>
  <c r="G57" i="6" s="1"/>
  <c r="G74" i="3"/>
  <c r="U33" i="6"/>
  <c r="F33" i="6" s="1"/>
  <c r="T30" i="6"/>
  <c r="E30" i="6" s="1"/>
  <c r="S27" i="6"/>
  <c r="D27" i="6" s="1"/>
  <c r="AJ91" i="7" s="1"/>
  <c r="W23" i="6"/>
  <c r="H23" i="6" s="1"/>
  <c r="V20" i="6"/>
  <c r="G20" i="6" s="1"/>
  <c r="U17" i="6"/>
  <c r="F17" i="6" s="1"/>
  <c r="T14" i="6"/>
  <c r="E14" i="6" s="1"/>
  <c r="S11" i="6"/>
  <c r="D11" i="6" s="1"/>
  <c r="S42" i="6"/>
  <c r="D42" i="6" s="1"/>
  <c r="AJ7" i="7" s="1"/>
  <c r="T45" i="6"/>
  <c r="E45" i="6" s="1"/>
  <c r="U48" i="6"/>
  <c r="F48" i="6" s="1"/>
  <c r="V51" i="6"/>
  <c r="G51" i="6" s="1"/>
  <c r="S58" i="6"/>
  <c r="D58" i="6" s="1"/>
  <c r="AJ23" i="7" s="1"/>
  <c r="T61" i="6"/>
  <c r="E61" i="6" s="1"/>
  <c r="U64" i="6"/>
  <c r="F64" i="6" s="1"/>
  <c r="U86" i="6"/>
  <c r="F86" i="6" s="1"/>
  <c r="V89" i="6"/>
  <c r="G89" i="6" s="1"/>
  <c r="W92" i="6"/>
  <c r="H92" i="6" s="1"/>
  <c r="S96" i="6"/>
  <c r="D96" i="6" s="1"/>
  <c r="T99" i="6"/>
  <c r="E99" i="6" s="1"/>
  <c r="G43" i="3"/>
  <c r="H74" i="3"/>
  <c r="D78" i="3"/>
  <c r="E81" i="3"/>
  <c r="F84" i="3"/>
  <c r="G87" i="3"/>
  <c r="H90" i="3"/>
  <c r="D94" i="3"/>
  <c r="E97" i="3"/>
  <c r="F100" i="3"/>
  <c r="T33" i="6"/>
  <c r="E33" i="6" s="1"/>
  <c r="S30" i="6"/>
  <c r="D30" i="6" s="1"/>
  <c r="W26" i="6"/>
  <c r="H26" i="6" s="1"/>
  <c r="V23" i="6"/>
  <c r="G23" i="6" s="1"/>
  <c r="U20" i="6"/>
  <c r="F20" i="6" s="1"/>
  <c r="T17" i="6"/>
  <c r="E17" i="6" s="1"/>
  <c r="S14" i="6"/>
  <c r="D14" i="6" s="1"/>
  <c r="W10" i="6"/>
  <c r="H10" i="6" s="1"/>
  <c r="U45" i="6"/>
  <c r="F45" i="6" s="1"/>
  <c r="V48" i="6"/>
  <c r="G48" i="6" s="1"/>
  <c r="S55" i="6"/>
  <c r="D55" i="6" s="1"/>
  <c r="AJ20" i="7" s="1"/>
  <c r="T58" i="6"/>
  <c r="E58" i="6" s="1"/>
  <c r="U61" i="6"/>
  <c r="F61" i="6" s="1"/>
  <c r="V64" i="6"/>
  <c r="G64" i="6" s="1"/>
  <c r="S77" i="6"/>
  <c r="D77" i="6" s="1"/>
  <c r="T80" i="6"/>
  <c r="E80" i="6" s="1"/>
  <c r="U83" i="6"/>
  <c r="F83" i="6" s="1"/>
  <c r="V86" i="6"/>
  <c r="G86" i="6" s="1"/>
  <c r="W89" i="6"/>
  <c r="H89" i="6" s="1"/>
  <c r="S93" i="6"/>
  <c r="D93" i="6" s="1"/>
  <c r="T96" i="6"/>
  <c r="E96" i="6" s="1"/>
  <c r="U99" i="6"/>
  <c r="F99" i="6" s="1"/>
  <c r="E44" i="3"/>
  <c r="D75" i="3"/>
  <c r="E78" i="3"/>
  <c r="F81" i="3"/>
  <c r="G84" i="3"/>
  <c r="H87" i="3"/>
  <c r="D91" i="3"/>
  <c r="E94" i="3"/>
  <c r="F97" i="3"/>
  <c r="G100" i="3"/>
  <c r="S33" i="6"/>
  <c r="D33" i="6" s="1"/>
  <c r="W29" i="6"/>
  <c r="H29" i="6" s="1"/>
  <c r="V26" i="6"/>
  <c r="G26" i="6" s="1"/>
  <c r="U23" i="6"/>
  <c r="F23" i="6" s="1"/>
  <c r="T20" i="6"/>
  <c r="E20" i="6" s="1"/>
  <c r="S17" i="6"/>
  <c r="D17" i="6" s="1"/>
  <c r="W13" i="6"/>
  <c r="H13" i="6" s="1"/>
  <c r="V10" i="6"/>
  <c r="G10" i="6" s="1"/>
  <c r="V45" i="6"/>
  <c r="G45" i="6" s="1"/>
  <c r="S52" i="6"/>
  <c r="D52" i="6" s="1"/>
  <c r="AJ17" i="7" s="1"/>
  <c r="T55" i="6"/>
  <c r="E55" i="6" s="1"/>
  <c r="U58" i="6"/>
  <c r="F58" i="6" s="1"/>
  <c r="V61" i="6"/>
  <c r="G61" i="6" s="1"/>
  <c r="V83" i="6"/>
  <c r="G83" i="6" s="1"/>
  <c r="W86" i="6"/>
  <c r="H86" i="6" s="1"/>
  <c r="S90" i="6"/>
  <c r="D90" i="6" s="1"/>
  <c r="T93" i="6"/>
  <c r="E93" i="6" s="1"/>
  <c r="U96" i="6"/>
  <c r="F96" i="6" s="1"/>
  <c r="V99" i="6"/>
  <c r="G99" i="6" s="1"/>
  <c r="E75" i="3"/>
  <c r="F78" i="3"/>
  <c r="G81" i="3"/>
  <c r="H84" i="3"/>
  <c r="D88" i="3"/>
  <c r="E91" i="3"/>
  <c r="F94" i="3"/>
  <c r="G97" i="3"/>
  <c r="H100" i="3"/>
  <c r="W32" i="6"/>
  <c r="H32" i="6" s="1"/>
  <c r="V29" i="6"/>
  <c r="G29" i="6" s="1"/>
  <c r="U26" i="6"/>
  <c r="F26" i="6" s="1"/>
  <c r="T23" i="6"/>
  <c r="E23" i="6" s="1"/>
  <c r="S20" i="6"/>
  <c r="D20" i="6" s="1"/>
  <c r="W16" i="6"/>
  <c r="H16" i="6" s="1"/>
  <c r="V13" i="6"/>
  <c r="G13" i="6" s="1"/>
  <c r="U10" i="6"/>
  <c r="F10" i="6" s="1"/>
  <c r="V42" i="6"/>
  <c r="G42" i="6" s="1"/>
  <c r="S49" i="6"/>
  <c r="D49" i="6" s="1"/>
  <c r="AJ14" i="7" s="1"/>
  <c r="T52" i="6"/>
  <c r="E52" i="6" s="1"/>
  <c r="U55" i="6"/>
  <c r="F55" i="6" s="1"/>
  <c r="V58" i="6"/>
  <c r="G58" i="6" s="1"/>
  <c r="S65" i="6"/>
  <c r="D65" i="6" s="1"/>
  <c r="AJ30" i="7" s="1"/>
  <c r="F75" i="3"/>
  <c r="G78" i="3"/>
  <c r="H81" i="3"/>
  <c r="D85" i="3"/>
  <c r="E88" i="3"/>
  <c r="F91" i="3"/>
  <c r="G94" i="3"/>
  <c r="H97" i="3"/>
  <c r="S8" i="6"/>
  <c r="D8" i="6" s="1"/>
  <c r="V32" i="6"/>
  <c r="G32" i="6" s="1"/>
  <c r="U29" i="6"/>
  <c r="F29" i="6" s="1"/>
  <c r="T26" i="6"/>
  <c r="E26" i="6" s="1"/>
  <c r="S23" i="6"/>
  <c r="D23" i="6" s="1"/>
  <c r="W19" i="6"/>
  <c r="H19" i="6" s="1"/>
  <c r="V16" i="6"/>
  <c r="G16" i="6" s="1"/>
  <c r="U13" i="6"/>
  <c r="F13" i="6" s="1"/>
  <c r="T10" i="6"/>
  <c r="E10" i="6" s="1"/>
  <c r="T49" i="6"/>
  <c r="E49" i="6" s="1"/>
  <c r="V55" i="6"/>
  <c r="G55" i="6" s="1"/>
  <c r="S62" i="6"/>
  <c r="D62" i="6" s="1"/>
  <c r="AJ27" i="7" s="1"/>
  <c r="T65" i="6"/>
  <c r="E65" i="6" s="1"/>
  <c r="G75" i="3"/>
  <c r="H78" i="3"/>
  <c r="D82" i="3"/>
  <c r="E85" i="3"/>
  <c r="F88" i="3"/>
  <c r="G91" i="3"/>
  <c r="H94" i="3"/>
  <c r="D98" i="3"/>
  <c r="W8" i="6"/>
  <c r="H8" i="6" s="1"/>
  <c r="U32" i="6"/>
  <c r="F32" i="6" s="1"/>
  <c r="T29" i="6"/>
  <c r="E29" i="6" s="1"/>
  <c r="S26" i="6"/>
  <c r="D26" i="6" s="1"/>
  <c r="W22" i="6"/>
  <c r="H22" i="6" s="1"/>
  <c r="V19" i="6"/>
  <c r="G19" i="6" s="1"/>
  <c r="U16" i="6"/>
  <c r="F16" i="6" s="1"/>
  <c r="T13" i="6"/>
  <c r="E13" i="6" s="1"/>
  <c r="S10" i="6"/>
  <c r="D10" i="6" s="1"/>
  <c r="S43" i="6"/>
  <c r="D43" i="6" s="1"/>
  <c r="AJ8" i="7" s="1"/>
  <c r="T46" i="6"/>
  <c r="E46" i="6" s="1"/>
  <c r="U49" i="6"/>
  <c r="F49" i="6" s="1"/>
  <c r="S59" i="6"/>
  <c r="D59" i="6" s="1"/>
  <c r="AJ24" i="7" s="1"/>
  <c r="T62" i="6"/>
  <c r="E62" i="6" s="1"/>
  <c r="U65" i="6"/>
  <c r="F65" i="6" s="1"/>
  <c r="D53" i="3"/>
  <c r="H75" i="3"/>
  <c r="D79" i="3"/>
  <c r="E82" i="3"/>
  <c r="F85" i="3"/>
  <c r="G88" i="3"/>
  <c r="H91" i="3"/>
  <c r="D95" i="3"/>
  <c r="E98" i="3"/>
  <c r="T43" i="6"/>
  <c r="E43" i="6" s="1"/>
  <c r="U46" i="6"/>
  <c r="F46" i="6" s="1"/>
  <c r="V49" i="6"/>
  <c r="G49" i="6" s="1"/>
  <c r="S56" i="6"/>
  <c r="D56" i="6" s="1"/>
  <c r="AJ21" i="7" s="1"/>
  <c r="T59" i="6"/>
  <c r="E59" i="6" s="1"/>
  <c r="U62" i="6"/>
  <c r="F62" i="6" s="1"/>
  <c r="V65" i="6"/>
  <c r="G65" i="6" s="1"/>
  <c r="D76" i="3"/>
  <c r="E79" i="3"/>
  <c r="F82" i="3"/>
  <c r="G85" i="3"/>
  <c r="H88" i="3"/>
  <c r="D92" i="3"/>
  <c r="E95" i="3"/>
  <c r="F98" i="3"/>
  <c r="V46" i="6"/>
  <c r="G46" i="6" s="1"/>
  <c r="T56" i="6"/>
  <c r="E56" i="6" s="1"/>
  <c r="U59" i="6"/>
  <c r="F59" i="6" s="1"/>
  <c r="V62" i="6"/>
  <c r="G62" i="6" s="1"/>
  <c r="F79" i="3"/>
  <c r="G82" i="3"/>
  <c r="H85" i="3"/>
  <c r="D89" i="3"/>
  <c r="E92" i="3"/>
  <c r="F95" i="3"/>
  <c r="G98" i="3"/>
  <c r="T8" i="6"/>
  <c r="E8" i="6" s="1"/>
  <c r="W31" i="6"/>
  <c r="H31" i="6" s="1"/>
  <c r="V28" i="6"/>
  <c r="G28" i="6" s="1"/>
  <c r="U25" i="6"/>
  <c r="F25" i="6" s="1"/>
  <c r="T22" i="6"/>
  <c r="E22" i="6" s="1"/>
  <c r="S19" i="6"/>
  <c r="D19" i="6" s="1"/>
  <c r="W15" i="6"/>
  <c r="H15" i="6" s="1"/>
  <c r="V12" i="6"/>
  <c r="G12" i="6" s="1"/>
  <c r="U9" i="6"/>
  <c r="F9" i="6" s="1"/>
  <c r="S50" i="6"/>
  <c r="D50" i="6" s="1"/>
  <c r="T53" i="6"/>
  <c r="E53" i="6" s="1"/>
  <c r="U56" i="6"/>
  <c r="F56" i="6" s="1"/>
  <c r="V59" i="6"/>
  <c r="G59" i="6" s="1"/>
  <c r="S66" i="6"/>
  <c r="D66" i="6" s="1"/>
  <c r="W34" i="6"/>
  <c r="H34" i="6" s="1"/>
  <c r="V31" i="6"/>
  <c r="G31" i="6" s="1"/>
  <c r="U28" i="6"/>
  <c r="F28" i="6" s="1"/>
  <c r="T25" i="6"/>
  <c r="E25" i="6" s="1"/>
  <c r="S22" i="6"/>
  <c r="D22" i="6" s="1"/>
  <c r="W18" i="6"/>
  <c r="H18" i="6" s="1"/>
  <c r="V15" i="6"/>
  <c r="G15" i="6" s="1"/>
  <c r="U12" i="6"/>
  <c r="F12" i="6" s="1"/>
  <c r="T9" i="6"/>
  <c r="E9" i="6" s="1"/>
  <c r="S47" i="6"/>
  <c r="D47" i="6" s="1"/>
  <c r="AJ12" i="7" s="1"/>
  <c r="T50" i="6"/>
  <c r="E50" i="6" s="1"/>
  <c r="U53" i="6"/>
  <c r="F53" i="6" s="1"/>
  <c r="V56" i="6"/>
  <c r="G56" i="6" s="1"/>
  <c r="S63" i="6"/>
  <c r="D63" i="6" s="1"/>
  <c r="AJ28" i="7" s="1"/>
  <c r="V34" i="6"/>
  <c r="G34" i="6" s="1"/>
  <c r="U31" i="6"/>
  <c r="F31" i="6" s="1"/>
  <c r="T28" i="6"/>
  <c r="E28" i="6" s="1"/>
  <c r="S25" i="6"/>
  <c r="D25" i="6" s="1"/>
  <c r="W21" i="6"/>
  <c r="H21" i="6" s="1"/>
  <c r="V18" i="6"/>
  <c r="G18" i="6" s="1"/>
  <c r="U15" i="6"/>
  <c r="F15" i="6" s="1"/>
  <c r="T12" i="6"/>
  <c r="E12" i="6" s="1"/>
  <c r="S9" i="6"/>
  <c r="D9" i="6" s="1"/>
  <c r="S44" i="6"/>
  <c r="D44" i="6" s="1"/>
  <c r="AJ9" i="7" s="1"/>
  <c r="T47" i="6"/>
  <c r="E47" i="6" s="1"/>
  <c r="U50" i="6"/>
  <c r="F50" i="6" s="1"/>
  <c r="V53" i="6"/>
  <c r="G53" i="6" s="1"/>
  <c r="S60" i="6"/>
  <c r="D60" i="6" s="1"/>
  <c r="T63" i="6"/>
  <c r="E63" i="6" s="1"/>
  <c r="U66" i="6"/>
  <c r="F66" i="6" s="1"/>
  <c r="U34" i="6"/>
  <c r="F34" i="6" s="1"/>
  <c r="T31" i="6"/>
  <c r="E31" i="6" s="1"/>
  <c r="S28" i="6"/>
  <c r="D28" i="6" s="1"/>
  <c r="W24" i="6"/>
  <c r="H24" i="6" s="1"/>
  <c r="V21" i="6"/>
  <c r="G21" i="6" s="1"/>
  <c r="U18" i="6"/>
  <c r="F18" i="6" s="1"/>
  <c r="T15" i="6"/>
  <c r="E15" i="6" s="1"/>
  <c r="S12" i="6"/>
  <c r="D12" i="6" s="1"/>
  <c r="S41" i="6"/>
  <c r="D41" i="6" s="1"/>
  <c r="AJ6" i="7" s="1"/>
  <c r="U47" i="6"/>
  <c r="F47" i="6" s="1"/>
  <c r="V50" i="6"/>
  <c r="G50" i="6" s="1"/>
  <c r="S57" i="6"/>
  <c r="D57" i="6" s="1"/>
  <c r="T60" i="6"/>
  <c r="E60" i="6" s="1"/>
  <c r="U63" i="6"/>
  <c r="F63" i="6" s="1"/>
  <c r="V66" i="6"/>
  <c r="G66" i="6" s="1"/>
  <c r="T34" i="6"/>
  <c r="E34" i="6" s="1"/>
  <c r="S31" i="6"/>
  <c r="D31" i="6" s="1"/>
  <c r="W27" i="6"/>
  <c r="H27" i="6" s="1"/>
  <c r="V24" i="6"/>
  <c r="G24" i="6" s="1"/>
  <c r="U21" i="6"/>
  <c r="F21" i="6" s="1"/>
  <c r="T18" i="6"/>
  <c r="E18" i="6" s="1"/>
  <c r="S15" i="6"/>
  <c r="D15" i="6" s="1"/>
  <c r="W11" i="6"/>
  <c r="H11" i="6" s="1"/>
  <c r="T41" i="6"/>
  <c r="E41" i="6" s="1"/>
  <c r="U44" i="6"/>
  <c r="F44" i="6" s="1"/>
  <c r="V47" i="6"/>
  <c r="G47" i="6" s="1"/>
  <c r="S54" i="6"/>
  <c r="D54" i="6" s="1"/>
  <c r="AJ19" i="7" s="1"/>
  <c r="T57" i="6"/>
  <c r="E57" i="6" s="1"/>
  <c r="U60" i="6"/>
  <c r="F60" i="6" s="1"/>
  <c r="V63" i="6"/>
  <c r="G63" i="6" s="1"/>
  <c r="F41" i="3"/>
  <c r="S34" i="6"/>
  <c r="D34" i="6" s="1"/>
  <c r="W30" i="6"/>
  <c r="H30" i="6" s="1"/>
  <c r="V27" i="6"/>
  <c r="G27" i="6" s="1"/>
  <c r="U24" i="6"/>
  <c r="F24" i="6" s="1"/>
  <c r="T21" i="6"/>
  <c r="E21" i="6" s="1"/>
  <c r="S18" i="6"/>
  <c r="D18" i="6" s="1"/>
  <c r="W14" i="6"/>
  <c r="H14" i="6" s="1"/>
  <c r="V11" i="6"/>
  <c r="G11" i="6" s="1"/>
  <c r="V44" i="6"/>
  <c r="G44" i="6" s="1"/>
  <c r="S51" i="6"/>
  <c r="D51" i="6" s="1"/>
  <c r="AJ16" i="7" s="1"/>
  <c r="T54" i="6"/>
  <c r="E54" i="6" s="1"/>
  <c r="U57" i="6"/>
  <c r="F57" i="6" s="1"/>
  <c r="V60" i="6"/>
  <c r="G60" i="6" s="1"/>
  <c r="S67" i="6"/>
  <c r="D67" i="6" s="1"/>
  <c r="AJ32" i="7" s="1"/>
  <c r="J113" i="1"/>
  <c r="K112" i="1"/>
  <c r="D92" i="2"/>
  <c r="T92" i="2" s="1"/>
  <c r="D59" i="2"/>
  <c r="T59" i="2" s="1"/>
  <c r="D47" i="2"/>
  <c r="T47" i="2" s="1"/>
  <c r="D40" i="2"/>
  <c r="D26" i="2"/>
  <c r="T26" i="2" s="1"/>
  <c r="D14" i="2"/>
  <c r="T14" i="2" s="1"/>
  <c r="D87" i="2"/>
  <c r="T87" i="2" s="1"/>
  <c r="D74" i="2"/>
  <c r="T74" i="2" s="1"/>
  <c r="D65" i="2"/>
  <c r="T65" i="2" s="1"/>
  <c r="D54" i="2"/>
  <c r="T54" i="2" s="1"/>
  <c r="D41" i="2"/>
  <c r="T41" i="2" s="1"/>
  <c r="D95" i="2"/>
  <c r="T95" i="2" s="1"/>
  <c r="D81" i="2"/>
  <c r="T81" i="2" s="1"/>
  <c r="D48" i="2"/>
  <c r="T48" i="2" s="1"/>
  <c r="D30" i="2"/>
  <c r="T30" i="2" s="1"/>
  <c r="D60" i="2"/>
  <c r="T60" i="2" s="1"/>
  <c r="D27" i="2"/>
  <c r="T27" i="2" s="1"/>
  <c r="D98" i="2"/>
  <c r="T98" i="2" s="1"/>
  <c r="D76" i="2"/>
  <c r="T76" i="2" s="1"/>
  <c r="D63" i="2"/>
  <c r="T63" i="2" s="1"/>
  <c r="D49" i="2"/>
  <c r="T49" i="2" s="1"/>
  <c r="D16" i="2"/>
  <c r="T16" i="2" s="1"/>
  <c r="D89" i="2"/>
  <c r="T89" i="2" s="1"/>
  <c r="D83" i="2"/>
  <c r="T83" i="2" s="1"/>
  <c r="D66" i="2"/>
  <c r="T66" i="2" s="1"/>
  <c r="D56" i="2"/>
  <c r="T56" i="2" s="1"/>
  <c r="D50" i="2"/>
  <c r="T50" i="2" s="1"/>
  <c r="D43" i="2"/>
  <c r="T43" i="2" s="1"/>
  <c r="D23" i="2"/>
  <c r="T23" i="2" s="1"/>
  <c r="D96" i="2"/>
  <c r="T96" i="2" s="1"/>
  <c r="D77" i="2"/>
  <c r="T77" i="2" s="1"/>
  <c r="D84" i="2"/>
  <c r="T84" i="2" s="1"/>
  <c r="D61" i="2"/>
  <c r="T61" i="2" s="1"/>
  <c r="D90" i="2"/>
  <c r="T90" i="2" s="1"/>
  <c r="D78" i="2"/>
  <c r="T78" i="2" s="1"/>
  <c r="D57" i="2"/>
  <c r="T57" i="2" s="1"/>
  <c r="D51" i="2"/>
  <c r="T51" i="2" s="1"/>
  <c r="D34" i="2"/>
  <c r="T34" i="2" s="1"/>
  <c r="D24" i="2"/>
  <c r="T24" i="2" s="1"/>
  <c r="D18" i="2"/>
  <c r="T18" i="2" s="1"/>
  <c r="D64" i="2"/>
  <c r="T64" i="2" s="1"/>
  <c r="D45" i="2"/>
  <c r="T45" i="2" s="1"/>
  <c r="D94" i="2"/>
  <c r="T94" i="2" s="1"/>
  <c r="D85" i="2"/>
  <c r="T85" i="2" s="1"/>
  <c r="D52" i="2"/>
  <c r="T52" i="2" s="1"/>
  <c r="D29" i="2"/>
  <c r="T29" i="2" s="1"/>
  <c r="D91" i="2"/>
  <c r="T91" i="2" s="1"/>
  <c r="D79" i="2"/>
  <c r="T79" i="2" s="1"/>
  <c r="D72" i="2"/>
  <c r="D58" i="2"/>
  <c r="T58" i="2" s="1"/>
  <c r="D46" i="2"/>
  <c r="T46" i="2" s="1"/>
  <c r="D97" i="2"/>
  <c r="T97" i="2" s="1"/>
  <c r="D86" i="2"/>
  <c r="T86" i="2" s="1"/>
  <c r="D73" i="2"/>
  <c r="T73" i="2" s="1"/>
  <c r="D32" i="2"/>
  <c r="T32" i="2" s="1"/>
  <c r="D80" i="2"/>
  <c r="T80" i="2" s="1"/>
  <c r="D62" i="2"/>
  <c r="T62" i="2" s="1"/>
  <c r="E8" i="2"/>
  <c r="F9" i="2"/>
  <c r="V9" i="2" s="1"/>
  <c r="D12" i="2"/>
  <c r="T12" i="2" s="1"/>
  <c r="F18" i="2"/>
  <c r="V18" i="2" s="1"/>
  <c r="F20" i="2"/>
  <c r="V20" i="2" s="1"/>
  <c r="F25" i="2"/>
  <c r="V25" i="2" s="1"/>
  <c r="D28" i="2"/>
  <c r="T28" i="2" s="1"/>
  <c r="E32" i="2"/>
  <c r="U32" i="2" s="1"/>
  <c r="H51" i="2"/>
  <c r="X51" i="2" s="1"/>
  <c r="G61" i="2"/>
  <c r="W61" i="2" s="1"/>
  <c r="F77" i="2"/>
  <c r="V77" i="2" s="1"/>
  <c r="E87" i="2"/>
  <c r="U87" i="2" s="1"/>
  <c r="E74" i="2"/>
  <c r="U74" i="2" s="1"/>
  <c r="E65" i="2"/>
  <c r="U65" i="2" s="1"/>
  <c r="E54" i="2"/>
  <c r="U54" i="2" s="1"/>
  <c r="E41" i="2"/>
  <c r="U41" i="2" s="1"/>
  <c r="E95" i="2"/>
  <c r="U95" i="2" s="1"/>
  <c r="E81" i="2"/>
  <c r="U81" i="2" s="1"/>
  <c r="E48" i="2"/>
  <c r="U48" i="2" s="1"/>
  <c r="E30" i="2"/>
  <c r="U30" i="2" s="1"/>
  <c r="E21" i="2"/>
  <c r="U21" i="2" s="1"/>
  <c r="E60" i="2"/>
  <c r="U60" i="2" s="1"/>
  <c r="E98" i="2"/>
  <c r="U98" i="2" s="1"/>
  <c r="E88" i="2"/>
  <c r="U88" i="2" s="1"/>
  <c r="E82" i="2"/>
  <c r="U82" i="2" s="1"/>
  <c r="E75" i="2"/>
  <c r="U75" i="2" s="1"/>
  <c r="E55" i="2"/>
  <c r="U55" i="2" s="1"/>
  <c r="E42" i="2"/>
  <c r="U42" i="2" s="1"/>
  <c r="E33" i="2"/>
  <c r="U33" i="2" s="1"/>
  <c r="E93" i="2"/>
  <c r="U93" i="2" s="1"/>
  <c r="E28" i="2"/>
  <c r="U28" i="2" s="1"/>
  <c r="E96" i="2"/>
  <c r="U96" i="2" s="1"/>
  <c r="E77" i="2"/>
  <c r="U77" i="2" s="1"/>
  <c r="E44" i="2"/>
  <c r="U44" i="2" s="1"/>
  <c r="E31" i="2"/>
  <c r="U31" i="2" s="1"/>
  <c r="E84" i="2"/>
  <c r="U84" i="2" s="1"/>
  <c r="E90" i="2"/>
  <c r="U90" i="2" s="1"/>
  <c r="E78" i="2"/>
  <c r="U78" i="2" s="1"/>
  <c r="E57" i="2"/>
  <c r="U57" i="2" s="1"/>
  <c r="E51" i="2"/>
  <c r="U51" i="2" s="1"/>
  <c r="E34" i="2"/>
  <c r="U34" i="2" s="1"/>
  <c r="E24" i="2"/>
  <c r="U24" i="2" s="1"/>
  <c r="E18" i="2"/>
  <c r="U18" i="2" s="1"/>
  <c r="E64" i="2"/>
  <c r="U64" i="2" s="1"/>
  <c r="E45" i="2"/>
  <c r="U45" i="2" s="1"/>
  <c r="E12" i="2"/>
  <c r="U12" i="2" s="1"/>
  <c r="E94" i="2"/>
  <c r="U94" i="2" s="1"/>
  <c r="E85" i="2"/>
  <c r="U85" i="2" s="1"/>
  <c r="E52" i="2"/>
  <c r="U52" i="2" s="1"/>
  <c r="E91" i="2"/>
  <c r="U91" i="2" s="1"/>
  <c r="E79" i="2"/>
  <c r="U79" i="2" s="1"/>
  <c r="E72" i="2"/>
  <c r="E58" i="2"/>
  <c r="U58" i="2" s="1"/>
  <c r="E46" i="2"/>
  <c r="U46" i="2" s="1"/>
  <c r="E25" i="2"/>
  <c r="U25" i="2" s="1"/>
  <c r="E19" i="2"/>
  <c r="U19" i="2" s="1"/>
  <c r="E97" i="2"/>
  <c r="U97" i="2" s="1"/>
  <c r="E86" i="2"/>
  <c r="U86" i="2" s="1"/>
  <c r="E73" i="2"/>
  <c r="U73" i="2" s="1"/>
  <c r="E80" i="2"/>
  <c r="U80" i="2" s="1"/>
  <c r="E62" i="2"/>
  <c r="U62" i="2" s="1"/>
  <c r="E53" i="2"/>
  <c r="U53" i="2" s="1"/>
  <c r="E20" i="2"/>
  <c r="U20" i="2" s="1"/>
  <c r="E92" i="2"/>
  <c r="U92" i="2" s="1"/>
  <c r="F8" i="2"/>
  <c r="G9" i="2"/>
  <c r="W9" i="2" s="1"/>
  <c r="G12" i="2"/>
  <c r="W12" i="2" s="1"/>
  <c r="E14" i="2"/>
  <c r="U14" i="2" s="1"/>
  <c r="E16" i="2"/>
  <c r="U16" i="2" s="1"/>
  <c r="G18" i="2"/>
  <c r="W18" i="2" s="1"/>
  <c r="H20" i="2"/>
  <c r="X20" i="2" s="1"/>
  <c r="G32" i="2"/>
  <c r="W32" i="2" s="1"/>
  <c r="D42" i="2"/>
  <c r="T42" i="2" s="1"/>
  <c r="G56" i="2"/>
  <c r="W56" i="2" s="1"/>
  <c r="H77" i="2"/>
  <c r="X77" i="2" s="1"/>
  <c r="F95" i="2"/>
  <c r="V95" i="2" s="1"/>
  <c r="F81" i="2"/>
  <c r="V81" i="2" s="1"/>
  <c r="F48" i="2"/>
  <c r="V48" i="2" s="1"/>
  <c r="F30" i="2"/>
  <c r="V30" i="2" s="1"/>
  <c r="F21" i="2"/>
  <c r="V21" i="2" s="1"/>
  <c r="F60" i="2"/>
  <c r="V60" i="2" s="1"/>
  <c r="F27" i="2"/>
  <c r="V27" i="2" s="1"/>
  <c r="F15" i="2"/>
  <c r="V15" i="2" s="1"/>
  <c r="F98" i="2"/>
  <c r="V98" i="2" s="1"/>
  <c r="F88" i="2"/>
  <c r="V88" i="2" s="1"/>
  <c r="F82" i="2"/>
  <c r="V82" i="2" s="1"/>
  <c r="F75" i="2"/>
  <c r="V75" i="2" s="1"/>
  <c r="F55" i="2"/>
  <c r="V55" i="2" s="1"/>
  <c r="F42" i="2"/>
  <c r="V42" i="2" s="1"/>
  <c r="F33" i="2"/>
  <c r="V33" i="2" s="1"/>
  <c r="F76" i="2"/>
  <c r="V76" i="2" s="1"/>
  <c r="F63" i="2"/>
  <c r="V63" i="2" s="1"/>
  <c r="F49" i="2"/>
  <c r="V49" i="2" s="1"/>
  <c r="F93" i="2"/>
  <c r="V93" i="2" s="1"/>
  <c r="F89" i="2"/>
  <c r="V89" i="2" s="1"/>
  <c r="F83" i="2"/>
  <c r="V83" i="2" s="1"/>
  <c r="F66" i="2"/>
  <c r="V66" i="2" s="1"/>
  <c r="F56" i="2"/>
  <c r="V56" i="2" s="1"/>
  <c r="F50" i="2"/>
  <c r="V50" i="2" s="1"/>
  <c r="F43" i="2"/>
  <c r="V43" i="2" s="1"/>
  <c r="F23" i="2"/>
  <c r="V23" i="2" s="1"/>
  <c r="F84" i="2"/>
  <c r="V84" i="2" s="1"/>
  <c r="F61" i="2"/>
  <c r="V61" i="2" s="1"/>
  <c r="F90" i="2"/>
  <c r="V90" i="2" s="1"/>
  <c r="F78" i="2"/>
  <c r="V78" i="2" s="1"/>
  <c r="F64" i="2"/>
  <c r="V64" i="2" s="1"/>
  <c r="F45" i="2"/>
  <c r="V45" i="2" s="1"/>
  <c r="F12" i="2"/>
  <c r="V12" i="2" s="1"/>
  <c r="F94" i="2"/>
  <c r="V94" i="2" s="1"/>
  <c r="F85" i="2"/>
  <c r="V85" i="2" s="1"/>
  <c r="F52" i="2"/>
  <c r="V52" i="2" s="1"/>
  <c r="F29" i="2"/>
  <c r="V29" i="2" s="1"/>
  <c r="F91" i="2"/>
  <c r="V91" i="2" s="1"/>
  <c r="F79" i="2"/>
  <c r="V79" i="2" s="1"/>
  <c r="F72" i="2"/>
  <c r="F58" i="2"/>
  <c r="V58" i="2" s="1"/>
  <c r="F46" i="2"/>
  <c r="V46" i="2" s="1"/>
  <c r="F97" i="2"/>
  <c r="V97" i="2" s="1"/>
  <c r="F86" i="2"/>
  <c r="V86" i="2" s="1"/>
  <c r="F73" i="2"/>
  <c r="V73" i="2" s="1"/>
  <c r="F32" i="2"/>
  <c r="V32" i="2" s="1"/>
  <c r="F13" i="2"/>
  <c r="V13" i="2" s="1"/>
  <c r="F80" i="2"/>
  <c r="V80" i="2" s="1"/>
  <c r="F62" i="2"/>
  <c r="V62" i="2" s="1"/>
  <c r="F53" i="2"/>
  <c r="V53" i="2" s="1"/>
  <c r="F92" i="2"/>
  <c r="V92" i="2" s="1"/>
  <c r="F59" i="2"/>
  <c r="V59" i="2" s="1"/>
  <c r="F47" i="2"/>
  <c r="V47" i="2" s="1"/>
  <c r="F40" i="2"/>
  <c r="F26" i="2"/>
  <c r="V26" i="2" s="1"/>
  <c r="F87" i="2"/>
  <c r="V87" i="2" s="1"/>
  <c r="F74" i="2"/>
  <c r="V74" i="2" s="1"/>
  <c r="F65" i="2"/>
  <c r="V65" i="2" s="1"/>
  <c r="H12" i="2"/>
  <c r="X12" i="2" s="1"/>
  <c r="F14" i="2"/>
  <c r="V14" i="2" s="1"/>
  <c r="F16" i="2"/>
  <c r="V16" i="2" s="1"/>
  <c r="H18" i="2"/>
  <c r="X18" i="2" s="1"/>
  <c r="H28" i="2"/>
  <c r="X28" i="2" s="1"/>
  <c r="E47" i="2"/>
  <c r="U47" i="2" s="1"/>
  <c r="H78" i="2"/>
  <c r="X78" i="2" s="1"/>
  <c r="G60" i="2"/>
  <c r="W60" i="2" s="1"/>
  <c r="G27" i="2"/>
  <c r="W27" i="2" s="1"/>
  <c r="G15" i="2"/>
  <c r="W15" i="2" s="1"/>
  <c r="G98" i="2"/>
  <c r="W98" i="2" s="1"/>
  <c r="G88" i="2"/>
  <c r="W88" i="2" s="1"/>
  <c r="G82" i="2"/>
  <c r="W82" i="2" s="1"/>
  <c r="G75" i="2"/>
  <c r="W75" i="2" s="1"/>
  <c r="G55" i="2"/>
  <c r="W55" i="2" s="1"/>
  <c r="G42" i="2"/>
  <c r="W42" i="2" s="1"/>
  <c r="G33" i="2"/>
  <c r="W33" i="2" s="1"/>
  <c r="G22" i="2"/>
  <c r="W22" i="2" s="1"/>
  <c r="G76" i="2"/>
  <c r="W76" i="2" s="1"/>
  <c r="G63" i="2"/>
  <c r="W63" i="2" s="1"/>
  <c r="G49" i="2"/>
  <c r="W49" i="2" s="1"/>
  <c r="G93" i="2"/>
  <c r="W93" i="2" s="1"/>
  <c r="G28" i="2"/>
  <c r="W28" i="2" s="1"/>
  <c r="G96" i="2"/>
  <c r="W96" i="2" s="1"/>
  <c r="G77" i="2"/>
  <c r="W77" i="2" s="1"/>
  <c r="G44" i="2"/>
  <c r="W44" i="2" s="1"/>
  <c r="G31" i="2"/>
  <c r="W31" i="2" s="1"/>
  <c r="G17" i="2"/>
  <c r="W17" i="2" s="1"/>
  <c r="G90" i="2"/>
  <c r="W90" i="2" s="1"/>
  <c r="G78" i="2"/>
  <c r="W78" i="2" s="1"/>
  <c r="G57" i="2"/>
  <c r="W57" i="2" s="1"/>
  <c r="G51" i="2"/>
  <c r="W51" i="2" s="1"/>
  <c r="G34" i="2"/>
  <c r="W34" i="2" s="1"/>
  <c r="G24" i="2"/>
  <c r="W24" i="2" s="1"/>
  <c r="G64" i="2"/>
  <c r="W64" i="2" s="1"/>
  <c r="G94" i="2"/>
  <c r="W94" i="2" s="1"/>
  <c r="G85" i="2"/>
  <c r="W85" i="2" s="1"/>
  <c r="G52" i="2"/>
  <c r="W52" i="2" s="1"/>
  <c r="G29" i="2"/>
  <c r="W29" i="2" s="1"/>
  <c r="G91" i="2"/>
  <c r="W91" i="2" s="1"/>
  <c r="G79" i="2"/>
  <c r="W79" i="2" s="1"/>
  <c r="G72" i="2"/>
  <c r="G58" i="2"/>
  <c r="W58" i="2" s="1"/>
  <c r="G46" i="2"/>
  <c r="W46" i="2" s="1"/>
  <c r="G25" i="2"/>
  <c r="W25" i="2" s="1"/>
  <c r="G19" i="2"/>
  <c r="W19" i="2" s="1"/>
  <c r="G97" i="2"/>
  <c r="W97" i="2" s="1"/>
  <c r="G86" i="2"/>
  <c r="W86" i="2" s="1"/>
  <c r="G73" i="2"/>
  <c r="W73" i="2" s="1"/>
  <c r="G80" i="2"/>
  <c r="W80" i="2" s="1"/>
  <c r="G62" i="2"/>
  <c r="W62" i="2" s="1"/>
  <c r="G53" i="2"/>
  <c r="W53" i="2" s="1"/>
  <c r="G20" i="2"/>
  <c r="W20" i="2" s="1"/>
  <c r="G92" i="2"/>
  <c r="W92" i="2" s="1"/>
  <c r="G59" i="2"/>
  <c r="W59" i="2" s="1"/>
  <c r="G47" i="2"/>
  <c r="W47" i="2" s="1"/>
  <c r="G40" i="2"/>
  <c r="G87" i="2"/>
  <c r="W87" i="2" s="1"/>
  <c r="G74" i="2"/>
  <c r="W74" i="2" s="1"/>
  <c r="G65" i="2"/>
  <c r="W65" i="2" s="1"/>
  <c r="G54" i="2"/>
  <c r="W54" i="2" s="1"/>
  <c r="G41" i="2"/>
  <c r="W41" i="2" s="1"/>
  <c r="G95" i="2"/>
  <c r="W95" i="2" s="1"/>
  <c r="G81" i="2"/>
  <c r="W81" i="2" s="1"/>
  <c r="G14" i="2"/>
  <c r="W14" i="2" s="1"/>
  <c r="G16" i="2"/>
  <c r="W16" i="2" s="1"/>
  <c r="F57" i="2"/>
  <c r="V57" i="2" s="1"/>
  <c r="E63" i="2"/>
  <c r="U63" i="2" s="1"/>
  <c r="D88" i="2"/>
  <c r="T88" i="2" s="1"/>
  <c r="H98" i="2"/>
  <c r="X98" i="2" s="1"/>
  <c r="H88" i="2"/>
  <c r="X88" i="2" s="1"/>
  <c r="H82" i="2"/>
  <c r="X82" i="2" s="1"/>
  <c r="H75" i="2"/>
  <c r="X75" i="2" s="1"/>
  <c r="H55" i="2"/>
  <c r="X55" i="2" s="1"/>
  <c r="H42" i="2"/>
  <c r="X42" i="2" s="1"/>
  <c r="H33" i="2"/>
  <c r="X33" i="2" s="1"/>
  <c r="H22" i="2"/>
  <c r="X22" i="2" s="1"/>
  <c r="H9" i="2"/>
  <c r="X9" i="2" s="1"/>
  <c r="H76" i="2"/>
  <c r="X76" i="2" s="1"/>
  <c r="H63" i="2"/>
  <c r="X63" i="2" s="1"/>
  <c r="H49" i="2"/>
  <c r="X49" i="2" s="1"/>
  <c r="H16" i="2"/>
  <c r="X16" i="2" s="1"/>
  <c r="H93" i="2"/>
  <c r="X93" i="2" s="1"/>
  <c r="H89" i="2"/>
  <c r="X89" i="2" s="1"/>
  <c r="H83" i="2"/>
  <c r="X83" i="2" s="1"/>
  <c r="H66" i="2"/>
  <c r="X66" i="2" s="1"/>
  <c r="H56" i="2"/>
  <c r="X56" i="2" s="1"/>
  <c r="H50" i="2"/>
  <c r="X50" i="2" s="1"/>
  <c r="H43" i="2"/>
  <c r="X43" i="2" s="1"/>
  <c r="H23" i="2"/>
  <c r="X23" i="2" s="1"/>
  <c r="H96" i="2"/>
  <c r="X96" i="2" s="1"/>
  <c r="H84" i="2"/>
  <c r="X84" i="2" s="1"/>
  <c r="H61" i="2"/>
  <c r="X61" i="2" s="1"/>
  <c r="H64" i="2"/>
  <c r="X64" i="2" s="1"/>
  <c r="H45" i="2"/>
  <c r="X45" i="2" s="1"/>
  <c r="H94" i="2"/>
  <c r="X94" i="2" s="1"/>
  <c r="H85" i="2"/>
  <c r="X85" i="2" s="1"/>
  <c r="H91" i="2"/>
  <c r="X91" i="2" s="1"/>
  <c r="H79" i="2"/>
  <c r="X79" i="2" s="1"/>
  <c r="H72" i="2"/>
  <c r="H58" i="2"/>
  <c r="X58" i="2" s="1"/>
  <c r="H46" i="2"/>
  <c r="X46" i="2" s="1"/>
  <c r="H25" i="2"/>
  <c r="X25" i="2" s="1"/>
  <c r="H19" i="2"/>
  <c r="X19" i="2" s="1"/>
  <c r="H97" i="2"/>
  <c r="X97" i="2" s="1"/>
  <c r="H86" i="2"/>
  <c r="X86" i="2" s="1"/>
  <c r="H73" i="2"/>
  <c r="X73" i="2" s="1"/>
  <c r="H32" i="2"/>
  <c r="X32" i="2" s="1"/>
  <c r="H13" i="2"/>
  <c r="X13" i="2" s="1"/>
  <c r="H80" i="2"/>
  <c r="X80" i="2" s="1"/>
  <c r="H62" i="2"/>
  <c r="X62" i="2" s="1"/>
  <c r="H53" i="2"/>
  <c r="X53" i="2" s="1"/>
  <c r="H92" i="2"/>
  <c r="X92" i="2" s="1"/>
  <c r="H59" i="2"/>
  <c r="X59" i="2" s="1"/>
  <c r="H47" i="2"/>
  <c r="X47" i="2" s="1"/>
  <c r="H40" i="2"/>
  <c r="H26" i="2"/>
  <c r="X26" i="2" s="1"/>
  <c r="H14" i="2"/>
  <c r="X14" i="2" s="1"/>
  <c r="H87" i="2"/>
  <c r="X87" i="2" s="1"/>
  <c r="H74" i="2"/>
  <c r="X74" i="2" s="1"/>
  <c r="H65" i="2"/>
  <c r="X65" i="2" s="1"/>
  <c r="H54" i="2"/>
  <c r="X54" i="2" s="1"/>
  <c r="H41" i="2"/>
  <c r="X41" i="2" s="1"/>
  <c r="H95" i="2"/>
  <c r="X95" i="2" s="1"/>
  <c r="H81" i="2"/>
  <c r="X81" i="2" s="1"/>
  <c r="H48" i="2"/>
  <c r="X48" i="2" s="1"/>
  <c r="H30" i="2"/>
  <c r="X30" i="2" s="1"/>
  <c r="H21" i="2"/>
  <c r="X21" i="2" s="1"/>
  <c r="E23" i="2"/>
  <c r="U23" i="2" s="1"/>
  <c r="D33" i="2"/>
  <c r="T33" i="2" s="1"/>
  <c r="E43" i="2"/>
  <c r="U43" i="2" s="1"/>
  <c r="H57" i="2"/>
  <c r="X57" i="2" s="1"/>
  <c r="E89" i="2"/>
  <c r="U89" i="2" s="1"/>
  <c r="D11" i="2"/>
  <c r="T11" i="2" s="1"/>
  <c r="G23" i="2"/>
  <c r="W23" i="2" s="1"/>
  <c r="E26" i="2"/>
  <c r="U26" i="2" s="1"/>
  <c r="E29" i="2"/>
  <c r="U29" i="2" s="1"/>
  <c r="G43" i="2"/>
  <c r="W43" i="2" s="1"/>
  <c r="G89" i="2"/>
  <c r="W89" i="2" s="1"/>
  <c r="E11" i="2"/>
  <c r="U11" i="2" s="1"/>
  <c r="G26" i="2"/>
  <c r="W26" i="2" s="1"/>
  <c r="H29" i="2"/>
  <c r="X29" i="2" s="1"/>
  <c r="G48" i="2"/>
  <c r="W48" i="2" s="1"/>
  <c r="D53" i="2"/>
  <c r="T53" i="2" s="1"/>
  <c r="E66" i="2"/>
  <c r="U66" i="2" s="1"/>
  <c r="H90" i="2"/>
  <c r="X90" i="2" s="1"/>
  <c r="F11" i="2"/>
  <c r="V11" i="2" s="1"/>
  <c r="D17" i="2"/>
  <c r="T17" i="2" s="1"/>
  <c r="D19" i="2"/>
  <c r="T19" i="2" s="1"/>
  <c r="D21" i="2"/>
  <c r="T21" i="2" s="1"/>
  <c r="F34" i="2"/>
  <c r="V34" i="2" s="1"/>
  <c r="D44" i="2"/>
  <c r="T44" i="2" s="1"/>
  <c r="G66" i="2"/>
  <c r="W66" i="2" s="1"/>
  <c r="G11" i="2"/>
  <c r="W11" i="2" s="1"/>
  <c r="D13" i="2"/>
  <c r="T13" i="2" s="1"/>
  <c r="E17" i="2"/>
  <c r="U17" i="2" s="1"/>
  <c r="F19" i="2"/>
  <c r="V19" i="2" s="1"/>
  <c r="G21" i="2"/>
  <c r="W21" i="2" s="1"/>
  <c r="H34" i="2"/>
  <c r="X34" i="2" s="1"/>
  <c r="F44" i="2"/>
  <c r="V44" i="2" s="1"/>
  <c r="D10" i="2"/>
  <c r="T10" i="2" s="1"/>
  <c r="G13" i="2"/>
  <c r="W13" i="2" s="1"/>
  <c r="E15" i="2"/>
  <c r="U15" i="2" s="1"/>
  <c r="H17" i="2"/>
  <c r="X17" i="2" s="1"/>
  <c r="F24" i="2"/>
  <c r="V24" i="2" s="1"/>
  <c r="E40" i="2"/>
  <c r="F54" i="2"/>
  <c r="V54" i="2" s="1"/>
  <c r="E59" i="2"/>
  <c r="U59" i="2" s="1"/>
  <c r="E83" i="2"/>
  <c r="U83" i="2" s="1"/>
  <c r="E10" i="2"/>
  <c r="U10" i="2" s="1"/>
  <c r="H15" i="2"/>
  <c r="X15" i="2" s="1"/>
  <c r="H24" i="2"/>
  <c r="X24" i="2" s="1"/>
  <c r="E27" i="2"/>
  <c r="U27" i="2" s="1"/>
  <c r="G45" i="2"/>
  <c r="W45" i="2" s="1"/>
  <c r="G83" i="2"/>
  <c r="W83" i="2" s="1"/>
  <c r="F96" i="2"/>
  <c r="V96" i="2" s="1"/>
  <c r="F10" i="2"/>
  <c r="V10" i="2" s="1"/>
  <c r="H27" i="2"/>
  <c r="X27" i="2" s="1"/>
  <c r="D31" i="2"/>
  <c r="T31" i="2" s="1"/>
  <c r="E50" i="2"/>
  <c r="U50" i="2" s="1"/>
  <c r="G84" i="2"/>
  <c r="W84" i="2" s="1"/>
  <c r="G10" i="2"/>
  <c r="W10" i="2" s="1"/>
  <c r="D22" i="2"/>
  <c r="T22" i="2" s="1"/>
  <c r="F31" i="2"/>
  <c r="V31" i="2" s="1"/>
  <c r="G50" i="2"/>
  <c r="W50" i="2" s="1"/>
  <c r="D55" i="2"/>
  <c r="T55" i="2" s="1"/>
  <c r="D75" i="2"/>
  <c r="T75" i="2" s="1"/>
  <c r="AJ15" i="7" l="1"/>
  <c r="AJ25" i="7"/>
  <c r="AJ31" i="7"/>
  <c r="AJ29" i="7"/>
  <c r="AJ53" i="7"/>
  <c r="AJ86" i="7"/>
  <c r="AJ74" i="7"/>
  <c r="AJ41" i="7"/>
  <c r="AJ93" i="7"/>
  <c r="AJ60" i="7"/>
  <c r="AJ83" i="7"/>
  <c r="AJ79" i="7"/>
  <c r="AJ46" i="7"/>
  <c r="AJ50" i="7"/>
  <c r="AJ54" i="7"/>
  <c r="AJ75" i="7"/>
  <c r="AJ42" i="7"/>
  <c r="AJ77" i="7"/>
  <c r="AJ44" i="7"/>
  <c r="AJ65" i="7"/>
  <c r="AJ98" i="7"/>
  <c r="AJ43" i="7"/>
  <c r="AJ76" i="7"/>
  <c r="AJ96" i="7"/>
  <c r="AJ63" i="7"/>
  <c r="AJ57" i="7"/>
  <c r="AJ90" i="7"/>
  <c r="AJ95" i="7"/>
  <c r="AJ62" i="7"/>
  <c r="AJ73" i="7"/>
  <c r="AJ40" i="7"/>
  <c r="AJ81" i="7"/>
  <c r="AJ48" i="7"/>
  <c r="AJ97" i="7"/>
  <c r="AJ64" i="7"/>
  <c r="AJ58" i="7"/>
  <c r="AJ61" i="7"/>
  <c r="AJ94" i="7"/>
  <c r="AJ39" i="7"/>
  <c r="AJ72" i="7"/>
  <c r="AJ92" i="7"/>
  <c r="AJ59" i="7"/>
  <c r="AJ78" i="7"/>
  <c r="AJ45" i="7"/>
  <c r="AJ82" i="7"/>
  <c r="AJ49" i="7"/>
  <c r="AJ80" i="7"/>
  <c r="AJ47" i="7"/>
  <c r="AJ88" i="7"/>
  <c r="AJ55" i="7"/>
  <c r="AJ22" i="7"/>
  <c r="AJ89" i="7"/>
  <c r="AJ56" i="7"/>
  <c r="AJ84" i="7"/>
  <c r="AJ51" i="7"/>
  <c r="AJ85" i="7"/>
  <c r="AJ52" i="7"/>
  <c r="AJ87" i="7"/>
  <c r="AM96" i="7"/>
  <c r="AM92" i="7"/>
  <c r="AM80" i="7"/>
  <c r="AM76" i="7"/>
  <c r="AM72" i="7"/>
  <c r="AM62" i="7"/>
  <c r="AM58" i="7"/>
  <c r="AM54" i="7"/>
  <c r="AM46" i="7"/>
  <c r="AM42" i="7"/>
  <c r="AM24" i="7"/>
  <c r="AM20" i="7"/>
  <c r="AM16" i="7"/>
  <c r="AM12" i="7"/>
  <c r="AM8" i="7"/>
  <c r="AM97" i="7"/>
  <c r="AM93" i="7"/>
  <c r="AM89" i="7"/>
  <c r="AM85" i="7"/>
  <c r="AM81" i="7"/>
  <c r="AM77" i="7"/>
  <c r="AM63" i="7"/>
  <c r="AM59" i="7"/>
  <c r="AM55" i="7"/>
  <c r="AM51" i="7"/>
  <c r="AM43" i="7"/>
  <c r="AM39" i="7"/>
  <c r="AM29" i="7"/>
  <c r="AM25" i="7"/>
  <c r="AM21" i="7"/>
  <c r="AM17" i="7"/>
  <c r="AM13" i="7"/>
  <c r="AM9" i="7"/>
  <c r="AM98" i="7"/>
  <c r="AM94" i="7"/>
  <c r="AM90" i="7"/>
  <c r="AM82" i="7"/>
  <c r="AM78" i="7"/>
  <c r="AM74" i="7"/>
  <c r="AM64" i="7"/>
  <c r="AM60" i="7"/>
  <c r="AM56" i="7"/>
  <c r="AM48" i="7"/>
  <c r="AM44" i="7"/>
  <c r="AM40" i="7"/>
  <c r="AM30" i="7"/>
  <c r="AM26" i="7"/>
  <c r="AM22" i="7"/>
  <c r="AM10" i="7"/>
  <c r="AM6" i="7"/>
  <c r="AM91" i="7"/>
  <c r="AM87" i="7"/>
  <c r="AM83" i="7"/>
  <c r="AM79" i="7"/>
  <c r="AM75" i="7"/>
  <c r="AM65" i="7"/>
  <c r="AM61" i="7"/>
  <c r="AM57" i="7"/>
  <c r="AM45" i="7"/>
  <c r="AM41" i="7"/>
  <c r="AM31" i="7"/>
  <c r="AM23" i="7"/>
  <c r="AM19" i="7"/>
  <c r="AM15" i="7"/>
  <c r="AM7" i="7"/>
  <c r="AK96" i="7"/>
  <c r="AK92" i="7"/>
  <c r="AK88" i="7"/>
  <c r="AK84" i="7"/>
  <c r="AK80" i="7"/>
  <c r="AK76" i="7"/>
  <c r="AK72" i="7"/>
  <c r="AK62" i="7"/>
  <c r="AK58" i="7"/>
  <c r="AK54" i="7"/>
  <c r="AK50" i="7"/>
  <c r="AK46" i="7"/>
  <c r="AK42" i="7"/>
  <c r="AK32" i="7"/>
  <c r="AK28" i="7"/>
  <c r="AK24" i="7"/>
  <c r="AK20" i="7"/>
  <c r="AK16" i="7"/>
  <c r="AK12" i="7"/>
  <c r="AK8" i="7"/>
  <c r="AK97" i="7"/>
  <c r="AK93" i="7"/>
  <c r="AK89" i="7"/>
  <c r="AK85" i="7"/>
  <c r="AK81" i="7"/>
  <c r="AK77" i="7"/>
  <c r="AK73" i="7"/>
  <c r="AK63" i="7"/>
  <c r="AK59" i="7"/>
  <c r="AK55" i="7"/>
  <c r="AK51" i="7"/>
  <c r="AK47" i="7"/>
  <c r="AK43" i="7"/>
  <c r="AK39" i="7"/>
  <c r="AK29" i="7"/>
  <c r="AK25" i="7"/>
  <c r="AK21" i="7"/>
  <c r="AK17" i="7"/>
  <c r="AK13" i="7"/>
  <c r="AK9" i="7"/>
  <c r="AK98" i="7"/>
  <c r="AK94" i="7"/>
  <c r="AK90" i="7"/>
  <c r="AK86" i="7"/>
  <c r="AK82" i="7"/>
  <c r="AK78" i="7"/>
  <c r="AK74" i="7"/>
  <c r="AK64" i="7"/>
  <c r="AK60" i="7"/>
  <c r="AK56" i="7"/>
  <c r="AK52" i="7"/>
  <c r="AK48" i="7"/>
  <c r="AK44" i="7"/>
  <c r="AK40" i="7"/>
  <c r="AK30" i="7"/>
  <c r="AK26" i="7"/>
  <c r="AK22" i="7"/>
  <c r="AK18" i="7"/>
  <c r="AK14" i="7"/>
  <c r="AK10" i="7"/>
  <c r="AK6" i="7"/>
  <c r="AK95" i="7"/>
  <c r="AK91" i="7"/>
  <c r="AK87" i="7"/>
  <c r="AK83" i="7"/>
  <c r="AK79" i="7"/>
  <c r="AK75" i="7"/>
  <c r="AK65" i="7"/>
  <c r="AK61" i="7"/>
  <c r="AK57" i="7"/>
  <c r="AK53" i="7"/>
  <c r="AK49" i="7"/>
  <c r="AK45" i="7"/>
  <c r="AK41" i="7"/>
  <c r="AK31" i="7"/>
  <c r="AK27" i="7"/>
  <c r="AK23" i="7"/>
  <c r="AK19" i="7"/>
  <c r="AK15" i="7"/>
  <c r="AK11" i="7"/>
  <c r="AK7" i="7"/>
  <c r="AL96" i="7"/>
  <c r="AL92" i="7"/>
  <c r="AL88" i="7"/>
  <c r="AL84" i="7"/>
  <c r="AL80" i="7"/>
  <c r="AL76" i="7"/>
  <c r="AL72" i="7"/>
  <c r="AL62" i="7"/>
  <c r="AL58" i="7"/>
  <c r="AL54" i="7"/>
  <c r="AL50" i="7"/>
  <c r="AL46" i="7"/>
  <c r="AL42" i="7"/>
  <c r="AL32" i="7"/>
  <c r="AL28" i="7"/>
  <c r="AL24" i="7"/>
  <c r="AL20" i="7"/>
  <c r="AL16" i="7"/>
  <c r="AL12" i="7"/>
  <c r="AL8" i="7"/>
  <c r="AL97" i="7"/>
  <c r="AL93" i="7"/>
  <c r="AL89" i="7"/>
  <c r="AL85" i="7"/>
  <c r="AL81" i="7"/>
  <c r="AL77" i="7"/>
  <c r="AL73" i="7"/>
  <c r="AL63" i="7"/>
  <c r="AL59" i="7"/>
  <c r="AL55" i="7"/>
  <c r="AL51" i="7"/>
  <c r="AL47" i="7"/>
  <c r="AL39" i="7"/>
  <c r="AL29" i="7"/>
  <c r="AL25" i="7"/>
  <c r="AL21" i="7"/>
  <c r="AL17" i="7"/>
  <c r="AL13" i="7"/>
  <c r="AL9" i="7"/>
  <c r="AL98" i="7"/>
  <c r="AL94" i="7"/>
  <c r="AL90" i="7"/>
  <c r="AL86" i="7"/>
  <c r="AL82" i="7"/>
  <c r="AL78" i="7"/>
  <c r="AL74" i="7"/>
  <c r="AL64" i="7"/>
  <c r="AL60" i="7"/>
  <c r="AL56" i="7"/>
  <c r="AL52" i="7"/>
  <c r="AL48" i="7"/>
  <c r="AL44" i="7"/>
  <c r="AL40" i="7"/>
  <c r="AL30" i="7"/>
  <c r="AL26" i="7"/>
  <c r="AL22" i="7"/>
  <c r="AL18" i="7"/>
  <c r="AL14" i="7"/>
  <c r="AL10" i="7"/>
  <c r="AL6" i="7"/>
  <c r="AL95" i="7"/>
  <c r="AL91" i="7"/>
  <c r="AL87" i="7"/>
  <c r="AL83" i="7"/>
  <c r="AL79" i="7"/>
  <c r="AL75" i="7"/>
  <c r="AL65" i="7"/>
  <c r="AL61" i="7"/>
  <c r="AL57" i="7"/>
  <c r="AL53" i="7"/>
  <c r="AL49" i="7"/>
  <c r="AL45" i="7"/>
  <c r="AL41" i="7"/>
  <c r="AL31" i="7"/>
  <c r="AL27" i="7"/>
  <c r="AL23" i="7"/>
  <c r="AL19" i="7"/>
  <c r="AL15" i="7"/>
  <c r="AL11" i="7"/>
  <c r="AL7" i="7"/>
  <c r="AM52" i="7"/>
  <c r="AM88" i="7"/>
  <c r="AM86" i="7"/>
  <c r="AM32" i="7"/>
  <c r="AM73" i="7"/>
  <c r="AM18" i="7"/>
  <c r="AM50" i="7"/>
  <c r="AM27" i="7"/>
  <c r="AM84" i="7"/>
  <c r="AM11" i="7"/>
  <c r="AM14" i="7"/>
  <c r="AM95" i="7"/>
  <c r="AM28" i="7"/>
  <c r="AM49" i="7"/>
  <c r="AM53" i="7"/>
  <c r="AM47" i="7"/>
  <c r="AL43" i="7"/>
  <c r="U40" i="2"/>
  <c r="K42" i="2"/>
  <c r="K40" i="2"/>
  <c r="J42" i="2"/>
  <c r="J40" i="2"/>
  <c r="W40" i="2"/>
  <c r="M42" i="2"/>
  <c r="M40" i="2"/>
  <c r="N40" i="2"/>
  <c r="N42" i="2"/>
  <c r="N74" i="2"/>
  <c r="N72" i="2"/>
  <c r="J74" i="2"/>
  <c r="J72" i="2"/>
  <c r="U72" i="2"/>
  <c r="K74" i="2"/>
  <c r="K72" i="2"/>
  <c r="V72" i="2"/>
  <c r="L74" i="2"/>
  <c r="L72" i="2"/>
  <c r="V40" i="2"/>
  <c r="L42" i="2"/>
  <c r="L40" i="2"/>
  <c r="X8" i="2"/>
  <c r="N8" i="2"/>
  <c r="N10" i="2"/>
  <c r="W72" i="2"/>
  <c r="M74" i="2"/>
  <c r="M72" i="2"/>
  <c r="M8" i="2"/>
  <c r="M10" i="2"/>
  <c r="J10" i="2"/>
  <c r="V8" i="2"/>
  <c r="L8" i="2"/>
  <c r="L10" i="2"/>
  <c r="U8" i="2"/>
  <c r="P19" i="2" s="1"/>
  <c r="K8" i="2"/>
  <c r="K10" i="2"/>
  <c r="J8" i="2"/>
  <c r="P40" i="2"/>
  <c r="Q4" i="2" s="1"/>
  <c r="P72" i="2"/>
  <c r="R4" i="2" s="1"/>
  <c r="P8" i="2"/>
  <c r="P4" i="2" s="1"/>
  <c r="X72" i="2"/>
  <c r="X40" i="2"/>
  <c r="Q8" i="2"/>
  <c r="P5" i="2" s="1"/>
  <c r="Q11" i="2"/>
  <c r="P13" i="2"/>
  <c r="Q43" i="2"/>
  <c r="P43" i="2"/>
  <c r="T40" i="2"/>
  <c r="Q40" i="2"/>
  <c r="Q5" i="2" s="1"/>
  <c r="P45" i="2"/>
  <c r="P11" i="2"/>
  <c r="P77" i="2"/>
  <c r="Q72" i="2"/>
  <c r="R5" i="2" s="1"/>
  <c r="Q75" i="2"/>
  <c r="P75" i="2"/>
  <c r="T72" i="2"/>
  <c r="K113" i="1"/>
  <c r="L112" i="1"/>
  <c r="L113" i="1" s="1"/>
  <c r="M12" i="2" l="1"/>
  <c r="K76" i="2"/>
  <c r="N76" i="2"/>
  <c r="L44" i="2"/>
  <c r="M44" i="2"/>
  <c r="K12" i="2"/>
  <c r="M76" i="2"/>
  <c r="J76" i="2"/>
  <c r="P51" i="2"/>
  <c r="P49" i="2"/>
  <c r="L12" i="2"/>
  <c r="N12" i="2"/>
  <c r="N44" i="2"/>
  <c r="P15" i="2"/>
  <c r="P83" i="2"/>
  <c r="P81" i="2"/>
  <c r="J44" i="2"/>
  <c r="P17" i="2"/>
  <c r="Z8" i="2" s="1"/>
  <c r="L76" i="2"/>
  <c r="K44" i="2"/>
  <c r="J12" i="2"/>
  <c r="O6" i="6"/>
  <c r="P6" i="6"/>
  <c r="Q6" i="6"/>
  <c r="N6" i="6"/>
  <c r="D87" i="5"/>
  <c r="AJ87" i="5" s="1"/>
  <c r="D80" i="5"/>
  <c r="AJ80" i="5" s="1"/>
  <c r="D72" i="5"/>
  <c r="AJ72" i="5" s="1"/>
  <c r="D86" i="5"/>
  <c r="AJ86" i="5" s="1"/>
  <c r="D96" i="5"/>
  <c r="AJ96" i="5" s="1"/>
  <c r="P79" i="2"/>
  <c r="P47" i="2"/>
  <c r="P21" i="2" l="1"/>
  <c r="AA8" i="2" s="1"/>
  <c r="N5" i="3"/>
  <c r="N9" i="3" s="1"/>
  <c r="O5" i="3"/>
  <c r="O9" i="3" s="1"/>
  <c r="P5" i="3"/>
  <c r="P53" i="2"/>
  <c r="N8" i="6"/>
  <c r="P85" i="2"/>
  <c r="P8" i="6"/>
  <c r="Q8" i="6"/>
  <c r="O8" i="6"/>
  <c r="R5" i="3"/>
  <c r="R9" i="3" s="1"/>
  <c r="Q5" i="3"/>
  <c r="Q9" i="3" s="1"/>
  <c r="O74" i="6"/>
  <c r="P74" i="6"/>
  <c r="Q74" i="6"/>
  <c r="N74" i="6"/>
  <c r="O41" i="6"/>
  <c r="P41" i="6"/>
  <c r="Q41" i="6"/>
  <c r="N41" i="6"/>
  <c r="Z40" i="2"/>
  <c r="O43" i="6"/>
  <c r="P43" i="6"/>
  <c r="Q43" i="6"/>
  <c r="N43" i="6"/>
  <c r="Z72" i="2"/>
  <c r="N76" i="6"/>
  <c r="O76" i="6"/>
  <c r="P76" i="6"/>
  <c r="Q76" i="6"/>
  <c r="F76" i="5"/>
  <c r="AL76" i="5" s="1"/>
  <c r="G90" i="5"/>
  <c r="AM90" i="5" s="1"/>
  <c r="G81" i="5"/>
  <c r="AM81" i="5" s="1"/>
  <c r="G88" i="5"/>
  <c r="AM88" i="5" s="1"/>
  <c r="G98" i="5"/>
  <c r="AM98" i="5" s="1"/>
  <c r="E87" i="5"/>
  <c r="AK87" i="5" s="1"/>
  <c r="E93" i="5"/>
  <c r="AK93" i="5" s="1"/>
  <c r="E77" i="5"/>
  <c r="AK77" i="5" s="1"/>
  <c r="D56" i="4"/>
  <c r="D87" i="4"/>
  <c r="D94" i="4"/>
  <c r="D45" i="4"/>
  <c r="D59" i="4"/>
  <c r="D43" i="4"/>
  <c r="D57" i="4"/>
  <c r="D74" i="4"/>
  <c r="D97" i="4"/>
  <c r="D81" i="4"/>
  <c r="D88" i="4"/>
  <c r="D72" i="4"/>
  <c r="D95" i="4"/>
  <c r="D79" i="4"/>
  <c r="D47" i="4"/>
  <c r="D86" i="4"/>
  <c r="D60" i="4"/>
  <c r="D77" i="4"/>
  <c r="D75" i="4"/>
  <c r="D49" i="4"/>
  <c r="D63" i="4"/>
  <c r="D8" i="4"/>
  <c r="D74" i="5"/>
  <c r="AJ74" i="5" s="1"/>
  <c r="D7" i="4"/>
  <c r="D73" i="5"/>
  <c r="AJ73" i="5" s="1"/>
  <c r="D9" i="4"/>
  <c r="D75" i="5"/>
  <c r="AJ75" i="5" s="1"/>
  <c r="D22" i="4"/>
  <c r="D88" i="5"/>
  <c r="AJ88" i="5" s="1"/>
  <c r="D24" i="4"/>
  <c r="D90" i="5"/>
  <c r="AJ90" i="5" s="1"/>
  <c r="D11" i="4"/>
  <c r="D77" i="5"/>
  <c r="AJ77" i="5" s="1"/>
  <c r="D12" i="4"/>
  <c r="D78" i="5"/>
  <c r="AJ78" i="5" s="1"/>
  <c r="D32" i="4"/>
  <c r="D98" i="5"/>
  <c r="AJ98" i="5" s="1"/>
  <c r="D13" i="4"/>
  <c r="D79" i="5"/>
  <c r="AJ79" i="5" s="1"/>
  <c r="D25" i="4"/>
  <c r="D91" i="5"/>
  <c r="AJ91" i="5" s="1"/>
  <c r="D16" i="4"/>
  <c r="D82" i="5"/>
  <c r="AJ82" i="5" s="1"/>
  <c r="D23" i="4"/>
  <c r="D89" i="5"/>
  <c r="AJ89" i="5" s="1"/>
  <c r="D26" i="4"/>
  <c r="D92" i="5"/>
  <c r="AJ92" i="5" s="1"/>
  <c r="D31" i="4"/>
  <c r="D97" i="5"/>
  <c r="AJ97" i="5" s="1"/>
  <c r="D10" i="4"/>
  <c r="D76" i="5"/>
  <c r="AJ76" i="5" s="1"/>
  <c r="D17" i="4"/>
  <c r="D83" i="5"/>
  <c r="AJ83" i="5" s="1"/>
  <c r="D27" i="4"/>
  <c r="D93" i="5"/>
  <c r="AJ93" i="5" s="1"/>
  <c r="D28" i="4"/>
  <c r="D94" i="5"/>
  <c r="AJ94" i="5" s="1"/>
  <c r="D19" i="4"/>
  <c r="D85" i="5"/>
  <c r="AJ85" i="5" s="1"/>
  <c r="D15" i="4"/>
  <c r="D81" i="5"/>
  <c r="AJ81" i="5" s="1"/>
  <c r="D29" i="4"/>
  <c r="D95" i="5"/>
  <c r="AJ95" i="5" s="1"/>
  <c r="D18" i="4"/>
  <c r="D84" i="5"/>
  <c r="AJ84" i="5" s="1"/>
  <c r="D73" i="4"/>
  <c r="D40" i="4"/>
  <c r="D96" i="4"/>
  <c r="D91" i="4"/>
  <c r="D58" i="4"/>
  <c r="D20" i="4"/>
  <c r="D46" i="4"/>
  <c r="D84" i="4"/>
  <c r="D51" i="4"/>
  <c r="D14" i="4"/>
  <c r="D50" i="4"/>
  <c r="D83" i="4"/>
  <c r="D80" i="4"/>
  <c r="D98" i="4"/>
  <c r="D65" i="4"/>
  <c r="D89" i="4"/>
  <c r="D21" i="4"/>
  <c r="D6" i="4"/>
  <c r="D52" i="4"/>
  <c r="D85" i="4"/>
  <c r="D76" i="4"/>
  <c r="D62" i="4"/>
  <c r="D30" i="4"/>
  <c r="AB8" i="2" l="1"/>
  <c r="Z9" i="2"/>
  <c r="AA9" i="2" s="1"/>
  <c r="AB9" i="2" s="1"/>
  <c r="S5" i="3"/>
  <c r="S9" i="3" s="1"/>
  <c r="AC15" i="3" s="1"/>
  <c r="AC10" i="3"/>
  <c r="AC26" i="3"/>
  <c r="AC11" i="3"/>
  <c r="AC27" i="3"/>
  <c r="AC31" i="3"/>
  <c r="AC34" i="3"/>
  <c r="AC24" i="3"/>
  <c r="AC16" i="3"/>
  <c r="AC32" i="3"/>
  <c r="AC9" i="3"/>
  <c r="AC22" i="3"/>
  <c r="AC23" i="3"/>
  <c r="AC25" i="3"/>
  <c r="AA40" i="2"/>
  <c r="AB40" i="2" s="1"/>
  <c r="O73" i="3"/>
  <c r="O77" i="3" s="1"/>
  <c r="N73" i="3"/>
  <c r="N77" i="3" s="1"/>
  <c r="O40" i="3"/>
  <c r="O44" i="3" s="1"/>
  <c r="N40" i="3"/>
  <c r="N44" i="3" s="1"/>
  <c r="AA72" i="2"/>
  <c r="AB72" i="2" s="1"/>
  <c r="P73" i="3"/>
  <c r="P77" i="3" s="1"/>
  <c r="Q73" i="3"/>
  <c r="Q77" i="3" s="1"/>
  <c r="R73" i="3"/>
  <c r="R77" i="3" s="1"/>
  <c r="S73" i="3"/>
  <c r="S77" i="3" s="1"/>
  <c r="Q40" i="3"/>
  <c r="Q44" i="3" s="1"/>
  <c r="S40" i="3"/>
  <c r="S44" i="3" s="1"/>
  <c r="P40" i="3"/>
  <c r="P44" i="3" s="1"/>
  <c r="R40" i="3"/>
  <c r="R44" i="3" s="1"/>
  <c r="AA14" i="3"/>
  <c r="AA31" i="3"/>
  <c r="AA10" i="3"/>
  <c r="AA27" i="3"/>
  <c r="AA8" i="3"/>
  <c r="Y8" i="6" s="1"/>
  <c r="AA33" i="3"/>
  <c r="AA23" i="3"/>
  <c r="AA29" i="3"/>
  <c r="AA19" i="3"/>
  <c r="AA25" i="3"/>
  <c r="AA15" i="3"/>
  <c r="AA18" i="3"/>
  <c r="AA21" i="3"/>
  <c r="AA11" i="3"/>
  <c r="AA17" i="3"/>
  <c r="AA13" i="3"/>
  <c r="AA9" i="3"/>
  <c r="AA32" i="3"/>
  <c r="AA28" i="3"/>
  <c r="AA34" i="3"/>
  <c r="AA24" i="3"/>
  <c r="AA30" i="3"/>
  <c r="AA20" i="3"/>
  <c r="AA26" i="3"/>
  <c r="AA16" i="3"/>
  <c r="AA22" i="3"/>
  <c r="AA12" i="3"/>
  <c r="AB29" i="3"/>
  <c r="AB23" i="3"/>
  <c r="AB19" i="3"/>
  <c r="AB33" i="3"/>
  <c r="AB25" i="3"/>
  <c r="AB15" i="3"/>
  <c r="AB17" i="3"/>
  <c r="AB21" i="3"/>
  <c r="AB11" i="3"/>
  <c r="AB13" i="3"/>
  <c r="AB32" i="3"/>
  <c r="AB9" i="3"/>
  <c r="AB24" i="3"/>
  <c r="AB28" i="3"/>
  <c r="AB34" i="3"/>
  <c r="AB30" i="3"/>
  <c r="AB20" i="3"/>
  <c r="AB26" i="3"/>
  <c r="AB16" i="3"/>
  <c r="AB12" i="3"/>
  <c r="AB8" i="3"/>
  <c r="AB31" i="3"/>
  <c r="AB22" i="3"/>
  <c r="AB18" i="3"/>
  <c r="AB14" i="3"/>
  <c r="AB10" i="3"/>
  <c r="AB27" i="3"/>
  <c r="D42" i="4"/>
  <c r="D48" i="4"/>
  <c r="D41" i="4"/>
  <c r="D92" i="4"/>
  <c r="D90" i="4"/>
  <c r="D55" i="4"/>
  <c r="D82" i="4"/>
  <c r="D39" i="4"/>
  <c r="D93" i="4"/>
  <c r="D78" i="4"/>
  <c r="D64" i="4"/>
  <c r="D44" i="4"/>
  <c r="D61" i="4"/>
  <c r="D53" i="4"/>
  <c r="D54" i="4"/>
  <c r="E30" i="4"/>
  <c r="E96" i="5"/>
  <c r="AK96" i="5" s="1"/>
  <c r="G29" i="4"/>
  <c r="G95" i="5"/>
  <c r="AM95" i="5" s="1"/>
  <c r="F15" i="4"/>
  <c r="F81" i="5"/>
  <c r="AL81" i="5" s="1"/>
  <c r="E9" i="4"/>
  <c r="E75" i="5"/>
  <c r="AK75" i="5" s="1"/>
  <c r="G6" i="4"/>
  <c r="G72" i="5"/>
  <c r="AM72" i="5" s="1"/>
  <c r="G30" i="4"/>
  <c r="G96" i="5"/>
  <c r="AM96" i="5" s="1"/>
  <c r="F29" i="4"/>
  <c r="F95" i="5"/>
  <c r="AL95" i="5" s="1"/>
  <c r="F30" i="4"/>
  <c r="F96" i="5"/>
  <c r="AL96" i="5" s="1"/>
  <c r="G21" i="4"/>
  <c r="G87" i="5"/>
  <c r="AM87" i="5" s="1"/>
  <c r="E23" i="4"/>
  <c r="E89" i="5"/>
  <c r="AK89" i="5" s="1"/>
  <c r="G16" i="4"/>
  <c r="G82" i="5"/>
  <c r="AM82" i="5" s="1"/>
  <c r="G9" i="4"/>
  <c r="G75" i="5"/>
  <c r="AM75" i="5" s="1"/>
  <c r="F22" i="4"/>
  <c r="F88" i="5"/>
  <c r="AL88" i="5" s="1"/>
  <c r="F9" i="4"/>
  <c r="F75" i="5"/>
  <c r="AL75" i="5" s="1"/>
  <c r="F23" i="4"/>
  <c r="F89" i="5"/>
  <c r="AL89" i="5" s="1"/>
  <c r="E12" i="4"/>
  <c r="E78" i="5"/>
  <c r="AK78" i="5" s="1"/>
  <c r="E22" i="4"/>
  <c r="E88" i="5"/>
  <c r="AK88" i="5" s="1"/>
  <c r="E32" i="4"/>
  <c r="E98" i="5"/>
  <c r="AK98" i="5" s="1"/>
  <c r="G19" i="4"/>
  <c r="G85" i="5"/>
  <c r="AM85" i="5" s="1"/>
  <c r="G12" i="4"/>
  <c r="G78" i="5"/>
  <c r="AM78" i="5" s="1"/>
  <c r="F12" i="4"/>
  <c r="F78" i="5"/>
  <c r="AL78" i="5" s="1"/>
  <c r="G26" i="4"/>
  <c r="G92" i="5"/>
  <c r="AM92" i="5" s="1"/>
  <c r="G8" i="4"/>
  <c r="G74" i="5"/>
  <c r="AM74" i="5" s="1"/>
  <c r="F19" i="4"/>
  <c r="F85" i="5"/>
  <c r="AL85" i="5" s="1"/>
  <c r="F32" i="4"/>
  <c r="F98" i="5"/>
  <c r="AL98" i="5" s="1"/>
  <c r="G23" i="4"/>
  <c r="G89" i="5"/>
  <c r="AM89" i="5" s="1"/>
  <c r="E18" i="4"/>
  <c r="E84" i="5"/>
  <c r="AK84" i="5" s="1"/>
  <c r="E25" i="4"/>
  <c r="E91" i="5"/>
  <c r="AK91" i="5" s="1"/>
  <c r="G20" i="4"/>
  <c r="G86" i="5"/>
  <c r="AM86" i="5" s="1"/>
  <c r="F11" i="4"/>
  <c r="F77" i="5"/>
  <c r="AL77" i="5" s="1"/>
  <c r="F20" i="4"/>
  <c r="F86" i="5"/>
  <c r="AL86" i="5" s="1"/>
  <c r="E31" i="4"/>
  <c r="E97" i="5"/>
  <c r="AK97" i="5" s="1"/>
  <c r="F8" i="4"/>
  <c r="F74" i="5"/>
  <c r="AL74" i="5" s="1"/>
  <c r="E8" i="4"/>
  <c r="E74" i="5"/>
  <c r="AK74" i="5" s="1"/>
  <c r="E20" i="4"/>
  <c r="E86" i="5"/>
  <c r="AK86" i="5" s="1"/>
  <c r="E28" i="4"/>
  <c r="E94" i="5"/>
  <c r="AK94" i="5" s="1"/>
  <c r="E14" i="4"/>
  <c r="E80" i="5"/>
  <c r="AK80" i="5" s="1"/>
  <c r="G11" i="4"/>
  <c r="G77" i="5"/>
  <c r="AM77" i="5" s="1"/>
  <c r="G25" i="4"/>
  <c r="G91" i="5"/>
  <c r="AM91" i="5" s="1"/>
  <c r="F31" i="4"/>
  <c r="F97" i="5"/>
  <c r="AL97" i="5" s="1"/>
  <c r="F25" i="4"/>
  <c r="F91" i="5"/>
  <c r="AL91" i="5" s="1"/>
  <c r="E24" i="4"/>
  <c r="E90" i="5"/>
  <c r="AK90" i="5" s="1"/>
  <c r="E17" i="4"/>
  <c r="E83" i="5"/>
  <c r="AK83" i="5" s="1"/>
  <c r="G31" i="4"/>
  <c r="G97" i="5"/>
  <c r="AM97" i="5" s="1"/>
  <c r="G14" i="4"/>
  <c r="G80" i="5"/>
  <c r="AM80" i="5" s="1"/>
  <c r="F24" i="4"/>
  <c r="F90" i="5"/>
  <c r="AL90" i="5" s="1"/>
  <c r="F14" i="4"/>
  <c r="F80" i="5"/>
  <c r="AL80" i="5" s="1"/>
  <c r="F21" i="4"/>
  <c r="F87" i="5"/>
  <c r="AL87" i="5" s="1"/>
  <c r="E13" i="4"/>
  <c r="E79" i="5"/>
  <c r="AK79" i="5" s="1"/>
  <c r="G17" i="4"/>
  <c r="G83" i="5"/>
  <c r="AM83" i="5" s="1"/>
  <c r="F13" i="4"/>
  <c r="F79" i="5"/>
  <c r="AL79" i="5" s="1"/>
  <c r="F17" i="4"/>
  <c r="F83" i="5"/>
  <c r="AL83" i="5" s="1"/>
  <c r="E16" i="4"/>
  <c r="E82" i="5"/>
  <c r="AK82" i="5" s="1"/>
  <c r="E6" i="4"/>
  <c r="E72" i="5"/>
  <c r="AK72" i="5" s="1"/>
  <c r="G13" i="4"/>
  <c r="G79" i="5"/>
  <c r="AM79" i="5" s="1"/>
  <c r="G27" i="4"/>
  <c r="G93" i="5"/>
  <c r="AM93" i="5" s="1"/>
  <c r="F16" i="4"/>
  <c r="F82" i="5"/>
  <c r="AL82" i="5" s="1"/>
  <c r="F27" i="4"/>
  <c r="F93" i="5"/>
  <c r="AL93" i="5" s="1"/>
  <c r="G7" i="4"/>
  <c r="G73" i="5"/>
  <c r="AM73" i="5" s="1"/>
  <c r="E26" i="4"/>
  <c r="E92" i="5"/>
  <c r="AK92" i="5" s="1"/>
  <c r="E19" i="4"/>
  <c r="E85" i="5"/>
  <c r="AK85" i="5" s="1"/>
  <c r="G10" i="4"/>
  <c r="G76" i="5"/>
  <c r="AM76" i="5" s="1"/>
  <c r="F26" i="4"/>
  <c r="F92" i="5"/>
  <c r="AL92" i="5" s="1"/>
  <c r="F6" i="4"/>
  <c r="F72" i="5"/>
  <c r="AL72" i="5" s="1"/>
  <c r="F7" i="4"/>
  <c r="F73" i="5"/>
  <c r="AL73" i="5" s="1"/>
  <c r="E15" i="4"/>
  <c r="E81" i="5"/>
  <c r="AK81" i="5" s="1"/>
  <c r="E10" i="4"/>
  <c r="E76" i="5"/>
  <c r="AK76" i="5" s="1"/>
  <c r="E29" i="4"/>
  <c r="E95" i="5"/>
  <c r="AK95" i="5" s="1"/>
  <c r="G18" i="4"/>
  <c r="G84" i="5"/>
  <c r="AM84" i="5" s="1"/>
  <c r="F18" i="4"/>
  <c r="F84" i="5"/>
  <c r="AL84" i="5" s="1"/>
  <c r="E7" i="4"/>
  <c r="E73" i="5"/>
  <c r="AK73" i="5" s="1"/>
  <c r="G28" i="4"/>
  <c r="G94" i="5"/>
  <c r="AM94" i="5" s="1"/>
  <c r="F28" i="4"/>
  <c r="F94" i="5"/>
  <c r="AL94" i="5" s="1"/>
  <c r="E72" i="4"/>
  <c r="E39" i="4"/>
  <c r="E88" i="4"/>
  <c r="E55" i="4"/>
  <c r="F64" i="4"/>
  <c r="F97" i="4"/>
  <c r="F91" i="4"/>
  <c r="F58" i="4"/>
  <c r="G39" i="4"/>
  <c r="G72" i="4"/>
  <c r="G55" i="4"/>
  <c r="G88" i="4"/>
  <c r="E97" i="4"/>
  <c r="E64" i="4"/>
  <c r="E94" i="4"/>
  <c r="E61" i="4"/>
  <c r="F89" i="4"/>
  <c r="F56" i="4"/>
  <c r="F88" i="4"/>
  <c r="F55" i="4"/>
  <c r="F10" i="4"/>
  <c r="G78" i="4"/>
  <c r="G45" i="4"/>
  <c r="G93" i="4"/>
  <c r="G60" i="4"/>
  <c r="E41" i="4"/>
  <c r="E74" i="4"/>
  <c r="E96" i="4"/>
  <c r="E63" i="4"/>
  <c r="F78" i="4"/>
  <c r="F45" i="4"/>
  <c r="F96" i="4"/>
  <c r="F63" i="4"/>
  <c r="G32" i="4"/>
  <c r="G41" i="4"/>
  <c r="G74" i="4"/>
  <c r="G96" i="4"/>
  <c r="G63" i="4"/>
  <c r="G89" i="4"/>
  <c r="G56" i="4"/>
  <c r="G94" i="4"/>
  <c r="G61" i="4"/>
  <c r="E80" i="4"/>
  <c r="E47" i="4"/>
  <c r="E98" i="4"/>
  <c r="E65" i="4"/>
  <c r="F41" i="4"/>
  <c r="F74" i="4"/>
  <c r="F98" i="4"/>
  <c r="F65" i="4"/>
  <c r="G22" i="4"/>
  <c r="G80" i="4"/>
  <c r="G47" i="4"/>
  <c r="G98" i="4"/>
  <c r="G65" i="4"/>
  <c r="G91" i="4"/>
  <c r="G58" i="4"/>
  <c r="G57" i="4"/>
  <c r="G90" i="4"/>
  <c r="E78" i="4"/>
  <c r="E45" i="4"/>
  <c r="F72" i="4"/>
  <c r="F39" i="4"/>
  <c r="F80" i="4"/>
  <c r="F47" i="4"/>
  <c r="G82" i="4"/>
  <c r="G49" i="4"/>
  <c r="G92" i="4"/>
  <c r="G59" i="4"/>
  <c r="E82" i="4"/>
  <c r="E49" i="4"/>
  <c r="E57" i="4"/>
  <c r="E90" i="4"/>
  <c r="E85" i="4"/>
  <c r="E52" i="4"/>
  <c r="E59" i="4"/>
  <c r="E92" i="4"/>
  <c r="F82" i="4"/>
  <c r="F49" i="4"/>
  <c r="F92" i="4"/>
  <c r="F59" i="4"/>
  <c r="E87" i="4"/>
  <c r="E54" i="4"/>
  <c r="E95" i="4"/>
  <c r="E62" i="4"/>
  <c r="F85" i="4"/>
  <c r="F52" i="4"/>
  <c r="F95" i="4"/>
  <c r="F62" i="4"/>
  <c r="E27" i="4"/>
  <c r="G24" i="4"/>
  <c r="G85" i="4"/>
  <c r="G52" i="4"/>
  <c r="E11" i="4"/>
  <c r="E91" i="4"/>
  <c r="E58" i="4"/>
  <c r="F93" i="4"/>
  <c r="F60" i="4"/>
  <c r="F57" i="4"/>
  <c r="F90" i="4"/>
  <c r="E93" i="4"/>
  <c r="E60" i="4"/>
  <c r="E89" i="4"/>
  <c r="E56" i="4"/>
  <c r="F87" i="4"/>
  <c r="F54" i="4"/>
  <c r="G87" i="4"/>
  <c r="G54" i="4"/>
  <c r="E73" i="4"/>
  <c r="E40" i="4"/>
  <c r="Z10" i="2"/>
  <c r="AA10" i="2" s="1"/>
  <c r="F73" i="4"/>
  <c r="F40" i="4"/>
  <c r="G73" i="4"/>
  <c r="G40" i="4"/>
  <c r="G79" i="4"/>
  <c r="G46" i="4"/>
  <c r="E84" i="4"/>
  <c r="E51" i="4"/>
  <c r="F84" i="4"/>
  <c r="F51" i="4"/>
  <c r="G84" i="4"/>
  <c r="G51" i="4"/>
  <c r="F79" i="4"/>
  <c r="F46" i="4"/>
  <c r="E21" i="4"/>
  <c r="G76" i="4"/>
  <c r="G43" i="4"/>
  <c r="G95" i="4"/>
  <c r="G62" i="4"/>
  <c r="E81" i="4"/>
  <c r="E48" i="4"/>
  <c r="F50" i="4"/>
  <c r="F83" i="4"/>
  <c r="F48" i="4"/>
  <c r="F81" i="4"/>
  <c r="G83" i="4"/>
  <c r="G50" i="4"/>
  <c r="G75" i="4"/>
  <c r="G42" i="4"/>
  <c r="E75" i="4"/>
  <c r="E42" i="4"/>
  <c r="F75" i="4"/>
  <c r="F42" i="4"/>
  <c r="E77" i="4"/>
  <c r="E44" i="4"/>
  <c r="E43" i="4"/>
  <c r="E76" i="4"/>
  <c r="F77" i="4"/>
  <c r="F44" i="4"/>
  <c r="F76" i="4"/>
  <c r="F43" i="4"/>
  <c r="G15" i="4"/>
  <c r="G77" i="4"/>
  <c r="G44" i="4"/>
  <c r="G48" i="4"/>
  <c r="G81" i="4"/>
  <c r="E79" i="4"/>
  <c r="E46" i="4"/>
  <c r="E86" i="4"/>
  <c r="E53" i="4"/>
  <c r="E50" i="4"/>
  <c r="E83" i="4"/>
  <c r="F86" i="4"/>
  <c r="F53" i="4"/>
  <c r="F94" i="4"/>
  <c r="F61" i="4"/>
  <c r="G86" i="4"/>
  <c r="G53" i="4"/>
  <c r="G64" i="4"/>
  <c r="G97" i="4"/>
  <c r="AC20" i="3" l="1"/>
  <c r="AA20" i="6" s="1"/>
  <c r="Z73" i="2"/>
  <c r="AA73" i="2" s="1"/>
  <c r="AC19" i="3"/>
  <c r="L19" i="3" s="1"/>
  <c r="AC29" i="3"/>
  <c r="L29" i="3" s="1"/>
  <c r="AC18" i="3"/>
  <c r="AA18" i="6" s="1"/>
  <c r="AC13" i="3"/>
  <c r="AC30" i="3"/>
  <c r="AC8" i="3"/>
  <c r="AC33" i="3"/>
  <c r="AC28" i="3"/>
  <c r="AC14" i="3"/>
  <c r="AC17" i="3"/>
  <c r="AA17" i="6" s="1"/>
  <c r="AC12" i="3"/>
  <c r="L12" i="3" s="1"/>
  <c r="AC21" i="3"/>
  <c r="Z41" i="2"/>
  <c r="AA41" i="2" s="1"/>
  <c r="AB41" i="2" s="1"/>
  <c r="Y55" i="3"/>
  <c r="Y56" i="3"/>
  <c r="Y41" i="3"/>
  <c r="Y57" i="3"/>
  <c r="Y42" i="3"/>
  <c r="Y58" i="3"/>
  <c r="Y43" i="3"/>
  <c r="Y59" i="3"/>
  <c r="Y44" i="3"/>
  <c r="Y60" i="3"/>
  <c r="Y45" i="3"/>
  <c r="Y61" i="3"/>
  <c r="Y46" i="3"/>
  <c r="Y62" i="3"/>
  <c r="Y47" i="3"/>
  <c r="Y63" i="3"/>
  <c r="Y54" i="3"/>
  <c r="Y48" i="3"/>
  <c r="Y64" i="3"/>
  <c r="Y49" i="3"/>
  <c r="Y65" i="3"/>
  <c r="Y50" i="3"/>
  <c r="Y66" i="3"/>
  <c r="Y51" i="3"/>
  <c r="Y67" i="3"/>
  <c r="Y52" i="3"/>
  <c r="Y53" i="3"/>
  <c r="AA10" i="6"/>
  <c r="L10" i="3"/>
  <c r="K18" i="3"/>
  <c r="Z18" i="6"/>
  <c r="K21" i="3"/>
  <c r="Z21" i="6"/>
  <c r="J28" i="3"/>
  <c r="Y28" i="6"/>
  <c r="J10" i="3"/>
  <c r="Y10" i="6"/>
  <c r="L31" i="3"/>
  <c r="AA31" i="6"/>
  <c r="K22" i="3"/>
  <c r="Z22" i="6"/>
  <c r="Z17" i="6"/>
  <c r="K17" i="3"/>
  <c r="J32" i="3"/>
  <c r="Y32" i="6"/>
  <c r="J31" i="3"/>
  <c r="Y31" i="6"/>
  <c r="K31" i="3"/>
  <c r="Z31" i="6"/>
  <c r="K15" i="3"/>
  <c r="Z15" i="6"/>
  <c r="J9" i="3"/>
  <c r="Y9" i="6"/>
  <c r="J14" i="3"/>
  <c r="Y14" i="6"/>
  <c r="K11" i="3"/>
  <c r="Z11" i="6"/>
  <c r="L32" i="3"/>
  <c r="AA32" i="6"/>
  <c r="L14" i="3"/>
  <c r="AA14" i="6"/>
  <c r="L9" i="3"/>
  <c r="AA9" i="6"/>
  <c r="L8" i="3"/>
  <c r="AA8" i="6"/>
  <c r="K8" i="3"/>
  <c r="Z8" i="6"/>
  <c r="K25" i="3"/>
  <c r="Z25" i="6"/>
  <c r="J13" i="3"/>
  <c r="Y13" i="6"/>
  <c r="J34" i="3"/>
  <c r="Y34" i="6"/>
  <c r="L13" i="3"/>
  <c r="AA13" i="6"/>
  <c r="K12" i="3"/>
  <c r="Z12" i="6"/>
  <c r="K33" i="3"/>
  <c r="Z33" i="6"/>
  <c r="J17" i="3"/>
  <c r="Y17" i="6"/>
  <c r="J27" i="3"/>
  <c r="Y27" i="6"/>
  <c r="L17" i="3"/>
  <c r="K16" i="3"/>
  <c r="Z16" i="6"/>
  <c r="K19" i="3"/>
  <c r="Z19" i="6"/>
  <c r="J11" i="3"/>
  <c r="Y11" i="6"/>
  <c r="L11" i="3"/>
  <c r="AA11" i="6"/>
  <c r="L22" i="3"/>
  <c r="AA22" i="6"/>
  <c r="K26" i="3"/>
  <c r="Z26" i="6"/>
  <c r="K23" i="3"/>
  <c r="Z23" i="6"/>
  <c r="J21" i="3"/>
  <c r="Y21" i="6"/>
  <c r="AB41" i="3"/>
  <c r="AB47" i="3"/>
  <c r="AB55" i="3"/>
  <c r="AB59" i="3"/>
  <c r="AB63" i="3"/>
  <c r="AB43" i="3"/>
  <c r="AB51" i="3"/>
  <c r="AB49" i="3"/>
  <c r="AB45" i="3"/>
  <c r="AB64" i="3"/>
  <c r="AB67" i="3"/>
  <c r="AB60" i="3"/>
  <c r="AB66" i="3"/>
  <c r="AB56" i="3"/>
  <c r="AB62" i="3"/>
  <c r="AB52" i="3"/>
  <c r="AB58" i="3"/>
  <c r="AB48" i="3"/>
  <c r="AB54" i="3"/>
  <c r="AB44" i="3"/>
  <c r="AB50" i="3"/>
  <c r="AB46" i="3"/>
  <c r="AB42" i="3"/>
  <c r="AB65" i="3"/>
  <c r="AB57" i="3"/>
  <c r="AB61" i="3"/>
  <c r="AB53" i="3"/>
  <c r="L21" i="3"/>
  <c r="AA21" i="6"/>
  <c r="L16" i="3"/>
  <c r="AA16" i="6"/>
  <c r="K20" i="3"/>
  <c r="Z20" i="6"/>
  <c r="K29" i="3"/>
  <c r="Z29" i="6"/>
  <c r="J18" i="3"/>
  <c r="Y18" i="6"/>
  <c r="Z41" i="3"/>
  <c r="Z51" i="3"/>
  <c r="Z45" i="3"/>
  <c r="Z55" i="3"/>
  <c r="Z47" i="3"/>
  <c r="Z49" i="3"/>
  <c r="Z59" i="3"/>
  <c r="Z64" i="3"/>
  <c r="Z53" i="3"/>
  <c r="Z63" i="3"/>
  <c r="Z57" i="3"/>
  <c r="Z67" i="3"/>
  <c r="Z61" i="3"/>
  <c r="Z65" i="3"/>
  <c r="Z42" i="3"/>
  <c r="Z46" i="3"/>
  <c r="Z50" i="3"/>
  <c r="Z44" i="3"/>
  <c r="Z54" i="3"/>
  <c r="Z48" i="3"/>
  <c r="Z58" i="3"/>
  <c r="Z52" i="3"/>
  <c r="Z62" i="3"/>
  <c r="Z56" i="3"/>
  <c r="Z66" i="3"/>
  <c r="Z60" i="3"/>
  <c r="Z43" i="3"/>
  <c r="L15" i="3"/>
  <c r="AA15" i="6"/>
  <c r="L26" i="3"/>
  <c r="AA26" i="6"/>
  <c r="K30" i="3"/>
  <c r="Z30" i="6"/>
  <c r="J12" i="3"/>
  <c r="Y12" i="6"/>
  <c r="J15" i="3"/>
  <c r="Y15" i="6"/>
  <c r="AC47" i="3"/>
  <c r="AC57" i="3"/>
  <c r="AC51" i="3"/>
  <c r="AC61" i="3"/>
  <c r="AC53" i="3"/>
  <c r="AC55" i="3"/>
  <c r="AC65" i="3"/>
  <c r="AC59" i="3"/>
  <c r="AC42" i="3"/>
  <c r="AC63" i="3"/>
  <c r="AC46" i="3"/>
  <c r="AC67" i="3"/>
  <c r="AC50" i="3"/>
  <c r="AC41" i="3"/>
  <c r="AC54" i="3"/>
  <c r="AC44" i="3"/>
  <c r="AC58" i="3"/>
  <c r="AC48" i="3"/>
  <c r="AC62" i="3"/>
  <c r="AC52" i="3"/>
  <c r="AC66" i="3"/>
  <c r="AC43" i="3"/>
  <c r="AC56" i="3"/>
  <c r="AC60" i="3"/>
  <c r="AC64" i="3"/>
  <c r="AC45" i="3"/>
  <c r="AC49" i="3"/>
  <c r="L25" i="3"/>
  <c r="AA25" i="6"/>
  <c r="K34" i="3"/>
  <c r="Z34" i="6"/>
  <c r="J22" i="3"/>
  <c r="Y22" i="6"/>
  <c r="J25" i="3"/>
  <c r="Y25" i="6"/>
  <c r="AA61" i="3"/>
  <c r="AA65" i="3"/>
  <c r="AA42" i="3"/>
  <c r="AA46" i="3"/>
  <c r="AA50" i="3"/>
  <c r="AA41" i="3"/>
  <c r="AA54" i="3"/>
  <c r="AA44" i="3"/>
  <c r="AA58" i="3"/>
  <c r="AA48" i="3"/>
  <c r="AA62" i="3"/>
  <c r="AA52" i="3"/>
  <c r="AA66" i="3"/>
  <c r="AA56" i="3"/>
  <c r="AA43" i="3"/>
  <c r="AA67" i="3"/>
  <c r="AA60" i="3"/>
  <c r="AA47" i="3"/>
  <c r="AA64" i="3"/>
  <c r="AA51" i="3"/>
  <c r="AA45" i="3"/>
  <c r="AA55" i="3"/>
  <c r="AA57" i="3"/>
  <c r="AA49" i="3"/>
  <c r="AA59" i="3"/>
  <c r="AA53" i="3"/>
  <c r="AA63" i="3"/>
  <c r="K14" i="3"/>
  <c r="Z14" i="6"/>
  <c r="L30" i="3"/>
  <c r="AA30" i="6"/>
  <c r="K28" i="3"/>
  <c r="Z28" i="6"/>
  <c r="J16" i="3"/>
  <c r="Y16" i="6"/>
  <c r="J19" i="3"/>
  <c r="Y19" i="6"/>
  <c r="AC89" i="3"/>
  <c r="AC82" i="3"/>
  <c r="AC98" i="3"/>
  <c r="AC75" i="3"/>
  <c r="AC83" i="3"/>
  <c r="AC91" i="3"/>
  <c r="AC99" i="3"/>
  <c r="AC88" i="3"/>
  <c r="AC76" i="3"/>
  <c r="AC97" i="3"/>
  <c r="AC87" i="3"/>
  <c r="AC96" i="3"/>
  <c r="AC92" i="3"/>
  <c r="AC84" i="3"/>
  <c r="AC85" i="3"/>
  <c r="AC100" i="3"/>
  <c r="AC90" i="3"/>
  <c r="AC77" i="3"/>
  <c r="AC78" i="3"/>
  <c r="AC93" i="3"/>
  <c r="AC94" i="3"/>
  <c r="AC86" i="3"/>
  <c r="AC79" i="3"/>
  <c r="AC81" i="3"/>
  <c r="AC95" i="3"/>
  <c r="AC80" i="3"/>
  <c r="AC74" i="3"/>
  <c r="L27" i="3"/>
  <c r="AA27" i="6"/>
  <c r="L24" i="3"/>
  <c r="AA24" i="6"/>
  <c r="K24" i="3"/>
  <c r="Z24" i="6"/>
  <c r="J26" i="3"/>
  <c r="Y26" i="6"/>
  <c r="J29" i="3"/>
  <c r="Y29" i="6"/>
  <c r="AB80" i="3"/>
  <c r="AB79" i="3"/>
  <c r="AB96" i="3"/>
  <c r="AB95" i="3"/>
  <c r="AB83" i="3"/>
  <c r="AB97" i="3"/>
  <c r="AB74" i="3"/>
  <c r="AB81" i="3"/>
  <c r="AB89" i="3"/>
  <c r="AB88" i="3"/>
  <c r="AB78" i="3"/>
  <c r="AB99" i="3"/>
  <c r="AB82" i="3"/>
  <c r="AB98" i="3"/>
  <c r="AB75" i="3"/>
  <c r="AB91" i="3"/>
  <c r="AB76" i="3"/>
  <c r="AB90" i="3"/>
  <c r="AB77" i="3"/>
  <c r="AB92" i="3"/>
  <c r="AB84" i="3"/>
  <c r="AB85" i="3"/>
  <c r="AB100" i="3"/>
  <c r="AB94" i="3"/>
  <c r="AB93" i="3"/>
  <c r="AB87" i="3"/>
  <c r="AB86" i="3"/>
  <c r="L23" i="3"/>
  <c r="AA23" i="6"/>
  <c r="L34" i="3"/>
  <c r="AA34" i="6"/>
  <c r="Z9" i="6"/>
  <c r="K9" i="3"/>
  <c r="J20" i="3"/>
  <c r="Y20" i="6"/>
  <c r="J23" i="3"/>
  <c r="Y23" i="6"/>
  <c r="AA94" i="3"/>
  <c r="AA86" i="3"/>
  <c r="AA87" i="3"/>
  <c r="AA79" i="3"/>
  <c r="AA84" i="3"/>
  <c r="AA80" i="3"/>
  <c r="AA95" i="3"/>
  <c r="AA96" i="3"/>
  <c r="AA74" i="3"/>
  <c r="AA89" i="3"/>
  <c r="AA83" i="3"/>
  <c r="AA78" i="3"/>
  <c r="AA92" i="3"/>
  <c r="AA88" i="3"/>
  <c r="AA82" i="3"/>
  <c r="AA76" i="3"/>
  <c r="AA98" i="3"/>
  <c r="AA81" i="3"/>
  <c r="AA99" i="3"/>
  <c r="AA97" i="3"/>
  <c r="AA75" i="3"/>
  <c r="AA91" i="3"/>
  <c r="AA90" i="3"/>
  <c r="AA93" i="3"/>
  <c r="AA100" i="3"/>
  <c r="AA85" i="3"/>
  <c r="AA77" i="3"/>
  <c r="L33" i="3"/>
  <c r="AA33" i="6"/>
  <c r="K27" i="3"/>
  <c r="Z27" i="6"/>
  <c r="K32" i="3"/>
  <c r="Z32" i="6"/>
  <c r="J30" i="3"/>
  <c r="Y30" i="6"/>
  <c r="J33" i="3"/>
  <c r="Y33" i="6"/>
  <c r="Z91" i="3"/>
  <c r="Z74" i="3"/>
  <c r="Z84" i="3"/>
  <c r="Z90" i="3"/>
  <c r="Z78" i="3"/>
  <c r="Z100" i="3"/>
  <c r="Z75" i="3"/>
  <c r="Z94" i="3"/>
  <c r="Z77" i="3"/>
  <c r="Z99" i="3"/>
  <c r="Z93" i="3"/>
  <c r="Z76" i="3"/>
  <c r="Z86" i="3"/>
  <c r="Z87" i="3"/>
  <c r="Z79" i="3"/>
  <c r="Z83" i="3"/>
  <c r="Z95" i="3"/>
  <c r="Z92" i="3"/>
  <c r="Z88" i="3"/>
  <c r="Z80" i="3"/>
  <c r="Z81" i="3"/>
  <c r="Z96" i="3"/>
  <c r="Z97" i="3"/>
  <c r="Z89" i="3"/>
  <c r="Z82" i="3"/>
  <c r="Z85" i="3"/>
  <c r="Z98" i="3"/>
  <c r="L28" i="3"/>
  <c r="AA28" i="6"/>
  <c r="Z10" i="6"/>
  <c r="K10" i="3"/>
  <c r="Z13" i="6"/>
  <c r="K13" i="3"/>
  <c r="J24" i="3"/>
  <c r="Y24" i="6"/>
  <c r="J8" i="3"/>
  <c r="AB10" i="2"/>
  <c r="Z11" i="2"/>
  <c r="AA11" i="2" s="1"/>
  <c r="AB73" i="2"/>
  <c r="Z74" i="2"/>
  <c r="AA74" i="2" s="1"/>
  <c r="Z42" i="2" l="1"/>
  <c r="AA42" i="2" s="1"/>
  <c r="Z43" i="2" s="1"/>
  <c r="AA43" i="2" s="1"/>
  <c r="AA29" i="6"/>
  <c r="AA19" i="6"/>
  <c r="L20" i="3"/>
  <c r="AA12" i="6"/>
  <c r="Q10" i="6" s="1"/>
  <c r="L17" i="6" s="1"/>
  <c r="L18" i="3"/>
  <c r="H63" i="3"/>
  <c r="W63" i="6"/>
  <c r="H63" i="6" s="1"/>
  <c r="H47" i="3"/>
  <c r="W47" i="6"/>
  <c r="H47" i="6" s="1"/>
  <c r="H62" i="3"/>
  <c r="W62" i="6"/>
  <c r="H62" i="6" s="1"/>
  <c r="H46" i="3"/>
  <c r="W46" i="6"/>
  <c r="H46" i="6" s="1"/>
  <c r="H61" i="3"/>
  <c r="W61" i="6"/>
  <c r="H61" i="6" s="1"/>
  <c r="W53" i="6"/>
  <c r="H53" i="6" s="1"/>
  <c r="H53" i="3"/>
  <c r="H45" i="3"/>
  <c r="W45" i="6"/>
  <c r="H45" i="6" s="1"/>
  <c r="H52" i="3"/>
  <c r="W52" i="6"/>
  <c r="H52" i="6" s="1"/>
  <c r="H60" i="3"/>
  <c r="W60" i="6"/>
  <c r="H60" i="6" s="1"/>
  <c r="H44" i="3"/>
  <c r="W44" i="6"/>
  <c r="H44" i="6" s="1"/>
  <c r="H51" i="3"/>
  <c r="W51" i="6"/>
  <c r="H51" i="6" s="1"/>
  <c r="H59" i="3"/>
  <c r="W59" i="6"/>
  <c r="H59" i="6" s="1"/>
  <c r="W67" i="6"/>
  <c r="H67" i="6" s="1"/>
  <c r="H67" i="3"/>
  <c r="H66" i="3"/>
  <c r="W66" i="6"/>
  <c r="H66" i="6" s="1"/>
  <c r="H43" i="3"/>
  <c r="W43" i="6"/>
  <c r="H43" i="6" s="1"/>
  <c r="H50" i="3"/>
  <c r="W50" i="6"/>
  <c r="H50" i="6" s="1"/>
  <c r="H58" i="3"/>
  <c r="W58" i="6"/>
  <c r="H58" i="6" s="1"/>
  <c r="H65" i="3"/>
  <c r="W65" i="6"/>
  <c r="H65" i="6" s="1"/>
  <c r="H42" i="3"/>
  <c r="W42" i="6"/>
  <c r="H42" i="6" s="1"/>
  <c r="H49" i="3"/>
  <c r="W49" i="6"/>
  <c r="H49" i="6" s="1"/>
  <c r="H57" i="3"/>
  <c r="W57" i="6"/>
  <c r="H57" i="6" s="1"/>
  <c r="H64" i="3"/>
  <c r="W64" i="6"/>
  <c r="H64" i="6" s="1"/>
  <c r="H41" i="3"/>
  <c r="W41" i="6"/>
  <c r="H41" i="6" s="1"/>
  <c r="H48" i="3"/>
  <c r="W48" i="6"/>
  <c r="H48" i="6" s="1"/>
  <c r="H56" i="3"/>
  <c r="W56" i="6"/>
  <c r="H56" i="6" s="1"/>
  <c r="H54" i="3"/>
  <c r="W54" i="6"/>
  <c r="H54" i="6" s="1"/>
  <c r="H55" i="3"/>
  <c r="W55" i="6"/>
  <c r="H55" i="6" s="1"/>
  <c r="Y98" i="6"/>
  <c r="J98" i="3"/>
  <c r="K54" i="3"/>
  <c r="Z54" i="6"/>
  <c r="K55" i="3"/>
  <c r="Z55" i="6"/>
  <c r="X93" i="6"/>
  <c r="I93" i="6" s="1"/>
  <c r="I93" i="3"/>
  <c r="Z83" i="6"/>
  <c r="K83" i="3"/>
  <c r="J42" i="3"/>
  <c r="Y42" i="6"/>
  <c r="K92" i="3"/>
  <c r="Z92" i="6"/>
  <c r="I82" i="3"/>
  <c r="X82" i="6"/>
  <c r="X77" i="6"/>
  <c r="I77" i="3"/>
  <c r="J88" i="3"/>
  <c r="Y88" i="6"/>
  <c r="K77" i="3"/>
  <c r="Z77" i="6"/>
  <c r="K96" i="3"/>
  <c r="Z96" i="6"/>
  <c r="AA80" i="6"/>
  <c r="L80" i="3"/>
  <c r="AA97" i="6"/>
  <c r="L97" i="3"/>
  <c r="J60" i="3"/>
  <c r="Y60" i="6"/>
  <c r="J61" i="3"/>
  <c r="Y61" i="6"/>
  <c r="L43" i="3"/>
  <c r="AA43" i="6"/>
  <c r="L55" i="3"/>
  <c r="AA55" i="6"/>
  <c r="I43" i="3"/>
  <c r="X43" i="6"/>
  <c r="I57" i="3"/>
  <c r="X57" i="6"/>
  <c r="K52" i="3"/>
  <c r="Z52" i="6"/>
  <c r="L59" i="3"/>
  <c r="AA59" i="6"/>
  <c r="I63" i="3"/>
  <c r="X63" i="6"/>
  <c r="K62" i="3"/>
  <c r="Z62" i="6"/>
  <c r="I89" i="3"/>
  <c r="X89" i="6"/>
  <c r="Y92" i="6"/>
  <c r="J92" i="3"/>
  <c r="Z90" i="6"/>
  <c r="K90" i="3"/>
  <c r="L95" i="3"/>
  <c r="AA95" i="6"/>
  <c r="I60" i="3"/>
  <c r="X60" i="6"/>
  <c r="I97" i="3"/>
  <c r="X97" i="6"/>
  <c r="X75" i="6"/>
  <c r="I75" i="3"/>
  <c r="J78" i="3"/>
  <c r="Y78" i="6"/>
  <c r="K76" i="3"/>
  <c r="Z76" i="6"/>
  <c r="K80" i="3"/>
  <c r="Z80" i="6"/>
  <c r="AA81" i="6"/>
  <c r="L81" i="3"/>
  <c r="AA88" i="6"/>
  <c r="L88" i="3"/>
  <c r="J43" i="3"/>
  <c r="Y43" i="6"/>
  <c r="L52" i="3"/>
  <c r="AA52" i="6"/>
  <c r="L61" i="3"/>
  <c r="L59" i="4" s="1"/>
  <c r="AA61" i="6"/>
  <c r="I66" i="3"/>
  <c r="X66" i="6"/>
  <c r="I53" i="3"/>
  <c r="X53" i="6"/>
  <c r="K56" i="3"/>
  <c r="Z56" i="6"/>
  <c r="X76" i="6"/>
  <c r="I76" i="3"/>
  <c r="I61" i="3"/>
  <c r="X61" i="6"/>
  <c r="K48" i="3"/>
  <c r="Z48" i="6"/>
  <c r="X99" i="6"/>
  <c r="I99" i="3"/>
  <c r="AA74" i="6"/>
  <c r="L74" i="3"/>
  <c r="J65" i="3"/>
  <c r="Y65" i="6"/>
  <c r="Y83" i="6"/>
  <c r="J83" i="3"/>
  <c r="Z91" i="6"/>
  <c r="K91" i="3"/>
  <c r="L79" i="3"/>
  <c r="AA79" i="6"/>
  <c r="L99" i="3"/>
  <c r="AA99" i="6"/>
  <c r="J56" i="3"/>
  <c r="Y56" i="6"/>
  <c r="L62" i="3"/>
  <c r="AA62" i="6"/>
  <c r="L51" i="3"/>
  <c r="AA51" i="6"/>
  <c r="I56" i="3"/>
  <c r="X56" i="6"/>
  <c r="I64" i="3"/>
  <c r="X64" i="6"/>
  <c r="K66" i="3"/>
  <c r="Z66" i="6"/>
  <c r="Y76" i="6"/>
  <c r="J76" i="3"/>
  <c r="K84" i="3"/>
  <c r="Z84" i="6"/>
  <c r="AA96" i="6"/>
  <c r="L96" i="3"/>
  <c r="O10" i="6"/>
  <c r="J25" i="6" s="1"/>
  <c r="I81" i="3"/>
  <c r="X81" i="6"/>
  <c r="I78" i="3"/>
  <c r="X78" i="6"/>
  <c r="J85" i="3"/>
  <c r="Y85" i="6"/>
  <c r="J89" i="3"/>
  <c r="J87" i="4" s="1"/>
  <c r="Y89" i="6"/>
  <c r="Z75" i="6"/>
  <c r="K75" i="3"/>
  <c r="L86" i="3"/>
  <c r="AA86" i="6"/>
  <c r="L91" i="3"/>
  <c r="AA91" i="6"/>
  <c r="J66" i="3"/>
  <c r="Y66" i="6"/>
  <c r="L48" i="3"/>
  <c r="AA48" i="6"/>
  <c r="L57" i="3"/>
  <c r="AA57" i="6"/>
  <c r="I62" i="3"/>
  <c r="X62" i="6"/>
  <c r="I59" i="3"/>
  <c r="X59" i="6"/>
  <c r="K60" i="3"/>
  <c r="Z60" i="6"/>
  <c r="Z97" i="6"/>
  <c r="K97" i="3"/>
  <c r="L60" i="3"/>
  <c r="AA60" i="6"/>
  <c r="K79" i="3"/>
  <c r="Z79" i="6"/>
  <c r="L76" i="3"/>
  <c r="AA76" i="6"/>
  <c r="J67" i="3"/>
  <c r="Y67" i="6"/>
  <c r="L53" i="3"/>
  <c r="AA53" i="6"/>
  <c r="I96" i="3"/>
  <c r="X96" i="6"/>
  <c r="I80" i="3"/>
  <c r="X80" i="6"/>
  <c r="K98" i="3"/>
  <c r="Z98" i="6"/>
  <c r="L94" i="3"/>
  <c r="AA94" i="6"/>
  <c r="L94" i="6" s="1"/>
  <c r="L83" i="3"/>
  <c r="AA83" i="6"/>
  <c r="J52" i="3"/>
  <c r="J50" i="4" s="1"/>
  <c r="Y52" i="6"/>
  <c r="L58" i="3"/>
  <c r="AA58" i="6"/>
  <c r="L47" i="3"/>
  <c r="AA47" i="6"/>
  <c r="I52" i="3"/>
  <c r="X52" i="6"/>
  <c r="I49" i="3"/>
  <c r="X49" i="6"/>
  <c r="K53" i="3"/>
  <c r="Z53" i="6"/>
  <c r="K67" i="3"/>
  <c r="Z67" i="6"/>
  <c r="I100" i="3"/>
  <c r="X100" i="6"/>
  <c r="J77" i="3"/>
  <c r="Y77" i="6"/>
  <c r="I90" i="3"/>
  <c r="X90" i="6"/>
  <c r="Y100" i="6"/>
  <c r="J100" i="6" s="1"/>
  <c r="J100" i="3"/>
  <c r="Y74" i="6"/>
  <c r="J74" i="3"/>
  <c r="I88" i="3"/>
  <c r="X88" i="6"/>
  <c r="I84" i="3"/>
  <c r="X84" i="6"/>
  <c r="J93" i="3"/>
  <c r="Y93" i="6"/>
  <c r="J93" i="6" s="1"/>
  <c r="J96" i="3"/>
  <c r="Y96" i="6"/>
  <c r="K82" i="3"/>
  <c r="Z82" i="6"/>
  <c r="L93" i="3"/>
  <c r="AA93" i="6"/>
  <c r="L93" i="6" s="1"/>
  <c r="L75" i="3"/>
  <c r="AA75" i="6"/>
  <c r="J63" i="3"/>
  <c r="Y63" i="6"/>
  <c r="J62" i="3"/>
  <c r="Y62" i="6"/>
  <c r="L44" i="3"/>
  <c r="AA44" i="6"/>
  <c r="I58" i="3"/>
  <c r="X58" i="6"/>
  <c r="I47" i="3"/>
  <c r="X47" i="6"/>
  <c r="K61" i="3"/>
  <c r="Z61" i="6"/>
  <c r="K64" i="3"/>
  <c r="Z64" i="6"/>
  <c r="P10" i="6"/>
  <c r="K34" i="6" s="1"/>
  <c r="K47" i="3"/>
  <c r="Z47" i="6"/>
  <c r="K95" i="3"/>
  <c r="Z95" i="6"/>
  <c r="L87" i="3"/>
  <c r="AA87" i="6"/>
  <c r="J47" i="3"/>
  <c r="Y47" i="6"/>
  <c r="L56" i="3"/>
  <c r="AA56" i="6"/>
  <c r="L65" i="3"/>
  <c r="AA65" i="6"/>
  <c r="I67" i="3"/>
  <c r="X67" i="6"/>
  <c r="K58" i="3"/>
  <c r="Z58" i="6"/>
  <c r="K41" i="3"/>
  <c r="Z41" i="6"/>
  <c r="I94" i="3"/>
  <c r="X94" i="6"/>
  <c r="I94" i="6" s="1"/>
  <c r="L66" i="3"/>
  <c r="AA66" i="6"/>
  <c r="X92" i="6"/>
  <c r="I92" i="3"/>
  <c r="I74" i="3"/>
  <c r="X74" i="6"/>
  <c r="Y90" i="6"/>
  <c r="J90" i="3"/>
  <c r="J95" i="3"/>
  <c r="Y95" i="6"/>
  <c r="Z99" i="6"/>
  <c r="K99" i="3"/>
  <c r="L78" i="3"/>
  <c r="AA78" i="6"/>
  <c r="AA98" i="6"/>
  <c r="L98" i="3"/>
  <c r="J53" i="3"/>
  <c r="Y53" i="6"/>
  <c r="J48" i="3"/>
  <c r="Y48" i="6"/>
  <c r="L54" i="3"/>
  <c r="AA54" i="6"/>
  <c r="I48" i="3"/>
  <c r="X48" i="6"/>
  <c r="I55" i="3"/>
  <c r="X55" i="6"/>
  <c r="K57" i="3"/>
  <c r="Z57" i="6"/>
  <c r="K45" i="3"/>
  <c r="Z45" i="6"/>
  <c r="I54" i="3"/>
  <c r="X54" i="6"/>
  <c r="I45" i="3"/>
  <c r="X45" i="6"/>
  <c r="K65" i="3"/>
  <c r="Z65" i="6"/>
  <c r="K49" i="3"/>
  <c r="Z49" i="6"/>
  <c r="J94" i="3"/>
  <c r="Y94" i="6"/>
  <c r="J94" i="6" s="1"/>
  <c r="L42" i="3"/>
  <c r="AA42" i="6"/>
  <c r="J64" i="3"/>
  <c r="Y64" i="6"/>
  <c r="X83" i="6"/>
  <c r="I83" i="3"/>
  <c r="J75" i="3"/>
  <c r="Y75" i="6"/>
  <c r="Y84" i="6"/>
  <c r="J84" i="3"/>
  <c r="K87" i="3"/>
  <c r="Z87" i="6"/>
  <c r="K88" i="3"/>
  <c r="Z88" i="6"/>
  <c r="AA90" i="6"/>
  <c r="L90" i="3"/>
  <c r="L89" i="3"/>
  <c r="AA89" i="6"/>
  <c r="J49" i="3"/>
  <c r="J80" i="4" s="1"/>
  <c r="Y49" i="6"/>
  <c r="J44" i="3"/>
  <c r="J42" i="4" s="1"/>
  <c r="Y44" i="6"/>
  <c r="L50" i="3"/>
  <c r="AA50" i="6"/>
  <c r="I44" i="3"/>
  <c r="X44" i="6"/>
  <c r="I51" i="3"/>
  <c r="X51" i="6"/>
  <c r="K42" i="3"/>
  <c r="Z42" i="6"/>
  <c r="K51" i="3"/>
  <c r="Z51" i="6"/>
  <c r="Y82" i="6"/>
  <c r="J82" i="3"/>
  <c r="X91" i="6"/>
  <c r="I91" i="3"/>
  <c r="J91" i="3"/>
  <c r="Y91" i="6"/>
  <c r="K86" i="3"/>
  <c r="Z86" i="6"/>
  <c r="K78" i="3"/>
  <c r="Z78" i="6"/>
  <c r="L77" i="3"/>
  <c r="AA77" i="6"/>
  <c r="J59" i="3"/>
  <c r="Y59" i="6"/>
  <c r="L41" i="3"/>
  <c r="L72" i="4" s="1"/>
  <c r="AA41" i="6"/>
  <c r="I79" i="3"/>
  <c r="X79" i="6"/>
  <c r="J97" i="3"/>
  <c r="J62" i="4" s="1"/>
  <c r="Y97" i="6"/>
  <c r="J79" i="3"/>
  <c r="Y79" i="6"/>
  <c r="K93" i="3"/>
  <c r="Z93" i="6"/>
  <c r="K93" i="6" s="1"/>
  <c r="Z89" i="6"/>
  <c r="K89" i="3"/>
  <c r="L100" i="3"/>
  <c r="AA100" i="6"/>
  <c r="J57" i="3"/>
  <c r="Y57" i="6"/>
  <c r="J54" i="3"/>
  <c r="Y54" i="6"/>
  <c r="L67" i="3"/>
  <c r="AA67" i="6"/>
  <c r="I50" i="3"/>
  <c r="X50" i="6"/>
  <c r="I41" i="3"/>
  <c r="X41" i="6"/>
  <c r="K46" i="3"/>
  <c r="Z46" i="6"/>
  <c r="K43" i="3"/>
  <c r="Z43" i="6"/>
  <c r="K85" i="3"/>
  <c r="Z85" i="6"/>
  <c r="L92" i="3"/>
  <c r="AA92" i="6"/>
  <c r="J51" i="3"/>
  <c r="Y51" i="6"/>
  <c r="L64" i="3"/>
  <c r="L62" i="4" s="1"/>
  <c r="AA64" i="6"/>
  <c r="I98" i="3"/>
  <c r="X98" i="6"/>
  <c r="X85" i="6"/>
  <c r="I85" i="3"/>
  <c r="I95" i="3"/>
  <c r="X95" i="6"/>
  <c r="J80" i="3"/>
  <c r="Y80" i="6"/>
  <c r="AA82" i="6"/>
  <c r="L82" i="3"/>
  <c r="Z81" i="6"/>
  <c r="K81" i="3"/>
  <c r="L85" i="3"/>
  <c r="AA85" i="6"/>
  <c r="J55" i="3"/>
  <c r="Y55" i="6"/>
  <c r="J41" i="3"/>
  <c r="Y41" i="6"/>
  <c r="L49" i="3"/>
  <c r="AA49" i="6"/>
  <c r="L46" i="3"/>
  <c r="AA46" i="6"/>
  <c r="I46" i="3"/>
  <c r="X46" i="6"/>
  <c r="K50" i="3"/>
  <c r="K48" i="4" s="1"/>
  <c r="Z50" i="6"/>
  <c r="K63" i="3"/>
  <c r="Z63" i="6"/>
  <c r="J46" i="3"/>
  <c r="Y46" i="6"/>
  <c r="I65" i="3"/>
  <c r="X65" i="6"/>
  <c r="J58" i="3"/>
  <c r="Y58" i="6"/>
  <c r="I87" i="3"/>
  <c r="X87" i="6"/>
  <c r="Y99" i="6"/>
  <c r="J99" i="6" s="1"/>
  <c r="J99" i="3"/>
  <c r="J87" i="3"/>
  <c r="Y87" i="6"/>
  <c r="K94" i="3"/>
  <c r="Z94" i="6"/>
  <c r="K94" i="6" s="1"/>
  <c r="I86" i="3"/>
  <c r="X86" i="6"/>
  <c r="J81" i="3"/>
  <c r="Y81" i="6"/>
  <c r="J86" i="3"/>
  <c r="Y86" i="6"/>
  <c r="K100" i="3"/>
  <c r="Z100" i="6"/>
  <c r="Z74" i="6"/>
  <c r="K74" i="3"/>
  <c r="L84" i="3"/>
  <c r="AA84" i="6"/>
  <c r="J45" i="3"/>
  <c r="Y45" i="6"/>
  <c r="J50" i="3"/>
  <c r="Y50" i="6"/>
  <c r="L45" i="3"/>
  <c r="AA45" i="6"/>
  <c r="L63" i="3"/>
  <c r="AA63" i="6"/>
  <c r="I42" i="3"/>
  <c r="X42" i="6"/>
  <c r="K44" i="3"/>
  <c r="K75" i="4" s="1"/>
  <c r="Z44" i="6"/>
  <c r="K59" i="3"/>
  <c r="K90" i="4" s="1"/>
  <c r="Z59" i="6"/>
  <c r="L74" i="4"/>
  <c r="L41" i="4"/>
  <c r="AB74" i="2"/>
  <c r="Z75" i="2"/>
  <c r="AA75" i="2" s="1"/>
  <c r="Z12" i="2"/>
  <c r="AA12" i="2" s="1"/>
  <c r="AB11" i="2"/>
  <c r="AB42" i="2"/>
  <c r="K74" i="4" l="1"/>
  <c r="L73" i="4"/>
  <c r="K65" i="4"/>
  <c r="L92" i="4"/>
  <c r="AN18" i="7"/>
  <c r="AN84" i="7"/>
  <c r="AN51" i="7"/>
  <c r="AN39" i="7"/>
  <c r="AN72" i="7"/>
  <c r="AN6" i="7"/>
  <c r="AN89" i="7"/>
  <c r="AN23" i="7"/>
  <c r="AN56" i="7"/>
  <c r="AN82" i="7"/>
  <c r="AN49" i="7"/>
  <c r="AN16" i="7"/>
  <c r="AN59" i="7"/>
  <c r="AN92" i="7"/>
  <c r="AN26" i="7"/>
  <c r="AN32" i="7"/>
  <c r="AN65" i="7"/>
  <c r="AN98" i="7"/>
  <c r="AN46" i="7"/>
  <c r="AN79" i="7"/>
  <c r="AN13" i="7"/>
  <c r="AN44" i="7"/>
  <c r="AN77" i="7"/>
  <c r="AN11" i="7"/>
  <c r="AN53" i="7"/>
  <c r="AN20" i="7"/>
  <c r="AN86" i="7"/>
  <c r="AN22" i="7"/>
  <c r="AN88" i="7"/>
  <c r="AN55" i="7"/>
  <c r="AN74" i="7"/>
  <c r="AN41" i="7"/>
  <c r="AN8" i="7"/>
  <c r="AN25" i="7"/>
  <c r="AN91" i="7"/>
  <c r="AN58" i="7"/>
  <c r="AN93" i="7"/>
  <c r="AN60" i="7"/>
  <c r="AN27" i="7"/>
  <c r="AN96" i="7"/>
  <c r="AN63" i="7"/>
  <c r="AN30" i="7"/>
  <c r="AN42" i="7"/>
  <c r="AN9" i="7"/>
  <c r="AN75" i="7"/>
  <c r="AN57" i="7"/>
  <c r="AN24" i="7"/>
  <c r="AN90" i="7"/>
  <c r="AN62" i="7"/>
  <c r="AN29" i="7"/>
  <c r="AN95" i="7"/>
  <c r="AN85" i="7"/>
  <c r="AN19" i="7"/>
  <c r="AN52" i="7"/>
  <c r="AN14" i="7"/>
  <c r="AN80" i="7"/>
  <c r="AN47" i="7"/>
  <c r="AN97" i="7"/>
  <c r="AN64" i="7"/>
  <c r="AN31" i="7"/>
  <c r="AN17" i="7"/>
  <c r="AN83" i="7"/>
  <c r="AN50" i="7"/>
  <c r="AN78" i="7"/>
  <c r="AN45" i="7"/>
  <c r="AN12" i="7"/>
  <c r="AN48" i="7"/>
  <c r="AN81" i="7"/>
  <c r="AN15" i="7"/>
  <c r="AN21" i="7"/>
  <c r="AN87" i="7"/>
  <c r="AN54" i="7"/>
  <c r="AN7" i="7"/>
  <c r="AN40" i="7"/>
  <c r="AN73" i="7"/>
  <c r="AN43" i="7"/>
  <c r="AN10" i="7"/>
  <c r="AN76" i="7"/>
  <c r="AN61" i="7"/>
  <c r="AN94" i="7"/>
  <c r="AN28" i="7"/>
  <c r="L82" i="4"/>
  <c r="H79" i="5"/>
  <c r="AN79" i="5" s="1"/>
  <c r="H79" i="4"/>
  <c r="H13" i="4"/>
  <c r="H46" i="4"/>
  <c r="H81" i="4"/>
  <c r="H15" i="4"/>
  <c r="H81" i="5"/>
  <c r="AN81" i="5" s="1"/>
  <c r="H48" i="4"/>
  <c r="H83" i="4"/>
  <c r="H17" i="4"/>
  <c r="H50" i="4"/>
  <c r="H83" i="5"/>
  <c r="AN83" i="5" s="1"/>
  <c r="J88" i="4"/>
  <c r="H6" i="4"/>
  <c r="H39" i="4"/>
  <c r="H72" i="4"/>
  <c r="H72" i="5"/>
  <c r="AN72" i="5" s="1"/>
  <c r="H74" i="5"/>
  <c r="AN74" i="5" s="1"/>
  <c r="H41" i="4"/>
  <c r="H8" i="4"/>
  <c r="H74" i="4"/>
  <c r="H10" i="4"/>
  <c r="H76" i="5"/>
  <c r="AN76" i="5" s="1"/>
  <c r="H76" i="4"/>
  <c r="H43" i="4"/>
  <c r="H84" i="5"/>
  <c r="AN84" i="5" s="1"/>
  <c r="H84" i="4"/>
  <c r="H51" i="4"/>
  <c r="H18" i="4"/>
  <c r="K72" i="4"/>
  <c r="H95" i="5"/>
  <c r="AN95" i="5" s="1"/>
  <c r="H29" i="4"/>
  <c r="H62" i="4"/>
  <c r="H95" i="4"/>
  <c r="H97" i="5"/>
  <c r="AN97" i="5" s="1"/>
  <c r="H31" i="4"/>
  <c r="H64" i="4"/>
  <c r="H97" i="4"/>
  <c r="H98" i="5"/>
  <c r="AN98" i="5" s="1"/>
  <c r="H98" i="4"/>
  <c r="H65" i="4"/>
  <c r="H32" i="4"/>
  <c r="L86" i="4"/>
  <c r="H55" i="4"/>
  <c r="H22" i="4"/>
  <c r="H88" i="4"/>
  <c r="H88" i="5"/>
  <c r="AN88" i="5" s="1"/>
  <c r="H92" i="4"/>
  <c r="H59" i="4"/>
  <c r="H26" i="4"/>
  <c r="H92" i="5"/>
  <c r="AN92" i="5" s="1"/>
  <c r="H80" i="5"/>
  <c r="AN80" i="5" s="1"/>
  <c r="H80" i="4"/>
  <c r="H47" i="4"/>
  <c r="H14" i="4"/>
  <c r="H90" i="5"/>
  <c r="AN90" i="5" s="1"/>
  <c r="H24" i="4"/>
  <c r="H57" i="4"/>
  <c r="H90" i="4"/>
  <c r="H77" i="4"/>
  <c r="H44" i="4"/>
  <c r="H11" i="4"/>
  <c r="H77" i="5"/>
  <c r="AN77" i="5" s="1"/>
  <c r="J89" i="4"/>
  <c r="J95" i="4"/>
  <c r="H20" i="4"/>
  <c r="H86" i="5"/>
  <c r="AN86" i="5" s="1"/>
  <c r="H53" i="4"/>
  <c r="H86" i="4"/>
  <c r="H73" i="5"/>
  <c r="AN73" i="5" s="1"/>
  <c r="H40" i="4"/>
  <c r="H7" i="4"/>
  <c r="H73" i="4"/>
  <c r="H82" i="4"/>
  <c r="H49" i="4"/>
  <c r="H16" i="4"/>
  <c r="H82" i="5"/>
  <c r="AN82" i="5" s="1"/>
  <c r="H93" i="5"/>
  <c r="AN93" i="5" s="1"/>
  <c r="H27" i="4"/>
  <c r="H60" i="4"/>
  <c r="H93" i="4"/>
  <c r="H85" i="5"/>
  <c r="AN85" i="5" s="1"/>
  <c r="H85" i="4"/>
  <c r="H52" i="4"/>
  <c r="H19" i="4"/>
  <c r="H96" i="5"/>
  <c r="AN96" i="5" s="1"/>
  <c r="H96" i="4"/>
  <c r="H63" i="4"/>
  <c r="H30" i="4"/>
  <c r="H9" i="4"/>
  <c r="H75" i="5"/>
  <c r="AN75" i="5" s="1"/>
  <c r="H42" i="4"/>
  <c r="H75" i="4"/>
  <c r="H78" i="5"/>
  <c r="AN78" i="5" s="1"/>
  <c r="H78" i="4"/>
  <c r="H12" i="4"/>
  <c r="H45" i="4"/>
  <c r="H87" i="5"/>
  <c r="AN87" i="5" s="1"/>
  <c r="H87" i="4"/>
  <c r="H21" i="4"/>
  <c r="H54" i="4"/>
  <c r="H23" i="4"/>
  <c r="H89" i="5"/>
  <c r="AN89" i="5" s="1"/>
  <c r="H89" i="4"/>
  <c r="H56" i="4"/>
  <c r="H91" i="5"/>
  <c r="AN91" i="5" s="1"/>
  <c r="H25" i="4"/>
  <c r="H91" i="4"/>
  <c r="H58" i="4"/>
  <c r="H94" i="5"/>
  <c r="AN94" i="5" s="1"/>
  <c r="H94" i="4"/>
  <c r="H61" i="4"/>
  <c r="H28" i="4"/>
  <c r="K82" i="4"/>
  <c r="K78" i="4"/>
  <c r="J57" i="4"/>
  <c r="K53" i="4"/>
  <c r="K88" i="4"/>
  <c r="L75" i="4"/>
  <c r="K52" i="4"/>
  <c r="K87" i="4"/>
  <c r="K85" i="4"/>
  <c r="L54" i="4"/>
  <c r="L94" i="4"/>
  <c r="L10" i="6"/>
  <c r="J96" i="4"/>
  <c r="K95" i="4"/>
  <c r="L55" i="4"/>
  <c r="L77" i="4"/>
  <c r="L58" i="4"/>
  <c r="L47" i="4"/>
  <c r="L48" i="4"/>
  <c r="L9" i="6"/>
  <c r="K33" i="6"/>
  <c r="L32" i="6"/>
  <c r="L28" i="6"/>
  <c r="L27" i="6"/>
  <c r="K16" i="6"/>
  <c r="L90" i="4"/>
  <c r="L40" i="4"/>
  <c r="J61" i="4"/>
  <c r="J92" i="4"/>
  <c r="K62" i="4"/>
  <c r="K49" i="4"/>
  <c r="K60" i="4"/>
  <c r="L14" i="6"/>
  <c r="K19" i="6"/>
  <c r="K30" i="6"/>
  <c r="K13" i="6"/>
  <c r="K10" i="6"/>
  <c r="K28" i="6"/>
  <c r="L26" i="6"/>
  <c r="K32" i="6"/>
  <c r="K12" i="6"/>
  <c r="K21" i="6"/>
  <c r="K31" i="6"/>
  <c r="K24" i="6"/>
  <c r="K56" i="4"/>
  <c r="K96" i="4"/>
  <c r="J91" i="4"/>
  <c r="L56" i="4"/>
  <c r="J82" i="4"/>
  <c r="J83" i="4"/>
  <c r="L79" i="4"/>
  <c r="L85" i="4"/>
  <c r="J40" i="4"/>
  <c r="J79" i="4"/>
  <c r="K73" i="4"/>
  <c r="J23" i="6"/>
  <c r="L23" i="6"/>
  <c r="L8" i="6"/>
  <c r="L11" i="6"/>
  <c r="K27" i="6"/>
  <c r="L19" i="6"/>
  <c r="L29" i="6"/>
  <c r="K15" i="6"/>
  <c r="L34" i="6"/>
  <c r="J17" i="6"/>
  <c r="L21" i="6"/>
  <c r="K18" i="6"/>
  <c r="J49" i="4"/>
  <c r="K57" i="4"/>
  <c r="J77" i="4"/>
  <c r="L81" i="4"/>
  <c r="J60" i="4"/>
  <c r="K92" i="4"/>
  <c r="J63" i="4"/>
  <c r="L57" i="4"/>
  <c r="J58" i="4"/>
  <c r="J19" i="6"/>
  <c r="J15" i="6"/>
  <c r="K97" i="4"/>
  <c r="J74" i="4"/>
  <c r="J11" i="6"/>
  <c r="K55" i="4"/>
  <c r="L43" i="4"/>
  <c r="J94" i="4"/>
  <c r="J18" i="6"/>
  <c r="L24" i="6"/>
  <c r="J28" i="6"/>
  <c r="K9" i="6"/>
  <c r="L31" i="6"/>
  <c r="K50" i="4"/>
  <c r="J32" i="6"/>
  <c r="K46" i="4"/>
  <c r="L49" i="4"/>
  <c r="J30" i="6"/>
  <c r="J12" i="6"/>
  <c r="L33" i="6"/>
  <c r="J13" i="6"/>
  <c r="J26" i="6"/>
  <c r="K23" i="6"/>
  <c r="J16" i="6"/>
  <c r="J46" i="4"/>
  <c r="J20" i="6"/>
  <c r="J10" i="6"/>
  <c r="L25" i="6"/>
  <c r="K59" i="4"/>
  <c r="J90" i="4"/>
  <c r="J9" i="6"/>
  <c r="L60" i="4"/>
  <c r="J39" i="4"/>
  <c r="J45" i="4"/>
  <c r="K86" i="4"/>
  <c r="J97" i="4"/>
  <c r="J31" i="6"/>
  <c r="J47" i="4"/>
  <c r="J33" i="6"/>
  <c r="L45" i="4"/>
  <c r="K91" i="4"/>
  <c r="J20" i="4"/>
  <c r="J86" i="5"/>
  <c r="AP86" i="5" s="1"/>
  <c r="L86" i="5"/>
  <c r="AR86" i="5" s="1"/>
  <c r="L20" i="4"/>
  <c r="J54" i="4"/>
  <c r="I9" i="4"/>
  <c r="I75" i="5"/>
  <c r="AO75" i="5" s="1"/>
  <c r="J86" i="4"/>
  <c r="L24" i="4"/>
  <c r="L90" i="5"/>
  <c r="AR90" i="5" s="1"/>
  <c r="J10" i="4"/>
  <c r="J76" i="5"/>
  <c r="AP76" i="5" s="1"/>
  <c r="L32" i="4"/>
  <c r="L98" i="5"/>
  <c r="AR98" i="5" s="1"/>
  <c r="L75" i="5"/>
  <c r="AR75" i="5" s="1"/>
  <c r="L9" i="4"/>
  <c r="K45" i="4"/>
  <c r="J32" i="4"/>
  <c r="J98" i="5"/>
  <c r="AP98" i="5" s="1"/>
  <c r="K25" i="6"/>
  <c r="J53" i="4"/>
  <c r="K13" i="4"/>
  <c r="K79" i="5"/>
  <c r="AQ79" i="5" s="1"/>
  <c r="K21" i="4"/>
  <c r="K87" i="5"/>
  <c r="AQ87" i="5" s="1"/>
  <c r="K42" i="4"/>
  <c r="K22" i="6"/>
  <c r="L74" i="5"/>
  <c r="AR74" i="5" s="1"/>
  <c r="L8" i="4"/>
  <c r="L46" i="4"/>
  <c r="Q45" i="6"/>
  <c r="L59" i="6" s="1"/>
  <c r="J17" i="4"/>
  <c r="J83" i="5"/>
  <c r="AP83" i="5" s="1"/>
  <c r="I96" i="5"/>
  <c r="AO96" i="5" s="1"/>
  <c r="I30" i="4"/>
  <c r="J55" i="4"/>
  <c r="K98" i="4"/>
  <c r="J72" i="4"/>
  <c r="J27" i="6"/>
  <c r="I29" i="4"/>
  <c r="I95" i="5"/>
  <c r="AO95" i="5" s="1"/>
  <c r="J29" i="6"/>
  <c r="L80" i="4"/>
  <c r="K11" i="6"/>
  <c r="K58" i="4"/>
  <c r="K28" i="4"/>
  <c r="K94" i="5"/>
  <c r="AQ94" i="5" s="1"/>
  <c r="J18" i="4"/>
  <c r="J84" i="5"/>
  <c r="AP84" i="5" s="1"/>
  <c r="K12" i="4"/>
  <c r="K78" i="5"/>
  <c r="AQ78" i="5" s="1"/>
  <c r="J43" i="4"/>
  <c r="K10" i="4"/>
  <c r="K76" i="5"/>
  <c r="AQ76" i="5" s="1"/>
  <c r="J77" i="5"/>
  <c r="AP77" i="5" s="1"/>
  <c r="J11" i="4"/>
  <c r="L89" i="4"/>
  <c r="J64" i="4"/>
  <c r="L39" i="4"/>
  <c r="K22" i="4"/>
  <c r="K88" i="5"/>
  <c r="AQ88" i="5" s="1"/>
  <c r="L96" i="5"/>
  <c r="AR96" i="5" s="1"/>
  <c r="L30" i="4"/>
  <c r="K32" i="4"/>
  <c r="K98" i="5"/>
  <c r="AQ98" i="5" s="1"/>
  <c r="K26" i="6"/>
  <c r="J31" i="4"/>
  <c r="J97" i="5"/>
  <c r="AP97" i="5" s="1"/>
  <c r="I26" i="4"/>
  <c r="I92" i="5"/>
  <c r="AO92" i="5" s="1"/>
  <c r="J65" i="4"/>
  <c r="J34" i="6"/>
  <c r="J92" i="5"/>
  <c r="AP92" i="5" s="1"/>
  <c r="J26" i="4"/>
  <c r="K90" i="5"/>
  <c r="AQ90" i="5" s="1"/>
  <c r="K24" i="4"/>
  <c r="K15" i="4"/>
  <c r="K81" i="5"/>
  <c r="AQ81" i="5" s="1"/>
  <c r="J76" i="4"/>
  <c r="K9" i="4"/>
  <c r="K75" i="5"/>
  <c r="AQ75" i="5" s="1"/>
  <c r="L15" i="4"/>
  <c r="L81" i="5"/>
  <c r="AR81" i="5" s="1"/>
  <c r="K8" i="6"/>
  <c r="K14" i="6"/>
  <c r="L95" i="4"/>
  <c r="I21" i="4"/>
  <c r="I87" i="5"/>
  <c r="AO87" i="5" s="1"/>
  <c r="L15" i="6"/>
  <c r="I25" i="4"/>
  <c r="I91" i="5"/>
  <c r="AO91" i="5" s="1"/>
  <c r="J98" i="4"/>
  <c r="L12" i="6"/>
  <c r="L78" i="4"/>
  <c r="I77" i="5"/>
  <c r="AO77" i="5" s="1"/>
  <c r="I11" i="4"/>
  <c r="K64" i="4"/>
  <c r="K18" i="4"/>
  <c r="K84" i="5"/>
  <c r="AQ84" i="5" s="1"/>
  <c r="K25" i="4"/>
  <c r="K91" i="5"/>
  <c r="AQ91" i="5" s="1"/>
  <c r="K63" i="4"/>
  <c r="I84" i="5"/>
  <c r="AO84" i="5" s="1"/>
  <c r="I18" i="4"/>
  <c r="L61" i="4"/>
  <c r="L76" i="4"/>
  <c r="J21" i="6"/>
  <c r="J91" i="5"/>
  <c r="AP91" i="5" s="1"/>
  <c r="J25" i="4"/>
  <c r="L93" i="4"/>
  <c r="J85" i="5"/>
  <c r="AP85" i="5" s="1"/>
  <c r="J19" i="4"/>
  <c r="I86" i="5"/>
  <c r="AO86" i="5" s="1"/>
  <c r="I20" i="4"/>
  <c r="L31" i="4"/>
  <c r="L97" i="5"/>
  <c r="AR97" i="5" s="1"/>
  <c r="L87" i="5"/>
  <c r="AR87" i="5" s="1"/>
  <c r="L21" i="4"/>
  <c r="J27" i="4"/>
  <c r="J93" i="5"/>
  <c r="AP93" i="5" s="1"/>
  <c r="K61" i="4"/>
  <c r="J59" i="4"/>
  <c r="L22" i="6"/>
  <c r="J84" i="4"/>
  <c r="L52" i="4"/>
  <c r="J8" i="6"/>
  <c r="L16" i="4"/>
  <c r="L82" i="5"/>
  <c r="AR82" i="5" s="1"/>
  <c r="L30" i="6"/>
  <c r="L84" i="5"/>
  <c r="AR84" i="5" s="1"/>
  <c r="L18" i="4"/>
  <c r="J22" i="4"/>
  <c r="J88" i="5"/>
  <c r="AP88" i="5" s="1"/>
  <c r="L42" i="4"/>
  <c r="J75" i="5"/>
  <c r="AP75" i="5" s="1"/>
  <c r="J9" i="4"/>
  <c r="I79" i="5"/>
  <c r="AO79" i="5" s="1"/>
  <c r="I13" i="4"/>
  <c r="J12" i="4"/>
  <c r="J78" i="5"/>
  <c r="AP78" i="5" s="1"/>
  <c r="J28" i="4"/>
  <c r="J94" i="5"/>
  <c r="AP94" i="5" s="1"/>
  <c r="I80" i="5"/>
  <c r="AO80" i="5" s="1"/>
  <c r="I14" i="4"/>
  <c r="J51" i="4"/>
  <c r="J78" i="4"/>
  <c r="I97" i="5"/>
  <c r="AO97" i="5" s="1"/>
  <c r="I31" i="4"/>
  <c r="J85" i="4"/>
  <c r="K17" i="4"/>
  <c r="K83" i="5"/>
  <c r="AQ83" i="5" s="1"/>
  <c r="K83" i="4"/>
  <c r="L27" i="4"/>
  <c r="L93" i="5"/>
  <c r="AR93" i="5" s="1"/>
  <c r="J52" i="4"/>
  <c r="K84" i="4"/>
  <c r="K17" i="6"/>
  <c r="P78" i="6"/>
  <c r="K84" i="6" s="1"/>
  <c r="L88" i="4"/>
  <c r="K14" i="4"/>
  <c r="K80" i="5"/>
  <c r="AQ80" i="5" s="1"/>
  <c r="K79" i="4"/>
  <c r="K95" i="5"/>
  <c r="AQ95" i="5" s="1"/>
  <c r="K29" i="4"/>
  <c r="J41" i="4"/>
  <c r="K47" i="4"/>
  <c r="L77" i="5"/>
  <c r="AR77" i="5" s="1"/>
  <c r="L11" i="4"/>
  <c r="P45" i="6"/>
  <c r="K63" i="6" s="1"/>
  <c r="J14" i="4"/>
  <c r="J80" i="5"/>
  <c r="AP80" i="5" s="1"/>
  <c r="L87" i="4"/>
  <c r="L44" i="4"/>
  <c r="J24" i="6"/>
  <c r="I17" i="4"/>
  <c r="I83" i="5"/>
  <c r="AO83" i="5" s="1"/>
  <c r="L13" i="6"/>
  <c r="I90" i="5"/>
  <c r="AO90" i="5" s="1"/>
  <c r="I24" i="4"/>
  <c r="J93" i="4"/>
  <c r="K80" i="4"/>
  <c r="J44" i="4"/>
  <c r="J22" i="6"/>
  <c r="J96" i="5"/>
  <c r="AP96" i="5" s="1"/>
  <c r="J30" i="4"/>
  <c r="L92" i="5"/>
  <c r="AR92" i="5" s="1"/>
  <c r="L26" i="4"/>
  <c r="K40" i="4"/>
  <c r="K51" i="4"/>
  <c r="L96" i="4"/>
  <c r="K20" i="4"/>
  <c r="K86" i="5"/>
  <c r="AQ86" i="5" s="1"/>
  <c r="J81" i="5"/>
  <c r="AP81" i="5" s="1"/>
  <c r="J15" i="4"/>
  <c r="L79" i="5"/>
  <c r="AR79" i="5" s="1"/>
  <c r="L13" i="4"/>
  <c r="I73" i="5"/>
  <c r="AO73" i="5" s="1"/>
  <c r="I7" i="4"/>
  <c r="K39" i="4"/>
  <c r="K26" i="4"/>
  <c r="K92" i="5"/>
  <c r="AQ92" i="5" s="1"/>
  <c r="L65" i="4"/>
  <c r="K93" i="4"/>
  <c r="K27" i="4"/>
  <c r="K93" i="5"/>
  <c r="AQ93" i="5" s="1"/>
  <c r="L63" i="4"/>
  <c r="J73" i="5"/>
  <c r="AP73" i="5" s="1"/>
  <c r="J7" i="4"/>
  <c r="K94" i="4"/>
  <c r="L95" i="5"/>
  <c r="AR95" i="5" s="1"/>
  <c r="L29" i="4"/>
  <c r="K11" i="4"/>
  <c r="K77" i="5"/>
  <c r="AQ77" i="5" s="1"/>
  <c r="L72" i="5"/>
  <c r="AR72" i="5" s="1"/>
  <c r="L6" i="4"/>
  <c r="K82" i="5"/>
  <c r="AQ82" i="5" s="1"/>
  <c r="K16" i="4"/>
  <c r="L28" i="4"/>
  <c r="L94" i="5"/>
  <c r="AR94" i="5" s="1"/>
  <c r="L14" i="4"/>
  <c r="L80" i="5"/>
  <c r="AR80" i="5" s="1"/>
  <c r="N45" i="6"/>
  <c r="I46" i="6" s="1"/>
  <c r="L51" i="4"/>
  <c r="L19" i="4"/>
  <c r="L85" i="5"/>
  <c r="AR85" i="5" s="1"/>
  <c r="L98" i="4"/>
  <c r="J21" i="4"/>
  <c r="J87" i="5"/>
  <c r="AP87" i="5" s="1"/>
  <c r="Q78" i="6"/>
  <c r="L83" i="6" s="1"/>
  <c r="L16" i="6"/>
  <c r="I88" i="5"/>
  <c r="AO88" i="5" s="1"/>
  <c r="I22" i="4"/>
  <c r="K20" i="6"/>
  <c r="K85" i="5"/>
  <c r="AQ85" i="5" s="1"/>
  <c r="K19" i="4"/>
  <c r="K31" i="4"/>
  <c r="K97" i="5"/>
  <c r="AQ97" i="5" s="1"/>
  <c r="J8" i="4"/>
  <c r="J74" i="5"/>
  <c r="AP74" i="5" s="1"/>
  <c r="K8" i="4"/>
  <c r="K74" i="5"/>
  <c r="AQ74" i="5" s="1"/>
  <c r="K41" i="4"/>
  <c r="K30" i="4"/>
  <c r="K96" i="5"/>
  <c r="AQ96" i="5" s="1"/>
  <c r="K43" i="4"/>
  <c r="K44" i="4"/>
  <c r="K6" i="4"/>
  <c r="K72" i="5"/>
  <c r="AQ72" i="5" s="1"/>
  <c r="J73" i="4"/>
  <c r="L12" i="4"/>
  <c r="L78" i="5"/>
  <c r="AR78" i="5" s="1"/>
  <c r="L25" i="4"/>
  <c r="L91" i="5"/>
  <c r="AR91" i="5" s="1"/>
  <c r="I27" i="4"/>
  <c r="I93" i="5"/>
  <c r="AO93" i="5" s="1"/>
  <c r="L17" i="4"/>
  <c r="L83" i="5"/>
  <c r="AR83" i="5" s="1"/>
  <c r="K76" i="4"/>
  <c r="O45" i="6"/>
  <c r="J67" i="6" s="1"/>
  <c r="AP32" i="7" s="1"/>
  <c r="J16" i="4"/>
  <c r="J82" i="5"/>
  <c r="AP82" i="5" s="1"/>
  <c r="I6" i="4"/>
  <c r="I72" i="5"/>
  <c r="AO72" i="5" s="1"/>
  <c r="L84" i="4"/>
  <c r="K77" i="4"/>
  <c r="K7" i="4"/>
  <c r="K73" i="5"/>
  <c r="AQ73" i="5" s="1"/>
  <c r="J29" i="4"/>
  <c r="J95" i="5"/>
  <c r="AP95" i="5" s="1"/>
  <c r="I76" i="5"/>
  <c r="AO76" i="5" s="1"/>
  <c r="I10" i="4"/>
  <c r="J48" i="4"/>
  <c r="L20" i="6"/>
  <c r="I12" i="4"/>
  <c r="I78" i="5"/>
  <c r="AO78" i="5" s="1"/>
  <c r="L18" i="6"/>
  <c r="K54" i="4"/>
  <c r="L50" i="4"/>
  <c r="J14" i="6"/>
  <c r="J56" i="4"/>
  <c r="K29" i="6"/>
  <c r="L88" i="5"/>
  <c r="AR88" i="5" s="1"/>
  <c r="L22" i="4"/>
  <c r="L83" i="4"/>
  <c r="L64" i="4"/>
  <c r="I94" i="5"/>
  <c r="AO94" i="5" s="1"/>
  <c r="I28" i="4"/>
  <c r="I8" i="4"/>
  <c r="I74" i="5"/>
  <c r="AO74" i="5" s="1"/>
  <c r="I98" i="5"/>
  <c r="AO98" i="5" s="1"/>
  <c r="I32" i="4"/>
  <c r="L76" i="5"/>
  <c r="AR76" i="5" s="1"/>
  <c r="L10" i="4"/>
  <c r="J72" i="5"/>
  <c r="AP72" i="5" s="1"/>
  <c r="J6" i="4"/>
  <c r="J81" i="4"/>
  <c r="K23" i="4"/>
  <c r="K89" i="5"/>
  <c r="AQ89" i="5" s="1"/>
  <c r="O78" i="6"/>
  <c r="J77" i="6" s="1"/>
  <c r="K89" i="4"/>
  <c r="L89" i="5"/>
  <c r="AR89" i="5" s="1"/>
  <c r="L23" i="4"/>
  <c r="J23" i="4"/>
  <c r="J89" i="5"/>
  <c r="AP89" i="5" s="1"/>
  <c r="J75" i="4"/>
  <c r="I15" i="4"/>
  <c r="I81" i="5"/>
  <c r="AO81" i="5" s="1"/>
  <c r="J24" i="4"/>
  <c r="J90" i="5"/>
  <c r="AP90" i="5" s="1"/>
  <c r="I16" i="4"/>
  <c r="I82" i="5"/>
  <c r="AO82" i="5" s="1"/>
  <c r="L73" i="5"/>
  <c r="AR73" i="5" s="1"/>
  <c r="L7" i="4"/>
  <c r="I19" i="4"/>
  <c r="I85" i="5"/>
  <c r="AO85" i="5" s="1"/>
  <c r="L53" i="4"/>
  <c r="J13" i="4"/>
  <c r="J79" i="5"/>
  <c r="AP79" i="5" s="1"/>
  <c r="N78" i="6"/>
  <c r="I97" i="6" s="1"/>
  <c r="I23" i="4"/>
  <c r="I89" i="5"/>
  <c r="AO89" i="5" s="1"/>
  <c r="L91" i="4"/>
  <c r="K81" i="4"/>
  <c r="L97" i="4"/>
  <c r="AB43" i="2"/>
  <c r="Z44" i="2"/>
  <c r="AA44" i="2" s="1"/>
  <c r="AB12" i="2"/>
  <c r="Z13" i="2"/>
  <c r="AA13" i="2" s="1"/>
  <c r="Z76" i="2"/>
  <c r="AA76" i="2" s="1"/>
  <c r="AB75" i="2"/>
  <c r="AQ52" i="7" l="1"/>
  <c r="AP92" i="7"/>
  <c r="AP72" i="7"/>
  <c r="AQ84" i="7"/>
  <c r="AP93" i="7"/>
  <c r="AP78" i="7"/>
  <c r="AP77" i="7"/>
  <c r="AP81" i="7"/>
  <c r="AQ73" i="7"/>
  <c r="AQ40" i="7"/>
  <c r="AP40" i="7"/>
  <c r="AQ39" i="7"/>
  <c r="AQ72" i="7"/>
  <c r="AP65" i="7"/>
  <c r="AP98" i="7"/>
  <c r="K58" i="6"/>
  <c r="K82" i="6"/>
  <c r="AQ80" i="7" s="1"/>
  <c r="K89" i="6"/>
  <c r="L42" i="6"/>
  <c r="L75" i="6"/>
  <c r="L96" i="6"/>
  <c r="L90" i="6"/>
  <c r="L92" i="6"/>
  <c r="L100" i="6"/>
  <c r="K88" i="6"/>
  <c r="L80" i="6"/>
  <c r="J89" i="6"/>
  <c r="L77" i="6"/>
  <c r="I91" i="6"/>
  <c r="L58" i="6"/>
  <c r="L54" i="6"/>
  <c r="K46" i="6"/>
  <c r="AQ77" i="7" s="1"/>
  <c r="L48" i="6"/>
  <c r="K80" i="6"/>
  <c r="K91" i="6"/>
  <c r="K97" i="6"/>
  <c r="I51" i="6"/>
  <c r="K74" i="6"/>
  <c r="L62" i="6"/>
  <c r="L64" i="6"/>
  <c r="L53" i="6"/>
  <c r="I50" i="6"/>
  <c r="AO15" i="7" s="1"/>
  <c r="K95" i="6"/>
  <c r="AQ60" i="7" s="1"/>
  <c r="L51" i="6"/>
  <c r="L44" i="6"/>
  <c r="L50" i="6"/>
  <c r="K96" i="6"/>
  <c r="AQ61" i="7" s="1"/>
  <c r="K90" i="6"/>
  <c r="K100" i="6"/>
  <c r="K87" i="6"/>
  <c r="L61" i="6"/>
  <c r="K79" i="6"/>
  <c r="K78" i="6"/>
  <c r="L45" i="6"/>
  <c r="I43" i="6"/>
  <c r="L63" i="6"/>
  <c r="K98" i="6"/>
  <c r="AQ63" i="7" s="1"/>
  <c r="L52" i="6"/>
  <c r="J92" i="6"/>
  <c r="L60" i="6"/>
  <c r="I52" i="6"/>
  <c r="L56" i="6"/>
  <c r="I80" i="6"/>
  <c r="I77" i="6"/>
  <c r="L66" i="6"/>
  <c r="K92" i="6"/>
  <c r="K99" i="6"/>
  <c r="L55" i="6"/>
  <c r="K77" i="6"/>
  <c r="L46" i="6"/>
  <c r="L47" i="6"/>
  <c r="K75" i="6"/>
  <c r="L49" i="6"/>
  <c r="K49" i="6"/>
  <c r="L65" i="6"/>
  <c r="I67" i="6"/>
  <c r="AO32" i="7" s="1"/>
  <c r="K66" i="6"/>
  <c r="L57" i="6"/>
  <c r="L87" i="6"/>
  <c r="L41" i="6"/>
  <c r="K76" i="6"/>
  <c r="I85" i="6"/>
  <c r="I86" i="6"/>
  <c r="J45" i="6"/>
  <c r="J47" i="6"/>
  <c r="J61" i="6"/>
  <c r="AP26" i="7" s="1"/>
  <c r="J62" i="6"/>
  <c r="AP27" i="7" s="1"/>
  <c r="J90" i="6"/>
  <c r="I96" i="6"/>
  <c r="I87" i="6"/>
  <c r="J43" i="6"/>
  <c r="AP74" i="7" s="1"/>
  <c r="I74" i="6"/>
  <c r="J48" i="6"/>
  <c r="AP13" i="7" s="1"/>
  <c r="J65" i="6"/>
  <c r="AP30" i="7" s="1"/>
  <c r="J97" i="6"/>
  <c r="AP95" i="7" s="1"/>
  <c r="I95" i="6"/>
  <c r="K54" i="6"/>
  <c r="J83" i="6"/>
  <c r="L81" i="6"/>
  <c r="L88" i="6"/>
  <c r="J88" i="6"/>
  <c r="J52" i="6"/>
  <c r="I48" i="6"/>
  <c r="I47" i="6"/>
  <c r="AO12" i="7" s="1"/>
  <c r="L89" i="6"/>
  <c r="L99" i="6"/>
  <c r="J55" i="6"/>
  <c r="AP86" i="7" s="1"/>
  <c r="I54" i="6"/>
  <c r="I82" i="6"/>
  <c r="J75" i="6"/>
  <c r="I53" i="6"/>
  <c r="I55" i="6"/>
  <c r="AO20" i="7" s="1"/>
  <c r="K44" i="6"/>
  <c r="L78" i="6"/>
  <c r="L98" i="6"/>
  <c r="I64" i="6"/>
  <c r="AO29" i="7" s="1"/>
  <c r="I65" i="6"/>
  <c r="AO30" i="7" s="1"/>
  <c r="J84" i="6"/>
  <c r="K57" i="6"/>
  <c r="AQ88" i="7" s="1"/>
  <c r="L43" i="6"/>
  <c r="I61" i="6"/>
  <c r="AO26" i="7" s="1"/>
  <c r="K50" i="6"/>
  <c r="I44" i="6"/>
  <c r="J80" i="6"/>
  <c r="AP45" i="7" s="1"/>
  <c r="I45" i="6"/>
  <c r="I57" i="6"/>
  <c r="AO22" i="7" s="1"/>
  <c r="K41" i="6"/>
  <c r="L86" i="6"/>
  <c r="K52" i="6"/>
  <c r="J44" i="6"/>
  <c r="AP9" i="7" s="1"/>
  <c r="I75" i="6"/>
  <c r="J79" i="6"/>
  <c r="K42" i="6"/>
  <c r="J95" i="6"/>
  <c r="K62" i="6"/>
  <c r="K61" i="6"/>
  <c r="AQ26" i="7" s="1"/>
  <c r="I66" i="6"/>
  <c r="J57" i="6"/>
  <c r="AP22" i="7" s="1"/>
  <c r="I60" i="6"/>
  <c r="AO25" i="7" s="1"/>
  <c r="L84" i="6"/>
  <c r="L67" i="6"/>
  <c r="K56" i="6"/>
  <c r="AQ21" i="7" s="1"/>
  <c r="K85" i="6"/>
  <c r="J50" i="6"/>
  <c r="J59" i="6"/>
  <c r="I63" i="6"/>
  <c r="J41" i="6"/>
  <c r="J49" i="6"/>
  <c r="AP80" i="7" s="1"/>
  <c r="K47" i="6"/>
  <c r="J54" i="6"/>
  <c r="AP19" i="7" s="1"/>
  <c r="J46" i="6"/>
  <c r="AP44" i="7" s="1"/>
  <c r="K59" i="6"/>
  <c r="AQ57" i="7" s="1"/>
  <c r="K48" i="6"/>
  <c r="AQ13" i="7" s="1"/>
  <c r="I78" i="6"/>
  <c r="I89" i="6"/>
  <c r="J64" i="6"/>
  <c r="I41" i="6"/>
  <c r="K65" i="6"/>
  <c r="K81" i="6"/>
  <c r="K86" i="6"/>
  <c r="I98" i="6"/>
  <c r="I81" i="6"/>
  <c r="I56" i="6"/>
  <c r="J66" i="6"/>
  <c r="AP31" i="7" s="1"/>
  <c r="K83" i="6"/>
  <c r="J96" i="6"/>
  <c r="J78" i="6"/>
  <c r="J51" i="6"/>
  <c r="I76" i="6"/>
  <c r="I83" i="6"/>
  <c r="J91" i="6"/>
  <c r="I79" i="6"/>
  <c r="AO11" i="7" s="1"/>
  <c r="L85" i="6"/>
  <c r="J76" i="6"/>
  <c r="L79" i="6"/>
  <c r="L82" i="6"/>
  <c r="J56" i="6"/>
  <c r="AP21" i="7" s="1"/>
  <c r="I42" i="6"/>
  <c r="I59" i="6"/>
  <c r="K55" i="6"/>
  <c r="I88" i="6"/>
  <c r="J87" i="6"/>
  <c r="K60" i="6"/>
  <c r="AQ25" i="7" s="1"/>
  <c r="K45" i="6"/>
  <c r="L76" i="6"/>
  <c r="J85" i="6"/>
  <c r="I49" i="6"/>
  <c r="AO14" i="7" s="1"/>
  <c r="I84" i="6"/>
  <c r="L91" i="6"/>
  <c r="I92" i="6"/>
  <c r="K67" i="6"/>
  <c r="I90" i="6"/>
  <c r="J74" i="6"/>
  <c r="J58" i="6"/>
  <c r="J86" i="6"/>
  <c r="J82" i="6"/>
  <c r="I58" i="6"/>
  <c r="AO23" i="7" s="1"/>
  <c r="J81" i="6"/>
  <c r="I99" i="6"/>
  <c r="I62" i="6"/>
  <c r="AO27" i="7" s="1"/>
  <c r="K51" i="6"/>
  <c r="AQ16" i="7" s="1"/>
  <c r="L97" i="6"/>
  <c r="K43" i="6"/>
  <c r="AQ74" i="7" s="1"/>
  <c r="I100" i="6"/>
  <c r="J60" i="6"/>
  <c r="AP25" i="7" s="1"/>
  <c r="K53" i="6"/>
  <c r="J98" i="6"/>
  <c r="J42" i="6"/>
  <c r="AP7" i="7" s="1"/>
  <c r="J53" i="6"/>
  <c r="AP18" i="7" s="1"/>
  <c r="L74" i="6"/>
  <c r="L95" i="6"/>
  <c r="K64" i="6"/>
  <c r="AQ29" i="7" s="1"/>
  <c r="J63" i="6"/>
  <c r="AB76" i="2"/>
  <c r="Z77" i="2"/>
  <c r="AA77" i="2" s="1"/>
  <c r="AB13" i="2"/>
  <c r="Z14" i="2"/>
  <c r="AA14" i="2" s="1"/>
  <c r="Z45" i="2"/>
  <c r="AA45" i="2" s="1"/>
  <c r="AB44" i="2"/>
  <c r="AQ94" i="7" l="1"/>
  <c r="AO31" i="7"/>
  <c r="AP62" i="7"/>
  <c r="AP84" i="7"/>
  <c r="AO18" i="7"/>
  <c r="AQ23" i="7"/>
  <c r="AQ28" i="7"/>
  <c r="AQ55" i="7"/>
  <c r="AQ58" i="7"/>
  <c r="AQ92" i="7"/>
  <c r="AQ17" i="7"/>
  <c r="AO21" i="7"/>
  <c r="AQ27" i="7"/>
  <c r="AP39" i="7"/>
  <c r="AP24" i="7"/>
  <c r="AQ91" i="7"/>
  <c r="AP57" i="7"/>
  <c r="AO7" i="7"/>
  <c r="AP41" i="7"/>
  <c r="AQ45" i="7"/>
  <c r="AQ31" i="7"/>
  <c r="AP79" i="7"/>
  <c r="AQ20" i="7"/>
  <c r="AP49" i="7"/>
  <c r="AP29" i="7"/>
  <c r="AP15" i="7"/>
  <c r="AP10" i="7"/>
  <c r="AQ64" i="7"/>
  <c r="AP90" i="7"/>
  <c r="AP28" i="7"/>
  <c r="AQ9" i="7"/>
  <c r="AQ10" i="7"/>
  <c r="AP14" i="7"/>
  <c r="AP55" i="7"/>
  <c r="AQ95" i="7"/>
  <c r="AP87" i="7"/>
  <c r="AQ86" i="7"/>
  <c r="AQ41" i="7"/>
  <c r="AQ46" i="7"/>
  <c r="AQ42" i="7"/>
  <c r="AQ12" i="7"/>
  <c r="AO10" i="7"/>
  <c r="AQ47" i="7"/>
  <c r="AQ96" i="7"/>
  <c r="AQ62" i="7"/>
  <c r="AQ78" i="7"/>
  <c r="AP6" i="7"/>
  <c r="AO9" i="7"/>
  <c r="AQ18" i="7"/>
  <c r="AP23" i="7"/>
  <c r="AP56" i="7"/>
  <c r="AP89" i="7"/>
  <c r="AQ30" i="7"/>
  <c r="AO28" i="7"/>
  <c r="AQ15" i="7"/>
  <c r="AQ14" i="7"/>
  <c r="AQ82" i="7"/>
  <c r="AP54" i="7"/>
  <c r="AQ53" i="7"/>
  <c r="AQ43" i="7"/>
  <c r="AQ81" i="7"/>
  <c r="AQ79" i="7"/>
  <c r="AQ75" i="7"/>
  <c r="AP17" i="7"/>
  <c r="AO6" i="7"/>
  <c r="AQ7" i="7"/>
  <c r="AQ19" i="7"/>
  <c r="AP12" i="7"/>
  <c r="AO17" i="7"/>
  <c r="AO16" i="7"/>
  <c r="AQ49" i="7"/>
  <c r="AP85" i="7"/>
  <c r="AP76" i="7"/>
  <c r="AP91" i="7"/>
  <c r="AQ76" i="7"/>
  <c r="AQ48" i="7"/>
  <c r="AP59" i="7"/>
  <c r="AQ85" i="7"/>
  <c r="AP61" i="7"/>
  <c r="AQ83" i="7"/>
  <c r="AP88" i="7"/>
  <c r="AP94" i="7"/>
  <c r="AP16" i="7"/>
  <c r="AO19" i="7"/>
  <c r="AP63" i="7"/>
  <c r="AP52" i="7"/>
  <c r="AP43" i="7"/>
  <c r="AP58" i="7"/>
  <c r="AP82" i="7"/>
  <c r="AP83" i="7"/>
  <c r="AQ8" i="7"/>
  <c r="AQ32" i="7"/>
  <c r="AQ65" i="7"/>
  <c r="AQ98" i="7"/>
  <c r="AO24" i="7"/>
  <c r="AQ22" i="7"/>
  <c r="AP20" i="7"/>
  <c r="AP96" i="7"/>
  <c r="AQ97" i="7"/>
  <c r="AP73" i="7"/>
  <c r="AP53" i="7"/>
  <c r="AP50" i="7"/>
  <c r="AQ59" i="7"/>
  <c r="AQ54" i="7"/>
  <c r="AP46" i="7"/>
  <c r="AQ87" i="7"/>
  <c r="AP42" i="7"/>
  <c r="AQ24" i="7"/>
  <c r="AQ11" i="7"/>
  <c r="AP64" i="7"/>
  <c r="AP75" i="7"/>
  <c r="AP47" i="7"/>
  <c r="AQ89" i="7"/>
  <c r="AQ90" i="7"/>
  <c r="AP51" i="7"/>
  <c r="AP11" i="7"/>
  <c r="AQ6" i="7"/>
  <c r="AO13" i="7"/>
  <c r="AP8" i="7"/>
  <c r="AO8" i="7"/>
  <c r="AP97" i="7"/>
  <c r="AQ44" i="7"/>
  <c r="AP48" i="7"/>
  <c r="AP60" i="7"/>
  <c r="AQ56" i="7"/>
  <c r="AQ51" i="7"/>
  <c r="AQ93" i="7"/>
  <c r="AQ50" i="7"/>
  <c r="AB14" i="2"/>
  <c r="Z15" i="2"/>
  <c r="AA15" i="2" s="1"/>
  <c r="Z46" i="2"/>
  <c r="AA46" i="2" s="1"/>
  <c r="AB45" i="2"/>
  <c r="Z78" i="2"/>
  <c r="AA78" i="2" s="1"/>
  <c r="AB77" i="2"/>
  <c r="AR98" i="7" l="1"/>
  <c r="AR94" i="7"/>
  <c r="AR90" i="7"/>
  <c r="AR82" i="7"/>
  <c r="AR78" i="7"/>
  <c r="AR74" i="7"/>
  <c r="AR64" i="7"/>
  <c r="AR60" i="7"/>
  <c r="AR56" i="7"/>
  <c r="AR52" i="7"/>
  <c r="AR48" i="7"/>
  <c r="AR44" i="7"/>
  <c r="AR40" i="7"/>
  <c r="AR30" i="7"/>
  <c r="AR26" i="7"/>
  <c r="AR22" i="7"/>
  <c r="AR18" i="7"/>
  <c r="AR14" i="7"/>
  <c r="AR10" i="7"/>
  <c r="AR6" i="7"/>
  <c r="AR95" i="7"/>
  <c r="AR91" i="7"/>
  <c r="AR87" i="7"/>
  <c r="AR83" i="7"/>
  <c r="AR79" i="7"/>
  <c r="AR75" i="7"/>
  <c r="AR65" i="7"/>
  <c r="AR61" i="7"/>
  <c r="AR57" i="7"/>
  <c r="AR53" i="7"/>
  <c r="AR49" i="7"/>
  <c r="AR45" i="7"/>
  <c r="AR41" i="7"/>
  <c r="AR31" i="7"/>
  <c r="AR27" i="7"/>
  <c r="AR23" i="7"/>
  <c r="AR19" i="7"/>
  <c r="AR15" i="7"/>
  <c r="AR11" i="7"/>
  <c r="AR7" i="7"/>
  <c r="AR96" i="7"/>
  <c r="AR92" i="7"/>
  <c r="AR88" i="7"/>
  <c r="AR84" i="7"/>
  <c r="AR80" i="7"/>
  <c r="AR76" i="7"/>
  <c r="AR72" i="7"/>
  <c r="AR62" i="7"/>
  <c r="AR58" i="7"/>
  <c r="AR54" i="7"/>
  <c r="AR50" i="7"/>
  <c r="AR46" i="7"/>
  <c r="AR42" i="7"/>
  <c r="AR32" i="7"/>
  <c r="AR28" i="7"/>
  <c r="AR24" i="7"/>
  <c r="AR20" i="7"/>
  <c r="AR16" i="7"/>
  <c r="AR12" i="7"/>
  <c r="AR8" i="7"/>
  <c r="AR97" i="7"/>
  <c r="AR93" i="7"/>
  <c r="AR89" i="7"/>
  <c r="AR85" i="7"/>
  <c r="AR81" i="7"/>
  <c r="AR77" i="7"/>
  <c r="AR73" i="7"/>
  <c r="AR63" i="7"/>
  <c r="AR59" i="7"/>
  <c r="AR55" i="7"/>
  <c r="AR51" i="7"/>
  <c r="AR47" i="7"/>
  <c r="AR43" i="7"/>
  <c r="AR39" i="7"/>
  <c r="AR29" i="7"/>
  <c r="AR25" i="7"/>
  <c r="AR21" i="7"/>
  <c r="AR17" i="7"/>
  <c r="AR13" i="7"/>
  <c r="AR9" i="7"/>
  <c r="Z79" i="2"/>
  <c r="AA79" i="2" s="1"/>
  <c r="AB78" i="2"/>
  <c r="AB46" i="2"/>
  <c r="Z47" i="2"/>
  <c r="AA47" i="2" s="1"/>
  <c r="Z16" i="2"/>
  <c r="AA16" i="2" s="1"/>
  <c r="AB15" i="2"/>
  <c r="AR86" i="7" l="1"/>
  <c r="AB16" i="2"/>
  <c r="Z17" i="2"/>
  <c r="AA17" i="2" s="1"/>
  <c r="AB47" i="2"/>
  <c r="Z48" i="2"/>
  <c r="AA48" i="2" s="1"/>
  <c r="AB79" i="2"/>
  <c r="Z80" i="2"/>
  <c r="AA80" i="2" s="1"/>
  <c r="AB80" i="2" l="1"/>
  <c r="Z81" i="2"/>
  <c r="AA81" i="2" s="1"/>
  <c r="Z49" i="2"/>
  <c r="AA49" i="2" s="1"/>
  <c r="AB48" i="2"/>
  <c r="Z18" i="2"/>
  <c r="AA18" i="2" s="1"/>
  <c r="AB17" i="2"/>
  <c r="AB18" i="2" l="1"/>
  <c r="Z19" i="2"/>
  <c r="AA19" i="2" s="1"/>
  <c r="Z50" i="2"/>
  <c r="AA50" i="2" s="1"/>
  <c r="AB49" i="2"/>
  <c r="AB81" i="2"/>
  <c r="Z82" i="2"/>
  <c r="AA82" i="2" s="1"/>
  <c r="AB82" i="2" l="1"/>
  <c r="Z83" i="2"/>
  <c r="AA83" i="2" s="1"/>
  <c r="AB50" i="2"/>
  <c r="Z51" i="2"/>
  <c r="AA51" i="2" s="1"/>
  <c r="AB19" i="2"/>
  <c r="Z20" i="2"/>
  <c r="AA20" i="2" s="1"/>
  <c r="Z21" i="2" l="1"/>
  <c r="AA21" i="2" s="1"/>
  <c r="AB20" i="2"/>
  <c r="Z52" i="2"/>
  <c r="AA52" i="2" s="1"/>
  <c r="AB51" i="2"/>
  <c r="AB83" i="2"/>
  <c r="Z84" i="2"/>
  <c r="AA84" i="2" s="1"/>
  <c r="Z85" i="2" l="1"/>
  <c r="AA85" i="2" s="1"/>
  <c r="AB84" i="2"/>
  <c r="AB52" i="2"/>
  <c r="Z53" i="2"/>
  <c r="AA53" i="2" s="1"/>
  <c r="AB21" i="2"/>
  <c r="Z22" i="2"/>
  <c r="AA22" i="2" s="1"/>
  <c r="AB53" i="2" l="1"/>
  <c r="Z54" i="2"/>
  <c r="AA54" i="2" s="1"/>
  <c r="Z23" i="2"/>
  <c r="AA23" i="2" s="1"/>
  <c r="AB22" i="2"/>
  <c r="AB85" i="2"/>
  <c r="Z86" i="2"/>
  <c r="AA86" i="2" s="1"/>
  <c r="AB86" i="2" l="1"/>
  <c r="Z87" i="2"/>
  <c r="AA87" i="2" s="1"/>
  <c r="Z24" i="2"/>
  <c r="AA24" i="2" s="1"/>
  <c r="AB23" i="2"/>
  <c r="AB54" i="2"/>
  <c r="Z55" i="2"/>
  <c r="AA55" i="2" s="1"/>
  <c r="Z56" i="2" l="1"/>
  <c r="AA56" i="2" s="1"/>
  <c r="AB55" i="2"/>
  <c r="Z25" i="2"/>
  <c r="AA25" i="2" s="1"/>
  <c r="AB24" i="2"/>
  <c r="AB87" i="2"/>
  <c r="Z88" i="2"/>
  <c r="AA88" i="2" s="1"/>
  <c r="AB88" i="2" l="1"/>
  <c r="Z89" i="2"/>
  <c r="AA89" i="2" s="1"/>
  <c r="AB25" i="2"/>
  <c r="Z26" i="2"/>
  <c r="AA26" i="2" s="1"/>
  <c r="Z57" i="2"/>
  <c r="AA57" i="2" s="1"/>
  <c r="AB56" i="2"/>
  <c r="Z58" i="2" l="1"/>
  <c r="AA58" i="2" s="1"/>
  <c r="AB57" i="2"/>
  <c r="Z27" i="2"/>
  <c r="AA27" i="2" s="1"/>
  <c r="AB27" i="2" s="1"/>
  <c r="AB26" i="2"/>
  <c r="Z90" i="2"/>
  <c r="AA90" i="2" s="1"/>
  <c r="AB89" i="2"/>
  <c r="Z91" i="2" l="1"/>
  <c r="AA91" i="2" s="1"/>
  <c r="AB91" i="2" s="1"/>
  <c r="AB90" i="2"/>
  <c r="AB58" i="2"/>
  <c r="Z59" i="2"/>
  <c r="AA59" i="2" s="1"/>
  <c r="AB59" i="2" s="1"/>
  <c r="P9" i="3" l="1"/>
  <c r="Z34" i="3" l="1"/>
  <c r="Z30" i="3"/>
  <c r="Z26" i="3"/>
  <c r="Z22" i="3"/>
  <c r="Z18" i="3"/>
  <c r="Z14" i="3"/>
  <c r="Z10" i="3"/>
  <c r="X10" i="6" s="1"/>
  <c r="Z27" i="3"/>
  <c r="Z31" i="3"/>
  <c r="Z23" i="3"/>
  <c r="Z29" i="3"/>
  <c r="X29" i="6" s="1"/>
  <c r="Z21" i="3"/>
  <c r="Z17" i="3"/>
  <c r="Z9" i="3"/>
  <c r="Z19" i="3"/>
  <c r="Z33" i="3"/>
  <c r="Z25" i="3"/>
  <c r="Z13" i="3"/>
  <c r="Z15" i="3"/>
  <c r="Z32" i="3"/>
  <c r="Z28" i="3"/>
  <c r="Z24" i="3"/>
  <c r="Z20" i="3"/>
  <c r="X20" i="6" s="1"/>
  <c r="Z16" i="3"/>
  <c r="Z12" i="3"/>
  <c r="Z8" i="3"/>
  <c r="Z11" i="3"/>
  <c r="I20" i="3"/>
  <c r="I29" i="3" l="1"/>
  <c r="I10" i="3"/>
  <c r="I74" i="4" s="1"/>
  <c r="I23" i="3"/>
  <c r="X23" i="6"/>
  <c r="I19" i="3"/>
  <c r="I50" i="4" s="1"/>
  <c r="X19" i="6"/>
  <c r="I31" i="3"/>
  <c r="I62" i="4" s="1"/>
  <c r="X31" i="6"/>
  <c r="I9" i="3"/>
  <c r="I40" i="4" s="1"/>
  <c r="X9" i="6"/>
  <c r="I27" i="3"/>
  <c r="I91" i="4" s="1"/>
  <c r="X27" i="6"/>
  <c r="I16" i="3"/>
  <c r="I80" i="4" s="1"/>
  <c r="X16" i="6"/>
  <c r="I14" i="3"/>
  <c r="I78" i="4" s="1"/>
  <c r="X14" i="6"/>
  <c r="I33" i="3"/>
  <c r="I97" i="4" s="1"/>
  <c r="X33" i="6"/>
  <c r="I21" i="3"/>
  <c r="X21" i="6"/>
  <c r="I18" i="3"/>
  <c r="I49" i="4" s="1"/>
  <c r="X18" i="6"/>
  <c r="I17" i="3"/>
  <c r="I48" i="4" s="1"/>
  <c r="X17" i="6"/>
  <c r="I8" i="3"/>
  <c r="I39" i="4" s="1"/>
  <c r="X8" i="6"/>
  <c r="I22" i="3"/>
  <c r="I53" i="4" s="1"/>
  <c r="X22" i="6"/>
  <c r="I15" i="3"/>
  <c r="I79" i="4" s="1"/>
  <c r="X15" i="6"/>
  <c r="I26" i="3"/>
  <c r="I90" i="4" s="1"/>
  <c r="X26" i="6"/>
  <c r="I24" i="3"/>
  <c r="I55" i="4" s="1"/>
  <c r="X24" i="6"/>
  <c r="I30" i="3"/>
  <c r="X30" i="6"/>
  <c r="I11" i="3"/>
  <c r="I75" i="4" s="1"/>
  <c r="X11" i="6"/>
  <c r="I12" i="3"/>
  <c r="I76" i="4" s="1"/>
  <c r="X12" i="6"/>
  <c r="I28" i="3"/>
  <c r="I59" i="4" s="1"/>
  <c r="X28" i="6"/>
  <c r="I32" i="3"/>
  <c r="I96" i="4" s="1"/>
  <c r="X32" i="6"/>
  <c r="I13" i="3"/>
  <c r="I77" i="4" s="1"/>
  <c r="X13" i="6"/>
  <c r="I25" i="3"/>
  <c r="I89" i="4" s="1"/>
  <c r="X25" i="6"/>
  <c r="I34" i="3"/>
  <c r="I98" i="4" s="1"/>
  <c r="X34" i="6"/>
  <c r="I87" i="4"/>
  <c r="I54" i="4"/>
  <c r="I61" i="4"/>
  <c r="I94" i="4"/>
  <c r="I85" i="4"/>
  <c r="I52" i="4"/>
  <c r="I51" i="4"/>
  <c r="I84" i="4"/>
  <c r="I93" i="4"/>
  <c r="I60" i="4"/>
  <c r="I41" i="4" l="1"/>
  <c r="I83" i="4"/>
  <c r="I82" i="4"/>
  <c r="I42" i="4"/>
  <c r="I81" i="4"/>
  <c r="I95" i="4"/>
  <c r="I58" i="4"/>
  <c r="I63" i="4"/>
  <c r="I43" i="4"/>
  <c r="I73" i="4"/>
  <c r="I47" i="4"/>
  <c r="I46" i="4"/>
  <c r="I65" i="4"/>
  <c r="I57" i="4"/>
  <c r="I88" i="4"/>
  <c r="I72" i="4"/>
  <c r="N10" i="6"/>
  <c r="I9" i="6" s="1"/>
  <c r="I86" i="4"/>
  <c r="I64" i="4"/>
  <c r="I92" i="4"/>
  <c r="I56" i="4"/>
  <c r="I44" i="4"/>
  <c r="I45" i="4"/>
  <c r="AO73" i="7" l="1"/>
  <c r="AO40" i="7"/>
  <c r="I17" i="6"/>
  <c r="I22" i="6"/>
  <c r="I27" i="6"/>
  <c r="I33" i="6"/>
  <c r="I25" i="6"/>
  <c r="I26" i="6"/>
  <c r="I23" i="6"/>
  <c r="I29" i="6"/>
  <c r="I10" i="6"/>
  <c r="I20" i="6"/>
  <c r="I11" i="6"/>
  <c r="I13" i="6"/>
  <c r="I21" i="6"/>
  <c r="I24" i="6"/>
  <c r="I8" i="6"/>
  <c r="I28" i="6"/>
  <c r="I31" i="6"/>
  <c r="I34" i="6"/>
  <c r="I12" i="6"/>
  <c r="I18" i="6"/>
  <c r="I16" i="6"/>
  <c r="I19" i="6"/>
  <c r="I14" i="6"/>
  <c r="I30" i="6"/>
  <c r="I32" i="6"/>
  <c r="I15" i="6"/>
  <c r="AO44" i="7" l="1"/>
  <c r="AO77" i="7"/>
  <c r="AO84" i="7"/>
  <c r="AO51" i="7"/>
  <c r="AO74" i="7"/>
  <c r="AO41" i="7"/>
  <c r="AO82" i="7"/>
  <c r="AO49" i="7"/>
  <c r="AO43" i="7"/>
  <c r="AO76" i="7"/>
  <c r="AO65" i="7"/>
  <c r="AO98" i="7"/>
  <c r="AO95" i="7"/>
  <c r="AO62" i="7"/>
  <c r="AO59" i="7"/>
  <c r="AO92" i="7"/>
  <c r="AO97" i="7"/>
  <c r="AO64" i="7"/>
  <c r="AO46" i="7"/>
  <c r="AO79" i="7"/>
  <c r="AO88" i="7"/>
  <c r="AO55" i="7"/>
  <c r="AO86" i="7"/>
  <c r="AO53" i="7"/>
  <c r="AO61" i="7"/>
  <c r="AO94" i="7"/>
  <c r="AO50" i="7"/>
  <c r="AO83" i="7"/>
  <c r="AO47" i="7"/>
  <c r="AO80" i="7"/>
  <c r="AO93" i="7"/>
  <c r="AO60" i="7"/>
  <c r="AO87" i="7"/>
  <c r="AO54" i="7"/>
  <c r="AO57" i="7"/>
  <c r="AO90" i="7"/>
  <c r="AO89" i="7"/>
  <c r="AO56" i="7"/>
  <c r="AO39" i="7"/>
  <c r="AO72" i="7"/>
  <c r="AO58" i="7"/>
  <c r="AO91" i="7"/>
  <c r="AO63" i="7"/>
  <c r="AO96" i="7"/>
  <c r="AO52" i="7"/>
  <c r="AO85" i="7"/>
  <c r="AO48" i="7"/>
  <c r="AO81" i="7"/>
  <c r="AO78" i="7"/>
  <c r="AO45" i="7"/>
  <c r="AO42" i="7"/>
  <c r="AO75" i="7"/>
</calcChain>
</file>

<file path=xl/sharedStrings.xml><?xml version="1.0" encoding="utf-8"?>
<sst xmlns="http://schemas.openxmlformats.org/spreadsheetml/2006/main" count="1720" uniqueCount="83">
  <si>
    <t>2024 5-year forecast</t>
  </si>
  <si>
    <t>2023 10-year projection</t>
  </si>
  <si>
    <t>2025/26</t>
  </si>
  <si>
    <t>2026/27</t>
  </si>
  <si>
    <t>2027/28</t>
  </si>
  <si>
    <t>2028/29</t>
  </si>
  <si>
    <t>2029/30</t>
  </si>
  <si>
    <t>2030/31</t>
  </si>
  <si>
    <t>2031/32</t>
  </si>
  <si>
    <t>2032/33</t>
  </si>
  <si>
    <t>2033/34</t>
  </si>
  <si>
    <t xml:space="preserve">Generation Tariffs </t>
  </si>
  <si>
    <t>System Peak Tariff</t>
  </si>
  <si>
    <t>Zone</t>
  </si>
  <si>
    <t>Zone Name</t>
  </si>
  <si>
    <t>(£/kW)</t>
  </si>
  <si>
    <t>North Scotland</t>
  </si>
  <si>
    <t>East Aberdeenshire</t>
  </si>
  <si>
    <t>Western Highlands</t>
  </si>
  <si>
    <t>Skye and Lochalsh</t>
  </si>
  <si>
    <t>Eastern Grampian and Tayside</t>
  </si>
  <si>
    <t>Central Grampian</t>
  </si>
  <si>
    <t>Argyll</t>
  </si>
  <si>
    <t>The Trossachs</t>
  </si>
  <si>
    <t>Stirlingshire and Fife</t>
  </si>
  <si>
    <t>South West Scotlands</t>
  </si>
  <si>
    <t>Lothian and Borders</t>
  </si>
  <si>
    <t>Solway and Cheviot</t>
  </si>
  <si>
    <t>North East England</t>
  </si>
  <si>
    <t>North Lancashire and The Lakes</t>
  </si>
  <si>
    <t>South Lancashire, Yorkshire and Humber</t>
  </si>
  <si>
    <t>North Midlands and North Wales</t>
  </si>
  <si>
    <t>South Lincolnshire and North Norfolk</t>
  </si>
  <si>
    <t>Mid Wales and The Midlands</t>
  </si>
  <si>
    <t>Anglesey and Snowdon</t>
  </si>
  <si>
    <t>Pembrokeshire</t>
  </si>
  <si>
    <t>South Wales &amp; Gloucester</t>
  </si>
  <si>
    <t>Cotswold</t>
  </si>
  <si>
    <t>Central London</t>
  </si>
  <si>
    <t>Essex and Kent</t>
  </si>
  <si>
    <t>Oxfordshire, Surrey and Sussex</t>
  </si>
  <si>
    <t>Somerset and Wessex</t>
  </si>
  <si>
    <t>West Devon and Cornwall</t>
  </si>
  <si>
    <t>Shared Year Round Tariff</t>
  </si>
  <si>
    <t>Not Shared Year Round Tariff</t>
  </si>
  <si>
    <t>Inflation</t>
  </si>
  <si>
    <r>
      <t>PI</t>
    </r>
    <r>
      <rPr>
        <i/>
        <sz val="11"/>
        <color theme="1"/>
        <rFont val="Calibri"/>
        <family val="2"/>
        <scheme val="minor"/>
      </rPr>
      <t>2025/26</t>
    </r>
  </si>
  <si>
    <r>
      <t>PI</t>
    </r>
    <r>
      <rPr>
        <i/>
        <sz val="11"/>
        <color theme="1"/>
        <rFont val="Calibri"/>
        <family val="2"/>
        <scheme val="minor"/>
      </rPr>
      <t>t</t>
    </r>
  </si>
  <si>
    <t>25/26 prices</t>
  </si>
  <si>
    <t>PS</t>
  </si>
  <si>
    <t>YRS</t>
  </si>
  <si>
    <t>YRNS</t>
  </si>
  <si>
    <t>cap</t>
  </si>
  <si>
    <t>Floor</t>
  </si>
  <si>
    <t>mean</t>
  </si>
  <si>
    <t>SD</t>
  </si>
  <si>
    <t>median</t>
  </si>
  <si>
    <t>mode</t>
  </si>
  <si>
    <t>min</t>
  </si>
  <si>
    <t>max</t>
  </si>
  <si>
    <t>range</t>
  </si>
  <si>
    <t xml:space="preserve">Capped/Floored Peak Security Tariffs </t>
  </si>
  <si>
    <t xml:space="preserve">Capped/Floored Year Round Shared Tariffs </t>
  </si>
  <si>
    <t xml:space="preserve">Capped/Floored Year Round Not Shared Tariffs </t>
  </si>
  <si>
    <t>Generator adjustment tariff</t>
  </si>
  <si>
    <t>Baseline</t>
  </si>
  <si>
    <t>Indexed original proposal applied</t>
  </si>
  <si>
    <t>impact</t>
  </si>
  <si>
    <t>ALF</t>
  </si>
  <si>
    <t>Intermittent</t>
  </si>
  <si>
    <t>Conventional Low Carbon</t>
  </si>
  <si>
    <t>Conventional Carbon</t>
  </si>
  <si>
    <t>range adjustment</t>
  </si>
  <si>
    <t>adjustment</t>
  </si>
  <si>
    <t>Adjustment tariff</t>
  </si>
  <si>
    <t>Adjustment rev</t>
  </si>
  <si>
    <t>wider rev</t>
  </si>
  <si>
    <t>adjustment rev</t>
  </si>
  <si>
    <t>adjustment tariff</t>
  </si>
  <si>
    <t>total gen rev</t>
  </si>
  <si>
    <t>adjustment charge base</t>
  </si>
  <si>
    <t>with adjustment</t>
  </si>
  <si>
    <t>with adjustrment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</si>
</sst>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0_)"/>
    <numFmt numFmtId="165" formatCode="_-* #,##0.000000_-;\-* #,##0.000000_-;_-* &quot;-&quot;??????_-;_-@_-"/>
    <numFmt numFmtId="166" formatCode="0.0000"/>
    <numFmt numFmtId="167" formatCode="_-* #,##0.00_-;\-* #,##0.00_-;_-* &quot;-&quot;??????_-;_-@_-"/>
    <numFmt numFmtId="168" formatCode="_-* #,##0.0000_-;\-* #,##0.0000_-;_-* &quot;-&quot;????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  <font>
      <sz val="12"/>
      <name val="Arial"/>
      <family val="2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4" fillId="0" borderId="0"/>
  </cellStyleXfs>
  <cellXfs count="38">
    <xf numFmtId="0" fontId="0" fillId="0" borderId="0" xfId="0"/>
    <xf numFmtId="0" fontId="3" fillId="4" borderId="4" xfId="2" applyFont="1" applyFill="1" applyBorder="1" applyAlignment="1">
      <alignment horizontal="center" vertical="center" wrapText="1"/>
    </xf>
    <xf numFmtId="164" fontId="3" fillId="4" borderId="5" xfId="3" applyNumberFormat="1" applyFont="1" applyFill="1" applyBorder="1" applyAlignment="1" applyProtection="1">
      <alignment horizontal="center"/>
      <protection hidden="1"/>
    </xf>
    <xf numFmtId="0" fontId="3" fillId="4" borderId="5" xfId="3" applyFont="1" applyFill="1" applyBorder="1" applyProtection="1">
      <protection locked="0"/>
    </xf>
    <xf numFmtId="165" fontId="0" fillId="6" borderId="5" xfId="0" applyNumberFormat="1" applyFill="1" applyBorder="1" applyAlignment="1">
      <alignment horizontal="center"/>
    </xf>
    <xf numFmtId="164" fontId="3" fillId="4" borderId="6" xfId="3" applyNumberFormat="1" applyFont="1" applyFill="1" applyBorder="1" applyAlignment="1" applyProtection="1">
      <alignment horizontal="center"/>
      <protection hidden="1"/>
    </xf>
    <xf numFmtId="0" fontId="3" fillId="4" borderId="6" xfId="3" applyFont="1" applyFill="1" applyBorder="1" applyProtection="1">
      <protection locked="0"/>
    </xf>
    <xf numFmtId="165" fontId="0" fillId="7" borderId="6" xfId="0" applyNumberFormat="1" applyFill="1" applyBorder="1" applyAlignment="1">
      <alignment horizontal="center"/>
    </xf>
    <xf numFmtId="165" fontId="0" fillId="6" borderId="6" xfId="0" applyNumberFormat="1" applyFill="1" applyBorder="1" applyAlignment="1">
      <alignment horizontal="center"/>
    </xf>
    <xf numFmtId="165" fontId="0" fillId="6" borderId="2" xfId="0" applyNumberFormat="1" applyFill="1" applyBorder="1" applyAlignment="1">
      <alignment horizont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/>
    <xf numFmtId="2" fontId="0" fillId="0" borderId="0" xfId="0" applyNumberFormat="1"/>
    <xf numFmtId="166" fontId="0" fillId="0" borderId="0" xfId="0" applyNumberFormat="1"/>
    <xf numFmtId="0" fontId="6" fillId="8" borderId="1" xfId="0" applyFont="1" applyFill="1" applyBorder="1"/>
    <xf numFmtId="0" fontId="0" fillId="9" borderId="0" xfId="0" applyFill="1"/>
    <xf numFmtId="165" fontId="0" fillId="0" borderId="0" xfId="0" applyNumberFormat="1"/>
    <xf numFmtId="0" fontId="3" fillId="4" borderId="3" xfId="2" applyFont="1" applyFill="1" applyBorder="1" applyAlignment="1">
      <alignment horizontal="center" vertical="center" wrapText="1"/>
    </xf>
    <xf numFmtId="167" fontId="0" fillId="0" borderId="0" xfId="0" applyNumberFormat="1"/>
    <xf numFmtId="43" fontId="0" fillId="0" borderId="0" xfId="0" applyNumberFormat="1"/>
    <xf numFmtId="9" fontId="0" fillId="0" borderId="0" xfId="1" applyFont="1"/>
    <xf numFmtId="168" fontId="0" fillId="6" borderId="5" xfId="0" applyNumberFormat="1" applyFill="1" applyBorder="1" applyAlignment="1">
      <alignment horizontal="center"/>
    </xf>
    <xf numFmtId="168" fontId="0" fillId="7" borderId="6" xfId="0" applyNumberFormat="1" applyFill="1" applyBorder="1" applyAlignment="1">
      <alignment horizontal="center"/>
    </xf>
    <xf numFmtId="168" fontId="0" fillId="6" borderId="6" xfId="0" applyNumberFormat="1" applyFill="1" applyBorder="1" applyAlignment="1">
      <alignment horizontal="center"/>
    </xf>
    <xf numFmtId="165" fontId="0" fillId="6" borderId="9" xfId="0" applyNumberFormat="1" applyFill="1" applyBorder="1" applyAlignment="1">
      <alignment horizontal="center"/>
    </xf>
    <xf numFmtId="0" fontId="2" fillId="0" borderId="0" xfId="0" applyFont="1" applyAlignment="1">
      <alignment vertical="center" wrapText="1"/>
    </xf>
    <xf numFmtId="0" fontId="3" fillId="4" borderId="2" xfId="2" applyFont="1" applyFill="1" applyBorder="1" applyAlignment="1">
      <alignment horizontal="center" vertical="center" wrapText="1"/>
    </xf>
    <xf numFmtId="0" fontId="3" fillId="5" borderId="3" xfId="2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3" fillId="4" borderId="2" xfId="2" applyFont="1" applyFill="1" applyBorder="1" applyAlignment="1">
      <alignment horizontal="center" vertical="center"/>
    </xf>
    <xf numFmtId="0" fontId="3" fillId="5" borderId="2" xfId="2" applyFont="1" applyFill="1" applyBorder="1" applyAlignment="1">
      <alignment horizontal="center" vertical="center"/>
    </xf>
    <xf numFmtId="0" fontId="3" fillId="5" borderId="3" xfId="2" applyFont="1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5" borderId="2" xfId="2" applyFont="1" applyFill="1" applyBorder="1" applyAlignment="1">
      <alignment horizontal="center" vertical="center" wrapText="1"/>
    </xf>
    <xf numFmtId="0" fontId="3" fillId="4" borderId="7" xfId="3" applyFont="1" applyFill="1" applyBorder="1" applyAlignment="1" applyProtection="1">
      <alignment horizontal="center" vertical="center"/>
      <protection locked="0"/>
    </xf>
    <xf numFmtId="0" fontId="3" fillId="4" borderId="8" xfId="3" applyFont="1" applyFill="1" applyBorder="1" applyAlignment="1" applyProtection="1">
      <alignment horizontal="center" vertical="center"/>
      <protection locked="0"/>
    </xf>
  </cellXfs>
  <cellStyles count="4">
    <cellStyle name="Normal" xfId="0" builtinId="0"/>
    <cellStyle name="Normal 42" xfId="2" xr:uid="{29D438DF-30F8-4951-912C-AD069C5256C7}"/>
    <cellStyle name="Normal_Template WILKS Tariff Model" xfId="3" xr:uid="{85BB56EB-382B-4171-8360-057B3E84A918}"/>
    <cellStyle name="Percent" xfId="1" builtinId="5"/>
  </cellStyles>
  <dxfs count="47">
    <dxf>
      <fill>
        <patternFill>
          <bgColor rgb="FFFF0000"/>
        </patternFill>
      </fill>
    </dxf>
    <dxf>
      <fill>
        <patternFill>
          <bgColor rgb="FF00B0F0"/>
        </patternFill>
      </fill>
    </dxf>
    <dxf>
      <font>
        <color theme="0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ont>
        <color theme="0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ont>
        <color theme="0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ont>
        <color theme="0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ont>
        <color theme="0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ont>
        <color theme="0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ont>
        <color theme="0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ont>
        <color theme="0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ont>
        <color theme="0"/>
      </font>
    </dxf>
    <dxf>
      <font>
        <color theme="0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ont>
        <color theme="0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ont>
        <color theme="0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ont>
        <color theme="0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ont>
        <color theme="0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ont>
        <color theme="0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u="none" strike="noStrike" kern="1200" spc="0" baseline="0" dirty="0">
                <a:solidFill>
                  <a:prstClr val="black">
                    <a:lumMod val="65000"/>
                    <a:lumOff val="35000"/>
                  </a:prstClr>
                </a:solidFill>
              </a:rPr>
              <a:t>Example Wider tariff - Intermittent Generator (45% ALF)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'Example Tariff Output (2)'!$AJ$3:$AJ$5</c:f>
              <c:strCache>
                <c:ptCount val="3"/>
                <c:pt idx="0">
                  <c:v>2025/26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(2)'!$AJ$6:$AJ$32</c:f>
              <c:numCache>
                <c:formatCode>_-* #,##0.0000_-;\-* #,##0.0000_-;_-* "-"??????_-;_-@_-</c:formatCode>
                <c:ptCount val="27"/>
                <c:pt idx="0">
                  <c:v>27.315513240939772</c:v>
                </c:pt>
                <c:pt idx="1">
                  <c:v>22.753157190939774</c:v>
                </c:pt>
                <c:pt idx="2">
                  <c:v>25.22022929093977</c:v>
                </c:pt>
                <c:pt idx="3">
                  <c:v>26.997054290939772</c:v>
                </c:pt>
                <c:pt idx="4">
                  <c:v>19.847999390939769</c:v>
                </c:pt>
                <c:pt idx="5">
                  <c:v>20.513721440939769</c:v>
                </c:pt>
                <c:pt idx="6">
                  <c:v>26.058642140939767</c:v>
                </c:pt>
                <c:pt idx="7">
                  <c:v>16.872133140939773</c:v>
                </c:pt>
                <c:pt idx="8">
                  <c:v>16.517242790939768</c:v>
                </c:pt>
                <c:pt idx="9">
                  <c:v>15.92052899093977</c:v>
                </c:pt>
                <c:pt idx="10">
                  <c:v>10.34357199093977</c:v>
                </c:pt>
                <c:pt idx="11">
                  <c:v>9.2546796909397706</c:v>
                </c:pt>
                <c:pt idx="12">
                  <c:v>5.6667863409397707</c:v>
                </c:pt>
                <c:pt idx="13">
                  <c:v>2.7975603409397705</c:v>
                </c:pt>
                <c:pt idx="14">
                  <c:v>-0.21563725906022913</c:v>
                </c:pt>
                <c:pt idx="15">
                  <c:v>-1.2755736090602292</c:v>
                </c:pt>
                <c:pt idx="16">
                  <c:v>-1.6210332090602293</c:v>
                </c:pt>
                <c:pt idx="17">
                  <c:v>-1.2393184590602293</c:v>
                </c:pt>
                <c:pt idx="18">
                  <c:v>-1.5286081590602292</c:v>
                </c:pt>
                <c:pt idx="19">
                  <c:v>-5.6415172590602296</c:v>
                </c:pt>
                <c:pt idx="20">
                  <c:v>-5.5397538090602296</c:v>
                </c:pt>
                <c:pt idx="21">
                  <c:v>-11.197234309060228</c:v>
                </c:pt>
                <c:pt idx="22">
                  <c:v>-3.8757743090602297</c:v>
                </c:pt>
                <c:pt idx="23">
                  <c:v>-0.50189130906022927</c:v>
                </c:pt>
                <c:pt idx="24">
                  <c:v>-3.6075811590602291</c:v>
                </c:pt>
                <c:pt idx="25">
                  <c:v>-4.1792274090602293</c:v>
                </c:pt>
                <c:pt idx="26">
                  <c:v>-7.2839236590602292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EEC-4E64-9038-72010C7D0EC3}"/>
            </c:ext>
          </c:extLst>
        </c:ser>
        <c:ser>
          <c:idx val="1"/>
          <c:order val="1"/>
          <c:tx>
            <c:strRef>
              <c:f>'Example Tariff Output (2)'!$AK$3:$AK$5</c:f>
              <c:strCache>
                <c:ptCount val="3"/>
                <c:pt idx="0">
                  <c:v>2026/27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(2)'!$AK$6:$AK$32</c:f>
              <c:numCache>
                <c:formatCode>_-* #,##0.0000_-;\-* #,##0.0000_-;_-* "-"??????_-;_-@_-</c:formatCode>
                <c:ptCount val="27"/>
                <c:pt idx="0">
                  <c:v>27.254397865776767</c:v>
                </c:pt>
                <c:pt idx="1">
                  <c:v>23.295196615776767</c:v>
                </c:pt>
                <c:pt idx="2">
                  <c:v>25.851974315776769</c:v>
                </c:pt>
                <c:pt idx="3">
                  <c:v>35.133705315776766</c:v>
                </c:pt>
                <c:pt idx="4">
                  <c:v>20.587651565776767</c:v>
                </c:pt>
                <c:pt idx="5">
                  <c:v>20.271632465776769</c:v>
                </c:pt>
                <c:pt idx="6">
                  <c:v>28.468402415776769</c:v>
                </c:pt>
                <c:pt idx="7">
                  <c:v>16.926824415776768</c:v>
                </c:pt>
                <c:pt idx="8">
                  <c:v>16.931848315776769</c:v>
                </c:pt>
                <c:pt idx="9">
                  <c:v>16.346040665776769</c:v>
                </c:pt>
                <c:pt idx="10">
                  <c:v>11.117350665776771</c:v>
                </c:pt>
                <c:pt idx="11">
                  <c:v>10.05012716577677</c:v>
                </c:pt>
                <c:pt idx="12">
                  <c:v>5.1993790657767693</c:v>
                </c:pt>
                <c:pt idx="13">
                  <c:v>2.7478670657767696</c:v>
                </c:pt>
                <c:pt idx="14">
                  <c:v>-0.87496743422323053</c:v>
                </c:pt>
                <c:pt idx="15">
                  <c:v>-1.6858431342232305</c:v>
                </c:pt>
                <c:pt idx="16">
                  <c:v>-2.7047205342232306</c:v>
                </c:pt>
                <c:pt idx="17">
                  <c:v>-2.2801099842232304</c:v>
                </c:pt>
                <c:pt idx="18">
                  <c:v>-1.2198339342232307</c:v>
                </c:pt>
                <c:pt idx="19">
                  <c:v>-5.8731068342232309</c:v>
                </c:pt>
                <c:pt idx="20">
                  <c:v>-6.1229459342232309</c:v>
                </c:pt>
                <c:pt idx="21">
                  <c:v>-11.08430253422323</c:v>
                </c:pt>
                <c:pt idx="22">
                  <c:v>-4.9766465342232307</c:v>
                </c:pt>
                <c:pt idx="23">
                  <c:v>-1.8420635342232305</c:v>
                </c:pt>
                <c:pt idx="24">
                  <c:v>-4.6037783342232306</c:v>
                </c:pt>
                <c:pt idx="25">
                  <c:v>-5.3411055842232305</c:v>
                </c:pt>
                <c:pt idx="26">
                  <c:v>-8.2446351842232311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EEC-4E64-9038-72010C7D0EC3}"/>
            </c:ext>
          </c:extLst>
        </c:ser>
        <c:ser>
          <c:idx val="2"/>
          <c:order val="2"/>
          <c:tx>
            <c:strRef>
              <c:f>'Example Tariff Output (2)'!$AL$3:$AL$5</c:f>
              <c:strCache>
                <c:ptCount val="3"/>
                <c:pt idx="0">
                  <c:v>2027/28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(2)'!$AL$6:$AL$32</c:f>
              <c:numCache>
                <c:formatCode>_-* #,##0.0000_-;\-* #,##0.0000_-;_-* "-"??????_-;_-@_-</c:formatCode>
                <c:ptCount val="27"/>
                <c:pt idx="0">
                  <c:v>29.355136317260968</c:v>
                </c:pt>
                <c:pt idx="1">
                  <c:v>24.320281617260967</c:v>
                </c:pt>
                <c:pt idx="2">
                  <c:v>25.434000167260969</c:v>
                </c:pt>
                <c:pt idx="3">
                  <c:v>34.922193167260971</c:v>
                </c:pt>
                <c:pt idx="4">
                  <c:v>20.197208317260973</c:v>
                </c:pt>
                <c:pt idx="5">
                  <c:v>20.077222117260973</c:v>
                </c:pt>
                <c:pt idx="6">
                  <c:v>25.21513896726097</c:v>
                </c:pt>
                <c:pt idx="7">
                  <c:v>16.597568967260969</c:v>
                </c:pt>
                <c:pt idx="8">
                  <c:v>16.318210217260969</c:v>
                </c:pt>
                <c:pt idx="9">
                  <c:v>15.991869767260969</c:v>
                </c:pt>
                <c:pt idx="10">
                  <c:v>9.8514137672609703</c:v>
                </c:pt>
                <c:pt idx="11">
                  <c:v>9.8785115672609685</c:v>
                </c:pt>
                <c:pt idx="12">
                  <c:v>4.4439547172609704</c:v>
                </c:pt>
                <c:pt idx="13">
                  <c:v>2.2951677172609704</c:v>
                </c:pt>
                <c:pt idx="14">
                  <c:v>-0.6713176827390297</c:v>
                </c:pt>
                <c:pt idx="15">
                  <c:v>-1.4246668827390296</c:v>
                </c:pt>
                <c:pt idx="16">
                  <c:v>-2.4962946327390299</c:v>
                </c:pt>
                <c:pt idx="17">
                  <c:v>-2.0859864327390296</c:v>
                </c:pt>
                <c:pt idx="18">
                  <c:v>-0.89418483273902982</c:v>
                </c:pt>
                <c:pt idx="19">
                  <c:v>-5.8220736327390306</c:v>
                </c:pt>
                <c:pt idx="20">
                  <c:v>-5.7099223827390304</c:v>
                </c:pt>
                <c:pt idx="21">
                  <c:v>-9.5887605327390304</c:v>
                </c:pt>
                <c:pt idx="22">
                  <c:v>-5.0609145327390301</c:v>
                </c:pt>
                <c:pt idx="23">
                  <c:v>-1.3963335327390298</c:v>
                </c:pt>
                <c:pt idx="24">
                  <c:v>-4.1381043327390294</c:v>
                </c:pt>
                <c:pt idx="25">
                  <c:v>-4.0774006827390297</c:v>
                </c:pt>
                <c:pt idx="26">
                  <c:v>-5.7119109327390296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EEC-4E64-9038-72010C7D0EC3}"/>
            </c:ext>
          </c:extLst>
        </c:ser>
        <c:ser>
          <c:idx val="3"/>
          <c:order val="3"/>
          <c:tx>
            <c:strRef>
              <c:f>'Example Tariff Output (2)'!$AM$3:$AM$5</c:f>
              <c:strCache>
                <c:ptCount val="3"/>
                <c:pt idx="0">
                  <c:v>2028/29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(2)'!$AM$6:$AM$32</c:f>
              <c:numCache>
                <c:formatCode>_-* #,##0.0000_-;\-* #,##0.0000_-;_-* "-"??????_-;_-@_-</c:formatCode>
                <c:ptCount val="27"/>
                <c:pt idx="0">
                  <c:v>38.135640666779544</c:v>
                </c:pt>
                <c:pt idx="1">
                  <c:v>28.134761916779542</c:v>
                </c:pt>
                <c:pt idx="2">
                  <c:v>26.428978216779544</c:v>
                </c:pt>
                <c:pt idx="3">
                  <c:v>35.962939216779539</c:v>
                </c:pt>
                <c:pt idx="4">
                  <c:v>20.696686016779545</c:v>
                </c:pt>
                <c:pt idx="5">
                  <c:v>20.526241466779545</c:v>
                </c:pt>
                <c:pt idx="6">
                  <c:v>24.501111716779544</c:v>
                </c:pt>
                <c:pt idx="7">
                  <c:v>16.883034716779544</c:v>
                </c:pt>
                <c:pt idx="8">
                  <c:v>15.314072716779544</c:v>
                </c:pt>
                <c:pt idx="9">
                  <c:v>16.115823866779547</c:v>
                </c:pt>
                <c:pt idx="10">
                  <c:v>10.129910866779543</c:v>
                </c:pt>
                <c:pt idx="11">
                  <c:v>9.9370207667795416</c:v>
                </c:pt>
                <c:pt idx="12">
                  <c:v>4.2350890167795434</c:v>
                </c:pt>
                <c:pt idx="13">
                  <c:v>2.0167660167795431</c:v>
                </c:pt>
                <c:pt idx="14">
                  <c:v>-1.0707381332204573</c:v>
                </c:pt>
                <c:pt idx="15">
                  <c:v>-1.8419666832204573</c:v>
                </c:pt>
                <c:pt idx="16">
                  <c:v>-3.1051036332204571</c:v>
                </c:pt>
                <c:pt idx="17">
                  <c:v>-2.8296410832204573</c:v>
                </c:pt>
                <c:pt idx="18">
                  <c:v>-1.2996064332204573</c:v>
                </c:pt>
                <c:pt idx="19">
                  <c:v>-6.498495133220457</c:v>
                </c:pt>
                <c:pt idx="20">
                  <c:v>-6.2827678332204577</c:v>
                </c:pt>
                <c:pt idx="21">
                  <c:v>-9.5917887832204567</c:v>
                </c:pt>
                <c:pt idx="22">
                  <c:v>-6.5095217832204568</c:v>
                </c:pt>
                <c:pt idx="23">
                  <c:v>-2.6389067832204574</c:v>
                </c:pt>
                <c:pt idx="24">
                  <c:v>-4.9449421332204571</c:v>
                </c:pt>
                <c:pt idx="25">
                  <c:v>-4.5996044832204577</c:v>
                </c:pt>
                <c:pt idx="26">
                  <c:v>-6.2521709832204575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EEC-4E64-9038-72010C7D0EC3}"/>
            </c:ext>
          </c:extLst>
        </c:ser>
        <c:ser>
          <c:idx val="4"/>
          <c:order val="4"/>
          <c:tx>
            <c:strRef>
              <c:f>'Example Tariff Output (2)'!$AN$3:$AN$5</c:f>
              <c:strCache>
                <c:ptCount val="3"/>
                <c:pt idx="0">
                  <c:v>2029/30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(2)'!$AN$6:$AN$32</c:f>
              <c:numCache>
                <c:formatCode>_-* #,##0.0000_-;\-* #,##0.0000_-;_-* "-"??????_-;_-@_-</c:formatCode>
                <c:ptCount val="27"/>
                <c:pt idx="0">
                  <c:v>47.205050708444944</c:v>
                </c:pt>
                <c:pt idx="1">
                  <c:v>38.214562917058984</c:v>
                </c:pt>
                <c:pt idx="2">
                  <c:v>34.940919219473329</c:v>
                </c:pt>
                <c:pt idx="3">
                  <c:v>43.839997219473332</c:v>
                </c:pt>
                <c:pt idx="4">
                  <c:v>29.05671760071527</c:v>
                </c:pt>
                <c:pt idx="5">
                  <c:v>27.792187313636429</c:v>
                </c:pt>
                <c:pt idx="6">
                  <c:v>32.03674992170707</c:v>
                </c:pt>
                <c:pt idx="7">
                  <c:v>23.826079921707066</c:v>
                </c:pt>
                <c:pt idx="8">
                  <c:v>23.055147313127545</c:v>
                </c:pt>
                <c:pt idx="9">
                  <c:v>21.873540032425918</c:v>
                </c:pt>
                <c:pt idx="10">
                  <c:v>17.042861032425915</c:v>
                </c:pt>
                <c:pt idx="11">
                  <c:v>13.629649674906751</c:v>
                </c:pt>
                <c:pt idx="12">
                  <c:v>2.8208536371522364</c:v>
                </c:pt>
                <c:pt idx="13">
                  <c:v>2.8595416371522369</c:v>
                </c:pt>
                <c:pt idx="14">
                  <c:v>-3.0677319904417302</c:v>
                </c:pt>
                <c:pt idx="15">
                  <c:v>-3.4751599600193606</c:v>
                </c:pt>
                <c:pt idx="16">
                  <c:v>-5.0820258649696477</c:v>
                </c:pt>
                <c:pt idx="17">
                  <c:v>-4.6668994955531575</c:v>
                </c:pt>
                <c:pt idx="18">
                  <c:v>-3.0903493342933022</c:v>
                </c:pt>
                <c:pt idx="19">
                  <c:v>-8.3803138423205255</c:v>
                </c:pt>
                <c:pt idx="20">
                  <c:v>-8.2909917175791179</c:v>
                </c:pt>
                <c:pt idx="21">
                  <c:v>-11.876971826879057</c:v>
                </c:pt>
                <c:pt idx="22">
                  <c:v>-7.8700818268790584</c:v>
                </c:pt>
                <c:pt idx="23">
                  <c:v>-4.2941748268790576</c:v>
                </c:pt>
                <c:pt idx="24">
                  <c:v>-6.9661453778832989</c:v>
                </c:pt>
                <c:pt idx="25">
                  <c:v>-6.765657724858789</c:v>
                </c:pt>
                <c:pt idx="26">
                  <c:v>-8.3426870350391606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EEC-4E64-9038-72010C7D0EC3}"/>
            </c:ext>
          </c:extLst>
        </c:ser>
        <c:ser>
          <c:idx val="5"/>
          <c:order val="5"/>
          <c:tx>
            <c:strRef>
              <c:f>'Example Tariff Output (2)'!$AO$3:$AO$5</c:f>
              <c:strCache>
                <c:ptCount val="3"/>
                <c:pt idx="0">
                  <c:v>2030/31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(2)'!$AO$6:$AO$32</c:f>
              <c:numCache>
                <c:formatCode>_-* #,##0.0000_-;\-* #,##0.0000_-;_-* "-"??????_-;_-@_-</c:formatCode>
                <c:ptCount val="27"/>
                <c:pt idx="0">
                  <c:v>40.369645086904271</c:v>
                </c:pt>
                <c:pt idx="1">
                  <c:v>33.330985897647508</c:v>
                </c:pt>
                <c:pt idx="2">
                  <c:v>32.853433299500672</c:v>
                </c:pt>
                <c:pt idx="3">
                  <c:v>37.249214279857412</c:v>
                </c:pt>
                <c:pt idx="4">
                  <c:v>31.8403059230968</c:v>
                </c:pt>
                <c:pt idx="5">
                  <c:v>24.781919499925657</c:v>
                </c:pt>
                <c:pt idx="6">
                  <c:v>27.743106340371583</c:v>
                </c:pt>
                <c:pt idx="7">
                  <c:v>22.419213286496522</c:v>
                </c:pt>
                <c:pt idx="8">
                  <c:v>23.857583024563361</c:v>
                </c:pt>
                <c:pt idx="9">
                  <c:v>18.250497705729309</c:v>
                </c:pt>
                <c:pt idx="10">
                  <c:v>12.590105415768937</c:v>
                </c:pt>
                <c:pt idx="11">
                  <c:v>8.1570356740744518</c:v>
                </c:pt>
                <c:pt idx="12">
                  <c:v>-1.778741056153021</c:v>
                </c:pt>
                <c:pt idx="13">
                  <c:v>-4.0367304170906744</c:v>
                </c:pt>
                <c:pt idx="14">
                  <c:v>-6.8292314770141154</c:v>
                </c:pt>
                <c:pt idx="15">
                  <c:v>-9.999551554701867</c:v>
                </c:pt>
                <c:pt idx="16">
                  <c:v>-10.147640152468368</c:v>
                </c:pt>
                <c:pt idx="17">
                  <c:v>-8.9657677248421344</c:v>
                </c:pt>
                <c:pt idx="18">
                  <c:v>-10.431193526312883</c:v>
                </c:pt>
                <c:pt idx="19">
                  <c:v>-7.5008584354062551</c:v>
                </c:pt>
                <c:pt idx="20">
                  <c:v>-7.5147625005365244</c:v>
                </c:pt>
                <c:pt idx="21">
                  <c:v>-15.694486537353693</c:v>
                </c:pt>
                <c:pt idx="22">
                  <c:v>-10.45303838450892</c:v>
                </c:pt>
                <c:pt idx="23">
                  <c:v>-11.641417510710363</c:v>
                </c:pt>
                <c:pt idx="24">
                  <c:v>-12.629921944033764</c:v>
                </c:pt>
                <c:pt idx="25">
                  <c:v>-12.853018257143257</c:v>
                </c:pt>
                <c:pt idx="26">
                  <c:v>-13.429324203939624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EEC-4E64-9038-72010C7D0EC3}"/>
            </c:ext>
          </c:extLst>
        </c:ser>
        <c:ser>
          <c:idx val="6"/>
          <c:order val="6"/>
          <c:tx>
            <c:strRef>
              <c:f>'Example Tariff Output (2)'!$AP$3:$AP$5</c:f>
              <c:strCache>
                <c:ptCount val="3"/>
                <c:pt idx="0">
                  <c:v>2031/32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(2)'!$AP$6:$AP$32</c:f>
              <c:numCache>
                <c:formatCode>_-* #,##0.0000_-;\-* #,##0.0000_-;_-* "-"??????_-;_-@_-</c:formatCode>
                <c:ptCount val="27"/>
                <c:pt idx="0">
                  <c:v>40.038958020417411</c:v>
                </c:pt>
                <c:pt idx="1">
                  <c:v>33.096943195511727</c:v>
                </c:pt>
                <c:pt idx="2">
                  <c:v>32.594076777545496</c:v>
                </c:pt>
                <c:pt idx="3">
                  <c:v>36.891347539930024</c:v>
                </c:pt>
                <c:pt idx="4">
                  <c:v>32.546266403035446</c:v>
                </c:pt>
                <c:pt idx="5">
                  <c:v>24.478420536685601</c:v>
                </c:pt>
                <c:pt idx="6">
                  <c:v>27.323384032698296</c:v>
                </c:pt>
                <c:pt idx="7">
                  <c:v>22.139365467321188</c:v>
                </c:pt>
                <c:pt idx="8">
                  <c:v>23.52560005215695</c:v>
                </c:pt>
                <c:pt idx="9">
                  <c:v>18.099027264521329</c:v>
                </c:pt>
                <c:pt idx="10">
                  <c:v>12.576804768429138</c:v>
                </c:pt>
                <c:pt idx="11">
                  <c:v>6.8615835409035739</c:v>
                </c:pt>
                <c:pt idx="12">
                  <c:v>-1.7937297482947172</c:v>
                </c:pt>
                <c:pt idx="13">
                  <c:v>-4.5434073490955722</c:v>
                </c:pt>
                <c:pt idx="14">
                  <c:v>-7.5151258952730355</c:v>
                </c:pt>
                <c:pt idx="15">
                  <c:v>-10.660263707029507</c:v>
                </c:pt>
                <c:pt idx="16">
                  <c:v>-10.85238610934945</c:v>
                </c:pt>
                <c:pt idx="17">
                  <c:v>-9.6373996076023651</c:v>
                </c:pt>
                <c:pt idx="18">
                  <c:v>-11.118182149403616</c:v>
                </c:pt>
                <c:pt idx="19">
                  <c:v>-9.1772510190175201</c:v>
                </c:pt>
                <c:pt idx="20">
                  <c:v>-9.1993235634301698</c:v>
                </c:pt>
                <c:pt idx="21">
                  <c:v>-16.853017836079417</c:v>
                </c:pt>
                <c:pt idx="22">
                  <c:v>-11.084907299677615</c:v>
                </c:pt>
                <c:pt idx="23">
                  <c:v>-12.485811574778744</c:v>
                </c:pt>
                <c:pt idx="24">
                  <c:v>-13.544160942483964</c:v>
                </c:pt>
                <c:pt idx="25">
                  <c:v>-9.0921586728185275</c:v>
                </c:pt>
                <c:pt idx="26">
                  <c:v>-9.7065376478342422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EEC-4E64-9038-72010C7D0EC3}"/>
            </c:ext>
          </c:extLst>
        </c:ser>
        <c:ser>
          <c:idx val="7"/>
          <c:order val="7"/>
          <c:tx>
            <c:strRef>
              <c:f>'Example Tariff Output (2)'!$AQ$3:$AQ$5</c:f>
              <c:strCache>
                <c:ptCount val="3"/>
                <c:pt idx="0">
                  <c:v>2032/33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(2)'!$AQ$6:$AQ$32</c:f>
              <c:numCache>
                <c:formatCode>_-* #,##0.0000_-;\-* #,##0.0000_-;_-* "-"??????_-;_-@_-</c:formatCode>
                <c:ptCount val="27"/>
                <c:pt idx="0">
                  <c:v>40.024719705571712</c:v>
                </c:pt>
                <c:pt idx="1">
                  <c:v>36.372947226548142</c:v>
                </c:pt>
                <c:pt idx="2">
                  <c:v>33.008801006065944</c:v>
                </c:pt>
                <c:pt idx="3">
                  <c:v>37.773792269202424</c:v>
                </c:pt>
                <c:pt idx="4">
                  <c:v>32.918659735672712</c:v>
                </c:pt>
                <c:pt idx="5">
                  <c:v>25.029938258091654</c:v>
                </c:pt>
                <c:pt idx="6">
                  <c:v>28.532702878688518</c:v>
                </c:pt>
                <c:pt idx="7">
                  <c:v>23.015007341591591</c:v>
                </c:pt>
                <c:pt idx="8">
                  <c:v>24.133662712893482</c:v>
                </c:pt>
                <c:pt idx="9">
                  <c:v>18.858482568229689</c:v>
                </c:pt>
                <c:pt idx="10">
                  <c:v>12.723481044483359</c:v>
                </c:pt>
                <c:pt idx="11">
                  <c:v>7.0273775655782824</c:v>
                </c:pt>
                <c:pt idx="12">
                  <c:v>-1.7656806362987059</c:v>
                </c:pt>
                <c:pt idx="13">
                  <c:v>-5.1443730994312524</c:v>
                </c:pt>
                <c:pt idx="14">
                  <c:v>-7.7020752228006639</c:v>
                </c:pt>
                <c:pt idx="15">
                  <c:v>-11.163106978068541</c:v>
                </c:pt>
                <c:pt idx="16">
                  <c:v>-10.871898339663797</c:v>
                </c:pt>
                <c:pt idx="17">
                  <c:v>-9.8810381292642813</c:v>
                </c:pt>
                <c:pt idx="18">
                  <c:v>-11.653999542383978</c:v>
                </c:pt>
                <c:pt idx="19">
                  <c:v>-10.066310128196545</c:v>
                </c:pt>
                <c:pt idx="20">
                  <c:v>-10.079547259604764</c:v>
                </c:pt>
                <c:pt idx="21">
                  <c:v>-18.237232790478924</c:v>
                </c:pt>
                <c:pt idx="22">
                  <c:v>-11.134862025089692</c:v>
                </c:pt>
                <c:pt idx="23">
                  <c:v>-12.526898548456437</c:v>
                </c:pt>
                <c:pt idx="24">
                  <c:v>-13.531669887104725</c:v>
                </c:pt>
                <c:pt idx="25">
                  <c:v>-14.1360688253764</c:v>
                </c:pt>
                <c:pt idx="26">
                  <c:v>-14.497827529947767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9EEC-4E64-9038-72010C7D0EC3}"/>
            </c:ext>
          </c:extLst>
        </c:ser>
        <c:ser>
          <c:idx val="8"/>
          <c:order val="8"/>
          <c:tx>
            <c:strRef>
              <c:f>'Example Tariff Output (2)'!$AR$3:$AR$5</c:f>
              <c:strCache>
                <c:ptCount val="3"/>
                <c:pt idx="0">
                  <c:v>2033/34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(2)'!$AR$6:$AR$32</c:f>
              <c:numCache>
                <c:formatCode>_-* #,##0.0000_-;\-* #,##0.0000_-;_-* "-"??????_-;_-@_-</c:formatCode>
                <c:ptCount val="27"/>
                <c:pt idx="0">
                  <c:v>43.03684248354331</c:v>
                </c:pt>
                <c:pt idx="1">
                  <c:v>38.674481948235567</c:v>
                </c:pt>
                <c:pt idx="2">
                  <c:v>35.469425446071583</c:v>
                </c:pt>
                <c:pt idx="3">
                  <c:v>40.564137201968421</c:v>
                </c:pt>
                <c:pt idx="4">
                  <c:v>38.886319341156863</c:v>
                </c:pt>
                <c:pt idx="5">
                  <c:v>27.549198984444203</c:v>
                </c:pt>
                <c:pt idx="6">
                  <c:v>32.341375156518893</c:v>
                </c:pt>
                <c:pt idx="7">
                  <c:v>25.915121132815351</c:v>
                </c:pt>
                <c:pt idx="8">
                  <c:v>26.761780108781089</c:v>
                </c:pt>
                <c:pt idx="9">
                  <c:v>22.183583034084464</c:v>
                </c:pt>
                <c:pt idx="10">
                  <c:v>17.55190899460333</c:v>
                </c:pt>
                <c:pt idx="11">
                  <c:v>9.493687735711644</c:v>
                </c:pt>
                <c:pt idx="12">
                  <c:v>0.48228772467427827</c:v>
                </c:pt>
                <c:pt idx="13">
                  <c:v>-3.7971232702776483</c:v>
                </c:pt>
                <c:pt idx="14">
                  <c:v>-6.9350433645048009</c:v>
                </c:pt>
                <c:pt idx="15">
                  <c:v>-10.47488765154527</c:v>
                </c:pt>
                <c:pt idx="16">
                  <c:v>-9.6620476104656419</c:v>
                </c:pt>
                <c:pt idx="17">
                  <c:v>-8.6527288475928508</c:v>
                </c:pt>
                <c:pt idx="18">
                  <c:v>-11.527804276282724</c:v>
                </c:pt>
                <c:pt idx="19">
                  <c:v>-8.3147501969713939</c:v>
                </c:pt>
                <c:pt idx="20">
                  <c:v>-8.3201246061315288</c:v>
                </c:pt>
                <c:pt idx="21">
                  <c:v>-16.64366402906488</c:v>
                </c:pt>
                <c:pt idx="22">
                  <c:v>-10.112803642172619</c:v>
                </c:pt>
                <c:pt idx="23">
                  <c:v>-11.655573052246581</c:v>
                </c:pt>
                <c:pt idx="24">
                  <c:v>-13.250424790216925</c:v>
                </c:pt>
                <c:pt idx="25">
                  <c:v>-13.774197043725778</c:v>
                </c:pt>
                <c:pt idx="26">
                  <c:v>-12.056250257978508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9EEC-4E64-9038-72010C7D0E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4441600"/>
        <c:axId val="444441960"/>
      </c:lineChart>
      <c:catAx>
        <c:axId val="444441600"/>
        <c:scaling>
          <c:orientation val="minMax"/>
        </c:scaling>
        <c:delete val="0"/>
        <c:axPos val="b"/>
        <c:numFmt formatCode="0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441960"/>
        <c:crosses val="autoZero"/>
        <c:auto val="1"/>
        <c:lblAlgn val="ctr"/>
        <c:lblOffset val="100"/>
        <c:noMultiLvlLbl val="0"/>
      </c:catAx>
      <c:valAx>
        <c:axId val="444441960"/>
        <c:scaling>
          <c:orientation val="minMax"/>
          <c:max val="80"/>
          <c:min val="-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00_-;\-* #,##0.0000_-;_-* &quot;-&quot;????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441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u="none" strike="noStrike" kern="1200" spc="0" baseline="0" dirty="0">
                <a:solidFill>
                  <a:prstClr val="black">
                    <a:lumMod val="65000"/>
                    <a:lumOff val="35000"/>
                  </a:prstClr>
                </a:solidFill>
              </a:rPr>
              <a:t>Example Wider tariff - Intermittent Generator (45% ALF)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'raw Tariff Output'!$AJ$3:$AJ$5</c:f>
              <c:strCache>
                <c:ptCount val="3"/>
                <c:pt idx="0">
                  <c:v>2025/26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Output'!$AJ$6:$AJ$32</c:f>
              <c:numCache>
                <c:formatCode>_-* #,##0.0000_-;\-* #,##0.0000_-;_-* "-"??????_-;_-@_-</c:formatCode>
                <c:ptCount val="27"/>
                <c:pt idx="0">
                  <c:v>27.315513240939772</c:v>
                </c:pt>
                <c:pt idx="1">
                  <c:v>22.753157190939771</c:v>
                </c:pt>
                <c:pt idx="2">
                  <c:v>25.22022929093977</c:v>
                </c:pt>
                <c:pt idx="3">
                  <c:v>26.997054290939769</c:v>
                </c:pt>
                <c:pt idx="4">
                  <c:v>19.847999390939769</c:v>
                </c:pt>
                <c:pt idx="5">
                  <c:v>20.513721440939769</c:v>
                </c:pt>
                <c:pt idx="6">
                  <c:v>26.058642140939767</c:v>
                </c:pt>
                <c:pt idx="7">
                  <c:v>16.87213314093977</c:v>
                </c:pt>
                <c:pt idx="8">
                  <c:v>16.517242790939768</c:v>
                </c:pt>
                <c:pt idx="9">
                  <c:v>15.920528990939768</c:v>
                </c:pt>
                <c:pt idx="10">
                  <c:v>10.343571990939768</c:v>
                </c:pt>
                <c:pt idx="11">
                  <c:v>9.2546796909397688</c:v>
                </c:pt>
                <c:pt idx="12">
                  <c:v>5.666786340939769</c:v>
                </c:pt>
                <c:pt idx="13">
                  <c:v>2.7975603409397691</c:v>
                </c:pt>
                <c:pt idx="14">
                  <c:v>-0.21563725906023046</c:v>
                </c:pt>
                <c:pt idx="15">
                  <c:v>-1.2755736090602305</c:v>
                </c:pt>
                <c:pt idx="16">
                  <c:v>-1.6210332090602306</c:v>
                </c:pt>
                <c:pt idx="17">
                  <c:v>-1.2393184590602306</c:v>
                </c:pt>
                <c:pt idx="18">
                  <c:v>-1.5286081590602305</c:v>
                </c:pt>
                <c:pt idx="19">
                  <c:v>-5.6415172590602314</c:v>
                </c:pt>
                <c:pt idx="20">
                  <c:v>-5.5397538090602314</c:v>
                </c:pt>
                <c:pt idx="21">
                  <c:v>-11.19723430906023</c:v>
                </c:pt>
                <c:pt idx="22">
                  <c:v>-3.875774309060231</c:v>
                </c:pt>
                <c:pt idx="23">
                  <c:v>-0.50189130906023061</c:v>
                </c:pt>
                <c:pt idx="24">
                  <c:v>-3.6075811590602305</c:v>
                </c:pt>
                <c:pt idx="25">
                  <c:v>-4.1792274090602302</c:v>
                </c:pt>
                <c:pt idx="26">
                  <c:v>-7.2839236590602301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041-4D4F-9067-29CBCDA4E27A}"/>
            </c:ext>
          </c:extLst>
        </c:ser>
        <c:ser>
          <c:idx val="1"/>
          <c:order val="1"/>
          <c:tx>
            <c:strRef>
              <c:f>'raw Tariff Output'!$AK$3:$AK$5</c:f>
              <c:strCache>
                <c:ptCount val="3"/>
                <c:pt idx="0">
                  <c:v>2026/27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Output'!$AK$6:$AK$32</c:f>
              <c:numCache>
                <c:formatCode>_-* #,##0.0000_-;\-* #,##0.0000_-;_-* "-"??????_-;_-@_-</c:formatCode>
                <c:ptCount val="27"/>
                <c:pt idx="0">
                  <c:v>27.254397865776767</c:v>
                </c:pt>
                <c:pt idx="1">
                  <c:v>23.295196615776767</c:v>
                </c:pt>
                <c:pt idx="2">
                  <c:v>25.851974315776769</c:v>
                </c:pt>
                <c:pt idx="3">
                  <c:v>35.133705315776766</c:v>
                </c:pt>
                <c:pt idx="4">
                  <c:v>20.587651565776767</c:v>
                </c:pt>
                <c:pt idx="5">
                  <c:v>20.271632465776769</c:v>
                </c:pt>
                <c:pt idx="6">
                  <c:v>28.468402415776769</c:v>
                </c:pt>
                <c:pt idx="7">
                  <c:v>16.926824415776768</c:v>
                </c:pt>
                <c:pt idx="8">
                  <c:v>16.931848315776769</c:v>
                </c:pt>
                <c:pt idx="9">
                  <c:v>16.346040665776769</c:v>
                </c:pt>
                <c:pt idx="10">
                  <c:v>11.117350665776769</c:v>
                </c:pt>
                <c:pt idx="11">
                  <c:v>10.050127165776768</c:v>
                </c:pt>
                <c:pt idx="12">
                  <c:v>5.1993790657767693</c:v>
                </c:pt>
                <c:pt idx="13">
                  <c:v>2.7478670657767688</c:v>
                </c:pt>
                <c:pt idx="14">
                  <c:v>-0.87496743422323142</c:v>
                </c:pt>
                <c:pt idx="15">
                  <c:v>-1.6858431342232314</c:v>
                </c:pt>
                <c:pt idx="16">
                  <c:v>-2.7047205342232314</c:v>
                </c:pt>
                <c:pt idx="17">
                  <c:v>-2.2801099842232313</c:v>
                </c:pt>
                <c:pt idx="18">
                  <c:v>-1.2198339342232316</c:v>
                </c:pt>
                <c:pt idx="19">
                  <c:v>-5.8731068342232309</c:v>
                </c:pt>
                <c:pt idx="20">
                  <c:v>-6.1229459342232317</c:v>
                </c:pt>
                <c:pt idx="21">
                  <c:v>-11.084302534223232</c:v>
                </c:pt>
                <c:pt idx="22">
                  <c:v>-4.9766465342232316</c:v>
                </c:pt>
                <c:pt idx="23">
                  <c:v>-1.8420635342232314</c:v>
                </c:pt>
                <c:pt idx="24">
                  <c:v>-4.6037783342232315</c:v>
                </c:pt>
                <c:pt idx="25">
                  <c:v>-5.3411055842232313</c:v>
                </c:pt>
                <c:pt idx="26">
                  <c:v>-8.2446351842232311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041-4D4F-9067-29CBCDA4E27A}"/>
            </c:ext>
          </c:extLst>
        </c:ser>
        <c:ser>
          <c:idx val="2"/>
          <c:order val="2"/>
          <c:tx>
            <c:strRef>
              <c:f>'raw Tariff Output'!$AL$3:$AL$5</c:f>
              <c:strCache>
                <c:ptCount val="3"/>
                <c:pt idx="0">
                  <c:v>2027/28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Output'!$AL$6:$AL$32</c:f>
              <c:numCache>
                <c:formatCode>_-* #,##0.0000_-;\-* #,##0.0000_-;_-* "-"??????_-;_-@_-</c:formatCode>
                <c:ptCount val="27"/>
                <c:pt idx="0">
                  <c:v>29.355136317260968</c:v>
                </c:pt>
                <c:pt idx="1">
                  <c:v>24.320281617260967</c:v>
                </c:pt>
                <c:pt idx="2">
                  <c:v>25.434000167260969</c:v>
                </c:pt>
                <c:pt idx="3">
                  <c:v>34.922193167260971</c:v>
                </c:pt>
                <c:pt idx="4">
                  <c:v>20.197208317260973</c:v>
                </c:pt>
                <c:pt idx="5">
                  <c:v>20.077222117260973</c:v>
                </c:pt>
                <c:pt idx="6">
                  <c:v>25.21513896726097</c:v>
                </c:pt>
                <c:pt idx="7">
                  <c:v>16.597568967260969</c:v>
                </c:pt>
                <c:pt idx="8">
                  <c:v>16.318210217260969</c:v>
                </c:pt>
                <c:pt idx="9">
                  <c:v>15.991869767260969</c:v>
                </c:pt>
                <c:pt idx="10">
                  <c:v>9.8514137672609685</c:v>
                </c:pt>
                <c:pt idx="11">
                  <c:v>9.8785115672609685</c:v>
                </c:pt>
                <c:pt idx="12">
                  <c:v>4.4439547172609695</c:v>
                </c:pt>
                <c:pt idx="13">
                  <c:v>2.295167717260969</c:v>
                </c:pt>
                <c:pt idx="14">
                  <c:v>-0.67131768273903103</c:v>
                </c:pt>
                <c:pt idx="15">
                  <c:v>-1.424666882739031</c:v>
                </c:pt>
                <c:pt idx="16">
                  <c:v>-2.4962946327390312</c:v>
                </c:pt>
                <c:pt idx="17">
                  <c:v>-2.0859864327390309</c:v>
                </c:pt>
                <c:pt idx="18">
                  <c:v>-0.89418483273903115</c:v>
                </c:pt>
                <c:pt idx="19">
                  <c:v>-5.8220736327390314</c:v>
                </c:pt>
                <c:pt idx="20">
                  <c:v>-5.7099223827390313</c:v>
                </c:pt>
                <c:pt idx="21">
                  <c:v>-9.5887605327390304</c:v>
                </c:pt>
                <c:pt idx="22">
                  <c:v>-5.060914532739031</c:v>
                </c:pt>
                <c:pt idx="23">
                  <c:v>-1.3963335327390312</c:v>
                </c:pt>
                <c:pt idx="24">
                  <c:v>-4.1381043327390312</c:v>
                </c:pt>
                <c:pt idx="25">
                  <c:v>-4.0774006827390306</c:v>
                </c:pt>
                <c:pt idx="26">
                  <c:v>-5.7119109327390305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041-4D4F-9067-29CBCDA4E27A}"/>
            </c:ext>
          </c:extLst>
        </c:ser>
        <c:ser>
          <c:idx val="3"/>
          <c:order val="3"/>
          <c:tx>
            <c:strRef>
              <c:f>'raw Tariff Output'!$AM$3:$AM$5</c:f>
              <c:strCache>
                <c:ptCount val="3"/>
                <c:pt idx="0">
                  <c:v>2028/29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Output'!$AM$6:$AM$32</c:f>
              <c:numCache>
                <c:formatCode>_-* #,##0.0000_-;\-* #,##0.0000_-;_-* "-"??????_-;_-@_-</c:formatCode>
                <c:ptCount val="27"/>
                <c:pt idx="0">
                  <c:v>38.135640666779544</c:v>
                </c:pt>
                <c:pt idx="1">
                  <c:v>28.134761916779539</c:v>
                </c:pt>
                <c:pt idx="2">
                  <c:v>26.428978216779541</c:v>
                </c:pt>
                <c:pt idx="3">
                  <c:v>35.962939216779539</c:v>
                </c:pt>
                <c:pt idx="4">
                  <c:v>20.696686016779541</c:v>
                </c:pt>
                <c:pt idx="5">
                  <c:v>20.526241466779542</c:v>
                </c:pt>
                <c:pt idx="6">
                  <c:v>24.50111171677954</c:v>
                </c:pt>
                <c:pt idx="7">
                  <c:v>16.883034716779541</c:v>
                </c:pt>
                <c:pt idx="8">
                  <c:v>15.314072716779544</c:v>
                </c:pt>
                <c:pt idx="9">
                  <c:v>16.115823866779543</c:v>
                </c:pt>
                <c:pt idx="10">
                  <c:v>10.129910866779543</c:v>
                </c:pt>
                <c:pt idx="11">
                  <c:v>9.9370207667795416</c:v>
                </c:pt>
                <c:pt idx="12">
                  <c:v>4.2350890167795416</c:v>
                </c:pt>
                <c:pt idx="13">
                  <c:v>2.0167660167795423</c:v>
                </c:pt>
                <c:pt idx="14">
                  <c:v>-1.0707381332204582</c:v>
                </c:pt>
                <c:pt idx="15">
                  <c:v>-1.8419666832204582</c:v>
                </c:pt>
                <c:pt idx="16">
                  <c:v>-3.105103633220458</c:v>
                </c:pt>
                <c:pt idx="17">
                  <c:v>-2.8296410832204582</c:v>
                </c:pt>
                <c:pt idx="18">
                  <c:v>-1.2996064332204582</c:v>
                </c:pt>
                <c:pt idx="19">
                  <c:v>-6.4984951332204588</c:v>
                </c:pt>
                <c:pt idx="20">
                  <c:v>-6.2827678332204577</c:v>
                </c:pt>
                <c:pt idx="21">
                  <c:v>-9.5917887832204585</c:v>
                </c:pt>
                <c:pt idx="22">
                  <c:v>-6.5095217832204586</c:v>
                </c:pt>
                <c:pt idx="23">
                  <c:v>-2.6389067832204582</c:v>
                </c:pt>
                <c:pt idx="24">
                  <c:v>-4.9449421332204579</c:v>
                </c:pt>
                <c:pt idx="25">
                  <c:v>-4.5996044832204586</c:v>
                </c:pt>
                <c:pt idx="26">
                  <c:v>-6.2521709832204584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041-4D4F-9067-29CBCDA4E27A}"/>
            </c:ext>
          </c:extLst>
        </c:ser>
        <c:ser>
          <c:idx val="4"/>
          <c:order val="4"/>
          <c:tx>
            <c:strRef>
              <c:f>'raw Tariff Output'!$AN$3:$AN$5</c:f>
              <c:strCache>
                <c:ptCount val="3"/>
                <c:pt idx="0">
                  <c:v>2029/30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Output'!$AN$6:$AN$32</c:f>
              <c:numCache>
                <c:formatCode>_-* #,##0.0000_-;\-* #,##0.0000_-;_-* "-"??????_-;_-@_-</c:formatCode>
                <c:ptCount val="27"/>
                <c:pt idx="0">
                  <c:v>48.050608280433217</c:v>
                </c:pt>
                <c:pt idx="1">
                  <c:v>38.543167130433211</c:v>
                </c:pt>
                <c:pt idx="2">
                  <c:v>35.598554230433216</c:v>
                </c:pt>
                <c:pt idx="3">
                  <c:v>44.497632230433219</c:v>
                </c:pt>
                <c:pt idx="4">
                  <c:v>29.605067780433213</c:v>
                </c:pt>
                <c:pt idx="5">
                  <c:v>28.32154073043321</c:v>
                </c:pt>
                <c:pt idx="6">
                  <c:v>32.506962230433217</c:v>
                </c:pt>
                <c:pt idx="7">
                  <c:v>24.296292230433213</c:v>
                </c:pt>
                <c:pt idx="8">
                  <c:v>23.510501980433215</c:v>
                </c:pt>
                <c:pt idx="9">
                  <c:v>22.298673930433214</c:v>
                </c:pt>
                <c:pt idx="10">
                  <c:v>17.46799493043321</c:v>
                </c:pt>
                <c:pt idx="11">
                  <c:v>13.897632680433212</c:v>
                </c:pt>
                <c:pt idx="12">
                  <c:v>2.8931548804332134</c:v>
                </c:pt>
                <c:pt idx="13">
                  <c:v>2.9318428804332131</c:v>
                </c:pt>
                <c:pt idx="14">
                  <c:v>-3.1266114195667867</c:v>
                </c:pt>
                <c:pt idx="15">
                  <c:v>-3.5501361195667869</c:v>
                </c:pt>
                <c:pt idx="16">
                  <c:v>-5.2493968695667865</c:v>
                </c:pt>
                <c:pt idx="17">
                  <c:v>-4.8104007195667871</c:v>
                </c:pt>
                <c:pt idx="18">
                  <c:v>-3.1431988695667865</c:v>
                </c:pt>
                <c:pt idx="19">
                  <c:v>-8.7373365195667869</c:v>
                </c:pt>
                <c:pt idx="20">
                  <c:v>-8.6428783695667875</c:v>
                </c:pt>
                <c:pt idx="21">
                  <c:v>-11.999041369566786</c:v>
                </c:pt>
                <c:pt idx="22">
                  <c:v>-7.9921513695667867</c:v>
                </c:pt>
                <c:pt idx="23">
                  <c:v>-4.4162443695667868</c:v>
                </c:pt>
                <c:pt idx="24">
                  <c:v>-7.2418533195667862</c:v>
                </c:pt>
                <c:pt idx="25">
                  <c:v>-7.029837619566786</c:v>
                </c:pt>
                <c:pt idx="26">
                  <c:v>-8.6975461695667864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041-4D4F-9067-29CBCDA4E27A}"/>
            </c:ext>
          </c:extLst>
        </c:ser>
        <c:ser>
          <c:idx val="5"/>
          <c:order val="5"/>
          <c:tx>
            <c:strRef>
              <c:f>'raw Tariff Output'!$AO$3:$AO$5</c:f>
              <c:strCache>
                <c:ptCount val="3"/>
                <c:pt idx="0">
                  <c:v>2030/31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Output'!$AO$6:$AO$32</c:f>
              <c:numCache>
                <c:formatCode>_-* #,##0.0000_-;\-* #,##0.0000_-;_-* "-"??????_-;_-@_-</c:formatCode>
                <c:ptCount val="27"/>
                <c:pt idx="0">
                  <c:v>77.903053820464152</c:v>
                </c:pt>
                <c:pt idx="1">
                  <c:v>64.599198520464142</c:v>
                </c:pt>
                <c:pt idx="2">
                  <c:v>63.666215270464157</c:v>
                </c:pt>
                <c:pt idx="3">
                  <c:v>72.289495270464158</c:v>
                </c:pt>
                <c:pt idx="4">
                  <c:v>61.741451870464154</c:v>
                </c:pt>
                <c:pt idx="5">
                  <c:v>48.258331920464165</c:v>
                </c:pt>
                <c:pt idx="6">
                  <c:v>54.11296122046415</c:v>
                </c:pt>
                <c:pt idx="7">
                  <c:v>43.744366970464164</c:v>
                </c:pt>
                <c:pt idx="8">
                  <c:v>46.489786920464162</c:v>
                </c:pt>
                <c:pt idx="9">
                  <c:v>35.848819220464165</c:v>
                </c:pt>
                <c:pt idx="10">
                  <c:v>24.744729220464158</c:v>
                </c:pt>
                <c:pt idx="11">
                  <c:v>16.618572470464159</c:v>
                </c:pt>
                <c:pt idx="12">
                  <c:v>-2.3327661795358381</c:v>
                </c:pt>
                <c:pt idx="13">
                  <c:v>-6.7623031795358397</c:v>
                </c:pt>
                <c:pt idx="14">
                  <c:v>-11.891757229535839</c:v>
                </c:pt>
                <c:pt idx="15">
                  <c:v>-17.805186329535839</c:v>
                </c:pt>
                <c:pt idx="16">
                  <c:v>-18.07728952953584</c:v>
                </c:pt>
                <c:pt idx="17">
                  <c:v>-15.90914847953584</c:v>
                </c:pt>
                <c:pt idx="18">
                  <c:v>-18.56265017953584</c:v>
                </c:pt>
                <c:pt idx="19">
                  <c:v>-22.139551579535841</c:v>
                </c:pt>
                <c:pt idx="20">
                  <c:v>-22.163951029535841</c:v>
                </c:pt>
                <c:pt idx="21">
                  <c:v>-28.91562207953584</c:v>
                </c:pt>
                <c:pt idx="22">
                  <c:v>-18.633382079535842</c:v>
                </c:pt>
                <c:pt idx="23">
                  <c:v>-20.964646079535839</c:v>
                </c:pt>
                <c:pt idx="24">
                  <c:v>-22.519089879535841</c:v>
                </c:pt>
                <c:pt idx="25">
                  <c:v>-22.90043177953584</c:v>
                </c:pt>
                <c:pt idx="26">
                  <c:v>-23.911758179535841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041-4D4F-9067-29CBCDA4E27A}"/>
            </c:ext>
          </c:extLst>
        </c:ser>
        <c:ser>
          <c:idx val="6"/>
          <c:order val="6"/>
          <c:tx>
            <c:strRef>
              <c:f>'raw Tariff Output'!$AP$3:$AP$5</c:f>
              <c:strCache>
                <c:ptCount val="3"/>
                <c:pt idx="0">
                  <c:v>2031/32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Output'!$AP$6:$AP$32</c:f>
              <c:numCache>
                <c:formatCode>_-* #,##0.0000_-;\-* #,##0.0000_-;_-* "-"??????_-;_-@_-</c:formatCode>
                <c:ptCount val="27"/>
                <c:pt idx="0">
                  <c:v>78.869892045045376</c:v>
                </c:pt>
                <c:pt idx="1">
                  <c:v>65.509079095045379</c:v>
                </c:pt>
                <c:pt idx="2">
                  <c:v>64.576791695045387</c:v>
                </c:pt>
                <c:pt idx="3">
                  <c:v>73.354258695045388</c:v>
                </c:pt>
                <c:pt idx="4">
                  <c:v>64.484529895045384</c:v>
                </c:pt>
                <c:pt idx="5">
                  <c:v>48.723588395045383</c:v>
                </c:pt>
                <c:pt idx="6">
                  <c:v>54.613113945045384</c:v>
                </c:pt>
                <c:pt idx="7">
                  <c:v>44.153125895045378</c:v>
                </c:pt>
                <c:pt idx="8">
                  <c:v>46.85773644504539</c:v>
                </c:pt>
                <c:pt idx="9">
                  <c:v>36.365771695045382</c:v>
                </c:pt>
                <c:pt idx="10">
                  <c:v>25.086257695045383</c:v>
                </c:pt>
                <c:pt idx="11">
                  <c:v>14.423764795045386</c:v>
                </c:pt>
                <c:pt idx="12">
                  <c:v>-2.4225256049546147</c:v>
                </c:pt>
                <c:pt idx="13">
                  <c:v>-8.0389286049546147</c:v>
                </c:pt>
                <c:pt idx="14">
                  <c:v>-13.478857054954613</c:v>
                </c:pt>
                <c:pt idx="15">
                  <c:v>-19.393655154954615</c:v>
                </c:pt>
                <c:pt idx="16">
                  <c:v>-19.747344504954615</c:v>
                </c:pt>
                <c:pt idx="17">
                  <c:v>-17.519280304954613</c:v>
                </c:pt>
                <c:pt idx="18">
                  <c:v>-20.167689804954616</c:v>
                </c:pt>
                <c:pt idx="19">
                  <c:v>-24.970739354954613</c:v>
                </c:pt>
                <c:pt idx="20">
                  <c:v>-25.008049304954614</c:v>
                </c:pt>
                <c:pt idx="21">
                  <c:v>-31.945463554954614</c:v>
                </c:pt>
                <c:pt idx="22">
                  <c:v>-20.163706554954615</c:v>
                </c:pt>
                <c:pt idx="23">
                  <c:v>-23.025148554954615</c:v>
                </c:pt>
                <c:pt idx="24">
                  <c:v>-24.471163504954614</c:v>
                </c:pt>
                <c:pt idx="25">
                  <c:v>-24.826904954954614</c:v>
                </c:pt>
                <c:pt idx="26">
                  <c:v>-25.865410004954615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041-4D4F-9067-29CBCDA4E27A}"/>
            </c:ext>
          </c:extLst>
        </c:ser>
        <c:ser>
          <c:idx val="7"/>
          <c:order val="7"/>
          <c:tx>
            <c:strRef>
              <c:f>'raw Tariff Output'!$AQ$3:$AQ$5</c:f>
              <c:strCache>
                <c:ptCount val="3"/>
                <c:pt idx="0">
                  <c:v>2032/33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Output'!$AQ$6:$AQ$32</c:f>
              <c:numCache>
                <c:formatCode>_-* #,##0.0000_-;\-* #,##0.0000_-;_-* "-"??????_-;_-@_-</c:formatCode>
                <c:ptCount val="27"/>
                <c:pt idx="0">
                  <c:v>73.061572197733412</c:v>
                </c:pt>
                <c:pt idx="1">
                  <c:v>66.325338447733401</c:v>
                </c:pt>
                <c:pt idx="2">
                  <c:v>60.275710647733391</c:v>
                </c:pt>
                <c:pt idx="3">
                  <c:v>68.830353647733389</c:v>
                </c:pt>
                <c:pt idx="4">
                  <c:v>60.111416597733395</c:v>
                </c:pt>
                <c:pt idx="5">
                  <c:v>45.780556897733405</c:v>
                </c:pt>
                <c:pt idx="6">
                  <c:v>52.048105347733397</c:v>
                </c:pt>
                <c:pt idx="7">
                  <c:v>42.120386697733409</c:v>
                </c:pt>
                <c:pt idx="8">
                  <c:v>44.152585647733403</c:v>
                </c:pt>
                <c:pt idx="9">
                  <c:v>34.554663447733404</c:v>
                </c:pt>
                <c:pt idx="10">
                  <c:v>23.540425447733401</c:v>
                </c:pt>
                <c:pt idx="11">
                  <c:v>13.091782697733404</c:v>
                </c:pt>
                <c:pt idx="12">
                  <c:v>-2.8678129522665934</c:v>
                </c:pt>
                <c:pt idx="13">
                  <c:v>-8.9336179522665944</c:v>
                </c:pt>
                <c:pt idx="14">
                  <c:v>-13.648814852266593</c:v>
                </c:pt>
                <c:pt idx="15">
                  <c:v>-19.964347352266593</c:v>
                </c:pt>
                <c:pt idx="16">
                  <c:v>-19.431169052266593</c:v>
                </c:pt>
                <c:pt idx="17">
                  <c:v>-17.616841452266595</c:v>
                </c:pt>
                <c:pt idx="18">
                  <c:v>-20.879585702266596</c:v>
                </c:pt>
                <c:pt idx="19">
                  <c:v>-24.663223952266595</c:v>
                </c:pt>
                <c:pt idx="20">
                  <c:v>-24.687903752266596</c:v>
                </c:pt>
                <c:pt idx="21">
                  <c:v>-32.666337852266594</c:v>
                </c:pt>
                <c:pt idx="22">
                  <c:v>-19.915370852266594</c:v>
                </c:pt>
                <c:pt idx="23">
                  <c:v>-22.414509852266594</c:v>
                </c:pt>
                <c:pt idx="24">
                  <c:v>-24.349931752266595</c:v>
                </c:pt>
                <c:pt idx="25">
                  <c:v>-25.456933102266596</c:v>
                </c:pt>
                <c:pt idx="26">
                  <c:v>-26.117847502266596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4041-4D4F-9067-29CBCDA4E27A}"/>
            </c:ext>
          </c:extLst>
        </c:ser>
        <c:ser>
          <c:idx val="8"/>
          <c:order val="8"/>
          <c:tx>
            <c:strRef>
              <c:f>'raw Tariff Output'!$AR$3:$AR$5</c:f>
              <c:strCache>
                <c:ptCount val="3"/>
                <c:pt idx="0">
                  <c:v>2033/34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Output'!$AR$6:$AR$32</c:f>
              <c:numCache>
                <c:formatCode>_-* #,##0.0000_-;\-* #,##0.0000_-;_-* "-"??????_-;_-@_-</c:formatCode>
                <c:ptCount val="27"/>
                <c:pt idx="0">
                  <c:v>70.770613341603962</c:v>
                </c:pt>
                <c:pt idx="1">
                  <c:v>63.77743094160396</c:v>
                </c:pt>
                <c:pt idx="2">
                  <c:v>58.182367391603954</c:v>
                </c:pt>
                <c:pt idx="3">
                  <c:v>67.084238391603947</c:v>
                </c:pt>
                <c:pt idx="4">
                  <c:v>63.874333541603953</c:v>
                </c:pt>
                <c:pt idx="5">
                  <c:v>44.80864384160396</c:v>
                </c:pt>
                <c:pt idx="6">
                  <c:v>53.193440891603963</c:v>
                </c:pt>
                <c:pt idx="7">
                  <c:v>42.060137391603959</c:v>
                </c:pt>
                <c:pt idx="8">
                  <c:v>43.483383141603966</c:v>
                </c:pt>
                <c:pt idx="9">
                  <c:v>35.830588941603963</c:v>
                </c:pt>
                <c:pt idx="10">
                  <c:v>27.737772941603957</c:v>
                </c:pt>
                <c:pt idx="11">
                  <c:v>14.449338841603961</c:v>
                </c:pt>
                <c:pt idx="12">
                  <c:v>-0.70729385839603864</c:v>
                </c:pt>
                <c:pt idx="13">
                  <c:v>-8.1846088583960395</c:v>
                </c:pt>
                <c:pt idx="14">
                  <c:v>-13.150632858396039</c:v>
                </c:pt>
                <c:pt idx="15">
                  <c:v>-18.982146708396037</c:v>
                </c:pt>
                <c:pt idx="16">
                  <c:v>-17.655887708396037</c:v>
                </c:pt>
                <c:pt idx="17">
                  <c:v>-16.006083508396038</c:v>
                </c:pt>
                <c:pt idx="18">
                  <c:v>-20.589319008396039</c:v>
                </c:pt>
                <c:pt idx="19">
                  <c:v>-22.54793545839604</c:v>
                </c:pt>
                <c:pt idx="20">
                  <c:v>-22.556138958396041</c:v>
                </c:pt>
                <c:pt idx="21">
                  <c:v>-29.794830108396042</c:v>
                </c:pt>
                <c:pt idx="22">
                  <c:v>-18.383610108396038</c:v>
                </c:pt>
                <c:pt idx="23">
                  <c:v>-21.079255108396037</c:v>
                </c:pt>
                <c:pt idx="24">
                  <c:v>-23.507007308396037</c:v>
                </c:pt>
                <c:pt idx="25">
                  <c:v>-24.409287458396037</c:v>
                </c:pt>
                <c:pt idx="26">
                  <c:v>-21.43439245839604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4041-4D4F-9067-29CBCDA4E2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4441600"/>
        <c:axId val="444441960"/>
      </c:lineChart>
      <c:catAx>
        <c:axId val="444441600"/>
        <c:scaling>
          <c:orientation val="minMax"/>
        </c:scaling>
        <c:delete val="0"/>
        <c:axPos val="b"/>
        <c:numFmt formatCode="0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441960"/>
        <c:crosses val="autoZero"/>
        <c:auto val="1"/>
        <c:lblAlgn val="ctr"/>
        <c:lblOffset val="100"/>
        <c:noMultiLvlLbl val="0"/>
      </c:catAx>
      <c:valAx>
        <c:axId val="444441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00_-;\-* #,##0.0000_-;_-* &quot;-&quot;????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441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u="none" strike="noStrike" kern="1200" spc="0" baseline="0" dirty="0">
                <a:solidFill>
                  <a:prstClr val="black">
                    <a:lumMod val="65000"/>
                    <a:lumOff val="35000"/>
                  </a:prstClr>
                </a:solidFill>
              </a:rPr>
              <a:t>Example Wider tariff - Conventional Low Carbon Generator (75% ALF)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'raw Tariff Output'!$AJ$3:$AJ$5</c:f>
              <c:strCache>
                <c:ptCount val="3"/>
                <c:pt idx="0">
                  <c:v>2025/26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Output'!$AJ$39:$AJ$65</c:f>
              <c:numCache>
                <c:formatCode>_-* #,##0.0000_-;\-* #,##0.0000_-;_-* "-"??????_-;_-@_-</c:formatCode>
                <c:ptCount val="27"/>
                <c:pt idx="0">
                  <c:v>37.431128340939772</c:v>
                </c:pt>
                <c:pt idx="1">
                  <c:v>30.350826590939768</c:v>
                </c:pt>
                <c:pt idx="2">
                  <c:v>34.850853090939772</c:v>
                </c:pt>
                <c:pt idx="3">
                  <c:v>31.266098090939771</c:v>
                </c:pt>
                <c:pt idx="4">
                  <c:v>28.506258590939765</c:v>
                </c:pt>
                <c:pt idx="5">
                  <c:v>29.377108340939767</c:v>
                </c:pt>
                <c:pt idx="6">
                  <c:v>32.525239840939768</c:v>
                </c:pt>
                <c:pt idx="7">
                  <c:v>24.541483840939769</c:v>
                </c:pt>
                <c:pt idx="8">
                  <c:v>23.232428590939769</c:v>
                </c:pt>
                <c:pt idx="9">
                  <c:v>21.597294590939768</c:v>
                </c:pt>
                <c:pt idx="10">
                  <c:v>17.846317590939769</c:v>
                </c:pt>
                <c:pt idx="11">
                  <c:v>12.848695090939767</c:v>
                </c:pt>
                <c:pt idx="12">
                  <c:v>11.403091840939769</c:v>
                </c:pt>
                <c:pt idx="13">
                  <c:v>5.4555098409397687</c:v>
                </c:pt>
                <c:pt idx="14">
                  <c:v>4.8750218409397696</c:v>
                </c:pt>
                <c:pt idx="15">
                  <c:v>1.8084785909397696</c:v>
                </c:pt>
                <c:pt idx="16">
                  <c:v>1.1877185909397698</c:v>
                </c:pt>
                <c:pt idx="17">
                  <c:v>0.17812584093976946</c:v>
                </c:pt>
                <c:pt idx="18">
                  <c:v>3.8361583409397695</c:v>
                </c:pt>
                <c:pt idx="19">
                  <c:v>1.2285418409397679</c:v>
                </c:pt>
                <c:pt idx="20">
                  <c:v>-2.5020584090602305</c:v>
                </c:pt>
                <c:pt idx="21">
                  <c:v>-7.1996909090602301</c:v>
                </c:pt>
                <c:pt idx="22">
                  <c:v>-5.7123969090602307</c:v>
                </c:pt>
                <c:pt idx="23">
                  <c:v>-2.3671649090602305</c:v>
                </c:pt>
                <c:pt idx="24">
                  <c:v>-4.9186936590602306</c:v>
                </c:pt>
                <c:pt idx="25">
                  <c:v>-8.615278409060231</c:v>
                </c:pt>
                <c:pt idx="26">
                  <c:v>-12.602804159060232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D8E-4599-AF51-5DE1F9303ECD}"/>
            </c:ext>
          </c:extLst>
        </c:ser>
        <c:ser>
          <c:idx val="1"/>
          <c:order val="1"/>
          <c:tx>
            <c:strRef>
              <c:f>'raw Tariff Output'!$AK$3:$AK$5</c:f>
              <c:strCache>
                <c:ptCount val="3"/>
                <c:pt idx="0">
                  <c:v>2026/27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Output'!$AK$39:$AK$65</c:f>
              <c:numCache>
                <c:formatCode>_-* #,##0.0000_-;\-* #,##0.0000_-;_-* "-"??????_-;_-@_-</c:formatCode>
                <c:ptCount val="27"/>
                <c:pt idx="0">
                  <c:v>36.069908165776766</c:v>
                </c:pt>
                <c:pt idx="1">
                  <c:v>31.114247415776767</c:v>
                </c:pt>
                <c:pt idx="2">
                  <c:v>34.512390915776763</c:v>
                </c:pt>
                <c:pt idx="3">
                  <c:v>43.720975915776762</c:v>
                </c:pt>
                <c:pt idx="4">
                  <c:v>30.326543665776768</c:v>
                </c:pt>
                <c:pt idx="5">
                  <c:v>29.18524516577677</c:v>
                </c:pt>
                <c:pt idx="6">
                  <c:v>34.352820415776769</c:v>
                </c:pt>
                <c:pt idx="7">
                  <c:v>24.226183415776767</c:v>
                </c:pt>
                <c:pt idx="8">
                  <c:v>23.34535091577677</c:v>
                </c:pt>
                <c:pt idx="9">
                  <c:v>21.451926165776769</c:v>
                </c:pt>
                <c:pt idx="10">
                  <c:v>18.827695165776767</c:v>
                </c:pt>
                <c:pt idx="11">
                  <c:v>14.255944665776767</c:v>
                </c:pt>
                <c:pt idx="12">
                  <c:v>11.170177165776769</c:v>
                </c:pt>
                <c:pt idx="13">
                  <c:v>5.7227521657767682</c:v>
                </c:pt>
                <c:pt idx="14">
                  <c:v>4.5206556657767685</c:v>
                </c:pt>
                <c:pt idx="15">
                  <c:v>1.7102551657767688</c:v>
                </c:pt>
                <c:pt idx="16">
                  <c:v>0.59037716577676846</c:v>
                </c:pt>
                <c:pt idx="17">
                  <c:v>-1.4465945842232317</c:v>
                </c:pt>
                <c:pt idx="18">
                  <c:v>3.2453061657767681</c:v>
                </c:pt>
                <c:pt idx="19">
                  <c:v>1.7364106657767695</c:v>
                </c:pt>
                <c:pt idx="20">
                  <c:v>-2.3176028342232322</c:v>
                </c:pt>
                <c:pt idx="21">
                  <c:v>-7.011159834223232</c:v>
                </c:pt>
                <c:pt idx="22">
                  <c:v>-8.8750158342232321</c:v>
                </c:pt>
                <c:pt idx="23">
                  <c:v>-3.8954658342232316</c:v>
                </c:pt>
                <c:pt idx="24">
                  <c:v>-6.1218328342232322</c:v>
                </c:pt>
                <c:pt idx="25">
                  <c:v>-10.220605584223231</c:v>
                </c:pt>
                <c:pt idx="26">
                  <c:v>-13.467362584223233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D8E-4599-AF51-5DE1F9303ECD}"/>
            </c:ext>
          </c:extLst>
        </c:ser>
        <c:ser>
          <c:idx val="2"/>
          <c:order val="2"/>
          <c:tx>
            <c:strRef>
              <c:f>'raw Tariff Output'!$AL$3:$AL$5</c:f>
              <c:strCache>
                <c:ptCount val="3"/>
                <c:pt idx="0">
                  <c:v>2027/28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Output'!$AL$39:$AL$65</c:f>
              <c:numCache>
                <c:formatCode>_-* #,##0.0000_-;\-* #,##0.0000_-;_-* "-"??????_-;_-@_-</c:formatCode>
                <c:ptCount val="27"/>
                <c:pt idx="0">
                  <c:v>39.445743517260965</c:v>
                </c:pt>
                <c:pt idx="1">
                  <c:v>32.485808017260965</c:v>
                </c:pt>
                <c:pt idx="2">
                  <c:v>35.137642267260972</c:v>
                </c:pt>
                <c:pt idx="3">
                  <c:v>44.603409267260972</c:v>
                </c:pt>
                <c:pt idx="4">
                  <c:v>31.002190517260971</c:v>
                </c:pt>
                <c:pt idx="5">
                  <c:v>30.291676517260967</c:v>
                </c:pt>
                <c:pt idx="6">
                  <c:v>32.545077267260965</c:v>
                </c:pt>
                <c:pt idx="7">
                  <c:v>25.317238267260969</c:v>
                </c:pt>
                <c:pt idx="8">
                  <c:v>23.474550017260967</c:v>
                </c:pt>
                <c:pt idx="9">
                  <c:v>22.881359267260969</c:v>
                </c:pt>
                <c:pt idx="10">
                  <c:v>16.722977267260969</c:v>
                </c:pt>
                <c:pt idx="11">
                  <c:v>14.639645267260967</c:v>
                </c:pt>
                <c:pt idx="12">
                  <c:v>10.037567517260968</c:v>
                </c:pt>
                <c:pt idx="13">
                  <c:v>5.1793435172609685</c:v>
                </c:pt>
                <c:pt idx="14">
                  <c:v>4.29880051726097</c:v>
                </c:pt>
                <c:pt idx="15">
                  <c:v>1.5946145172609687</c:v>
                </c:pt>
                <c:pt idx="16">
                  <c:v>0.4206752672609686</c:v>
                </c:pt>
                <c:pt idx="17">
                  <c:v>-1.6359267327390312</c:v>
                </c:pt>
                <c:pt idx="18">
                  <c:v>3.445774267260969</c:v>
                </c:pt>
                <c:pt idx="19">
                  <c:v>1.9317642672609683</c:v>
                </c:pt>
                <c:pt idx="20">
                  <c:v>-1.6350289827390307</c:v>
                </c:pt>
                <c:pt idx="21">
                  <c:v>-4.4468242327390319</c:v>
                </c:pt>
                <c:pt idx="22">
                  <c:v>-9.2394732327390301</c:v>
                </c:pt>
                <c:pt idx="23">
                  <c:v>-3.650543232739031</c:v>
                </c:pt>
                <c:pt idx="24">
                  <c:v>-5.8940252327390308</c:v>
                </c:pt>
                <c:pt idx="25">
                  <c:v>-3.6392584827390309</c:v>
                </c:pt>
                <c:pt idx="26">
                  <c:v>-5.1606612327390309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D8E-4599-AF51-5DE1F9303ECD}"/>
            </c:ext>
          </c:extLst>
        </c:ser>
        <c:ser>
          <c:idx val="3"/>
          <c:order val="3"/>
          <c:tx>
            <c:strRef>
              <c:f>'raw Tariff Output'!$AM$3:$AM$5</c:f>
              <c:strCache>
                <c:ptCount val="3"/>
                <c:pt idx="0">
                  <c:v>2028/29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Output'!$AM$39:$AM$65</c:f>
              <c:numCache>
                <c:formatCode>_-* #,##0.0000_-;\-* #,##0.0000_-;_-* "-"??????_-;_-@_-</c:formatCode>
                <c:ptCount val="27"/>
                <c:pt idx="0">
                  <c:v>48.546384566779544</c:v>
                </c:pt>
                <c:pt idx="1">
                  <c:v>33.636954316779544</c:v>
                </c:pt>
                <c:pt idx="2">
                  <c:v>34.855158816779543</c:v>
                </c:pt>
                <c:pt idx="3">
                  <c:v>44.377948816779544</c:v>
                </c:pt>
                <c:pt idx="4">
                  <c:v>30.479172816779538</c:v>
                </c:pt>
                <c:pt idx="5">
                  <c:v>29.738115566779541</c:v>
                </c:pt>
                <c:pt idx="6">
                  <c:v>31.063414316779536</c:v>
                </c:pt>
                <c:pt idx="7">
                  <c:v>24.64506131677954</c:v>
                </c:pt>
                <c:pt idx="8">
                  <c:v>21.37070631677954</c:v>
                </c:pt>
                <c:pt idx="9">
                  <c:v>22.195320566779539</c:v>
                </c:pt>
                <c:pt idx="10">
                  <c:v>16.222225566779542</c:v>
                </c:pt>
                <c:pt idx="11">
                  <c:v>14.013196066779544</c:v>
                </c:pt>
                <c:pt idx="12">
                  <c:v>9.1284798167795422</c:v>
                </c:pt>
                <c:pt idx="13">
                  <c:v>4.2479898167795422</c:v>
                </c:pt>
                <c:pt idx="14">
                  <c:v>3.2500775667795421</c:v>
                </c:pt>
                <c:pt idx="15">
                  <c:v>0.28488131677954165</c:v>
                </c:pt>
                <c:pt idx="16">
                  <c:v>-0.67539993322045833</c:v>
                </c:pt>
                <c:pt idx="17">
                  <c:v>-2.2959106832204581</c:v>
                </c:pt>
                <c:pt idx="18">
                  <c:v>2.4572160667795422</c:v>
                </c:pt>
                <c:pt idx="19">
                  <c:v>1.3594285667795423</c:v>
                </c:pt>
                <c:pt idx="20">
                  <c:v>-1.7609599332204584</c:v>
                </c:pt>
                <c:pt idx="21">
                  <c:v>-4.780389183220457</c:v>
                </c:pt>
                <c:pt idx="22">
                  <c:v>-8.0599821832204572</c:v>
                </c:pt>
                <c:pt idx="23">
                  <c:v>-3.614958183220458</c:v>
                </c:pt>
                <c:pt idx="24">
                  <c:v>-6.7945154332204574</c:v>
                </c:pt>
                <c:pt idx="25">
                  <c:v>-2.5575166832204586</c:v>
                </c:pt>
                <c:pt idx="26">
                  <c:v>-4.9345361832204588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D8E-4599-AF51-5DE1F9303ECD}"/>
            </c:ext>
          </c:extLst>
        </c:ser>
        <c:ser>
          <c:idx val="4"/>
          <c:order val="4"/>
          <c:tx>
            <c:strRef>
              <c:f>'raw Tariff Output'!$AN$3:$AN$5</c:f>
              <c:strCache>
                <c:ptCount val="3"/>
                <c:pt idx="0">
                  <c:v>2029/30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Output'!$AN$39:$AN$65</c:f>
              <c:numCache>
                <c:formatCode>_-* #,##0.0000_-;\-* #,##0.0000_-;_-* "-"??????_-;_-@_-</c:formatCode>
                <c:ptCount val="27"/>
                <c:pt idx="0">
                  <c:v>62.593773880433211</c:v>
                </c:pt>
                <c:pt idx="1">
                  <c:v>47.189007630433217</c:v>
                </c:pt>
                <c:pt idx="2">
                  <c:v>48.307685130433221</c:v>
                </c:pt>
                <c:pt idx="3">
                  <c:v>57.128290130433221</c:v>
                </c:pt>
                <c:pt idx="4">
                  <c:v>41.557030380433211</c:v>
                </c:pt>
                <c:pt idx="5">
                  <c:v>41.045722630433211</c:v>
                </c:pt>
                <c:pt idx="6">
                  <c:v>42.856997130433221</c:v>
                </c:pt>
                <c:pt idx="7">
                  <c:v>35.110266130433217</c:v>
                </c:pt>
                <c:pt idx="8">
                  <c:v>32.594735380433214</c:v>
                </c:pt>
                <c:pt idx="9">
                  <c:v>30.755581630433216</c:v>
                </c:pt>
                <c:pt idx="10">
                  <c:v>26.056154630433213</c:v>
                </c:pt>
                <c:pt idx="11">
                  <c:v>19.650885880433211</c:v>
                </c:pt>
                <c:pt idx="12">
                  <c:v>7.8990068804332134</c:v>
                </c:pt>
                <c:pt idx="13">
                  <c:v>5.5548588804332129</c:v>
                </c:pt>
                <c:pt idx="14">
                  <c:v>1.2434793804332136</c:v>
                </c:pt>
                <c:pt idx="15">
                  <c:v>-1.4139171195667863</c:v>
                </c:pt>
                <c:pt idx="16">
                  <c:v>-2.7524293695667863</c:v>
                </c:pt>
                <c:pt idx="17">
                  <c:v>-4.6434811195667862</c:v>
                </c:pt>
                <c:pt idx="18">
                  <c:v>-2.4513695667867097E-3</c:v>
                </c:pt>
                <c:pt idx="19">
                  <c:v>-1.1977441195667868</c:v>
                </c:pt>
                <c:pt idx="20">
                  <c:v>-4.9163298695667867</c:v>
                </c:pt>
                <c:pt idx="21">
                  <c:v>-7.4916788695667869</c:v>
                </c:pt>
                <c:pt idx="22">
                  <c:v>-12.475856869566787</c:v>
                </c:pt>
                <c:pt idx="23">
                  <c:v>-6.7326518695667872</c:v>
                </c:pt>
                <c:pt idx="24">
                  <c:v>-9.4387171195667854</c:v>
                </c:pt>
                <c:pt idx="25">
                  <c:v>-6.0872176195667862</c:v>
                </c:pt>
                <c:pt idx="26">
                  <c:v>-8.2012048695667872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D8E-4599-AF51-5DE1F9303ECD}"/>
            </c:ext>
          </c:extLst>
        </c:ser>
        <c:ser>
          <c:idx val="5"/>
          <c:order val="5"/>
          <c:tx>
            <c:strRef>
              <c:f>'raw Tariff Output'!$AO$3:$AO$5</c:f>
              <c:strCache>
                <c:ptCount val="3"/>
                <c:pt idx="0">
                  <c:v>2030/31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Output'!$AO$39:$AO$65</c:f>
              <c:numCache>
                <c:formatCode>_-* #,##0.0000_-;\-* #,##0.0000_-;_-* "-"??????_-;_-@_-</c:formatCode>
                <c:ptCount val="27"/>
                <c:pt idx="0">
                  <c:v>105.34328492046416</c:v>
                </c:pt>
                <c:pt idx="1">
                  <c:v>92.368678420464164</c:v>
                </c:pt>
                <c:pt idx="2">
                  <c:v>87.455856670464158</c:v>
                </c:pt>
                <c:pt idx="3">
                  <c:v>96.093465670464155</c:v>
                </c:pt>
                <c:pt idx="4">
                  <c:v>86.040217670464159</c:v>
                </c:pt>
                <c:pt idx="5">
                  <c:v>73.47150342046416</c:v>
                </c:pt>
                <c:pt idx="6">
                  <c:v>78.687269920464161</c:v>
                </c:pt>
                <c:pt idx="7">
                  <c:v>67.229886170464141</c:v>
                </c:pt>
                <c:pt idx="8">
                  <c:v>68.232640420464151</c:v>
                </c:pt>
                <c:pt idx="9">
                  <c:v>54.341349920464161</c:v>
                </c:pt>
                <c:pt idx="10">
                  <c:v>43.229568920464168</c:v>
                </c:pt>
                <c:pt idx="11">
                  <c:v>28.807928670464158</c:v>
                </c:pt>
                <c:pt idx="12">
                  <c:v>9.0861359204641623</c:v>
                </c:pt>
                <c:pt idx="13">
                  <c:v>1.3039509204641604</c:v>
                </c:pt>
                <c:pt idx="14">
                  <c:v>-3.296944829535839</c:v>
                </c:pt>
                <c:pt idx="15">
                  <c:v>-13.15989632953584</c:v>
                </c:pt>
                <c:pt idx="16">
                  <c:v>-16.94143632953584</c:v>
                </c:pt>
                <c:pt idx="17">
                  <c:v>-15.775153579535841</c:v>
                </c:pt>
                <c:pt idx="18">
                  <c:v>-12.647624079535841</c:v>
                </c:pt>
                <c:pt idx="19">
                  <c:v>-13.892358079535839</c:v>
                </c:pt>
                <c:pt idx="20">
                  <c:v>-19.167519829535841</c:v>
                </c:pt>
                <c:pt idx="21">
                  <c:v>-25.237540579535839</c:v>
                </c:pt>
                <c:pt idx="22">
                  <c:v>-24.271685579535841</c:v>
                </c:pt>
                <c:pt idx="23">
                  <c:v>-26.211487579535842</c:v>
                </c:pt>
                <c:pt idx="24">
                  <c:v>-27.893894579535839</c:v>
                </c:pt>
                <c:pt idx="25">
                  <c:v>-20.33157307953584</c:v>
                </c:pt>
                <c:pt idx="26">
                  <c:v>-22.107073079535841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D8E-4599-AF51-5DE1F9303ECD}"/>
            </c:ext>
          </c:extLst>
        </c:ser>
        <c:ser>
          <c:idx val="6"/>
          <c:order val="6"/>
          <c:tx>
            <c:strRef>
              <c:f>'raw Tariff Output'!$AP$3:$AP$5</c:f>
              <c:strCache>
                <c:ptCount val="3"/>
                <c:pt idx="0">
                  <c:v>2031/32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Output'!$AP$39:$AP$65</c:f>
              <c:numCache>
                <c:formatCode>_-* #,##0.0000_-;\-* #,##0.0000_-;_-* "-"??????_-;_-@_-</c:formatCode>
                <c:ptCount val="27"/>
                <c:pt idx="0">
                  <c:v>106.22672254504538</c:v>
                </c:pt>
                <c:pt idx="1">
                  <c:v>93.435393295045387</c:v>
                </c:pt>
                <c:pt idx="2">
                  <c:v>88.158354295045385</c:v>
                </c:pt>
                <c:pt idx="3">
                  <c:v>96.951665295045387</c:v>
                </c:pt>
                <c:pt idx="4">
                  <c:v>88.438503295045379</c:v>
                </c:pt>
                <c:pt idx="5">
                  <c:v>73.730616795045393</c:v>
                </c:pt>
                <c:pt idx="6">
                  <c:v>78.990623045045382</c:v>
                </c:pt>
                <c:pt idx="7">
                  <c:v>67.519022295045389</c:v>
                </c:pt>
                <c:pt idx="8">
                  <c:v>68.554858545045377</c:v>
                </c:pt>
                <c:pt idx="9">
                  <c:v>54.464183295045373</c:v>
                </c:pt>
                <c:pt idx="10">
                  <c:v>42.813670295045384</c:v>
                </c:pt>
                <c:pt idx="11">
                  <c:v>26.424215795045384</c:v>
                </c:pt>
                <c:pt idx="12">
                  <c:v>8.3794537950453858</c:v>
                </c:pt>
                <c:pt idx="13">
                  <c:v>6.1514795045383153E-2</c:v>
                </c:pt>
                <c:pt idx="14">
                  <c:v>-4.9443489549546129</c:v>
                </c:pt>
                <c:pt idx="15">
                  <c:v>-14.795374454954615</c:v>
                </c:pt>
                <c:pt idx="16">
                  <c:v>-17.468831704954614</c:v>
                </c:pt>
                <c:pt idx="17">
                  <c:v>-16.705968704954614</c:v>
                </c:pt>
                <c:pt idx="18">
                  <c:v>-14.150851204954616</c:v>
                </c:pt>
                <c:pt idx="19">
                  <c:v>-17.123792454954614</c:v>
                </c:pt>
                <c:pt idx="20">
                  <c:v>-22.740949704954616</c:v>
                </c:pt>
                <c:pt idx="21">
                  <c:v>-30.162255454954614</c:v>
                </c:pt>
                <c:pt idx="22">
                  <c:v>-23.748077454954615</c:v>
                </c:pt>
                <c:pt idx="23">
                  <c:v>-27.799525454954615</c:v>
                </c:pt>
                <c:pt idx="24">
                  <c:v>-29.771537704954614</c:v>
                </c:pt>
                <c:pt idx="25">
                  <c:v>-22.852604454954616</c:v>
                </c:pt>
                <c:pt idx="26">
                  <c:v>-24.630556204954615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D8E-4599-AF51-5DE1F9303ECD}"/>
            </c:ext>
          </c:extLst>
        </c:ser>
        <c:ser>
          <c:idx val="7"/>
          <c:order val="7"/>
          <c:tx>
            <c:strRef>
              <c:f>'raw Tariff Output'!$AQ$3:$AQ$5</c:f>
              <c:strCache>
                <c:ptCount val="3"/>
                <c:pt idx="0">
                  <c:v>2032/33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Output'!$AQ$39:$AQ$65</c:f>
              <c:numCache>
                <c:formatCode>_-* #,##0.0000_-;\-* #,##0.0000_-;_-* "-"??????_-;_-@_-</c:formatCode>
                <c:ptCount val="27"/>
                <c:pt idx="0">
                  <c:v>106.82380139773342</c:v>
                </c:pt>
                <c:pt idx="1">
                  <c:v>93.539865147733408</c:v>
                </c:pt>
                <c:pt idx="2">
                  <c:v>89.612630147733398</c:v>
                </c:pt>
                <c:pt idx="3">
                  <c:v>97.286420147733395</c:v>
                </c:pt>
                <c:pt idx="4">
                  <c:v>89.48629139773341</c:v>
                </c:pt>
                <c:pt idx="5">
                  <c:v>74.939750897733404</c:v>
                </c:pt>
                <c:pt idx="6">
                  <c:v>79.622565647733396</c:v>
                </c:pt>
                <c:pt idx="7">
                  <c:v>69.296662897733412</c:v>
                </c:pt>
                <c:pt idx="8">
                  <c:v>69.576174147733397</c:v>
                </c:pt>
                <c:pt idx="9">
                  <c:v>55.734907147733409</c:v>
                </c:pt>
                <c:pt idx="10">
                  <c:v>44.090500147733408</c:v>
                </c:pt>
                <c:pt idx="11">
                  <c:v>27.727720897733409</c:v>
                </c:pt>
                <c:pt idx="12">
                  <c:v>8.8477351477334061</c:v>
                </c:pt>
                <c:pt idx="13">
                  <c:v>0.99385114773340533</c:v>
                </c:pt>
                <c:pt idx="14">
                  <c:v>-4.2869003522665921</c:v>
                </c:pt>
                <c:pt idx="15">
                  <c:v>-14.320639852266595</c:v>
                </c:pt>
                <c:pt idx="16">
                  <c:v>-19.497223352266595</c:v>
                </c:pt>
                <c:pt idx="17">
                  <c:v>-17.159047352266594</c:v>
                </c:pt>
                <c:pt idx="18">
                  <c:v>-13.483719102266596</c:v>
                </c:pt>
                <c:pt idx="19">
                  <c:v>-16.581681852266595</c:v>
                </c:pt>
                <c:pt idx="20">
                  <c:v>-22.389789852266595</c:v>
                </c:pt>
                <c:pt idx="21">
                  <c:v>-30.379602352266595</c:v>
                </c:pt>
                <c:pt idx="22">
                  <c:v>-24.027879352266595</c:v>
                </c:pt>
                <c:pt idx="23">
                  <c:v>-27.492192352266592</c:v>
                </c:pt>
                <c:pt idx="24">
                  <c:v>-30.016561852266591</c:v>
                </c:pt>
                <c:pt idx="25">
                  <c:v>-24.117461102266596</c:v>
                </c:pt>
                <c:pt idx="26">
                  <c:v>-27.501727102266596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7D8E-4599-AF51-5DE1F9303ECD}"/>
            </c:ext>
          </c:extLst>
        </c:ser>
        <c:ser>
          <c:idx val="8"/>
          <c:order val="8"/>
          <c:tx>
            <c:strRef>
              <c:f>'raw Tariff Output'!$AR$3:$AR$5</c:f>
              <c:strCache>
                <c:ptCount val="3"/>
                <c:pt idx="0">
                  <c:v>2033/34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Output'!$AR$39:$AR$65</c:f>
              <c:numCache>
                <c:formatCode>_-* #,##0.0000_-;\-* #,##0.0000_-;_-* "-"??????_-;_-@_-</c:formatCode>
                <c:ptCount val="27"/>
                <c:pt idx="0">
                  <c:v>114.11396144160398</c:v>
                </c:pt>
                <c:pt idx="1">
                  <c:v>101.13183544160395</c:v>
                </c:pt>
                <c:pt idx="2">
                  <c:v>96.245573191603967</c:v>
                </c:pt>
                <c:pt idx="3">
                  <c:v>104.52437219160396</c:v>
                </c:pt>
                <c:pt idx="4">
                  <c:v>102.79181944160396</c:v>
                </c:pt>
                <c:pt idx="5">
                  <c:v>80.741916941603961</c:v>
                </c:pt>
                <c:pt idx="6">
                  <c:v>86.970589691603976</c:v>
                </c:pt>
                <c:pt idx="7">
                  <c:v>75.329054191603973</c:v>
                </c:pt>
                <c:pt idx="8">
                  <c:v>75.023816441603969</c:v>
                </c:pt>
                <c:pt idx="9">
                  <c:v>60.307055441603971</c:v>
                </c:pt>
                <c:pt idx="10">
                  <c:v>50.895108441603959</c:v>
                </c:pt>
                <c:pt idx="11">
                  <c:v>31.096578941603958</c:v>
                </c:pt>
                <c:pt idx="12">
                  <c:v>10.934647441603961</c:v>
                </c:pt>
                <c:pt idx="13">
                  <c:v>3.9602494416039598</c:v>
                </c:pt>
                <c:pt idx="14">
                  <c:v>-4.5448255583960382</c:v>
                </c:pt>
                <c:pt idx="15">
                  <c:v>-13.48943530839604</c:v>
                </c:pt>
                <c:pt idx="16">
                  <c:v>-17.428028308396037</c:v>
                </c:pt>
                <c:pt idx="17">
                  <c:v>-15.546860308396038</c:v>
                </c:pt>
                <c:pt idx="18">
                  <c:v>-10.933048808396039</c:v>
                </c:pt>
                <c:pt idx="19">
                  <c:v>-14.820720558396038</c:v>
                </c:pt>
                <c:pt idx="20">
                  <c:v>-20.690135058396038</c:v>
                </c:pt>
                <c:pt idx="21">
                  <c:v>-28.387499308396038</c:v>
                </c:pt>
                <c:pt idx="22">
                  <c:v>-22.518959308396038</c:v>
                </c:pt>
                <c:pt idx="23">
                  <c:v>-26.292724308396039</c:v>
                </c:pt>
                <c:pt idx="24">
                  <c:v>-29.141279308396037</c:v>
                </c:pt>
                <c:pt idx="25">
                  <c:v>-22.179909558396037</c:v>
                </c:pt>
                <c:pt idx="26">
                  <c:v>-22.81197255839604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7D8E-4599-AF51-5DE1F9303E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4441600"/>
        <c:axId val="444441960"/>
      </c:lineChart>
      <c:catAx>
        <c:axId val="444441600"/>
        <c:scaling>
          <c:orientation val="minMax"/>
        </c:scaling>
        <c:delete val="0"/>
        <c:axPos val="b"/>
        <c:numFmt formatCode="0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441960"/>
        <c:crosses val="autoZero"/>
        <c:auto val="1"/>
        <c:lblAlgn val="ctr"/>
        <c:lblOffset val="100"/>
        <c:noMultiLvlLbl val="0"/>
      </c:catAx>
      <c:valAx>
        <c:axId val="444441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00_-;\-* #,##0.0000_-;_-* &quot;-&quot;????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441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u="none" strike="noStrike" kern="1200" spc="0" baseline="0" dirty="0">
                <a:solidFill>
                  <a:prstClr val="black">
                    <a:lumMod val="65000"/>
                    <a:lumOff val="35000"/>
                  </a:prstClr>
                </a:solidFill>
              </a:rPr>
              <a:t>Example Wider tariff - Conventional Carbon Generator (40% ALF)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'raw Tariff Output'!$AJ$3:$AJ$5</c:f>
              <c:strCache>
                <c:ptCount val="3"/>
                <c:pt idx="0">
                  <c:v>2025/26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Output'!$AJ$72:$AJ$98</c:f>
              <c:numCache>
                <c:formatCode>_-* #,##0.0000_-;\-* #,##0.0000_-;_-* "-"??????_-;_-@_-</c:formatCode>
                <c:ptCount val="27"/>
                <c:pt idx="0">
                  <c:v>18.018478690939769</c:v>
                </c:pt>
                <c:pt idx="1">
                  <c:v>14.48667609093977</c:v>
                </c:pt>
                <c:pt idx="2">
                  <c:v>16.871768290939769</c:v>
                </c:pt>
                <c:pt idx="3">
                  <c:v>12.220918290939769</c:v>
                </c:pt>
                <c:pt idx="4">
                  <c:v>14.14000629093977</c:v>
                </c:pt>
                <c:pt idx="5">
                  <c:v>14.577594890939768</c:v>
                </c:pt>
                <c:pt idx="6">
                  <c:v>14.581682290939771</c:v>
                </c:pt>
                <c:pt idx="7">
                  <c:v>12.109831690939771</c:v>
                </c:pt>
                <c:pt idx="8">
                  <c:v>11.03944369093977</c:v>
                </c:pt>
                <c:pt idx="9">
                  <c:v>9.814848690939769</c:v>
                </c:pt>
                <c:pt idx="10">
                  <c:v>9.4100458909397702</c:v>
                </c:pt>
                <c:pt idx="11">
                  <c:v>5.443201490939769</c:v>
                </c:pt>
                <c:pt idx="12">
                  <c:v>6.3468848909397693</c:v>
                </c:pt>
                <c:pt idx="13">
                  <c:v>2.1208384909397693</c:v>
                </c:pt>
                <c:pt idx="14">
                  <c:v>3.68073849093977</c:v>
                </c:pt>
                <c:pt idx="15">
                  <c:v>1.3805076909397695</c:v>
                </c:pt>
                <c:pt idx="16">
                  <c:v>1.0284384909397697</c:v>
                </c:pt>
                <c:pt idx="17">
                  <c:v>-0.27804350906023045</c:v>
                </c:pt>
                <c:pt idx="18">
                  <c:v>3.6049920909397692</c:v>
                </c:pt>
                <c:pt idx="19">
                  <c:v>4.1963048909397678</c:v>
                </c:pt>
                <c:pt idx="20">
                  <c:v>0.38655529093976915</c:v>
                </c:pt>
                <c:pt idx="21">
                  <c:v>-1.8122089090602302</c:v>
                </c:pt>
                <c:pt idx="22">
                  <c:v>-4.7177909090602306</c:v>
                </c:pt>
                <c:pt idx="23">
                  <c:v>-3.3968887090602307</c:v>
                </c:pt>
                <c:pt idx="24">
                  <c:v>-3.5328809090602302</c:v>
                </c:pt>
                <c:pt idx="25">
                  <c:v>-6.7848519090602313</c:v>
                </c:pt>
                <c:pt idx="26">
                  <c:v>-8.3576139090602304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E85-4657-A46A-D5002DD99AA7}"/>
            </c:ext>
          </c:extLst>
        </c:ser>
        <c:ser>
          <c:idx val="1"/>
          <c:order val="1"/>
          <c:tx>
            <c:strRef>
              <c:f>'raw Tariff Output'!$AK$3:$AK$5</c:f>
              <c:strCache>
                <c:ptCount val="3"/>
                <c:pt idx="0">
                  <c:v>2026/27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Output'!$AK$72:$AK$98</c:f>
              <c:numCache>
                <c:formatCode>_-* #,##0.0000_-;\-* #,##0.0000_-;_-* "-"??????_-;_-@_-</c:formatCode>
                <c:ptCount val="27"/>
                <c:pt idx="0">
                  <c:v>16.395455415776766</c:v>
                </c:pt>
                <c:pt idx="1">
                  <c:v>14.519173415776766</c:v>
                </c:pt>
                <c:pt idx="2">
                  <c:v>15.777417815776769</c:v>
                </c:pt>
                <c:pt idx="3">
                  <c:v>19.416964215776773</c:v>
                </c:pt>
                <c:pt idx="4">
                  <c:v>15.074394215776771</c:v>
                </c:pt>
                <c:pt idx="5">
                  <c:v>14.137187015776771</c:v>
                </c:pt>
                <c:pt idx="6">
                  <c:v>14.538486615776769</c:v>
                </c:pt>
                <c:pt idx="7">
                  <c:v>11.336796415776767</c:v>
                </c:pt>
                <c:pt idx="8">
                  <c:v>10.45263421577677</c:v>
                </c:pt>
                <c:pt idx="9">
                  <c:v>8.9548410157767684</c:v>
                </c:pt>
                <c:pt idx="10">
                  <c:v>9.4678240157767686</c:v>
                </c:pt>
                <c:pt idx="11">
                  <c:v>5.8567364157767692</c:v>
                </c:pt>
                <c:pt idx="12">
                  <c:v>5.9119472157767685</c:v>
                </c:pt>
                <c:pt idx="13">
                  <c:v>1.9354294157767691</c:v>
                </c:pt>
                <c:pt idx="14">
                  <c:v>3.2149736157767692</c:v>
                </c:pt>
                <c:pt idx="15">
                  <c:v>0.98715661577676839</c:v>
                </c:pt>
                <c:pt idx="16">
                  <c:v>0.65973881577676874</c:v>
                </c:pt>
                <c:pt idx="17">
                  <c:v>-1.7074855842232315</c:v>
                </c:pt>
                <c:pt idx="18">
                  <c:v>2.1597560157767686</c:v>
                </c:pt>
                <c:pt idx="19">
                  <c:v>4.2732404157767689</c:v>
                </c:pt>
                <c:pt idx="20">
                  <c:v>0.41354621577676776</c:v>
                </c:pt>
                <c:pt idx="21">
                  <c:v>-2.0642425842232317</c:v>
                </c:pt>
                <c:pt idx="22">
                  <c:v>-7.5926921842232318</c:v>
                </c:pt>
                <c:pt idx="23">
                  <c:v>-4.4938919842232314</c:v>
                </c:pt>
                <c:pt idx="24">
                  <c:v>-4.5722585842232313</c:v>
                </c:pt>
                <c:pt idx="25">
                  <c:v>-8.0975545842232322</c:v>
                </c:pt>
                <c:pt idx="26">
                  <c:v>-9.0860107842232321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E85-4657-A46A-D5002DD99AA7}"/>
            </c:ext>
          </c:extLst>
        </c:ser>
        <c:ser>
          <c:idx val="2"/>
          <c:order val="2"/>
          <c:tx>
            <c:strRef>
              <c:f>'raw Tariff Output'!$AL$3:$AL$5</c:f>
              <c:strCache>
                <c:ptCount val="3"/>
                <c:pt idx="0">
                  <c:v>2027/28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Output'!$AL$72:$AL$98</c:f>
              <c:numCache>
                <c:formatCode>_-* #,##0.0000_-;\-* #,##0.0000_-;_-* "-"??????_-;_-@_-</c:formatCode>
                <c:ptCount val="27"/>
                <c:pt idx="0">
                  <c:v>18.456663317260972</c:v>
                </c:pt>
                <c:pt idx="1">
                  <c:v>15.412725917260968</c:v>
                </c:pt>
                <c:pt idx="2">
                  <c:v>16.728125917260968</c:v>
                </c:pt>
                <c:pt idx="3">
                  <c:v>20.50097711726097</c:v>
                </c:pt>
                <c:pt idx="4">
                  <c:v>16.007324717260971</c:v>
                </c:pt>
                <c:pt idx="5">
                  <c:v>15.37364051726097</c:v>
                </c:pt>
                <c:pt idx="6">
                  <c:v>14.683410117260969</c:v>
                </c:pt>
                <c:pt idx="7">
                  <c:v>12.626113117260971</c:v>
                </c:pt>
                <c:pt idx="8">
                  <c:v>10.967079717260969</c:v>
                </c:pt>
                <c:pt idx="9">
                  <c:v>10.59198771726097</c:v>
                </c:pt>
                <c:pt idx="10">
                  <c:v>8.117879317260968</c:v>
                </c:pt>
                <c:pt idx="11">
                  <c:v>6.3989747172609688</c:v>
                </c:pt>
                <c:pt idx="12">
                  <c:v>5.3728177172609692</c:v>
                </c:pt>
                <c:pt idx="13">
                  <c:v>1.8038659172609686</c:v>
                </c:pt>
                <c:pt idx="14">
                  <c:v>3.0772007172609692</c:v>
                </c:pt>
                <c:pt idx="15">
                  <c:v>0.93223671726096891</c:v>
                </c:pt>
                <c:pt idx="16">
                  <c:v>0.59178571726096862</c:v>
                </c:pt>
                <c:pt idx="17">
                  <c:v>-1.7839448827390312</c:v>
                </c:pt>
                <c:pt idx="18">
                  <c:v>2.3707993172609685</c:v>
                </c:pt>
                <c:pt idx="19">
                  <c:v>4.689591717260968</c:v>
                </c:pt>
                <c:pt idx="20">
                  <c:v>1.035569717260969</c:v>
                </c:pt>
                <c:pt idx="21">
                  <c:v>-0.21578288273903112</c:v>
                </c:pt>
                <c:pt idx="22">
                  <c:v>-7.7251394827390314</c:v>
                </c:pt>
                <c:pt idx="23">
                  <c:v>-4.334958082739031</c:v>
                </c:pt>
                <c:pt idx="24">
                  <c:v>-4.4459516827390315</c:v>
                </c:pt>
                <c:pt idx="25">
                  <c:v>-2.2383988827390313</c:v>
                </c:pt>
                <c:pt idx="26">
                  <c:v>-2.4885158827390312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E85-4657-A46A-D5002DD99AA7}"/>
            </c:ext>
          </c:extLst>
        </c:ser>
        <c:ser>
          <c:idx val="3"/>
          <c:order val="3"/>
          <c:tx>
            <c:strRef>
              <c:f>'raw Tariff Output'!$AM$3:$AM$5</c:f>
              <c:strCache>
                <c:ptCount val="3"/>
                <c:pt idx="0">
                  <c:v>2028/29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Output'!$AM$72:$AM$98</c:f>
              <c:numCache>
                <c:formatCode>_-* #,##0.0000_-;\-* #,##0.0000_-;_-* "-"??????_-;_-@_-</c:formatCode>
                <c:ptCount val="27"/>
                <c:pt idx="0">
                  <c:v>21.504905116779543</c:v>
                </c:pt>
                <c:pt idx="1">
                  <c:v>14.373936116779541</c:v>
                </c:pt>
                <c:pt idx="2">
                  <c:v>15.436176116779544</c:v>
                </c:pt>
                <c:pt idx="3">
                  <c:v>19.238589516779541</c:v>
                </c:pt>
                <c:pt idx="4">
                  <c:v>14.762281916779544</c:v>
                </c:pt>
                <c:pt idx="5">
                  <c:v>14.129646516779543</c:v>
                </c:pt>
                <c:pt idx="6">
                  <c:v>13.200592316779543</c:v>
                </c:pt>
                <c:pt idx="7">
                  <c:v>11.353085516779542</c:v>
                </c:pt>
                <c:pt idx="8">
                  <c:v>9.1007317167795421</c:v>
                </c:pt>
                <c:pt idx="9">
                  <c:v>9.3924435167795419</c:v>
                </c:pt>
                <c:pt idx="10">
                  <c:v>7.0108963167795437</c:v>
                </c:pt>
                <c:pt idx="11">
                  <c:v>5.2722135167795425</c:v>
                </c:pt>
                <c:pt idx="12">
                  <c:v>4.1156799167795413</c:v>
                </c:pt>
                <c:pt idx="13">
                  <c:v>0.56618371677954205</c:v>
                </c:pt>
                <c:pt idx="14">
                  <c:v>1.7838049167795416</c:v>
                </c:pt>
                <c:pt idx="15">
                  <c:v>-0.61393268322045857</c:v>
                </c:pt>
                <c:pt idx="16">
                  <c:v>-0.5917740832204581</c:v>
                </c:pt>
                <c:pt idx="17">
                  <c:v>-2.4265334832204584</c:v>
                </c:pt>
                <c:pt idx="18">
                  <c:v>1.1365663167795419</c:v>
                </c:pt>
                <c:pt idx="19">
                  <c:v>4.0823589167795422</c:v>
                </c:pt>
                <c:pt idx="20">
                  <c:v>0.79418251677954155</c:v>
                </c:pt>
                <c:pt idx="21">
                  <c:v>-0.88763168322045782</c:v>
                </c:pt>
                <c:pt idx="22">
                  <c:v>-6.0165848832204585</c:v>
                </c:pt>
                <c:pt idx="23">
                  <c:v>-3.8939298832204585</c:v>
                </c:pt>
                <c:pt idx="24">
                  <c:v>-5.2799040832204582</c:v>
                </c:pt>
                <c:pt idx="25">
                  <c:v>-1.3115012832204584</c:v>
                </c:pt>
                <c:pt idx="26">
                  <c:v>-2.4031912832204583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E85-4657-A46A-D5002DD99AA7}"/>
            </c:ext>
          </c:extLst>
        </c:ser>
        <c:ser>
          <c:idx val="4"/>
          <c:order val="4"/>
          <c:tx>
            <c:strRef>
              <c:f>'raw Tariff Output'!$AN$3:$AN$5</c:f>
              <c:strCache>
                <c:ptCount val="3"/>
                <c:pt idx="0">
                  <c:v>2029/30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Output'!$AN$72:$AN$98</c:f>
              <c:numCache>
                <c:formatCode>_-* #,##0.0000_-;\-* #,##0.0000_-;_-* "-"??????_-;_-@_-</c:formatCode>
                <c:ptCount val="27"/>
                <c:pt idx="0">
                  <c:v>27.12064359039795</c:v>
                </c:pt>
                <c:pt idx="1">
                  <c:v>19.570067886943768</c:v>
                </c:pt>
                <c:pt idx="2">
                  <c:v>21.087254266867625</c:v>
                </c:pt>
                <c:pt idx="3">
                  <c:v>24.568412466867628</c:v>
                </c:pt>
                <c:pt idx="4">
                  <c:v>18.387147139082678</c:v>
                </c:pt>
                <c:pt idx="5">
                  <c:v>18.724952750568157</c:v>
                </c:pt>
                <c:pt idx="6">
                  <c:v>18.270909824408726</c:v>
                </c:pt>
                <c:pt idx="7">
                  <c:v>15.450580824408725</c:v>
                </c:pt>
                <c:pt idx="8">
                  <c:v>13.468309016782484</c:v>
                </c:pt>
                <c:pt idx="9">
                  <c:v>12.481923722825481</c:v>
                </c:pt>
                <c:pt idx="10">
                  <c:v>10.680904122825478</c:v>
                </c:pt>
                <c:pt idx="11">
                  <c:v>7.0713572050306661</c:v>
                </c:pt>
                <c:pt idx="12">
                  <c:v>2.7358981492488752</c:v>
                </c:pt>
                <c:pt idx="13">
                  <c:v>0.36853734924887505</c:v>
                </c:pt>
                <c:pt idx="14">
                  <c:v>0.23773899138757137</c:v>
                </c:pt>
                <c:pt idx="15">
                  <c:v>-2.0986052037925447</c:v>
                </c:pt>
                <c:pt idx="16">
                  <c:v>-2.0333414526372442</c:v>
                </c:pt>
                <c:pt idx="17">
                  <c:v>-4.287052235378142</c:v>
                </c:pt>
                <c:pt idx="18">
                  <c:v>-1.0233143142582706</c:v>
                </c:pt>
                <c:pt idx="19">
                  <c:v>2.4027650119397519</c:v>
                </c:pt>
                <c:pt idx="20">
                  <c:v>-1.3938535438456618</c:v>
                </c:pt>
                <c:pt idx="21">
                  <c:v>-2.9111882187789426</c:v>
                </c:pt>
                <c:pt idx="22">
                  <c:v>-10.299500218778942</c:v>
                </c:pt>
                <c:pt idx="23">
                  <c:v>-6.7018394187789418</c:v>
                </c:pt>
                <c:pt idx="24">
                  <c:v>-7.073641353004934</c:v>
                </c:pt>
                <c:pt idx="25">
                  <c:v>-3.8972901058720359</c:v>
                </c:pt>
                <c:pt idx="26">
                  <c:v>-4.6335669371434776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E85-4657-A46A-D5002DD99AA7}"/>
            </c:ext>
          </c:extLst>
        </c:ser>
        <c:ser>
          <c:idx val="5"/>
          <c:order val="5"/>
          <c:tx>
            <c:strRef>
              <c:f>'raw Tariff Output'!$AO$3:$AO$5</c:f>
              <c:strCache>
                <c:ptCount val="3"/>
                <c:pt idx="0">
                  <c:v>2030/31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Output'!$AO$72:$AO$98</c:f>
              <c:numCache>
                <c:formatCode>_-* #,##0.0000_-;\-* #,##0.0000_-;_-* "-"??????_-;_-@_-</c:formatCode>
                <c:ptCount val="27"/>
                <c:pt idx="0">
                  <c:v>31.081690379561152</c:v>
                </c:pt>
                <c:pt idx="1">
                  <c:v>28.484125902911437</c:v>
                </c:pt>
                <c:pt idx="2">
                  <c:v>24.149339420268099</c:v>
                </c:pt>
                <c:pt idx="3">
                  <c:v>27.612980420268109</c:v>
                </c:pt>
                <c:pt idx="4">
                  <c:v>24.186500699209027</c:v>
                </c:pt>
                <c:pt idx="5">
                  <c:v>21.43450479884558</c:v>
                </c:pt>
                <c:pt idx="6">
                  <c:v>23.354241081792374</c:v>
                </c:pt>
                <c:pt idx="7">
                  <c:v>18.476171339346088</c:v>
                </c:pt>
                <c:pt idx="8">
                  <c:v>17.469355669863262</c:v>
                </c:pt>
                <c:pt idx="9">
                  <c:v>11.66625607665565</c:v>
                </c:pt>
                <c:pt idx="10">
                  <c:v>7.2169290766556529</c:v>
                </c:pt>
                <c:pt idx="11">
                  <c:v>0.3805794934523945</c:v>
                </c:pt>
                <c:pt idx="12">
                  <c:v>-5.4053790755864579</c:v>
                </c:pt>
                <c:pt idx="13">
                  <c:v>-10.529841875586458</c:v>
                </c:pt>
                <c:pt idx="14">
                  <c:v>-10.396518677819216</c:v>
                </c:pt>
                <c:pt idx="15">
                  <c:v>-15.258230470851888</c:v>
                </c:pt>
                <c:pt idx="16">
                  <c:v>-18.78906008193632</c:v>
                </c:pt>
                <c:pt idx="17">
                  <c:v>-19.638076097349241</c:v>
                </c:pt>
                <c:pt idx="18">
                  <c:v>-13.867200223395015</c:v>
                </c:pt>
                <c:pt idx="19">
                  <c:v>-11.32050308082701</c:v>
                </c:pt>
                <c:pt idx="20">
                  <c:v>-16.567358249831695</c:v>
                </c:pt>
                <c:pt idx="21">
                  <c:v>-20.377795318376602</c:v>
                </c:pt>
                <c:pt idx="22">
                  <c:v>-25.581284318376603</c:v>
                </c:pt>
                <c:pt idx="23">
                  <c:v>-26.122327918376602</c:v>
                </c:pt>
                <c:pt idx="24">
                  <c:v>-25.044097804691916</c:v>
                </c:pt>
                <c:pt idx="25">
                  <c:v>-16.985419723757399</c:v>
                </c:pt>
                <c:pt idx="26">
                  <c:v>-17.587647676465281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E85-4657-A46A-D5002DD99AA7}"/>
            </c:ext>
          </c:extLst>
        </c:ser>
        <c:ser>
          <c:idx val="6"/>
          <c:order val="6"/>
          <c:tx>
            <c:strRef>
              <c:f>'raw Tariff Output'!$AP$3:$AP$5</c:f>
              <c:strCache>
                <c:ptCount val="3"/>
                <c:pt idx="0">
                  <c:v>2031/32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Output'!$AP$72:$AP$98</c:f>
              <c:numCache>
                <c:formatCode>_-* #,##0.0000_-;\-* #,##0.0000_-;_-* "-"??????_-;_-@_-</c:formatCode>
                <c:ptCount val="27"/>
                <c:pt idx="0">
                  <c:v>31.242172502660992</c:v>
                </c:pt>
                <c:pt idx="1">
                  <c:v>28.592111919622731</c:v>
                </c:pt>
                <c:pt idx="2">
                  <c:v>24.120607158599675</c:v>
                </c:pt>
                <c:pt idx="3">
                  <c:v>27.647437958599674</c:v>
                </c:pt>
                <c:pt idx="4">
                  <c:v>24.470112292811933</c:v>
                </c:pt>
                <c:pt idx="5">
                  <c:v>21.082640501437709</c:v>
                </c:pt>
                <c:pt idx="6">
                  <c:v>23.012643651099268</c:v>
                </c:pt>
                <c:pt idx="7">
                  <c:v>18.151098517217335</c:v>
                </c:pt>
                <c:pt idx="8">
                  <c:v>17.234916882963823</c:v>
                </c:pt>
                <c:pt idx="9">
                  <c:v>10.976263492152398</c:v>
                </c:pt>
                <c:pt idx="10">
                  <c:v>6.0934588921523982</c:v>
                </c:pt>
                <c:pt idx="11">
                  <c:v>-1.2741074639462475</c:v>
                </c:pt>
                <c:pt idx="12">
                  <c:v>-7.0498489858709021</c:v>
                </c:pt>
                <c:pt idx="13">
                  <c:v>-11.997946185870902</c:v>
                </c:pt>
                <c:pt idx="14">
                  <c:v>-12.104832010137672</c:v>
                </c:pt>
                <c:pt idx="15">
                  <c:v>-17.085070671251302</c:v>
                </c:pt>
                <c:pt idx="16">
                  <c:v>-19.445791202112886</c:v>
                </c:pt>
                <c:pt idx="17">
                  <c:v>-20.677991913230468</c:v>
                </c:pt>
                <c:pt idx="18">
                  <c:v>-15.557528286694957</c:v>
                </c:pt>
                <c:pt idx="19">
                  <c:v>-13.505127959093331</c:v>
                </c:pt>
                <c:pt idx="20">
                  <c:v>-19.079721998571241</c:v>
                </c:pt>
                <c:pt idx="21">
                  <c:v>-24.668319059683263</c:v>
                </c:pt>
                <c:pt idx="22">
                  <c:v>-25.323195259683263</c:v>
                </c:pt>
                <c:pt idx="23">
                  <c:v>-27.657778059683267</c:v>
                </c:pt>
                <c:pt idx="24">
                  <c:v>-26.904678122650594</c:v>
                </c:pt>
                <c:pt idx="25">
                  <c:v>-19.398026318027561</c:v>
                </c:pt>
                <c:pt idx="26">
                  <c:v>-19.991250962485974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EE85-4657-A46A-D5002DD99AA7}"/>
            </c:ext>
          </c:extLst>
        </c:ser>
        <c:ser>
          <c:idx val="7"/>
          <c:order val="7"/>
          <c:tx>
            <c:strRef>
              <c:f>'raw Tariff Output'!$AQ$3:$AQ$5</c:f>
              <c:strCache>
                <c:ptCount val="3"/>
                <c:pt idx="0">
                  <c:v>2032/33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Output'!$AQ$72:$AQ$98</c:f>
              <c:numCache>
                <c:formatCode>_-* #,##0.0000_-;\-* #,##0.0000_-;_-* "-"??????_-;_-@_-</c:formatCode>
                <c:ptCount val="27"/>
                <c:pt idx="0">
                  <c:v>31.282076819495504</c:v>
                </c:pt>
                <c:pt idx="1">
                  <c:v>24.906444108872439</c:v>
                </c:pt>
                <c:pt idx="2">
                  <c:v>24.767104280090724</c:v>
                </c:pt>
                <c:pt idx="3">
                  <c:v>27.308108480090727</c:v>
                </c:pt>
                <c:pt idx="4">
                  <c:v>24.778520647361002</c:v>
                </c:pt>
                <c:pt idx="5">
                  <c:v>21.505863365934918</c:v>
                </c:pt>
                <c:pt idx="6">
                  <c:v>22.762349839673593</c:v>
                </c:pt>
                <c:pt idx="7">
                  <c:v>18.738932150632049</c:v>
                </c:pt>
                <c:pt idx="8">
                  <c:v>17.419425851799449</c:v>
                </c:pt>
                <c:pt idx="9">
                  <c:v>11.362849738391571</c:v>
                </c:pt>
                <c:pt idx="10">
                  <c:v>6.3269855383915719</c:v>
                </c:pt>
                <c:pt idx="11">
                  <c:v>-0.22863766877887315</c:v>
                </c:pt>
                <c:pt idx="12">
                  <c:v>-6.7752408806224871</c:v>
                </c:pt>
                <c:pt idx="13">
                  <c:v>-10.989641880622486</c:v>
                </c:pt>
                <c:pt idx="14">
                  <c:v>-11.479077866830742</c:v>
                </c:pt>
                <c:pt idx="15">
                  <c:v>-16.102146497995559</c:v>
                </c:pt>
                <c:pt idx="16">
                  <c:v>-21.76360163217111</c:v>
                </c:pt>
                <c:pt idx="17">
                  <c:v>-21.07766076254546</c:v>
                </c:pt>
                <c:pt idx="18">
                  <c:v>-14.176177444053724</c:v>
                </c:pt>
                <c:pt idx="19">
                  <c:v>-13.057718411498978</c:v>
                </c:pt>
                <c:pt idx="20">
                  <c:v>-18.836459750528508</c:v>
                </c:pt>
                <c:pt idx="21">
                  <c:v>-24.512357498437819</c:v>
                </c:pt>
                <c:pt idx="22">
                  <c:v>-25.811214698437819</c:v>
                </c:pt>
                <c:pt idx="23">
                  <c:v>-27.776044298437821</c:v>
                </c:pt>
                <c:pt idx="24">
                  <c:v>-27.04618803380199</c:v>
                </c:pt>
                <c:pt idx="25">
                  <c:v>-20.134169372379901</c:v>
                </c:pt>
                <c:pt idx="26">
                  <c:v>-22.939789946954402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EE85-4657-A46A-D5002DD99AA7}"/>
            </c:ext>
          </c:extLst>
        </c:ser>
        <c:ser>
          <c:idx val="8"/>
          <c:order val="8"/>
          <c:tx>
            <c:strRef>
              <c:f>'raw Tariff Output'!$AR$3:$AR$5</c:f>
              <c:strCache>
                <c:ptCount val="3"/>
                <c:pt idx="0">
                  <c:v>2033/34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Output'!$AR$72:$AR$98</c:f>
              <c:numCache>
                <c:formatCode>_-* #,##0.0000_-;\-* #,##0.0000_-;_-* "-"??????_-;_-@_-</c:formatCode>
                <c:ptCount val="27"/>
                <c:pt idx="0">
                  <c:v>46.655164880843124</c:v>
                </c:pt>
                <c:pt idx="1">
                  <c:v>39.974435735975639</c:v>
                </c:pt>
                <c:pt idx="2">
                  <c:v>38.462137049599498</c:v>
                </c:pt>
                <c:pt idx="3">
                  <c:v>41.399813449599499</c:v>
                </c:pt>
                <c:pt idx="4">
                  <c:v>40.661759460516564</c:v>
                </c:pt>
                <c:pt idx="5">
                  <c:v>32.539412611468727</c:v>
                </c:pt>
                <c:pt idx="6">
                  <c:v>33.775829480686674</c:v>
                </c:pt>
                <c:pt idx="7">
                  <c:v>29.132709788367684</c:v>
                </c:pt>
                <c:pt idx="8">
                  <c:v>27.785752508302316</c:v>
                </c:pt>
                <c:pt idx="9">
                  <c:v>18.82067799820328</c:v>
                </c:pt>
                <c:pt idx="10">
                  <c:v>14.26442059820328</c:v>
                </c:pt>
                <c:pt idx="11">
                  <c:v>5.0881228961520506</c:v>
                </c:pt>
                <c:pt idx="12">
                  <c:v>-4.0091988661528859</c:v>
                </c:pt>
                <c:pt idx="13">
                  <c:v>-6.497207866152884</c:v>
                </c:pt>
                <c:pt idx="14">
                  <c:v>-10.29297410497151</c:v>
                </c:pt>
                <c:pt idx="15">
                  <c:v>-14.555267594442984</c:v>
                </c:pt>
                <c:pt idx="16">
                  <c:v>-19.604224757686151</c:v>
                </c:pt>
                <c:pt idx="17">
                  <c:v>-19.093676208539183</c:v>
                </c:pt>
                <c:pt idx="18">
                  <c:v>-10.256186483098499</c:v>
                </c:pt>
                <c:pt idx="19">
                  <c:v>-12.171665620348998</c:v>
                </c:pt>
                <c:pt idx="20">
                  <c:v>-18.032184872935783</c:v>
                </c:pt>
                <c:pt idx="21">
                  <c:v>-23.079935485084789</c:v>
                </c:pt>
                <c:pt idx="22">
                  <c:v>-24.058127485084789</c:v>
                </c:pt>
                <c:pt idx="23">
                  <c:v>-26.214505485084786</c:v>
                </c:pt>
                <c:pt idx="24">
                  <c:v>-26.405190050209029</c:v>
                </c:pt>
                <c:pt idx="25">
                  <c:v>-18.859293106380363</c:v>
                </c:pt>
                <c:pt idx="26">
                  <c:v>-21.36610410945427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EE85-4657-A46A-D5002DD99A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4441600"/>
        <c:axId val="444441960"/>
      </c:lineChart>
      <c:catAx>
        <c:axId val="444441600"/>
        <c:scaling>
          <c:orientation val="minMax"/>
        </c:scaling>
        <c:delete val="0"/>
        <c:axPos val="b"/>
        <c:numFmt formatCode="0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441960"/>
        <c:crosses val="autoZero"/>
        <c:auto val="1"/>
        <c:lblAlgn val="ctr"/>
        <c:lblOffset val="100"/>
        <c:noMultiLvlLbl val="0"/>
      </c:catAx>
      <c:valAx>
        <c:axId val="444441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00_-;\-* #,##0.0000_-;_-* &quot;-&quot;????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441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trendline>
            <c:spPr>
              <a:ln w="19050" cap="rnd">
                <a:solidFill>
                  <a:srgbClr val="002060"/>
                </a:solidFill>
                <a:prstDash val="sysDash"/>
              </a:ln>
              <a:effectLst/>
            </c:spPr>
            <c:trendlineType val="movingAvg"/>
            <c:period val="2"/>
            <c:dispRSqr val="0"/>
            <c:dispEq val="0"/>
          </c:trendline>
          <c:cat>
            <c:numRef>
              <c:f>Derivation!$Z$8:$Z$27</c:f>
              <c:numCache>
                <c:formatCode>_(* #,##0.00_);_(* \(#,##0.00\);_(* "-"??_);_(@_)</c:formatCode>
                <c:ptCount val="20"/>
                <c:pt idx="0" formatCode="_-* #,##0.00_-;\-* #,##0.00_-;_-* &quot;-&quot;??????_-;_-@_-">
                  <c:v>-4.58</c:v>
                </c:pt>
                <c:pt idx="1">
                  <c:v>-3.864752077108776</c:v>
                </c:pt>
                <c:pt idx="2">
                  <c:v>-3.1495041542175519</c:v>
                </c:pt>
                <c:pt idx="3">
                  <c:v>-2.4342562313263278</c:v>
                </c:pt>
                <c:pt idx="4">
                  <c:v>-1.7190083084351038</c:v>
                </c:pt>
                <c:pt idx="5">
                  <c:v>-1.0037603855438797</c:v>
                </c:pt>
                <c:pt idx="6">
                  <c:v>-0.28851246265265562</c:v>
                </c:pt>
                <c:pt idx="7">
                  <c:v>0.42673546023856845</c:v>
                </c:pt>
                <c:pt idx="8">
                  <c:v>1.1419833831297925</c:v>
                </c:pt>
                <c:pt idx="9">
                  <c:v>1.8572313060210166</c:v>
                </c:pt>
                <c:pt idx="10">
                  <c:v>2.5724792289122407</c:v>
                </c:pt>
                <c:pt idx="11">
                  <c:v>3.2877271518034648</c:v>
                </c:pt>
                <c:pt idx="12">
                  <c:v>4.0029750746946888</c:v>
                </c:pt>
                <c:pt idx="13">
                  <c:v>4.7182229975859133</c:v>
                </c:pt>
                <c:pt idx="14">
                  <c:v>5.4334709204771379</c:v>
                </c:pt>
                <c:pt idx="15">
                  <c:v>6.1487188433683624</c:v>
                </c:pt>
                <c:pt idx="16">
                  <c:v>6.8639667662595869</c:v>
                </c:pt>
                <c:pt idx="17">
                  <c:v>7.5792146891508114</c:v>
                </c:pt>
                <c:pt idx="18">
                  <c:v>8.2944626120420359</c:v>
                </c:pt>
                <c:pt idx="19">
                  <c:v>9.0097105349332605</c:v>
                </c:pt>
              </c:numCache>
            </c:numRef>
          </c:cat>
          <c:val>
            <c:numRef>
              <c:f>Derivation!$AB$8:$AB$27</c:f>
              <c:numCache>
                <c:formatCode>_(* #,##0.00_);_(* \(#,##0.00\);_(* "-"??_);_(@_)</c:formatCode>
                <c:ptCount val="20"/>
                <c:pt idx="0">
                  <c:v>3</c:v>
                </c:pt>
                <c:pt idx="1">
                  <c:v>0</c:v>
                </c:pt>
                <c:pt idx="2">
                  <c:v>6</c:v>
                </c:pt>
                <c:pt idx="3">
                  <c:v>2</c:v>
                </c:pt>
                <c:pt idx="4">
                  <c:v>4</c:v>
                </c:pt>
                <c:pt idx="5">
                  <c:v>2</c:v>
                </c:pt>
                <c:pt idx="6">
                  <c:v>9</c:v>
                </c:pt>
                <c:pt idx="7">
                  <c:v>10</c:v>
                </c:pt>
                <c:pt idx="8">
                  <c:v>16</c:v>
                </c:pt>
                <c:pt idx="9">
                  <c:v>19</c:v>
                </c:pt>
                <c:pt idx="10">
                  <c:v>24</c:v>
                </c:pt>
                <c:pt idx="11">
                  <c:v>20</c:v>
                </c:pt>
                <c:pt idx="12">
                  <c:v>8</c:v>
                </c:pt>
                <c:pt idx="13">
                  <c:v>2</c:v>
                </c:pt>
                <c:pt idx="14">
                  <c:v>4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7E-444D-A908-3894CF573F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776010320"/>
        <c:axId val="1597784463"/>
      </c:barChart>
      <c:catAx>
        <c:axId val="1776010320"/>
        <c:scaling>
          <c:orientation val="minMax"/>
        </c:scaling>
        <c:delete val="0"/>
        <c:axPos val="b"/>
        <c:numFmt formatCode="_-* #,##0.00_-;\-* #,##0.00_-;_-* &quot;-&quot;??????_-;_-@_-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7784463"/>
        <c:crosses val="autoZero"/>
        <c:auto val="1"/>
        <c:lblAlgn val="ctr"/>
        <c:lblOffset val="100"/>
        <c:noMultiLvlLbl val="0"/>
      </c:catAx>
      <c:valAx>
        <c:axId val="1597784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60103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trendline>
            <c:spPr>
              <a:ln w="19050" cap="rnd">
                <a:solidFill>
                  <a:srgbClr val="002060"/>
                </a:solidFill>
                <a:prstDash val="sysDash"/>
              </a:ln>
              <a:effectLst/>
            </c:spPr>
            <c:trendlineType val="movingAvg"/>
            <c:period val="2"/>
            <c:dispRSqr val="0"/>
            <c:dispEq val="0"/>
          </c:trendline>
          <c:cat>
            <c:numRef>
              <c:f>Derivation!$Z$40:$Z$59</c:f>
              <c:numCache>
                <c:formatCode>_(* #,##0.00_);_(* \(#,##0.00\);_(* "-"??_);_(@_)</c:formatCode>
                <c:ptCount val="20"/>
                <c:pt idx="0" formatCode="_-* #,##0.00_-;\-* #,##0.00_-;_-* &quot;-&quot;??????_-;_-@_-">
                  <c:v>-12.27</c:v>
                </c:pt>
                <c:pt idx="1">
                  <c:v>-10.4586389</c:v>
                </c:pt>
                <c:pt idx="2">
                  <c:v>-8.6472778000000012</c:v>
                </c:pt>
                <c:pt idx="3">
                  <c:v>-6.8359167000000012</c:v>
                </c:pt>
                <c:pt idx="4">
                  <c:v>-5.0245556000000011</c:v>
                </c:pt>
                <c:pt idx="5">
                  <c:v>-3.2131945000000011</c:v>
                </c:pt>
                <c:pt idx="6">
                  <c:v>-1.4018334000000012</c:v>
                </c:pt>
                <c:pt idx="7">
                  <c:v>0.40952769999999861</c:v>
                </c:pt>
                <c:pt idx="8">
                  <c:v>2.2208887999999982</c:v>
                </c:pt>
                <c:pt idx="9">
                  <c:v>4.0322498999999983</c:v>
                </c:pt>
                <c:pt idx="10">
                  <c:v>5.8436109999999983</c:v>
                </c:pt>
                <c:pt idx="11">
                  <c:v>7.6549720999999984</c:v>
                </c:pt>
                <c:pt idx="12">
                  <c:v>9.4663331999999976</c:v>
                </c:pt>
                <c:pt idx="13">
                  <c:v>11.277694299999997</c:v>
                </c:pt>
                <c:pt idx="14">
                  <c:v>13.089055399999996</c:v>
                </c:pt>
                <c:pt idx="15">
                  <c:v>14.900416499999995</c:v>
                </c:pt>
                <c:pt idx="16">
                  <c:v>16.711777599999994</c:v>
                </c:pt>
                <c:pt idx="17">
                  <c:v>18.523138699999993</c:v>
                </c:pt>
                <c:pt idx="18">
                  <c:v>20.334499799999993</c:v>
                </c:pt>
                <c:pt idx="19">
                  <c:v>22.145860899999992</c:v>
                </c:pt>
              </c:numCache>
            </c:numRef>
          </c:cat>
          <c:val>
            <c:numRef>
              <c:f>Derivation!$AB$40:$AB$59</c:f>
              <c:numCache>
                <c:formatCode>_(* #,##0.00_);_(* \(#,##0.00\);_(* "-"??_);_(@_)</c:formatCode>
                <c:ptCount val="20"/>
                <c:pt idx="0">
                  <c:v>2</c:v>
                </c:pt>
                <c:pt idx="1">
                  <c:v>3</c:v>
                </c:pt>
                <c:pt idx="2">
                  <c:v>9</c:v>
                </c:pt>
                <c:pt idx="3">
                  <c:v>5</c:v>
                </c:pt>
                <c:pt idx="4">
                  <c:v>6</c:v>
                </c:pt>
                <c:pt idx="5">
                  <c:v>1</c:v>
                </c:pt>
                <c:pt idx="6">
                  <c:v>8</c:v>
                </c:pt>
                <c:pt idx="7">
                  <c:v>18</c:v>
                </c:pt>
                <c:pt idx="8">
                  <c:v>13</c:v>
                </c:pt>
                <c:pt idx="9">
                  <c:v>0</c:v>
                </c:pt>
                <c:pt idx="10">
                  <c:v>9</c:v>
                </c:pt>
                <c:pt idx="11">
                  <c:v>3</c:v>
                </c:pt>
                <c:pt idx="12">
                  <c:v>1</c:v>
                </c:pt>
                <c:pt idx="13">
                  <c:v>3</c:v>
                </c:pt>
                <c:pt idx="14">
                  <c:v>11</c:v>
                </c:pt>
                <c:pt idx="15">
                  <c:v>14</c:v>
                </c:pt>
                <c:pt idx="16">
                  <c:v>7</c:v>
                </c:pt>
                <c:pt idx="17">
                  <c:v>2</c:v>
                </c:pt>
                <c:pt idx="18">
                  <c:v>10</c:v>
                </c:pt>
                <c:pt idx="19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56-4BDD-B68B-0C2E64A97C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776010320"/>
        <c:axId val="1597784463"/>
      </c:barChart>
      <c:catAx>
        <c:axId val="1776010320"/>
        <c:scaling>
          <c:orientation val="minMax"/>
        </c:scaling>
        <c:delete val="0"/>
        <c:axPos val="b"/>
        <c:numFmt formatCode="_-* #,##0.00_-;\-* #,##0.00_-;_-* &quot;-&quot;??????_-;_-@_-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7784463"/>
        <c:crosses val="autoZero"/>
        <c:auto val="1"/>
        <c:lblAlgn val="ctr"/>
        <c:lblOffset val="100"/>
        <c:noMultiLvlLbl val="0"/>
      </c:catAx>
      <c:valAx>
        <c:axId val="1597784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60103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trendline>
            <c:spPr>
              <a:ln w="19050" cap="rnd">
                <a:solidFill>
                  <a:srgbClr val="002060"/>
                </a:solidFill>
                <a:prstDash val="sysDash"/>
              </a:ln>
              <a:effectLst/>
            </c:spPr>
            <c:trendlineType val="movingAvg"/>
            <c:period val="2"/>
            <c:dispRSqr val="0"/>
            <c:dispEq val="0"/>
          </c:trendline>
          <c:cat>
            <c:numRef>
              <c:f>Derivation!$Z$72:$Z$91</c:f>
              <c:numCache>
                <c:formatCode>_(* #,##0.00_);_(* \(#,##0.00\);_(* "-"??_);_(@_)</c:formatCode>
                <c:ptCount val="20"/>
                <c:pt idx="0" formatCode="_-* #,##0.00_-;\-* #,##0.00_-;_-* &quot;-&quot;??????_-;_-@_-">
                  <c:v>-10.7</c:v>
                </c:pt>
                <c:pt idx="1">
                  <c:v>-8.8535370254365162</c:v>
                </c:pt>
                <c:pt idx="2">
                  <c:v>-7.0070740508730331</c:v>
                </c:pt>
                <c:pt idx="3">
                  <c:v>-5.1606110763095501</c:v>
                </c:pt>
                <c:pt idx="4">
                  <c:v>-3.3141481017460674</c:v>
                </c:pt>
                <c:pt idx="5">
                  <c:v>-1.4676851271825848</c:v>
                </c:pt>
                <c:pt idx="6">
                  <c:v>0.37877784738089781</c:v>
                </c:pt>
                <c:pt idx="7">
                  <c:v>2.2252408219443804</c:v>
                </c:pt>
                <c:pt idx="8">
                  <c:v>4.0717037965078635</c:v>
                </c:pt>
                <c:pt idx="9">
                  <c:v>5.9181667710713466</c:v>
                </c:pt>
                <c:pt idx="10">
                  <c:v>7.7646297456348297</c:v>
                </c:pt>
                <c:pt idx="11">
                  <c:v>9.6110927201983127</c:v>
                </c:pt>
                <c:pt idx="12">
                  <c:v>11.457555694761796</c:v>
                </c:pt>
                <c:pt idx="13">
                  <c:v>13.304018669325279</c:v>
                </c:pt>
                <c:pt idx="14">
                  <c:v>15.150481643888762</c:v>
                </c:pt>
                <c:pt idx="15">
                  <c:v>16.996944618452243</c:v>
                </c:pt>
                <c:pt idx="16">
                  <c:v>18.843407593015726</c:v>
                </c:pt>
                <c:pt idx="17">
                  <c:v>20.689870567579209</c:v>
                </c:pt>
                <c:pt idx="18">
                  <c:v>22.536333542142692</c:v>
                </c:pt>
                <c:pt idx="19">
                  <c:v>24.382796516706176</c:v>
                </c:pt>
              </c:numCache>
            </c:numRef>
          </c:cat>
          <c:val>
            <c:numRef>
              <c:f>Derivation!$AB$72:$AB$91</c:f>
              <c:numCache>
                <c:formatCode>_(* #,##0.00_);_(* \(#,##0.00\);_(* "-"??_);_(@_)</c:formatCode>
                <c:ptCount val="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3</c:v>
                </c:pt>
                <c:pt idx="4">
                  <c:v>2</c:v>
                </c:pt>
                <c:pt idx="5">
                  <c:v>55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  <c:pt idx="10">
                  <c:v>1</c:v>
                </c:pt>
                <c:pt idx="11">
                  <c:v>8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8</c:v>
                </c:pt>
                <c:pt idx="17">
                  <c:v>1</c:v>
                </c:pt>
                <c:pt idx="18">
                  <c:v>3</c:v>
                </c:pt>
                <c:pt idx="1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D9-401D-A5CF-D656BE0EE9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776010320"/>
        <c:axId val="1597784463"/>
      </c:barChart>
      <c:catAx>
        <c:axId val="1776010320"/>
        <c:scaling>
          <c:orientation val="minMax"/>
        </c:scaling>
        <c:delete val="0"/>
        <c:axPos val="b"/>
        <c:numFmt formatCode="_-* #,##0.00_-;\-* #,##0.00_-;_-* &quot;-&quot;??????_-;_-@_-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7784463"/>
        <c:crosses val="autoZero"/>
        <c:auto val="1"/>
        <c:lblAlgn val="ctr"/>
        <c:lblOffset val="100"/>
        <c:noMultiLvlLbl val="0"/>
      </c:catAx>
      <c:valAx>
        <c:axId val="1597784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60103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u="none" strike="noStrike" kern="1200" spc="0" baseline="0" dirty="0">
                <a:solidFill>
                  <a:prstClr val="black">
                    <a:lumMod val="65000"/>
                    <a:lumOff val="35000"/>
                  </a:prstClr>
                </a:solidFill>
              </a:rPr>
              <a:t>Example Wider tariff - Intermittent Generator (45% ALF)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'Example Tariff Output'!$D$3:$D$5</c:f>
              <c:strCache>
                <c:ptCount val="3"/>
                <c:pt idx="0">
                  <c:v>2025/26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Output'!$D$6:$D$32</c:f>
              <c:numCache>
                <c:formatCode>_-* #,##0.0000_-;\-* #,##0.0000_-;_-* "-"??????_-;_-@_-</c:formatCode>
                <c:ptCount val="27"/>
                <c:pt idx="0">
                  <c:v>29.141335150000003</c:v>
                </c:pt>
                <c:pt idx="1">
                  <c:v>24.578979100000002</c:v>
                </c:pt>
                <c:pt idx="2">
                  <c:v>27.046051200000001</c:v>
                </c:pt>
                <c:pt idx="3">
                  <c:v>28.8228762</c:v>
                </c:pt>
                <c:pt idx="4">
                  <c:v>21.6738213</c:v>
                </c:pt>
                <c:pt idx="5">
                  <c:v>22.33954335</c:v>
                </c:pt>
                <c:pt idx="6">
                  <c:v>27.884464049999998</c:v>
                </c:pt>
                <c:pt idx="7">
                  <c:v>18.697955050000001</c:v>
                </c:pt>
                <c:pt idx="8">
                  <c:v>18.343064699999999</c:v>
                </c:pt>
                <c:pt idx="9">
                  <c:v>17.746350899999999</c:v>
                </c:pt>
                <c:pt idx="10">
                  <c:v>12.169393899999999</c:v>
                </c:pt>
                <c:pt idx="11">
                  <c:v>11.0805016</c:v>
                </c:pt>
                <c:pt idx="12">
                  <c:v>7.49260825</c:v>
                </c:pt>
                <c:pt idx="13">
                  <c:v>4.6233822499999997</c:v>
                </c:pt>
                <c:pt idx="14">
                  <c:v>1.6101846500000001</c:v>
                </c:pt>
                <c:pt idx="15">
                  <c:v>0.55024830000000002</c:v>
                </c:pt>
                <c:pt idx="16">
                  <c:v>0.20478869999999999</c:v>
                </c:pt>
                <c:pt idx="17">
                  <c:v>0.58650345000000004</c:v>
                </c:pt>
                <c:pt idx="18">
                  <c:v>0.29721375</c:v>
                </c:pt>
                <c:pt idx="19">
                  <c:v>-3.8156953500000004</c:v>
                </c:pt>
                <c:pt idx="20">
                  <c:v>-3.7139319000000004</c:v>
                </c:pt>
                <c:pt idx="21">
                  <c:v>-9.3714123999999988</c:v>
                </c:pt>
                <c:pt idx="22">
                  <c:v>-2.0499524000000005</c:v>
                </c:pt>
                <c:pt idx="23">
                  <c:v>1.3239306</c:v>
                </c:pt>
                <c:pt idx="24">
                  <c:v>-1.7817592499999999</c:v>
                </c:pt>
                <c:pt idx="25">
                  <c:v>-2.3534055</c:v>
                </c:pt>
                <c:pt idx="26">
                  <c:v>-5.45810175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B02-4368-A71F-F84334678A1C}"/>
            </c:ext>
          </c:extLst>
        </c:ser>
        <c:ser>
          <c:idx val="1"/>
          <c:order val="1"/>
          <c:tx>
            <c:strRef>
              <c:f>'Example Tariff Output'!$E$3:$E$5</c:f>
              <c:strCache>
                <c:ptCount val="3"/>
                <c:pt idx="0">
                  <c:v>2026/27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Output'!$E$6:$E$32</c:f>
              <c:numCache>
                <c:formatCode>_-* #,##0.0000_-;\-* #,##0.0000_-;_-* "-"??????_-;_-@_-</c:formatCode>
                <c:ptCount val="27"/>
                <c:pt idx="0">
                  <c:v>29.865866449999999</c:v>
                </c:pt>
                <c:pt idx="1">
                  <c:v>25.906665199999999</c:v>
                </c:pt>
                <c:pt idx="2">
                  <c:v>28.4634429</c:v>
                </c:pt>
                <c:pt idx="3">
                  <c:v>37.745173899999998</c:v>
                </c:pt>
                <c:pt idx="4">
                  <c:v>23.199120149999999</c:v>
                </c:pt>
                <c:pt idx="5">
                  <c:v>22.88310105</c:v>
                </c:pt>
                <c:pt idx="6">
                  <c:v>31.079871000000001</c:v>
                </c:pt>
                <c:pt idx="7">
                  <c:v>19.538292999999999</c:v>
                </c:pt>
                <c:pt idx="8">
                  <c:v>19.543316900000001</c:v>
                </c:pt>
                <c:pt idx="9">
                  <c:v>18.957509250000001</c:v>
                </c:pt>
                <c:pt idx="10">
                  <c:v>13.728819250000001</c:v>
                </c:pt>
                <c:pt idx="11">
                  <c:v>12.66159575</c:v>
                </c:pt>
                <c:pt idx="12">
                  <c:v>7.8108476500000004</c:v>
                </c:pt>
                <c:pt idx="13">
                  <c:v>5.3593356500000002</c:v>
                </c:pt>
                <c:pt idx="14">
                  <c:v>1.73650115</c:v>
                </c:pt>
                <c:pt idx="15">
                  <c:v>0.92562545000000007</c:v>
                </c:pt>
                <c:pt idx="16">
                  <c:v>-9.325195E-2</c:v>
                </c:pt>
                <c:pt idx="17">
                  <c:v>0.3313586</c:v>
                </c:pt>
                <c:pt idx="18">
                  <c:v>1.3916346499999999</c:v>
                </c:pt>
                <c:pt idx="19">
                  <c:v>-3.2616382499999999</c:v>
                </c:pt>
                <c:pt idx="20">
                  <c:v>-3.5114773500000003</c:v>
                </c:pt>
                <c:pt idx="21">
                  <c:v>-8.4728339500000001</c:v>
                </c:pt>
                <c:pt idx="22">
                  <c:v>-2.3651779500000001</c:v>
                </c:pt>
                <c:pt idx="23">
                  <c:v>0.76940505000000003</c:v>
                </c:pt>
                <c:pt idx="24">
                  <c:v>-1.9923097500000002</c:v>
                </c:pt>
                <c:pt idx="25">
                  <c:v>-2.7296369999999999</c:v>
                </c:pt>
                <c:pt idx="26">
                  <c:v>-5.6331666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B02-4368-A71F-F84334678A1C}"/>
            </c:ext>
          </c:extLst>
        </c:ser>
        <c:ser>
          <c:idx val="2"/>
          <c:order val="2"/>
          <c:tx>
            <c:strRef>
              <c:f>'Example Tariff Output'!$F$3:$F$5</c:f>
              <c:strCache>
                <c:ptCount val="3"/>
                <c:pt idx="0">
                  <c:v>2027/28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Output'!$F$6:$F$32</c:f>
              <c:numCache>
                <c:formatCode>_-* #,##0.0000_-;\-* #,##0.0000_-;_-* "-"??????_-;_-@_-</c:formatCode>
                <c:ptCount val="27"/>
                <c:pt idx="0">
                  <c:v>31.631431799999998</c:v>
                </c:pt>
                <c:pt idx="1">
                  <c:v>26.596577099999998</c:v>
                </c:pt>
                <c:pt idx="2">
                  <c:v>27.710295649999999</c:v>
                </c:pt>
                <c:pt idx="3">
                  <c:v>37.198488650000002</c:v>
                </c:pt>
                <c:pt idx="4">
                  <c:v>22.473503800000003</c:v>
                </c:pt>
                <c:pt idx="5">
                  <c:v>22.353517600000004</c:v>
                </c:pt>
                <c:pt idx="6">
                  <c:v>27.49143445</c:v>
                </c:pt>
                <c:pt idx="7">
                  <c:v>18.873864449999999</c:v>
                </c:pt>
                <c:pt idx="8">
                  <c:v>18.594505699999999</c:v>
                </c:pt>
                <c:pt idx="9">
                  <c:v>18.268165249999999</c:v>
                </c:pt>
                <c:pt idx="10">
                  <c:v>12.127709250000001</c:v>
                </c:pt>
                <c:pt idx="11">
                  <c:v>12.154807049999999</c:v>
                </c:pt>
                <c:pt idx="12">
                  <c:v>6.7202502000000006</c:v>
                </c:pt>
                <c:pt idx="13">
                  <c:v>4.5714632000000002</c:v>
                </c:pt>
                <c:pt idx="14">
                  <c:v>1.6049778000000001</c:v>
                </c:pt>
                <c:pt idx="15">
                  <c:v>0.85162860000000007</c:v>
                </c:pt>
                <c:pt idx="16">
                  <c:v>-0.21999915</c:v>
                </c:pt>
                <c:pt idx="17">
                  <c:v>0.19030905000000001</c:v>
                </c:pt>
                <c:pt idx="18">
                  <c:v>1.38211065</c:v>
                </c:pt>
                <c:pt idx="19">
                  <c:v>-3.5457781500000003</c:v>
                </c:pt>
                <c:pt idx="20">
                  <c:v>-3.4336269000000001</c:v>
                </c:pt>
                <c:pt idx="21">
                  <c:v>-7.3124650500000001</c:v>
                </c:pt>
                <c:pt idx="22">
                  <c:v>-2.7846190499999999</c:v>
                </c:pt>
                <c:pt idx="23">
                  <c:v>0.87996194999999999</c:v>
                </c:pt>
                <c:pt idx="24">
                  <c:v>-1.8618088500000001</c:v>
                </c:pt>
                <c:pt idx="25">
                  <c:v>-1.8011051999999999</c:v>
                </c:pt>
                <c:pt idx="26">
                  <c:v>-3.4356154499999998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B02-4368-A71F-F84334678A1C}"/>
            </c:ext>
          </c:extLst>
        </c:ser>
        <c:ser>
          <c:idx val="3"/>
          <c:order val="3"/>
          <c:tx>
            <c:strRef>
              <c:f>'Example Tariff Output'!$G$3:$G$5</c:f>
              <c:strCache>
                <c:ptCount val="3"/>
                <c:pt idx="0">
                  <c:v>2028/29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Output'!$G$6:$G$32</c:f>
              <c:numCache>
                <c:formatCode>_-* #,##0.0000_-;\-* #,##0.0000_-;_-* "-"??????_-;_-@_-</c:formatCode>
                <c:ptCount val="27"/>
                <c:pt idx="0">
                  <c:v>41.133225350000004</c:v>
                </c:pt>
                <c:pt idx="1">
                  <c:v>31.132346599999998</c:v>
                </c:pt>
                <c:pt idx="2">
                  <c:v>29.4265629</c:v>
                </c:pt>
                <c:pt idx="3">
                  <c:v>38.960523899999998</c:v>
                </c:pt>
                <c:pt idx="4">
                  <c:v>23.694270700000001</c:v>
                </c:pt>
                <c:pt idx="5">
                  <c:v>23.523826150000001</c:v>
                </c:pt>
                <c:pt idx="6">
                  <c:v>27.4986964</c:v>
                </c:pt>
                <c:pt idx="7">
                  <c:v>19.8806194</c:v>
                </c:pt>
                <c:pt idx="8">
                  <c:v>18.311657400000001</c:v>
                </c:pt>
                <c:pt idx="9">
                  <c:v>19.113408550000003</c:v>
                </c:pt>
                <c:pt idx="10">
                  <c:v>13.127495550000001</c:v>
                </c:pt>
                <c:pt idx="11">
                  <c:v>12.934605449999999</c:v>
                </c:pt>
                <c:pt idx="12">
                  <c:v>7.2326737000000003</c:v>
                </c:pt>
                <c:pt idx="13">
                  <c:v>5.0143507000000005</c:v>
                </c:pt>
                <c:pt idx="14">
                  <c:v>1.92684655</c:v>
                </c:pt>
                <c:pt idx="15">
                  <c:v>1.155618</c:v>
                </c:pt>
                <c:pt idx="16">
                  <c:v>-0.10751895</c:v>
                </c:pt>
                <c:pt idx="17">
                  <c:v>0.1679436</c:v>
                </c:pt>
                <c:pt idx="18">
                  <c:v>1.69797825</c:v>
                </c:pt>
                <c:pt idx="19">
                  <c:v>-3.5009104500000001</c:v>
                </c:pt>
                <c:pt idx="20">
                  <c:v>-3.2851831499999999</c:v>
                </c:pt>
                <c:pt idx="21">
                  <c:v>-6.5942040999999998</c:v>
                </c:pt>
                <c:pt idx="22">
                  <c:v>-3.5119370999999999</c:v>
                </c:pt>
                <c:pt idx="23">
                  <c:v>0.35867790000000005</c:v>
                </c:pt>
                <c:pt idx="24">
                  <c:v>-1.9473574499999999</c:v>
                </c:pt>
                <c:pt idx="25">
                  <c:v>-1.6020198000000001</c:v>
                </c:pt>
                <c:pt idx="26">
                  <c:v>-3.2545863000000002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B02-4368-A71F-F84334678A1C}"/>
            </c:ext>
          </c:extLst>
        </c:ser>
        <c:ser>
          <c:idx val="4"/>
          <c:order val="4"/>
          <c:tx>
            <c:strRef>
              <c:f>'Example Tariff Output'!$H$3:$H$5</c:f>
              <c:strCache>
                <c:ptCount val="3"/>
                <c:pt idx="0">
                  <c:v>2029/30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Output'!$H$6:$H$32</c:f>
              <c:numCache>
                <c:formatCode>_-* #,##0.0000_-;\-* #,##0.0000_-;_-* "-"??????_-;_-@_-</c:formatCode>
                <c:ptCount val="27"/>
                <c:pt idx="0">
                  <c:v>51.46395532371033</c:v>
                </c:pt>
                <c:pt idx="1">
                  <c:v>42.473467532324371</c:v>
                </c:pt>
                <c:pt idx="2">
                  <c:v>39.199823834738709</c:v>
                </c:pt>
                <c:pt idx="3">
                  <c:v>48.098901834738712</c:v>
                </c:pt>
                <c:pt idx="4">
                  <c:v>33.315622215980653</c:v>
                </c:pt>
                <c:pt idx="5">
                  <c:v>32.051091928901812</c:v>
                </c:pt>
                <c:pt idx="6">
                  <c:v>36.295654536972449</c:v>
                </c:pt>
                <c:pt idx="7">
                  <c:v>28.084984536972449</c:v>
                </c:pt>
                <c:pt idx="8">
                  <c:v>27.314051928392928</c:v>
                </c:pt>
                <c:pt idx="9">
                  <c:v>26.132444647691301</c:v>
                </c:pt>
                <c:pt idx="10">
                  <c:v>21.301765647691298</c:v>
                </c:pt>
                <c:pt idx="11">
                  <c:v>17.888554290172134</c:v>
                </c:pt>
                <c:pt idx="12">
                  <c:v>7.0797582524176192</c:v>
                </c:pt>
                <c:pt idx="13">
                  <c:v>7.1184462524176197</c:v>
                </c:pt>
                <c:pt idx="14">
                  <c:v>1.1911726248236527</c:v>
                </c:pt>
                <c:pt idx="15">
                  <c:v>0.78374465524602233</c:v>
                </c:pt>
                <c:pt idx="16">
                  <c:v>-0.82312124970426448</c:v>
                </c:pt>
                <c:pt idx="17">
                  <c:v>-0.40799488028777459</c:v>
                </c:pt>
                <c:pt idx="18">
                  <c:v>1.1685552809720805</c:v>
                </c:pt>
                <c:pt idx="19">
                  <c:v>-4.1214092270551435</c:v>
                </c:pt>
                <c:pt idx="20">
                  <c:v>-4.0320871023137341</c:v>
                </c:pt>
                <c:pt idx="21">
                  <c:v>-7.6180672116136749</c:v>
                </c:pt>
                <c:pt idx="22">
                  <c:v>-3.6111772116136751</c:v>
                </c:pt>
                <c:pt idx="23">
                  <c:v>-3.5270211613674968E-2</c:v>
                </c:pt>
                <c:pt idx="24">
                  <c:v>-2.707240762617916</c:v>
                </c:pt>
                <c:pt idx="25">
                  <c:v>-2.5067531095934057</c:v>
                </c:pt>
                <c:pt idx="26">
                  <c:v>-4.0837824197737778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B02-4368-A71F-F84334678A1C}"/>
            </c:ext>
          </c:extLst>
        </c:ser>
        <c:ser>
          <c:idx val="5"/>
          <c:order val="5"/>
          <c:tx>
            <c:strRef>
              <c:f>'Example Tariff Output'!$I$3:$I$5</c:f>
              <c:strCache>
                <c:ptCount val="3"/>
                <c:pt idx="0">
                  <c:v>2030/31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Output'!$I$6:$I$32</c:f>
              <c:numCache>
                <c:formatCode>_-* #,##0.0000_-;\-* #,##0.0000_-;_-* "-"??????_-;_-@_-</c:formatCode>
                <c:ptCount val="27"/>
                <c:pt idx="0">
                  <c:v>51.537423210680529</c:v>
                </c:pt>
                <c:pt idx="1">
                  <c:v>44.498764021423767</c:v>
                </c:pt>
                <c:pt idx="2">
                  <c:v>44.021211423276924</c:v>
                </c:pt>
                <c:pt idx="3">
                  <c:v>48.416992403633671</c:v>
                </c:pt>
                <c:pt idx="4">
                  <c:v>43.008084046873051</c:v>
                </c:pt>
                <c:pt idx="5">
                  <c:v>35.949697623701915</c:v>
                </c:pt>
                <c:pt idx="6">
                  <c:v>38.910884464147841</c:v>
                </c:pt>
                <c:pt idx="7">
                  <c:v>33.58699141027278</c:v>
                </c:pt>
                <c:pt idx="8">
                  <c:v>35.02536114833962</c:v>
                </c:pt>
                <c:pt idx="9">
                  <c:v>29.418275829505568</c:v>
                </c:pt>
                <c:pt idx="10">
                  <c:v>23.757883539545197</c:v>
                </c:pt>
                <c:pt idx="11">
                  <c:v>19.324813797850709</c:v>
                </c:pt>
                <c:pt idx="12">
                  <c:v>9.3890370676232386</c:v>
                </c:pt>
                <c:pt idx="13">
                  <c:v>7.1310477066855853</c:v>
                </c:pt>
                <c:pt idx="14">
                  <c:v>4.3385466467621434</c:v>
                </c:pt>
                <c:pt idx="15">
                  <c:v>1.1682265690743918</c:v>
                </c:pt>
                <c:pt idx="16">
                  <c:v>1.0201379713078915</c:v>
                </c:pt>
                <c:pt idx="17">
                  <c:v>2.2020103989341249</c:v>
                </c:pt>
                <c:pt idx="18">
                  <c:v>0.73658459746337535</c:v>
                </c:pt>
                <c:pt idx="19">
                  <c:v>-1.2632835952025661</c:v>
                </c:pt>
                <c:pt idx="20">
                  <c:v>-1.2771876603328352</c:v>
                </c:pt>
                <c:pt idx="21">
                  <c:v>-4.5267084135774338</c:v>
                </c:pt>
                <c:pt idx="22">
                  <c:v>0.71473973926733869</c:v>
                </c:pt>
                <c:pt idx="23">
                  <c:v>-0.47363938693410335</c:v>
                </c:pt>
                <c:pt idx="24">
                  <c:v>-1.4621438202575052</c:v>
                </c:pt>
                <c:pt idx="25">
                  <c:v>-1.6852401333669986</c:v>
                </c:pt>
                <c:pt idx="26">
                  <c:v>-2.2615460801633658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B02-4368-A71F-F84334678A1C}"/>
            </c:ext>
          </c:extLst>
        </c:ser>
        <c:ser>
          <c:idx val="6"/>
          <c:order val="6"/>
          <c:tx>
            <c:strRef>
              <c:f>'Example Tariff Output'!$J$3:$J$5</c:f>
              <c:strCache>
                <c:ptCount val="3"/>
                <c:pt idx="0">
                  <c:v>2031/32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Output'!$J$6:$J$32</c:f>
              <c:numCache>
                <c:formatCode>_-* #,##0.0000_-;\-* #,##0.0000_-;_-* "-"??????_-;_-@_-</c:formatCode>
                <c:ptCount val="27"/>
                <c:pt idx="0">
                  <c:v>52.036403406115959</c:v>
                </c:pt>
                <c:pt idx="1">
                  <c:v>45.094388581210268</c:v>
                </c:pt>
                <c:pt idx="2">
                  <c:v>44.591522163244043</c:v>
                </c:pt>
                <c:pt idx="3">
                  <c:v>48.888792925628564</c:v>
                </c:pt>
                <c:pt idx="4">
                  <c:v>44.543711788733994</c:v>
                </c:pt>
                <c:pt idx="5">
                  <c:v>36.475865922384145</c:v>
                </c:pt>
                <c:pt idx="6">
                  <c:v>39.320829418396841</c:v>
                </c:pt>
                <c:pt idx="7">
                  <c:v>34.136810853019739</c:v>
                </c:pt>
                <c:pt idx="8">
                  <c:v>35.523045437855494</c:v>
                </c:pt>
                <c:pt idx="9">
                  <c:v>30.096472650219873</c:v>
                </c:pt>
                <c:pt idx="10">
                  <c:v>24.574250154127686</c:v>
                </c:pt>
                <c:pt idx="11">
                  <c:v>18.859028926602122</c:v>
                </c:pt>
                <c:pt idx="12">
                  <c:v>10.20371563740383</c:v>
                </c:pt>
                <c:pt idx="13">
                  <c:v>7.4540380366029746</c:v>
                </c:pt>
                <c:pt idx="14">
                  <c:v>4.4823194904255121</c:v>
                </c:pt>
                <c:pt idx="15">
                  <c:v>1.3371816786690409</c:v>
                </c:pt>
                <c:pt idx="16">
                  <c:v>1.1450592763490972</c:v>
                </c:pt>
                <c:pt idx="17">
                  <c:v>2.3600457780961825</c:v>
                </c:pt>
                <c:pt idx="18">
                  <c:v>0.87926323629493064</c:v>
                </c:pt>
                <c:pt idx="19">
                  <c:v>-1.8765767859060547</c:v>
                </c:pt>
                <c:pt idx="20">
                  <c:v>-1.898649330318706</c:v>
                </c:pt>
                <c:pt idx="21">
                  <c:v>-4.8555724503808699</c:v>
                </c:pt>
                <c:pt idx="22">
                  <c:v>0.91253808602093134</c:v>
                </c:pt>
                <c:pt idx="23">
                  <c:v>-0.48836618908019658</c:v>
                </c:pt>
                <c:pt idx="24">
                  <c:v>-1.5467155567854181</c:v>
                </c:pt>
                <c:pt idx="25">
                  <c:v>-1.7914844397070639</c:v>
                </c:pt>
                <c:pt idx="26">
                  <c:v>-2.4058634147227784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B02-4368-A71F-F84334678A1C}"/>
            </c:ext>
          </c:extLst>
        </c:ser>
        <c:ser>
          <c:idx val="7"/>
          <c:order val="7"/>
          <c:tx>
            <c:strRef>
              <c:f>'Example Tariff Output'!$K$3:$K$5</c:f>
              <c:strCache>
                <c:ptCount val="3"/>
                <c:pt idx="0">
                  <c:v>2032/33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Output'!$K$6:$K$32</c:f>
              <c:numCache>
                <c:formatCode>_-* #,##0.0000_-;\-* #,##0.0000_-;_-* "-"??????_-;_-@_-</c:formatCode>
                <c:ptCount val="27"/>
                <c:pt idx="0">
                  <c:v>52.129656283172089</c:v>
                </c:pt>
                <c:pt idx="1">
                  <c:v>48.477883804148519</c:v>
                </c:pt>
                <c:pt idx="2">
                  <c:v>45.113737583666321</c:v>
                </c:pt>
                <c:pt idx="3">
                  <c:v>49.878728846802801</c:v>
                </c:pt>
                <c:pt idx="4">
                  <c:v>45.023596313273089</c:v>
                </c:pt>
                <c:pt idx="5">
                  <c:v>37.134874835692031</c:v>
                </c:pt>
                <c:pt idx="6">
                  <c:v>40.637639456288895</c:v>
                </c:pt>
                <c:pt idx="7">
                  <c:v>35.119943919191968</c:v>
                </c:pt>
                <c:pt idx="8">
                  <c:v>36.238599290493852</c:v>
                </c:pt>
                <c:pt idx="9">
                  <c:v>30.963419145830063</c:v>
                </c:pt>
                <c:pt idx="10">
                  <c:v>24.828417622083734</c:v>
                </c:pt>
                <c:pt idx="11">
                  <c:v>19.132314143178657</c:v>
                </c:pt>
                <c:pt idx="12">
                  <c:v>10.339255941301671</c:v>
                </c:pt>
                <c:pt idx="13">
                  <c:v>6.9605634781691235</c:v>
                </c:pt>
                <c:pt idx="14">
                  <c:v>4.4028613547997129</c:v>
                </c:pt>
                <c:pt idx="15">
                  <c:v>0.94182959953183476</c:v>
                </c:pt>
                <c:pt idx="16">
                  <c:v>1.2330382379365785</c:v>
                </c:pt>
                <c:pt idx="17">
                  <c:v>2.2238984483360955</c:v>
                </c:pt>
                <c:pt idx="18">
                  <c:v>0.4509370352163975</c:v>
                </c:pt>
                <c:pt idx="19">
                  <c:v>-1.5884395978864316</c:v>
                </c:pt>
                <c:pt idx="20">
                  <c:v>-1.6016767292946514</c:v>
                </c:pt>
                <c:pt idx="21">
                  <c:v>-6.1322962128785479</c:v>
                </c:pt>
                <c:pt idx="22">
                  <c:v>0.97007455251068309</c:v>
                </c:pt>
                <c:pt idx="23">
                  <c:v>-0.42196197085606069</c:v>
                </c:pt>
                <c:pt idx="24">
                  <c:v>-1.4267333095043493</c:v>
                </c:pt>
                <c:pt idx="25">
                  <c:v>-2.031132247776025</c:v>
                </c:pt>
                <c:pt idx="26">
                  <c:v>-2.3928909523473902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7B02-4368-A71F-F84334678A1C}"/>
            </c:ext>
          </c:extLst>
        </c:ser>
        <c:ser>
          <c:idx val="8"/>
          <c:order val="8"/>
          <c:tx>
            <c:strRef>
              <c:f>'Example Tariff Output'!$L$3:$L$5</c:f>
              <c:strCache>
                <c:ptCount val="3"/>
                <c:pt idx="0">
                  <c:v>2033/34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Output'!$L$6:$L$32</c:f>
              <c:numCache>
                <c:formatCode>_-* #,##0.0000_-;\-* #,##0.0000_-;_-* "-"??????_-;_-@_-</c:formatCode>
                <c:ptCount val="27"/>
                <c:pt idx="0">
                  <c:v>54.221358104749903</c:v>
                </c:pt>
                <c:pt idx="1">
                  <c:v>49.85899756944216</c:v>
                </c:pt>
                <c:pt idx="2">
                  <c:v>46.653941067278176</c:v>
                </c:pt>
                <c:pt idx="3">
                  <c:v>51.748652823175007</c:v>
                </c:pt>
                <c:pt idx="4">
                  <c:v>50.070834962363456</c:v>
                </c:pt>
                <c:pt idx="5">
                  <c:v>38.733714605650789</c:v>
                </c:pt>
                <c:pt idx="6">
                  <c:v>43.525890777725479</c:v>
                </c:pt>
                <c:pt idx="7">
                  <c:v>37.099636754021944</c:v>
                </c:pt>
                <c:pt idx="8">
                  <c:v>37.946295729987675</c:v>
                </c:pt>
                <c:pt idx="9">
                  <c:v>33.368098655291057</c:v>
                </c:pt>
                <c:pt idx="10">
                  <c:v>28.736424615809923</c:v>
                </c:pt>
                <c:pt idx="11">
                  <c:v>20.678203356918235</c:v>
                </c:pt>
                <c:pt idx="12">
                  <c:v>11.666803345880869</c:v>
                </c:pt>
                <c:pt idx="13">
                  <c:v>7.3873923509289412</c:v>
                </c:pt>
                <c:pt idx="14">
                  <c:v>4.2494722567017895</c:v>
                </c:pt>
                <c:pt idx="15">
                  <c:v>0.70962796966131969</c:v>
                </c:pt>
                <c:pt idx="16">
                  <c:v>1.5224680107409472</c:v>
                </c:pt>
                <c:pt idx="17">
                  <c:v>2.53178677361374</c:v>
                </c:pt>
                <c:pt idx="18">
                  <c:v>-0.34328865507613421</c:v>
                </c:pt>
                <c:pt idx="19">
                  <c:v>-1.6005294134470791</c:v>
                </c:pt>
                <c:pt idx="20">
                  <c:v>-1.6059038226072131</c:v>
                </c:pt>
                <c:pt idx="21">
                  <c:v>-5.4591484078582928</c:v>
                </c:pt>
                <c:pt idx="22">
                  <c:v>1.0717119790339704</c:v>
                </c:pt>
                <c:pt idx="23">
                  <c:v>-0.4710574310399912</c:v>
                </c:pt>
                <c:pt idx="24">
                  <c:v>-2.0659091690103342</c:v>
                </c:pt>
                <c:pt idx="25">
                  <c:v>-2.5896814225191878</c:v>
                </c:pt>
                <c:pt idx="26">
                  <c:v>-0.87173463677191776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7B02-4368-A71F-F84334678A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4441600"/>
        <c:axId val="444441960"/>
      </c:lineChart>
      <c:catAx>
        <c:axId val="444441600"/>
        <c:scaling>
          <c:orientation val="minMax"/>
        </c:scaling>
        <c:delete val="0"/>
        <c:axPos val="b"/>
        <c:numFmt formatCode="0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441960"/>
        <c:crosses val="autoZero"/>
        <c:auto val="1"/>
        <c:lblAlgn val="ctr"/>
        <c:lblOffset val="100"/>
        <c:noMultiLvlLbl val="0"/>
      </c:catAx>
      <c:valAx>
        <c:axId val="444441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00_-;\-* #,##0.0000_-;_-* &quot;-&quot;????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441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u="none" strike="noStrike" kern="1200" spc="0" baseline="0" dirty="0">
                <a:solidFill>
                  <a:prstClr val="black">
                    <a:lumMod val="65000"/>
                    <a:lumOff val="35000"/>
                  </a:prstClr>
                </a:solidFill>
              </a:rPr>
              <a:t>Example Wider tariff - Conventional Low Carbon Generator (75% ALF)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'Example Tariff Output'!$D$3:$D$5</c:f>
              <c:strCache>
                <c:ptCount val="3"/>
                <c:pt idx="0">
                  <c:v>2025/26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Output'!$D$39:$D$65</c:f>
              <c:numCache>
                <c:formatCode>_-* #,##0.0000_-;\-* #,##0.0000_-;_-* "-"??????_-;_-@_-</c:formatCode>
                <c:ptCount val="27"/>
                <c:pt idx="0">
                  <c:v>39.256950250000003</c:v>
                </c:pt>
                <c:pt idx="1">
                  <c:v>32.176648499999999</c:v>
                </c:pt>
                <c:pt idx="2">
                  <c:v>36.676675000000003</c:v>
                </c:pt>
                <c:pt idx="3">
                  <c:v>33.091920000000002</c:v>
                </c:pt>
                <c:pt idx="4">
                  <c:v>30.332080499999996</c:v>
                </c:pt>
                <c:pt idx="5">
                  <c:v>31.202930249999998</c:v>
                </c:pt>
                <c:pt idx="6">
                  <c:v>34.35106175</c:v>
                </c:pt>
                <c:pt idx="7">
                  <c:v>26.36730575</c:v>
                </c:pt>
                <c:pt idx="8">
                  <c:v>25.0582505</c:v>
                </c:pt>
                <c:pt idx="9">
                  <c:v>23.423116499999999</c:v>
                </c:pt>
                <c:pt idx="10">
                  <c:v>19.6721395</c:v>
                </c:pt>
                <c:pt idx="11">
                  <c:v>14.674516999999998</c:v>
                </c:pt>
                <c:pt idx="12">
                  <c:v>13.22891375</c:v>
                </c:pt>
                <c:pt idx="13">
                  <c:v>7.2813317499999997</c:v>
                </c:pt>
                <c:pt idx="14">
                  <c:v>6.7008437499999998</c:v>
                </c:pt>
                <c:pt idx="15">
                  <c:v>3.6343005000000002</c:v>
                </c:pt>
                <c:pt idx="16">
                  <c:v>3.0135405000000004</c:v>
                </c:pt>
                <c:pt idx="17">
                  <c:v>2.00394775</c:v>
                </c:pt>
                <c:pt idx="18">
                  <c:v>5.66198025</c:v>
                </c:pt>
                <c:pt idx="19">
                  <c:v>3.0543637499999985</c:v>
                </c:pt>
                <c:pt idx="20">
                  <c:v>-0.67623649999999991</c:v>
                </c:pt>
                <c:pt idx="21">
                  <c:v>-5.3738689999999991</c:v>
                </c:pt>
                <c:pt idx="22">
                  <c:v>-3.8865750000000001</c:v>
                </c:pt>
                <c:pt idx="23">
                  <c:v>-0.54134299999999991</c:v>
                </c:pt>
                <c:pt idx="24">
                  <c:v>-3.09287175</c:v>
                </c:pt>
                <c:pt idx="25">
                  <c:v>-6.7894565</c:v>
                </c:pt>
                <c:pt idx="26">
                  <c:v>-10.776982250000001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F5-4432-9E80-CF22429A6685}"/>
            </c:ext>
          </c:extLst>
        </c:ser>
        <c:ser>
          <c:idx val="1"/>
          <c:order val="1"/>
          <c:tx>
            <c:strRef>
              <c:f>'Example Tariff Output'!$E$3:$E$5</c:f>
              <c:strCache>
                <c:ptCount val="3"/>
                <c:pt idx="0">
                  <c:v>2026/27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Output'!$E$39:$E$65</c:f>
              <c:numCache>
                <c:formatCode>_-* #,##0.0000_-;\-* #,##0.0000_-;_-* "-"??????_-;_-@_-</c:formatCode>
                <c:ptCount val="27"/>
                <c:pt idx="0">
                  <c:v>38.681376749999998</c:v>
                </c:pt>
                <c:pt idx="1">
                  <c:v>33.725715999999998</c:v>
                </c:pt>
                <c:pt idx="2">
                  <c:v>37.123859499999995</c:v>
                </c:pt>
                <c:pt idx="3">
                  <c:v>46.332444499999994</c:v>
                </c:pt>
                <c:pt idx="4">
                  <c:v>32.93801225</c:v>
                </c:pt>
                <c:pt idx="5">
                  <c:v>31.796713750000002</c:v>
                </c:pt>
                <c:pt idx="6">
                  <c:v>36.964289000000001</c:v>
                </c:pt>
                <c:pt idx="7">
                  <c:v>26.837651999999999</c:v>
                </c:pt>
                <c:pt idx="8">
                  <c:v>25.956819500000002</c:v>
                </c:pt>
                <c:pt idx="9">
                  <c:v>24.06339475</c:v>
                </c:pt>
                <c:pt idx="10">
                  <c:v>21.439163749999999</c:v>
                </c:pt>
                <c:pt idx="11">
                  <c:v>16.867413249999998</c:v>
                </c:pt>
                <c:pt idx="12">
                  <c:v>13.781645750000001</c:v>
                </c:pt>
                <c:pt idx="13">
                  <c:v>8.3342207500000001</c:v>
                </c:pt>
                <c:pt idx="14">
                  <c:v>7.1321242500000004</c:v>
                </c:pt>
                <c:pt idx="15">
                  <c:v>4.3217237500000003</c:v>
                </c:pt>
                <c:pt idx="16">
                  <c:v>3.2018457499999999</c:v>
                </c:pt>
                <c:pt idx="17">
                  <c:v>1.1648739999999997</c:v>
                </c:pt>
                <c:pt idx="18">
                  <c:v>5.8567747499999996</c:v>
                </c:pt>
                <c:pt idx="19">
                  <c:v>4.347879250000001</c:v>
                </c:pt>
                <c:pt idx="20">
                  <c:v>0.29386574999999926</c:v>
                </c:pt>
                <c:pt idx="21">
                  <c:v>-4.3996912500000001</c:v>
                </c:pt>
                <c:pt idx="22">
                  <c:v>-6.2635472500000002</c:v>
                </c:pt>
                <c:pt idx="23">
                  <c:v>-1.2839972500000001</c:v>
                </c:pt>
                <c:pt idx="24">
                  <c:v>-3.5103642500000003</c:v>
                </c:pt>
                <c:pt idx="25">
                  <c:v>-7.6091369999999996</c:v>
                </c:pt>
                <c:pt idx="26">
                  <c:v>-10.855894000000001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3F5-4432-9E80-CF22429A6685}"/>
            </c:ext>
          </c:extLst>
        </c:ser>
        <c:ser>
          <c:idx val="2"/>
          <c:order val="2"/>
          <c:tx>
            <c:strRef>
              <c:f>'Example Tariff Output'!$F$3:$F$5</c:f>
              <c:strCache>
                <c:ptCount val="3"/>
                <c:pt idx="0">
                  <c:v>2027/28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Output'!$F$39:$F$65</c:f>
              <c:numCache>
                <c:formatCode>_-* #,##0.0000_-;\-* #,##0.0000_-;_-* "-"??????_-;_-@_-</c:formatCode>
                <c:ptCount val="27"/>
                <c:pt idx="0">
                  <c:v>41.722038999999995</c:v>
                </c:pt>
                <c:pt idx="1">
                  <c:v>34.762103499999995</c:v>
                </c:pt>
                <c:pt idx="2">
                  <c:v>37.413937750000002</c:v>
                </c:pt>
                <c:pt idx="3">
                  <c:v>46.879704750000002</c:v>
                </c:pt>
                <c:pt idx="4">
                  <c:v>33.278486000000001</c:v>
                </c:pt>
                <c:pt idx="5">
                  <c:v>32.567971999999997</c:v>
                </c:pt>
                <c:pt idx="6">
                  <c:v>34.821372749999995</c:v>
                </c:pt>
                <c:pt idx="7">
                  <c:v>27.593533749999999</c:v>
                </c:pt>
                <c:pt idx="8">
                  <c:v>25.750845499999997</c:v>
                </c:pt>
                <c:pt idx="9">
                  <c:v>25.157654749999999</c:v>
                </c:pt>
                <c:pt idx="10">
                  <c:v>18.999272749999999</c:v>
                </c:pt>
                <c:pt idx="11">
                  <c:v>16.915940749999997</c:v>
                </c:pt>
                <c:pt idx="12">
                  <c:v>12.313863</c:v>
                </c:pt>
                <c:pt idx="13">
                  <c:v>7.4556389999999997</c:v>
                </c:pt>
                <c:pt idx="14">
                  <c:v>6.5750960000000012</c:v>
                </c:pt>
                <c:pt idx="15">
                  <c:v>3.8709099999999999</c:v>
                </c:pt>
                <c:pt idx="16">
                  <c:v>2.6969707499999998</c:v>
                </c:pt>
                <c:pt idx="17">
                  <c:v>0.64036874999999993</c:v>
                </c:pt>
                <c:pt idx="18">
                  <c:v>5.7220697500000002</c:v>
                </c:pt>
                <c:pt idx="19">
                  <c:v>4.2080597499999994</c:v>
                </c:pt>
                <c:pt idx="20">
                  <c:v>0.64126650000000041</c:v>
                </c:pt>
                <c:pt idx="21">
                  <c:v>-2.1705287500000008</c:v>
                </c:pt>
                <c:pt idx="22">
                  <c:v>-6.9631777499999998</c:v>
                </c:pt>
                <c:pt idx="23">
                  <c:v>-1.3742477499999999</c:v>
                </c:pt>
                <c:pt idx="24">
                  <c:v>-3.6177297499999996</c:v>
                </c:pt>
                <c:pt idx="25">
                  <c:v>-1.3629629999999999</c:v>
                </c:pt>
                <c:pt idx="26">
                  <c:v>-2.8843657499999997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3F5-4432-9E80-CF22429A6685}"/>
            </c:ext>
          </c:extLst>
        </c:ser>
        <c:ser>
          <c:idx val="3"/>
          <c:order val="3"/>
          <c:tx>
            <c:strRef>
              <c:f>'Example Tariff Output'!$G$3:$G$5</c:f>
              <c:strCache>
                <c:ptCount val="3"/>
                <c:pt idx="0">
                  <c:v>2028/29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Output'!$G$39:$G$65</c:f>
              <c:numCache>
                <c:formatCode>_-* #,##0.0000_-;\-* #,##0.0000_-;_-* "-"??????_-;_-@_-</c:formatCode>
                <c:ptCount val="27"/>
                <c:pt idx="0">
                  <c:v>51.543969250000004</c:v>
                </c:pt>
                <c:pt idx="1">
                  <c:v>36.634539000000004</c:v>
                </c:pt>
                <c:pt idx="2">
                  <c:v>37.852743500000003</c:v>
                </c:pt>
                <c:pt idx="3">
                  <c:v>47.375533500000003</c:v>
                </c:pt>
                <c:pt idx="4">
                  <c:v>33.476757499999998</c:v>
                </c:pt>
                <c:pt idx="5">
                  <c:v>32.735700250000001</c:v>
                </c:pt>
                <c:pt idx="6">
                  <c:v>34.060998999999995</c:v>
                </c:pt>
                <c:pt idx="7">
                  <c:v>27.642645999999999</c:v>
                </c:pt>
                <c:pt idx="8">
                  <c:v>24.368290999999999</c:v>
                </c:pt>
                <c:pt idx="9">
                  <c:v>25.192905249999999</c:v>
                </c:pt>
                <c:pt idx="10">
                  <c:v>19.219810250000002</c:v>
                </c:pt>
                <c:pt idx="11">
                  <c:v>17.010780750000002</c:v>
                </c:pt>
                <c:pt idx="12">
                  <c:v>12.1260645</c:v>
                </c:pt>
                <c:pt idx="13">
                  <c:v>7.2455745</c:v>
                </c:pt>
                <c:pt idx="14">
                  <c:v>6.2476622500000003</c:v>
                </c:pt>
                <c:pt idx="15">
                  <c:v>3.2824659999999999</c:v>
                </c:pt>
                <c:pt idx="16">
                  <c:v>2.3221847499999999</c:v>
                </c:pt>
                <c:pt idx="17">
                  <c:v>0.70167399999999991</c:v>
                </c:pt>
                <c:pt idx="18">
                  <c:v>5.4548007500000004</c:v>
                </c:pt>
                <c:pt idx="19">
                  <c:v>4.3570132500000005</c:v>
                </c:pt>
                <c:pt idx="20">
                  <c:v>1.2366247499999998</c:v>
                </c:pt>
                <c:pt idx="21">
                  <c:v>-1.7828044999999992</c:v>
                </c:pt>
                <c:pt idx="22">
                  <c:v>-5.0623974999999994</c:v>
                </c:pt>
                <c:pt idx="23">
                  <c:v>-0.61737350000000002</c:v>
                </c:pt>
                <c:pt idx="24">
                  <c:v>-3.7969307499999996</c:v>
                </c:pt>
                <c:pt idx="25">
                  <c:v>0.44006799999999968</c:v>
                </c:pt>
                <c:pt idx="26">
                  <c:v>-1.9369515000000006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3F5-4432-9E80-CF22429A6685}"/>
            </c:ext>
          </c:extLst>
        </c:ser>
        <c:ser>
          <c:idx val="4"/>
          <c:order val="4"/>
          <c:tx>
            <c:strRef>
              <c:f>'Example Tariff Output'!$H$3:$H$5</c:f>
              <c:strCache>
                <c:ptCount val="3"/>
                <c:pt idx="0">
                  <c:v>2029/30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Output'!$H$39:$H$65</c:f>
              <c:numCache>
                <c:formatCode>_-* #,##0.0000_-;\-* #,##0.0000_-;_-* "-"??????_-;_-@_-</c:formatCode>
                <c:ptCount val="27"/>
                <c:pt idx="0">
                  <c:v>65.363388206183885</c:v>
                </c:pt>
                <c:pt idx="1">
                  <c:v>50.820210887207281</c:v>
                </c:pt>
                <c:pt idx="2">
                  <c:v>51.390503724564525</c:v>
                </c:pt>
                <c:pt idx="3">
                  <c:v>60.211108724564525</c:v>
                </c:pt>
                <c:pt idx="4">
                  <c:v>44.821990359967756</c:v>
                </c:pt>
                <c:pt idx="5">
                  <c:v>44.34234388150302</c:v>
                </c:pt>
                <c:pt idx="6">
                  <c:v>46.252186894954086</c:v>
                </c:pt>
                <c:pt idx="7">
                  <c:v>38.505455894954082</c:v>
                </c:pt>
                <c:pt idx="8">
                  <c:v>36.014687880654876</c:v>
                </c:pt>
                <c:pt idx="9">
                  <c:v>34.2259020794855</c:v>
                </c:pt>
                <c:pt idx="10">
                  <c:v>29.5264750794855</c:v>
                </c:pt>
                <c:pt idx="11">
                  <c:v>23.383124483620222</c:v>
                </c:pt>
                <c:pt idx="12">
                  <c:v>11.957381754029367</c:v>
                </c:pt>
                <c:pt idx="13">
                  <c:v>9.6132337540293662</c:v>
                </c:pt>
                <c:pt idx="14">
                  <c:v>5.5204887080394212</c:v>
                </c:pt>
                <c:pt idx="15">
                  <c:v>2.8899200920767036</c:v>
                </c:pt>
                <c:pt idx="16">
                  <c:v>1.7053992504928925</c:v>
                </c:pt>
                <c:pt idx="17">
                  <c:v>-0.22543546714629098</c:v>
                </c:pt>
                <c:pt idx="18">
                  <c:v>4.2645081349534681</c:v>
                </c:pt>
                <c:pt idx="19">
                  <c:v>3.5761706215747608</c:v>
                </c:pt>
                <c:pt idx="20">
                  <c:v>-0.15097517052289078</c:v>
                </c:pt>
                <c:pt idx="21">
                  <c:v>-3.1093526860227918</c:v>
                </c:pt>
                <c:pt idx="22">
                  <c:v>-8.0935306860227918</c:v>
                </c:pt>
                <c:pt idx="23">
                  <c:v>-2.3503256860227917</c:v>
                </c:pt>
                <c:pt idx="24">
                  <c:v>-4.8003269376965267</c:v>
                </c:pt>
                <c:pt idx="25">
                  <c:v>-1.4680408493223425</c:v>
                </c:pt>
                <c:pt idx="26">
                  <c:v>-3.4308960329562952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3F5-4432-9E80-CF22429A6685}"/>
            </c:ext>
          </c:extLst>
        </c:ser>
        <c:ser>
          <c:idx val="5"/>
          <c:order val="5"/>
          <c:tx>
            <c:strRef>
              <c:f>'Example Tariff Output'!$I$3:$I$5</c:f>
              <c:strCache>
                <c:ptCount val="3"/>
                <c:pt idx="0">
                  <c:v>2030/31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Output'!$I$39:$I$65</c:f>
              <c:numCache>
                <c:formatCode>_-* #,##0.0000_-;\-* #,##0.0000_-;_-* "-"??????_-;_-@_-</c:formatCode>
                <c:ptCount val="27"/>
                <c:pt idx="0">
                  <c:v>69.758789669823955</c:v>
                </c:pt>
                <c:pt idx="1">
                  <c:v>63.829650713822431</c:v>
                </c:pt>
                <c:pt idx="2">
                  <c:v>59.936501674263447</c:v>
                </c:pt>
                <c:pt idx="3">
                  <c:v>64.34460282900433</c:v>
                </c:pt>
                <c:pt idx="4">
                  <c:v>59.463943989238871</c:v>
                </c:pt>
                <c:pt idx="5">
                  <c:v>53.787711075799514</c:v>
                </c:pt>
                <c:pt idx="6">
                  <c:v>56.274399533577906</c:v>
                </c:pt>
                <c:pt idx="7">
                  <c:v>50.137959123179456</c:v>
                </c:pt>
                <c:pt idx="8">
                  <c:v>49.95293543890093</c:v>
                </c:pt>
                <c:pt idx="9">
                  <c:v>42.139122085052016</c:v>
                </c:pt>
                <c:pt idx="10">
                  <c:v>36.472117019518436</c:v>
                </c:pt>
                <c:pt idx="11">
                  <c:v>27.561238398759592</c:v>
                </c:pt>
                <c:pt idx="12">
                  <c:v>17.84822156286592</c:v>
                </c:pt>
                <c:pt idx="13">
                  <c:v>12.707602010801402</c:v>
                </c:pt>
                <c:pt idx="14">
                  <c:v>10.941239425076262</c:v>
                </c:pt>
                <c:pt idx="15">
                  <c:v>4.8765909615707841</c:v>
                </c:pt>
                <c:pt idx="16">
                  <c:v>1.7412428574452921</c:v>
                </c:pt>
                <c:pt idx="17">
                  <c:v>1.81516354401783</c:v>
                </c:pt>
                <c:pt idx="18">
                  <c:v>5.683097461415759</c:v>
                </c:pt>
                <c:pt idx="19">
                  <c:v>6.2562388957834605</c:v>
                </c:pt>
                <c:pt idx="20">
                  <c:v>1.7324091950461358</c:v>
                </c:pt>
                <c:pt idx="21">
                  <c:v>-1.5492491931988051</c:v>
                </c:pt>
                <c:pt idx="22">
                  <c:v>-4.3180940007726196</c:v>
                </c:pt>
                <c:pt idx="23">
                  <c:v>-5.1698913623871121</c:v>
                </c:pt>
                <c:pt idx="24">
                  <c:v>-5.6375799296718476</c:v>
                </c:pt>
                <c:pt idx="25">
                  <c:v>1.0616740837020724</c:v>
                </c:pt>
                <c:pt idx="26">
                  <c:v>2.3819374628949702E-2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3F5-4432-9E80-CF22429A6685}"/>
            </c:ext>
          </c:extLst>
        </c:ser>
        <c:ser>
          <c:idx val="6"/>
          <c:order val="6"/>
          <c:tx>
            <c:strRef>
              <c:f>'Example Tariff Output'!$J$3:$J$5</c:f>
              <c:strCache>
                <c:ptCount val="3"/>
                <c:pt idx="0">
                  <c:v>2031/32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Output'!$J$39:$J$65</c:f>
              <c:numCache>
                <c:formatCode>_-* #,##0.0000_-;\-* #,##0.0000_-;_-* "-"??????_-;_-@_-</c:formatCode>
                <c:ptCount val="27"/>
                <c:pt idx="0">
                  <c:v>71.031516539553451</c:v>
                </c:pt>
                <c:pt idx="1">
                  <c:v>65.382038147467497</c:v>
                </c:pt>
                <c:pt idx="2">
                  <c:v>61.09770465456387</c:v>
                </c:pt>
                <c:pt idx="3">
                  <c:v>65.409096920085858</c:v>
                </c:pt>
                <c:pt idx="4">
                  <c:v>61.386989770688622</c:v>
                </c:pt>
                <c:pt idx="5">
                  <c:v>54.946283058922916</c:v>
                </c:pt>
                <c:pt idx="6">
                  <c:v>57.305424171340782</c:v>
                </c:pt>
                <c:pt idx="7">
                  <c:v>51.343185333496081</c:v>
                </c:pt>
                <c:pt idx="8">
                  <c:v>51.120431667472474</c:v>
                </c:pt>
                <c:pt idx="9">
                  <c:v>43.054146847115291</c:v>
                </c:pt>
                <c:pt idx="10">
                  <c:v>37.201258891385379</c:v>
                </c:pt>
                <c:pt idx="11">
                  <c:v>27.351226475796402</c:v>
                </c:pt>
                <c:pt idx="12">
                  <c:v>18.426170920139505</c:v>
                </c:pt>
                <c:pt idx="13">
                  <c:v>13.268657602347893</c:v>
                </c:pt>
                <c:pt idx="14">
                  <c:v>11.287845054981497</c:v>
                </c:pt>
                <c:pt idx="15">
                  <c:v>5.1227676598309975</c:v>
                </c:pt>
                <c:pt idx="16">
                  <c:v>2.9002099066558742</c:v>
                </c:pt>
                <c:pt idx="17">
                  <c:v>2.5661157926711535</c:v>
                </c:pt>
                <c:pt idx="18">
                  <c:v>6.0838312796812311</c:v>
                </c:pt>
                <c:pt idx="19">
                  <c:v>5.7510220180869851</c:v>
                </c:pt>
                <c:pt idx="20">
                  <c:v>0.76317519327116212</c:v>
                </c:pt>
                <c:pt idx="21">
                  <c:v>-3.485716063430004</c:v>
                </c:pt>
                <c:pt idx="22">
                  <c:v>-2.5016426192488996</c:v>
                </c:pt>
                <c:pt idx="23">
                  <c:v>-4.9631801601045114</c:v>
                </c:pt>
                <c:pt idx="24">
                  <c:v>-5.80411900976463</c:v>
                </c:pt>
                <c:pt idx="25">
                  <c:v>0.57318216526125321</c:v>
                </c:pt>
                <c:pt idx="26">
                  <c:v>-0.49277118067757186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3F5-4432-9E80-CF22429A6685}"/>
            </c:ext>
          </c:extLst>
        </c:ser>
        <c:ser>
          <c:idx val="7"/>
          <c:order val="7"/>
          <c:tx>
            <c:strRef>
              <c:f>'Example Tariff Output'!$K$3:$K$5</c:f>
              <c:strCache>
                <c:ptCount val="3"/>
                <c:pt idx="0">
                  <c:v>2032/33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Output'!$K$39:$K$65</c:f>
              <c:numCache>
                <c:formatCode>_-* #,##0.0000_-;\-* #,##0.0000_-;_-* "-"??????_-;_-@_-</c:formatCode>
                <c:ptCount val="27"/>
                <c:pt idx="0">
                  <c:v>73.63599931967984</c:v>
                </c:pt>
                <c:pt idx="1">
                  <c:v>65.583574101371454</c:v>
                </c:pt>
                <c:pt idx="2">
                  <c:v>63.975991084908074</c:v>
                </c:pt>
                <c:pt idx="3">
                  <c:v>68.03188345430469</c:v>
                </c:pt>
                <c:pt idx="4">
                  <c:v>63.92829969158111</c:v>
                </c:pt>
                <c:pt idx="5">
                  <c:v>56.678240438316884</c:v>
                </c:pt>
                <c:pt idx="6">
                  <c:v>59.00674162699319</c:v>
                </c:pt>
                <c:pt idx="7">
                  <c:v>53.273509636395545</c:v>
                </c:pt>
                <c:pt idx="8">
                  <c:v>52.865944079093325</c:v>
                </c:pt>
                <c:pt idx="9">
                  <c:v>44.789922485250536</c:v>
                </c:pt>
                <c:pt idx="10">
                  <c:v>38.147626167969811</c:v>
                </c:pt>
                <c:pt idx="11">
                  <c:v>28.764750296972849</c:v>
                </c:pt>
                <c:pt idx="12">
                  <c:v>18.458000673124101</c:v>
                </c:pt>
                <c:pt idx="13">
                  <c:v>13.639879791379736</c:v>
                </c:pt>
                <c:pt idx="14">
                  <c:v>11.22265575235893</c:v>
                </c:pt>
                <c:pt idx="15">
                  <c:v>5.26068633232238</c:v>
                </c:pt>
                <c:pt idx="16">
                  <c:v>0.9053713042147058</c:v>
                </c:pt>
                <c:pt idx="17">
                  <c:v>2.146806236240185</c:v>
                </c:pt>
                <c:pt idx="18">
                  <c:v>6.3442308441423778</c:v>
                </c:pt>
                <c:pt idx="19">
                  <c:v>5.4477446047073173</c:v>
                </c:pt>
                <c:pt idx="20">
                  <c:v>0.78318778204492734</c:v>
                </c:pt>
                <c:pt idx="21">
                  <c:v>-4.5074816973662761</c:v>
                </c:pt>
                <c:pt idx="22">
                  <c:v>-2.5565911916474255</c:v>
                </c:pt>
                <c:pt idx="23">
                  <c:v>-4.7256061843688455</c:v>
                </c:pt>
                <c:pt idx="24">
                  <c:v>-5.5690254785242503</c:v>
                </c:pt>
                <c:pt idx="25">
                  <c:v>-0.42753836001799234</c:v>
                </c:pt>
                <c:pt idx="26">
                  <c:v>-2.9263451463988912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3F5-4432-9E80-CF22429A6685}"/>
            </c:ext>
          </c:extLst>
        </c:ser>
        <c:ser>
          <c:idx val="8"/>
          <c:order val="8"/>
          <c:tx>
            <c:strRef>
              <c:f>'Example Tariff Output'!$L$3:$L$5</c:f>
              <c:strCache>
                <c:ptCount val="3"/>
                <c:pt idx="0">
                  <c:v>2033/34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Output'!$L$39:$L$65</c:f>
              <c:numCache>
                <c:formatCode>_-* #,##0.0000_-;\-* #,##0.0000_-;_-* "-"??????_-;_-@_-</c:formatCode>
                <c:ptCount val="27"/>
                <c:pt idx="0">
                  <c:v>79.495506018072575</c:v>
                </c:pt>
                <c:pt idx="1">
                  <c:v>71.587335015221839</c:v>
                </c:pt>
                <c:pt idx="2">
                  <c:v>68.757160310153864</c:v>
                </c:pt>
                <c:pt idx="3">
                  <c:v>73.519828993068302</c:v>
                </c:pt>
                <c:pt idx="4">
                  <c:v>72.786016449605938</c:v>
                </c:pt>
                <c:pt idx="5">
                  <c:v>59.43996780126507</c:v>
                </c:pt>
                <c:pt idx="6">
                  <c:v>63.076619843043005</c:v>
                </c:pt>
                <c:pt idx="7">
                  <c:v>56.325949430101133</c:v>
                </c:pt>
                <c:pt idx="8">
                  <c:v>56.283067966022074</c:v>
                </c:pt>
                <c:pt idx="9">
                  <c:v>47.745233105441471</c:v>
                </c:pt>
                <c:pt idx="10">
                  <c:v>42.410577210081229</c:v>
                </c:pt>
                <c:pt idx="11">
                  <c:v>30.437348054350977</c:v>
                </c:pt>
                <c:pt idx="12">
                  <c:v>18.427022807748674</c:v>
                </c:pt>
                <c:pt idx="13">
                  <c:v>14.415622742729527</c:v>
                </c:pt>
                <c:pt idx="14">
                  <c:v>9.1006945368126768</c:v>
                </c:pt>
                <c:pt idx="15">
                  <c:v>3.7027458634539734</c:v>
                </c:pt>
                <c:pt idx="16">
                  <c:v>1.7628081617510165</c:v>
                </c:pt>
                <c:pt idx="17">
                  <c:v>2.9594785368477492</c:v>
                </c:pt>
                <c:pt idx="18">
                  <c:v>4.7376873031006603</c:v>
                </c:pt>
                <c:pt idx="19">
                  <c:v>2.3183377372545042</c:v>
                </c:pt>
                <c:pt idx="20">
                  <c:v>-0.81121974788201823</c:v>
                </c:pt>
                <c:pt idx="21">
                  <c:v>-4.6239670592805204</c:v>
                </c:pt>
                <c:pt idx="22">
                  <c:v>-1.0468720474298863</c:v>
                </c:pt>
                <c:pt idx="23">
                  <c:v>-3.1641854553785009</c:v>
                </c:pt>
                <c:pt idx="24">
                  <c:v>-5.185380536395674</c:v>
                </c:pt>
                <c:pt idx="25">
                  <c:v>-1.5257737916935941</c:v>
                </c:pt>
                <c:pt idx="26">
                  <c:v>-1.7149115303023765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B3F5-4432-9E80-CF22429A66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4441600"/>
        <c:axId val="444441960"/>
      </c:lineChart>
      <c:catAx>
        <c:axId val="444441600"/>
        <c:scaling>
          <c:orientation val="minMax"/>
        </c:scaling>
        <c:delete val="0"/>
        <c:axPos val="b"/>
        <c:numFmt formatCode="0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441960"/>
        <c:crosses val="autoZero"/>
        <c:auto val="1"/>
        <c:lblAlgn val="ctr"/>
        <c:lblOffset val="100"/>
        <c:noMultiLvlLbl val="0"/>
      </c:catAx>
      <c:valAx>
        <c:axId val="444441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00_-;\-* #,##0.0000_-;_-* &quot;-&quot;????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441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u="none" strike="noStrike" kern="1200" spc="0" baseline="0" dirty="0">
                <a:solidFill>
                  <a:prstClr val="black">
                    <a:lumMod val="65000"/>
                    <a:lumOff val="35000"/>
                  </a:prstClr>
                </a:solidFill>
              </a:rPr>
              <a:t>Example Wider tariff - Conventional Carbon Generator (40% ALF)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'Example Tariff Output'!$D$3:$D$5</c:f>
              <c:strCache>
                <c:ptCount val="3"/>
                <c:pt idx="0">
                  <c:v>2025/26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Output'!$D$72:$D$98</c:f>
              <c:numCache>
                <c:formatCode>_-* #,##0.0000_-;\-* #,##0.0000_-;_-* "-"??????_-;_-@_-</c:formatCode>
                <c:ptCount val="27"/>
                <c:pt idx="0">
                  <c:v>19.8443006</c:v>
                </c:pt>
                <c:pt idx="1">
                  <c:v>16.312498000000001</c:v>
                </c:pt>
                <c:pt idx="2">
                  <c:v>18.6975902</c:v>
                </c:pt>
                <c:pt idx="3">
                  <c:v>14.0467402</c:v>
                </c:pt>
                <c:pt idx="4">
                  <c:v>15.965828200000001</c:v>
                </c:pt>
                <c:pt idx="5">
                  <c:v>16.403416799999999</c:v>
                </c:pt>
                <c:pt idx="6">
                  <c:v>16.407504200000002</c:v>
                </c:pt>
                <c:pt idx="7">
                  <c:v>13.935653600000002</c:v>
                </c:pt>
                <c:pt idx="8">
                  <c:v>12.865265600000001</c:v>
                </c:pt>
                <c:pt idx="9">
                  <c:v>11.6406706</c:v>
                </c:pt>
                <c:pt idx="10">
                  <c:v>11.235867800000001</c:v>
                </c:pt>
                <c:pt idx="11">
                  <c:v>7.2690234</c:v>
                </c:pt>
                <c:pt idx="12">
                  <c:v>8.1727068000000003</c:v>
                </c:pt>
                <c:pt idx="13">
                  <c:v>3.9466603999999998</c:v>
                </c:pt>
                <c:pt idx="14">
                  <c:v>5.5065604000000006</c:v>
                </c:pt>
                <c:pt idx="15">
                  <c:v>3.2063296000000001</c:v>
                </c:pt>
                <c:pt idx="16">
                  <c:v>2.8542604000000003</c:v>
                </c:pt>
                <c:pt idx="17">
                  <c:v>1.5477784000000001</c:v>
                </c:pt>
                <c:pt idx="18">
                  <c:v>5.4308139999999998</c:v>
                </c:pt>
                <c:pt idx="19">
                  <c:v>6.0221267999999988</c:v>
                </c:pt>
                <c:pt idx="20">
                  <c:v>2.2123771999999997</c:v>
                </c:pt>
                <c:pt idx="21">
                  <c:v>1.3613000000000319E-2</c:v>
                </c:pt>
                <c:pt idx="22">
                  <c:v>-2.891969</c:v>
                </c:pt>
                <c:pt idx="23">
                  <c:v>-1.5710668000000001</c:v>
                </c:pt>
                <c:pt idx="24">
                  <c:v>-1.7070589999999999</c:v>
                </c:pt>
                <c:pt idx="25">
                  <c:v>-4.9590300000000003</c:v>
                </c:pt>
                <c:pt idx="26">
                  <c:v>-6.5317920000000003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D9-4156-BC57-8B949E37292B}"/>
            </c:ext>
          </c:extLst>
        </c:ser>
        <c:ser>
          <c:idx val="1"/>
          <c:order val="1"/>
          <c:tx>
            <c:strRef>
              <c:f>'Example Tariff Output'!$E$3:$E$5</c:f>
              <c:strCache>
                <c:ptCount val="3"/>
                <c:pt idx="0">
                  <c:v>2026/27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Output'!$E$72:$E$98</c:f>
              <c:numCache>
                <c:formatCode>_-* #,##0.0000_-;\-* #,##0.0000_-;_-* "-"??????_-;_-@_-</c:formatCode>
                <c:ptCount val="27"/>
                <c:pt idx="0">
                  <c:v>19.006923999999998</c:v>
                </c:pt>
                <c:pt idx="1">
                  <c:v>17.130641999999998</c:v>
                </c:pt>
                <c:pt idx="2">
                  <c:v>18.388886400000001</c:v>
                </c:pt>
                <c:pt idx="3">
                  <c:v>22.028432800000004</c:v>
                </c:pt>
                <c:pt idx="4">
                  <c:v>17.685862800000002</c:v>
                </c:pt>
                <c:pt idx="5">
                  <c:v>16.748655600000003</c:v>
                </c:pt>
                <c:pt idx="6">
                  <c:v>17.149955200000001</c:v>
                </c:pt>
                <c:pt idx="7">
                  <c:v>13.948264999999999</c:v>
                </c:pt>
                <c:pt idx="8">
                  <c:v>13.064102800000002</c:v>
                </c:pt>
                <c:pt idx="9">
                  <c:v>11.5663096</c:v>
                </c:pt>
                <c:pt idx="10">
                  <c:v>12.0792926</c:v>
                </c:pt>
                <c:pt idx="11">
                  <c:v>8.4682050000000011</c:v>
                </c:pt>
                <c:pt idx="12">
                  <c:v>8.5234158000000004</c:v>
                </c:pt>
                <c:pt idx="13">
                  <c:v>4.5468980000000006</c:v>
                </c:pt>
                <c:pt idx="14">
                  <c:v>5.8264422000000007</c:v>
                </c:pt>
                <c:pt idx="15">
                  <c:v>3.5986251999999999</c:v>
                </c:pt>
                <c:pt idx="16">
                  <c:v>3.2712074000000002</c:v>
                </c:pt>
                <c:pt idx="17">
                  <c:v>0.90398299999999998</c:v>
                </c:pt>
                <c:pt idx="18">
                  <c:v>4.7712246</c:v>
                </c:pt>
                <c:pt idx="19">
                  <c:v>6.8847090000000009</c:v>
                </c:pt>
                <c:pt idx="20">
                  <c:v>3.0250147999999992</c:v>
                </c:pt>
                <c:pt idx="21">
                  <c:v>0.54722599999999977</c:v>
                </c:pt>
                <c:pt idx="22">
                  <c:v>-4.9812235999999999</c:v>
                </c:pt>
                <c:pt idx="23">
                  <c:v>-1.8824234</c:v>
                </c:pt>
                <c:pt idx="24">
                  <c:v>-1.9607900000000003</c:v>
                </c:pt>
                <c:pt idx="25">
                  <c:v>-5.4860860000000002</c:v>
                </c:pt>
                <c:pt idx="26">
                  <c:v>-6.4745422000000001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6D9-4156-BC57-8B949E37292B}"/>
            </c:ext>
          </c:extLst>
        </c:ser>
        <c:ser>
          <c:idx val="2"/>
          <c:order val="2"/>
          <c:tx>
            <c:strRef>
              <c:f>'Example Tariff Output'!$F$3:$F$5</c:f>
              <c:strCache>
                <c:ptCount val="3"/>
                <c:pt idx="0">
                  <c:v>2027/28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Output'!$F$72:$F$98</c:f>
              <c:numCache>
                <c:formatCode>_-* #,##0.0000_-;\-* #,##0.0000_-;_-* "-"??????_-;_-@_-</c:formatCode>
                <c:ptCount val="27"/>
                <c:pt idx="0">
                  <c:v>20.732958800000002</c:v>
                </c:pt>
                <c:pt idx="1">
                  <c:v>17.689021399999998</c:v>
                </c:pt>
                <c:pt idx="2">
                  <c:v>19.004421399999998</c:v>
                </c:pt>
                <c:pt idx="3">
                  <c:v>22.7772726</c:v>
                </c:pt>
                <c:pt idx="4">
                  <c:v>18.283620200000001</c:v>
                </c:pt>
                <c:pt idx="5">
                  <c:v>17.649936</c:v>
                </c:pt>
                <c:pt idx="6">
                  <c:v>16.959705599999999</c:v>
                </c:pt>
                <c:pt idx="7">
                  <c:v>14.902408600000001</c:v>
                </c:pt>
                <c:pt idx="8">
                  <c:v>13.243375200000001</c:v>
                </c:pt>
                <c:pt idx="9">
                  <c:v>12.8682832</c:v>
                </c:pt>
                <c:pt idx="10">
                  <c:v>10.3941748</c:v>
                </c:pt>
                <c:pt idx="11">
                  <c:v>8.6752701999999999</c:v>
                </c:pt>
                <c:pt idx="12">
                  <c:v>7.6491132000000004</c:v>
                </c:pt>
                <c:pt idx="13">
                  <c:v>4.0801613999999997</c:v>
                </c:pt>
                <c:pt idx="14">
                  <c:v>5.3534962000000004</c:v>
                </c:pt>
                <c:pt idx="15">
                  <c:v>3.2085322000000001</c:v>
                </c:pt>
                <c:pt idx="16">
                  <c:v>2.8680811999999998</c:v>
                </c:pt>
                <c:pt idx="17">
                  <c:v>0.49235059999999997</c:v>
                </c:pt>
                <c:pt idx="18">
                  <c:v>4.6470947999999996</c:v>
                </c:pt>
                <c:pt idx="19">
                  <c:v>6.9658871999999992</c:v>
                </c:pt>
                <c:pt idx="20">
                  <c:v>3.3118652000000002</c:v>
                </c:pt>
                <c:pt idx="21">
                  <c:v>2.0605126</c:v>
                </c:pt>
                <c:pt idx="22">
                  <c:v>-5.4488440000000002</c:v>
                </c:pt>
                <c:pt idx="23">
                  <c:v>-2.0586625999999999</c:v>
                </c:pt>
                <c:pt idx="24">
                  <c:v>-2.1696562000000004</c:v>
                </c:pt>
                <c:pt idx="25">
                  <c:v>3.7896600000000058E-2</c:v>
                </c:pt>
                <c:pt idx="26">
                  <c:v>-0.21222040000000009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6D9-4156-BC57-8B949E37292B}"/>
            </c:ext>
          </c:extLst>
        </c:ser>
        <c:ser>
          <c:idx val="3"/>
          <c:order val="3"/>
          <c:tx>
            <c:strRef>
              <c:f>'Example Tariff Output'!$G$3:$G$5</c:f>
              <c:strCache>
                <c:ptCount val="3"/>
                <c:pt idx="0">
                  <c:v>2028/29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Output'!$G$72:$G$98</c:f>
              <c:numCache>
                <c:formatCode>_-* #,##0.0000_-;\-* #,##0.0000_-;_-* "-"??????_-;_-@_-</c:formatCode>
                <c:ptCount val="27"/>
                <c:pt idx="0">
                  <c:v>24.502489800000003</c:v>
                </c:pt>
                <c:pt idx="1">
                  <c:v>17.371520799999999</c:v>
                </c:pt>
                <c:pt idx="2">
                  <c:v>18.433760800000002</c:v>
                </c:pt>
                <c:pt idx="3">
                  <c:v>22.236174200000001</c:v>
                </c:pt>
                <c:pt idx="4">
                  <c:v>17.759866600000002</c:v>
                </c:pt>
                <c:pt idx="5">
                  <c:v>17.127231200000001</c:v>
                </c:pt>
                <c:pt idx="6">
                  <c:v>16.198177000000001</c:v>
                </c:pt>
                <c:pt idx="7">
                  <c:v>14.3506702</c:v>
                </c:pt>
                <c:pt idx="8">
                  <c:v>12.0983164</c:v>
                </c:pt>
                <c:pt idx="9">
                  <c:v>12.3900282</c:v>
                </c:pt>
                <c:pt idx="10">
                  <c:v>10.008481000000002</c:v>
                </c:pt>
                <c:pt idx="11">
                  <c:v>8.2697982000000003</c:v>
                </c:pt>
                <c:pt idx="12">
                  <c:v>7.1132645999999999</c:v>
                </c:pt>
                <c:pt idx="13">
                  <c:v>3.5637684000000003</c:v>
                </c:pt>
                <c:pt idx="14">
                  <c:v>4.7813895999999998</c:v>
                </c:pt>
                <c:pt idx="15">
                  <c:v>2.3836519999999997</c:v>
                </c:pt>
                <c:pt idx="16">
                  <c:v>2.4058106000000001</c:v>
                </c:pt>
                <c:pt idx="17">
                  <c:v>0.57105119999999998</c:v>
                </c:pt>
                <c:pt idx="18">
                  <c:v>4.1341510000000001</c:v>
                </c:pt>
                <c:pt idx="19">
                  <c:v>7.0799436</c:v>
                </c:pt>
                <c:pt idx="20">
                  <c:v>3.7917671999999998</c:v>
                </c:pt>
                <c:pt idx="21">
                  <c:v>2.1099530000000004</c:v>
                </c:pt>
                <c:pt idx="22">
                  <c:v>-3.0190001999999998</c:v>
                </c:pt>
                <c:pt idx="23">
                  <c:v>-0.89634520000000006</c:v>
                </c:pt>
                <c:pt idx="24">
                  <c:v>-2.2823194</c:v>
                </c:pt>
                <c:pt idx="25">
                  <c:v>1.6860833999999998</c:v>
                </c:pt>
                <c:pt idx="26">
                  <c:v>0.59439339999999996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6D9-4156-BC57-8B949E37292B}"/>
            </c:ext>
          </c:extLst>
        </c:ser>
        <c:ser>
          <c:idx val="4"/>
          <c:order val="4"/>
          <c:tx>
            <c:strRef>
              <c:f>'Example Tariff Output'!$H$3:$H$5</c:f>
              <c:strCache>
                <c:ptCount val="3"/>
                <c:pt idx="0">
                  <c:v>2029/30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Output'!$H$72:$H$98</c:f>
              <c:numCache>
                <c:formatCode>_-* #,##0.0000_-;\-* #,##0.0000_-;_-* "-"??????_-;_-@_-</c:formatCode>
                <c:ptCount val="27"/>
                <c:pt idx="0">
                  <c:v>31.499589709964738</c:v>
                </c:pt>
                <c:pt idx="1">
                  <c:v>23.949014006510556</c:v>
                </c:pt>
                <c:pt idx="2">
                  <c:v>25.466200386434412</c:v>
                </c:pt>
                <c:pt idx="3">
                  <c:v>28.947358586434415</c:v>
                </c:pt>
                <c:pt idx="4">
                  <c:v>22.766093258649466</c:v>
                </c:pt>
                <c:pt idx="5">
                  <c:v>23.103898870134945</c:v>
                </c:pt>
                <c:pt idx="6">
                  <c:v>22.649855943975513</c:v>
                </c:pt>
                <c:pt idx="7">
                  <c:v>19.829526943975512</c:v>
                </c:pt>
                <c:pt idx="8">
                  <c:v>17.847255136349272</c:v>
                </c:pt>
                <c:pt idx="9">
                  <c:v>16.860869842392269</c:v>
                </c:pt>
                <c:pt idx="10">
                  <c:v>15.059850242392265</c:v>
                </c:pt>
                <c:pt idx="11">
                  <c:v>11.450303324597453</c:v>
                </c:pt>
                <c:pt idx="12">
                  <c:v>7.1148442688156619</c:v>
                </c:pt>
                <c:pt idx="13">
                  <c:v>4.7474834688156617</c:v>
                </c:pt>
                <c:pt idx="14">
                  <c:v>4.6166851109543581</c:v>
                </c:pt>
                <c:pt idx="15">
                  <c:v>2.280340915774242</c:v>
                </c:pt>
                <c:pt idx="16">
                  <c:v>2.3456046669295425</c:v>
                </c:pt>
                <c:pt idx="17">
                  <c:v>9.1893884188644803E-2</c:v>
                </c:pt>
                <c:pt idx="18">
                  <c:v>3.3556318053085161</c:v>
                </c:pt>
                <c:pt idx="19">
                  <c:v>6.7817111315065386</c:v>
                </c:pt>
                <c:pt idx="20">
                  <c:v>2.9850925757211249</c:v>
                </c:pt>
                <c:pt idx="21">
                  <c:v>1.4677579007878441</c:v>
                </c:pt>
                <c:pt idx="22">
                  <c:v>-5.9205540992121559</c:v>
                </c:pt>
                <c:pt idx="23">
                  <c:v>-2.3228932992121556</c:v>
                </c:pt>
                <c:pt idx="24">
                  <c:v>-2.6946952334381478</c:v>
                </c:pt>
                <c:pt idx="25">
                  <c:v>0.48165601369475075</c:v>
                </c:pt>
                <c:pt idx="26">
                  <c:v>-0.25462081757669086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6D9-4156-BC57-8B949E37292B}"/>
            </c:ext>
          </c:extLst>
        </c:ser>
        <c:ser>
          <c:idx val="5"/>
          <c:order val="5"/>
          <c:tx>
            <c:strRef>
              <c:f>'Example Tariff Output'!$I$3:$I$5</c:f>
              <c:strCache>
                <c:ptCount val="3"/>
                <c:pt idx="0">
                  <c:v>2030/31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Output'!$I$72:$I$98</c:f>
              <c:numCache>
                <c:formatCode>_-* #,##0.0000_-;\-* #,##0.0000_-;_-* "-"??????_-;_-@_-</c:formatCode>
                <c:ptCount val="27"/>
                <c:pt idx="0">
                  <c:v>36.021000561596239</c:v>
                </c:pt>
                <c:pt idx="1">
                  <c:v>34.748174134478717</c:v>
                </c:pt>
                <c:pt idx="2">
                  <c:v>31.144856550336506</c:v>
                </c:pt>
                <c:pt idx="3">
                  <c:v>32.915489116863341</c:v>
                </c:pt>
                <c:pt idx="4">
                  <c:v>31.334061915366068</c:v>
                </c:pt>
                <c:pt idx="5">
                  <c:v>30.205182875902082</c:v>
                </c:pt>
                <c:pt idx="6">
                  <c:v>30.954360732823559</c:v>
                </c:pt>
                <c:pt idx="7">
                  <c:v>28.077033463239403</c:v>
                </c:pt>
                <c:pt idx="8">
                  <c:v>26.963458150017338</c:v>
                </c:pt>
                <c:pt idx="9">
                  <c:v>22.822015466110379</c:v>
                </c:pt>
                <c:pt idx="10">
                  <c:v>20.551245774553024</c:v>
                </c:pt>
                <c:pt idx="11">
                  <c:v>14.79027383545152</c:v>
                </c:pt>
                <c:pt idx="12">
                  <c:v>11.502641351502101</c:v>
                </c:pt>
                <c:pt idx="13">
                  <c:v>7.7168154160001752</c:v>
                </c:pt>
                <c:pt idx="14">
                  <c:v>7.9255608666756512</c:v>
                </c:pt>
                <c:pt idx="15">
                  <c:v>4.0259308483893594</c:v>
                </c:pt>
                <c:pt idx="16">
                  <c:v>0.99525206514065301</c:v>
                </c:pt>
                <c:pt idx="17">
                  <c:v>0.23083845822003557</c:v>
                </c:pt>
                <c:pt idx="18">
                  <c:v>5.1681588817095694</c:v>
                </c:pt>
                <c:pt idx="19">
                  <c:v>7.2387928031632338</c:v>
                </c:pt>
                <c:pt idx="20">
                  <c:v>2.7257773753050074</c:v>
                </c:pt>
                <c:pt idx="21">
                  <c:v>1.0698306527158079</c:v>
                </c:pt>
                <c:pt idx="22">
                  <c:v>-4.8438830465648701</c:v>
                </c:pt>
                <c:pt idx="23">
                  <c:v>-4.9826529324584978</c:v>
                </c:pt>
                <c:pt idx="24">
                  <c:v>-4.5266271824861288</c:v>
                </c:pt>
                <c:pt idx="25">
                  <c:v>2.3548746825665834</c:v>
                </c:pt>
                <c:pt idx="26">
                  <c:v>1.7652579321128576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6D9-4156-BC57-8B949E37292B}"/>
            </c:ext>
          </c:extLst>
        </c:ser>
        <c:ser>
          <c:idx val="6"/>
          <c:order val="6"/>
          <c:tx>
            <c:strRef>
              <c:f>'Example Tariff Output'!$J$3:$J$5</c:f>
              <c:strCache>
                <c:ptCount val="3"/>
                <c:pt idx="0">
                  <c:v>2031/32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Output'!$J$72:$J$98</c:f>
              <c:numCache>
                <c:formatCode>_-* #,##0.0000_-;\-* #,##0.0000_-;_-* "-"??????_-;_-@_-</c:formatCode>
                <c:ptCount val="27"/>
                <c:pt idx="0">
                  <c:v>36.973540534360765</c:v>
                </c:pt>
                <c:pt idx="1">
                  <c:v>35.902491913825862</c:v>
                </c:pt>
                <c:pt idx="2">
                  <c:v>31.967751063906583</c:v>
                </c:pt>
                <c:pt idx="3">
                  <c:v>33.700780871997871</c:v>
                </c:pt>
                <c:pt idx="4">
                  <c:v>32.288444897894919</c:v>
                </c:pt>
                <c:pt idx="5">
                  <c:v>31.050921504213967</c:v>
                </c:pt>
                <c:pt idx="6">
                  <c:v>31.742701849091901</c:v>
                </c:pt>
                <c:pt idx="7">
                  <c:v>28.955841657249849</c:v>
                </c:pt>
                <c:pt idx="8">
                  <c:v>27.837315407175495</c:v>
                </c:pt>
                <c:pt idx="9">
                  <c:v>23.325854777561965</c:v>
                </c:pt>
                <c:pt idx="10">
                  <c:v>20.786300319487367</c:v>
                </c:pt>
                <c:pt idx="11">
                  <c:v>14.875784431633456</c:v>
                </c:pt>
                <c:pt idx="12">
                  <c:v>11.564229393880467</c:v>
                </c:pt>
                <c:pt idx="13">
                  <c:v>8.0565226365693672</c:v>
                </c:pt>
                <c:pt idx="14">
                  <c:v>8.1767150617628026</c:v>
                </c:pt>
                <c:pt idx="15">
                  <c:v>4.1558009658889112</c:v>
                </c:pt>
                <c:pt idx="16">
                  <c:v>2.0680660802780704</c:v>
                </c:pt>
                <c:pt idx="17">
                  <c:v>0.87697044746861497</c:v>
                </c:pt>
                <c:pt idx="18">
                  <c:v>5.4730233742523415</c:v>
                </c:pt>
                <c:pt idx="19">
                  <c:v>7.2105817404583608</c:v>
                </c:pt>
                <c:pt idx="20">
                  <c:v>2.2399024501857112</c:v>
                </c:pt>
                <c:pt idx="21">
                  <c:v>-0.6879156022557521</c:v>
                </c:pt>
                <c:pt idx="22">
                  <c:v>-3.1647084799157286</c:v>
                </c:pt>
                <c:pt idx="23">
                  <c:v>-4.7857034557106637</c:v>
                </c:pt>
                <c:pt idx="24">
                  <c:v>-4.6303911521541838</c:v>
                </c:pt>
                <c:pt idx="25">
                  <c:v>1.9665589517000808</c:v>
                </c:pt>
                <c:pt idx="26">
                  <c:v>1.3784559196623665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6D9-4156-BC57-8B949E37292B}"/>
            </c:ext>
          </c:extLst>
        </c:ser>
        <c:ser>
          <c:idx val="7"/>
          <c:order val="7"/>
          <c:tx>
            <c:strRef>
              <c:f>'Example Tariff Output'!$K$3:$K$5</c:f>
              <c:strCache>
                <c:ptCount val="3"/>
                <c:pt idx="0">
                  <c:v>2032/33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Output'!$K$72:$K$98</c:f>
              <c:numCache>
                <c:formatCode>_-* #,##0.0000_-;\-* #,##0.0000_-;_-* "-"??????_-;_-@_-</c:formatCode>
                <c:ptCount val="27"/>
                <c:pt idx="0">
                  <c:v>39.338177645424167</c:v>
                </c:pt>
                <c:pt idx="1">
                  <c:v>33.940164536654542</c:v>
                </c:pt>
                <c:pt idx="2">
                  <c:v>34.376627378236819</c:v>
                </c:pt>
                <c:pt idx="3">
                  <c:v>35.573524989751554</c:v>
                </c:pt>
                <c:pt idx="4">
                  <c:v>34.389353553691741</c:v>
                </c:pt>
                <c:pt idx="5">
                  <c:v>32.304971083261364</c:v>
                </c:pt>
                <c:pt idx="6">
                  <c:v>32.585833404831817</c:v>
                </c:pt>
                <c:pt idx="7">
                  <c:v>30.219122234300638</c:v>
                </c:pt>
                <c:pt idx="8">
                  <c:v>29.078989393983804</c:v>
                </c:pt>
                <c:pt idx="9">
                  <c:v>24.495546549620869</c:v>
                </c:pt>
                <c:pt idx="10">
                  <c:v>21.534251146587941</c:v>
                </c:pt>
                <c:pt idx="11">
                  <c:v>16.14091160436811</c:v>
                </c:pt>
                <c:pt idx="12">
                  <c:v>11.555736864014275</c:v>
                </c:pt>
                <c:pt idx="13">
                  <c:v>8.7648314601494413</c:v>
                </c:pt>
                <c:pt idx="14">
                  <c:v>8.1993964523919338</c:v>
                </c:pt>
                <c:pt idx="15">
                  <c:v>4.5761198117490718</c:v>
                </c:pt>
                <c:pt idx="16">
                  <c:v>1.9414867433662053E-2</c:v>
                </c:pt>
                <c:pt idx="17">
                  <c:v>0.5752276592943012</c:v>
                </c:pt>
                <c:pt idx="18">
                  <c:v>6.0414696513699653</c:v>
                </c:pt>
                <c:pt idx="19">
                  <c:v>6.6831976252856524</c:v>
                </c:pt>
                <c:pt idx="20">
                  <c:v>2.0289363492741002</c:v>
                </c:pt>
                <c:pt idx="21">
                  <c:v>-0.94311841040490196</c:v>
                </c:pt>
                <c:pt idx="22">
                  <c:v>-3.2536503639195899</c:v>
                </c:pt>
                <c:pt idx="23">
                  <c:v>-4.5874434426209643</c:v>
                </c:pt>
                <c:pt idx="24">
                  <c:v>-4.489693786514561</c:v>
                </c:pt>
                <c:pt idx="25">
                  <c:v>1.0707990026702843</c:v>
                </c:pt>
                <c:pt idx="26">
                  <c:v>-1.1815186060528962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06D9-4156-BC57-8B949E37292B}"/>
            </c:ext>
          </c:extLst>
        </c:ser>
        <c:ser>
          <c:idx val="8"/>
          <c:order val="8"/>
          <c:tx>
            <c:strRef>
              <c:f>'Example Tariff Output'!$L$3:$L$5</c:f>
              <c:strCache>
                <c:ptCount val="3"/>
                <c:pt idx="0">
                  <c:v>2033/34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Output'!$L$72:$L$98</c:f>
              <c:numCache>
                <c:formatCode>_-* #,##0.0000_-;\-* #,##0.0000_-;_-* "-"??????_-;_-@_-</c:formatCode>
                <c:ptCount val="27"/>
                <c:pt idx="0">
                  <c:v>43.852482897374799</c:v>
                </c:pt>
                <c:pt idx="1">
                  <c:v>39.068049484682199</c:v>
                </c:pt>
                <c:pt idx="2">
                  <c:v>38.164978858187844</c:v>
                </c:pt>
                <c:pt idx="3">
                  <c:v>39.870820487564202</c:v>
                </c:pt>
                <c:pt idx="4">
                  <c:v>39.919707778405353</c:v>
                </c:pt>
                <c:pt idx="5">
                  <c:v>33.974272193901641</c:v>
                </c:pt>
                <c:pt idx="6">
                  <c:v>34.744906318591177</c:v>
                </c:pt>
                <c:pt idx="7">
                  <c:v>31.926564298335229</c:v>
                </c:pt>
                <c:pt idx="8">
                  <c:v>31.330532584689792</c:v>
                </c:pt>
                <c:pt idx="9">
                  <c:v>25.81857167094698</c:v>
                </c:pt>
                <c:pt idx="10">
                  <c:v>23.262920199275413</c:v>
                </c:pt>
                <c:pt idx="11">
                  <c:v>16.761688539290418</c:v>
                </c:pt>
                <c:pt idx="12">
                  <c:v>10.632094491771523</c:v>
                </c:pt>
                <c:pt idx="13">
                  <c:v>9.188341023723531</c:v>
                </c:pt>
                <c:pt idx="14">
                  <c:v>6.172116562106698</c:v>
                </c:pt>
                <c:pt idx="15">
                  <c:v>3.1826568388665706</c:v>
                </c:pt>
                <c:pt idx="16">
                  <c:v>0.67935894516447104</c:v>
                </c:pt>
                <c:pt idx="17">
                  <c:v>1.1788795927081339</c:v>
                </c:pt>
                <c:pt idx="18">
                  <c:v>5.0365334310868333</c:v>
                </c:pt>
                <c:pt idx="19">
                  <c:v>3.5631939477133434</c:v>
                </c:pt>
                <c:pt idx="20">
                  <c:v>0.43781655859025848</c:v>
                </c:pt>
                <c:pt idx="21">
                  <c:v>-1.4702560792277952</c:v>
                </c:pt>
                <c:pt idx="22">
                  <c:v>-1.8116772995125188</c:v>
                </c:pt>
                <c:pt idx="23">
                  <c:v>-3.003329061416756</c:v>
                </c:pt>
                <c:pt idx="24">
                  <c:v>-3.7787475466268754</c:v>
                </c:pt>
                <c:pt idx="25">
                  <c:v>0.20550132141478339</c:v>
                </c:pt>
                <c:pt idx="26">
                  <c:v>-1.03600196802758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06D9-4156-BC57-8B949E3729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4441600"/>
        <c:axId val="444441960"/>
      </c:lineChart>
      <c:catAx>
        <c:axId val="444441600"/>
        <c:scaling>
          <c:orientation val="minMax"/>
        </c:scaling>
        <c:delete val="0"/>
        <c:axPos val="b"/>
        <c:numFmt formatCode="0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441960"/>
        <c:crosses val="autoZero"/>
        <c:auto val="1"/>
        <c:lblAlgn val="ctr"/>
        <c:lblOffset val="100"/>
        <c:noMultiLvlLbl val="0"/>
      </c:catAx>
      <c:valAx>
        <c:axId val="444441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00_-;\-* #,##0.0000_-;_-* &quot;-&quot;????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441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u="none" strike="noStrike" kern="1200" spc="0" baseline="0" dirty="0">
                <a:solidFill>
                  <a:prstClr val="black">
                    <a:lumMod val="65000"/>
                    <a:lumOff val="35000"/>
                  </a:prstClr>
                </a:solidFill>
              </a:rPr>
              <a:t>Example Wider tariff - Intermittent Generator (45% ALF)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'Example Tariff Output (2)'!$D$3:$D$5</c:f>
              <c:strCache>
                <c:ptCount val="3"/>
                <c:pt idx="0">
                  <c:v>2025/26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(2)'!$D$6:$D$32</c:f>
              <c:numCache>
                <c:formatCode>_-* #,##0.0000_-;\-* #,##0.0000_-;_-* "-"??????_-;_-@_-</c:formatCode>
                <c:ptCount val="27"/>
                <c:pt idx="0">
                  <c:v>29.141335150000003</c:v>
                </c:pt>
                <c:pt idx="1">
                  <c:v>24.578979100000002</c:v>
                </c:pt>
                <c:pt idx="2">
                  <c:v>27.046051200000001</c:v>
                </c:pt>
                <c:pt idx="3">
                  <c:v>28.8228762</c:v>
                </c:pt>
                <c:pt idx="4">
                  <c:v>21.6738213</c:v>
                </c:pt>
                <c:pt idx="5">
                  <c:v>22.33954335</c:v>
                </c:pt>
                <c:pt idx="6">
                  <c:v>27.884464049999998</c:v>
                </c:pt>
                <c:pt idx="7">
                  <c:v>18.697955050000001</c:v>
                </c:pt>
                <c:pt idx="8">
                  <c:v>18.343064699999999</c:v>
                </c:pt>
                <c:pt idx="9">
                  <c:v>17.746350899999999</c:v>
                </c:pt>
                <c:pt idx="10">
                  <c:v>12.169393899999999</c:v>
                </c:pt>
                <c:pt idx="11">
                  <c:v>11.0805016</c:v>
                </c:pt>
                <c:pt idx="12">
                  <c:v>7.49260825</c:v>
                </c:pt>
                <c:pt idx="13">
                  <c:v>4.6233822499999997</c:v>
                </c:pt>
                <c:pt idx="14">
                  <c:v>1.6101846500000001</c:v>
                </c:pt>
                <c:pt idx="15">
                  <c:v>0.55024830000000002</c:v>
                </c:pt>
                <c:pt idx="16">
                  <c:v>0.20478869999999999</c:v>
                </c:pt>
                <c:pt idx="17">
                  <c:v>0.58650345000000004</c:v>
                </c:pt>
                <c:pt idx="18">
                  <c:v>0.29721375</c:v>
                </c:pt>
                <c:pt idx="19">
                  <c:v>-3.8156953500000004</c:v>
                </c:pt>
                <c:pt idx="20">
                  <c:v>-3.7139319000000004</c:v>
                </c:pt>
                <c:pt idx="21">
                  <c:v>-9.3714123999999988</c:v>
                </c:pt>
                <c:pt idx="22">
                  <c:v>-2.0499524000000005</c:v>
                </c:pt>
                <c:pt idx="23">
                  <c:v>1.3239306</c:v>
                </c:pt>
                <c:pt idx="24">
                  <c:v>-1.7817592499999999</c:v>
                </c:pt>
                <c:pt idx="25">
                  <c:v>-2.3534055</c:v>
                </c:pt>
                <c:pt idx="26">
                  <c:v>-5.45810175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3CF-46AB-A757-E465DBC177A9}"/>
            </c:ext>
          </c:extLst>
        </c:ser>
        <c:ser>
          <c:idx val="1"/>
          <c:order val="1"/>
          <c:tx>
            <c:strRef>
              <c:f>'Example Tariff Output (2)'!$E$3:$E$5</c:f>
              <c:strCache>
                <c:ptCount val="3"/>
                <c:pt idx="0">
                  <c:v>2026/27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(2)'!$E$6:$E$32</c:f>
              <c:numCache>
                <c:formatCode>_-* #,##0.0000_-;\-* #,##0.0000_-;_-* "-"??????_-;_-@_-</c:formatCode>
                <c:ptCount val="27"/>
                <c:pt idx="0">
                  <c:v>29.865866449999999</c:v>
                </c:pt>
                <c:pt idx="1">
                  <c:v>25.906665199999999</c:v>
                </c:pt>
                <c:pt idx="2">
                  <c:v>28.4634429</c:v>
                </c:pt>
                <c:pt idx="3">
                  <c:v>37.745173899999998</c:v>
                </c:pt>
                <c:pt idx="4">
                  <c:v>23.199120149999999</c:v>
                </c:pt>
                <c:pt idx="5">
                  <c:v>22.88310105</c:v>
                </c:pt>
                <c:pt idx="6">
                  <c:v>31.079871000000001</c:v>
                </c:pt>
                <c:pt idx="7">
                  <c:v>19.538292999999999</c:v>
                </c:pt>
                <c:pt idx="8">
                  <c:v>19.543316900000001</c:v>
                </c:pt>
                <c:pt idx="9">
                  <c:v>18.957509250000001</c:v>
                </c:pt>
                <c:pt idx="10">
                  <c:v>13.728819250000001</c:v>
                </c:pt>
                <c:pt idx="11">
                  <c:v>12.66159575</c:v>
                </c:pt>
                <c:pt idx="12">
                  <c:v>7.8108476500000004</c:v>
                </c:pt>
                <c:pt idx="13">
                  <c:v>5.3593356500000002</c:v>
                </c:pt>
                <c:pt idx="14">
                  <c:v>1.73650115</c:v>
                </c:pt>
                <c:pt idx="15">
                  <c:v>0.92562545000000007</c:v>
                </c:pt>
                <c:pt idx="16">
                  <c:v>-9.325195E-2</c:v>
                </c:pt>
                <c:pt idx="17">
                  <c:v>0.3313586</c:v>
                </c:pt>
                <c:pt idx="18">
                  <c:v>1.3916346499999999</c:v>
                </c:pt>
                <c:pt idx="19">
                  <c:v>-3.2616382499999999</c:v>
                </c:pt>
                <c:pt idx="20">
                  <c:v>-3.5114773500000003</c:v>
                </c:pt>
                <c:pt idx="21">
                  <c:v>-8.4728339500000001</c:v>
                </c:pt>
                <c:pt idx="22">
                  <c:v>-2.3651779500000001</c:v>
                </c:pt>
                <c:pt idx="23">
                  <c:v>0.76940505000000003</c:v>
                </c:pt>
                <c:pt idx="24">
                  <c:v>-1.9923097500000002</c:v>
                </c:pt>
                <c:pt idx="25">
                  <c:v>-2.7296369999999999</c:v>
                </c:pt>
                <c:pt idx="26">
                  <c:v>-5.6331666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3CF-46AB-A757-E465DBC177A9}"/>
            </c:ext>
          </c:extLst>
        </c:ser>
        <c:ser>
          <c:idx val="2"/>
          <c:order val="2"/>
          <c:tx>
            <c:strRef>
              <c:f>'Example Tariff Output (2)'!$F$3:$F$5</c:f>
              <c:strCache>
                <c:ptCount val="3"/>
                <c:pt idx="0">
                  <c:v>2027/28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(2)'!$F$6:$F$32</c:f>
              <c:numCache>
                <c:formatCode>_-* #,##0.0000_-;\-* #,##0.0000_-;_-* "-"??????_-;_-@_-</c:formatCode>
                <c:ptCount val="27"/>
                <c:pt idx="0">
                  <c:v>31.631431799999998</c:v>
                </c:pt>
                <c:pt idx="1">
                  <c:v>26.596577099999998</c:v>
                </c:pt>
                <c:pt idx="2">
                  <c:v>27.710295649999999</c:v>
                </c:pt>
                <c:pt idx="3">
                  <c:v>37.198488650000002</c:v>
                </c:pt>
                <c:pt idx="4">
                  <c:v>22.473503800000003</c:v>
                </c:pt>
                <c:pt idx="5">
                  <c:v>22.353517600000004</c:v>
                </c:pt>
                <c:pt idx="6">
                  <c:v>27.49143445</c:v>
                </c:pt>
                <c:pt idx="7">
                  <c:v>18.873864449999999</c:v>
                </c:pt>
                <c:pt idx="8">
                  <c:v>18.594505699999999</c:v>
                </c:pt>
                <c:pt idx="9">
                  <c:v>18.268165249999999</c:v>
                </c:pt>
                <c:pt idx="10">
                  <c:v>12.127709250000001</c:v>
                </c:pt>
                <c:pt idx="11">
                  <c:v>12.154807049999999</c:v>
                </c:pt>
                <c:pt idx="12">
                  <c:v>6.7202502000000006</c:v>
                </c:pt>
                <c:pt idx="13">
                  <c:v>4.5714632000000002</c:v>
                </c:pt>
                <c:pt idx="14">
                  <c:v>1.6049778000000001</c:v>
                </c:pt>
                <c:pt idx="15">
                  <c:v>0.85162860000000007</c:v>
                </c:pt>
                <c:pt idx="16">
                  <c:v>-0.21999915</c:v>
                </c:pt>
                <c:pt idx="17">
                  <c:v>0.19030905000000001</c:v>
                </c:pt>
                <c:pt idx="18">
                  <c:v>1.38211065</c:v>
                </c:pt>
                <c:pt idx="19">
                  <c:v>-3.5457781500000003</c:v>
                </c:pt>
                <c:pt idx="20">
                  <c:v>-3.4336269000000001</c:v>
                </c:pt>
                <c:pt idx="21">
                  <c:v>-7.3124650500000001</c:v>
                </c:pt>
                <c:pt idx="22">
                  <c:v>-2.7846190499999999</c:v>
                </c:pt>
                <c:pt idx="23">
                  <c:v>0.87996194999999999</c:v>
                </c:pt>
                <c:pt idx="24">
                  <c:v>-1.8618088500000001</c:v>
                </c:pt>
                <c:pt idx="25">
                  <c:v>-1.8011051999999999</c:v>
                </c:pt>
                <c:pt idx="26">
                  <c:v>-3.4356154499999998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3CF-46AB-A757-E465DBC177A9}"/>
            </c:ext>
          </c:extLst>
        </c:ser>
        <c:ser>
          <c:idx val="3"/>
          <c:order val="3"/>
          <c:tx>
            <c:strRef>
              <c:f>'Example Tariff Output (2)'!$G$3:$G$5</c:f>
              <c:strCache>
                <c:ptCount val="3"/>
                <c:pt idx="0">
                  <c:v>2028/29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(2)'!$G$6:$G$32</c:f>
              <c:numCache>
                <c:formatCode>_-* #,##0.0000_-;\-* #,##0.0000_-;_-* "-"??????_-;_-@_-</c:formatCode>
                <c:ptCount val="27"/>
                <c:pt idx="0">
                  <c:v>41.133225350000004</c:v>
                </c:pt>
                <c:pt idx="1">
                  <c:v>31.132346599999998</c:v>
                </c:pt>
                <c:pt idx="2">
                  <c:v>29.4265629</c:v>
                </c:pt>
                <c:pt idx="3">
                  <c:v>38.960523899999998</c:v>
                </c:pt>
                <c:pt idx="4">
                  <c:v>23.694270700000001</c:v>
                </c:pt>
                <c:pt idx="5">
                  <c:v>23.523826150000001</c:v>
                </c:pt>
                <c:pt idx="6">
                  <c:v>27.4986964</c:v>
                </c:pt>
                <c:pt idx="7">
                  <c:v>19.8806194</c:v>
                </c:pt>
                <c:pt idx="8">
                  <c:v>18.311657400000001</c:v>
                </c:pt>
                <c:pt idx="9">
                  <c:v>19.113408550000003</c:v>
                </c:pt>
                <c:pt idx="10">
                  <c:v>13.127495550000001</c:v>
                </c:pt>
                <c:pt idx="11">
                  <c:v>12.934605449999999</c:v>
                </c:pt>
                <c:pt idx="12">
                  <c:v>7.2326737000000003</c:v>
                </c:pt>
                <c:pt idx="13">
                  <c:v>5.0143507000000005</c:v>
                </c:pt>
                <c:pt idx="14">
                  <c:v>1.92684655</c:v>
                </c:pt>
                <c:pt idx="15">
                  <c:v>1.155618</c:v>
                </c:pt>
                <c:pt idx="16">
                  <c:v>-0.10751895</c:v>
                </c:pt>
                <c:pt idx="17">
                  <c:v>0.1679436</c:v>
                </c:pt>
                <c:pt idx="18">
                  <c:v>1.69797825</c:v>
                </c:pt>
                <c:pt idx="19">
                  <c:v>-3.5009104500000001</c:v>
                </c:pt>
                <c:pt idx="20">
                  <c:v>-3.2851831499999999</c:v>
                </c:pt>
                <c:pt idx="21">
                  <c:v>-6.5942040999999998</c:v>
                </c:pt>
                <c:pt idx="22">
                  <c:v>-3.5119370999999999</c:v>
                </c:pt>
                <c:pt idx="23">
                  <c:v>0.35867790000000005</c:v>
                </c:pt>
                <c:pt idx="24">
                  <c:v>-1.9473574499999999</c:v>
                </c:pt>
                <c:pt idx="25">
                  <c:v>-1.6020198000000001</c:v>
                </c:pt>
                <c:pt idx="26">
                  <c:v>-3.2545863000000002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3CF-46AB-A757-E465DBC177A9}"/>
            </c:ext>
          </c:extLst>
        </c:ser>
        <c:ser>
          <c:idx val="4"/>
          <c:order val="4"/>
          <c:tx>
            <c:strRef>
              <c:f>'Example Tariff Output (2)'!$H$3:$H$5</c:f>
              <c:strCache>
                <c:ptCount val="3"/>
                <c:pt idx="0">
                  <c:v>2029/30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(2)'!$H$6:$H$32</c:f>
              <c:numCache>
                <c:formatCode>_-* #,##0.0000_-;\-* #,##0.0000_-;_-* "-"??????_-;_-@_-</c:formatCode>
                <c:ptCount val="27"/>
                <c:pt idx="0">
                  <c:v>51.46395532371033</c:v>
                </c:pt>
                <c:pt idx="1">
                  <c:v>42.473467532324371</c:v>
                </c:pt>
                <c:pt idx="2">
                  <c:v>39.199823834738709</c:v>
                </c:pt>
                <c:pt idx="3">
                  <c:v>48.098901834738712</c:v>
                </c:pt>
                <c:pt idx="4">
                  <c:v>33.315622215980653</c:v>
                </c:pt>
                <c:pt idx="5">
                  <c:v>32.051091928901812</c:v>
                </c:pt>
                <c:pt idx="6">
                  <c:v>36.295654536972449</c:v>
                </c:pt>
                <c:pt idx="7">
                  <c:v>28.084984536972449</c:v>
                </c:pt>
                <c:pt idx="8">
                  <c:v>27.314051928392928</c:v>
                </c:pt>
                <c:pt idx="9">
                  <c:v>26.132444647691301</c:v>
                </c:pt>
                <c:pt idx="10">
                  <c:v>21.301765647691298</c:v>
                </c:pt>
                <c:pt idx="11">
                  <c:v>17.888554290172134</c:v>
                </c:pt>
                <c:pt idx="12">
                  <c:v>7.0797582524176192</c:v>
                </c:pt>
                <c:pt idx="13">
                  <c:v>7.1184462524176197</c:v>
                </c:pt>
                <c:pt idx="14">
                  <c:v>1.1911726248236527</c:v>
                </c:pt>
                <c:pt idx="15">
                  <c:v>0.78374465524602233</c:v>
                </c:pt>
                <c:pt idx="16">
                  <c:v>-0.82312124970426448</c:v>
                </c:pt>
                <c:pt idx="17">
                  <c:v>-0.40799488028777459</c:v>
                </c:pt>
                <c:pt idx="18">
                  <c:v>1.1685552809720805</c:v>
                </c:pt>
                <c:pt idx="19">
                  <c:v>-4.1214092270551435</c:v>
                </c:pt>
                <c:pt idx="20">
                  <c:v>-4.0320871023137341</c:v>
                </c:pt>
                <c:pt idx="21">
                  <c:v>-7.6180672116136749</c:v>
                </c:pt>
                <c:pt idx="22">
                  <c:v>-3.6111772116136751</c:v>
                </c:pt>
                <c:pt idx="23">
                  <c:v>-3.5270211613674968E-2</c:v>
                </c:pt>
                <c:pt idx="24">
                  <c:v>-2.707240762617916</c:v>
                </c:pt>
                <c:pt idx="25">
                  <c:v>-2.5067531095934057</c:v>
                </c:pt>
                <c:pt idx="26">
                  <c:v>-4.0837824197737778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3CF-46AB-A757-E465DBC177A9}"/>
            </c:ext>
          </c:extLst>
        </c:ser>
        <c:ser>
          <c:idx val="5"/>
          <c:order val="5"/>
          <c:tx>
            <c:strRef>
              <c:f>'Example Tariff Output (2)'!$I$3:$I$5</c:f>
              <c:strCache>
                <c:ptCount val="3"/>
                <c:pt idx="0">
                  <c:v>2030/31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(2)'!$I$6:$I$32</c:f>
              <c:numCache>
                <c:formatCode>_-* #,##0.0000_-;\-* #,##0.0000_-;_-* "-"??????_-;_-@_-</c:formatCode>
                <c:ptCount val="27"/>
                <c:pt idx="0">
                  <c:v>44.593049315819165</c:v>
                </c:pt>
                <c:pt idx="1">
                  <c:v>37.554390126562403</c:v>
                </c:pt>
                <c:pt idx="2">
                  <c:v>37.076837528415567</c:v>
                </c:pt>
                <c:pt idx="3">
                  <c:v>41.472618508772307</c:v>
                </c:pt>
                <c:pt idx="4">
                  <c:v>36.063710152011694</c:v>
                </c:pt>
                <c:pt idx="5">
                  <c:v>29.005323728840551</c:v>
                </c:pt>
                <c:pt idx="6">
                  <c:v>31.966510569286477</c:v>
                </c:pt>
                <c:pt idx="7">
                  <c:v>26.642617515411416</c:v>
                </c:pt>
                <c:pt idx="8">
                  <c:v>28.080987253478256</c:v>
                </c:pt>
                <c:pt idx="9">
                  <c:v>22.473901934644203</c:v>
                </c:pt>
                <c:pt idx="10">
                  <c:v>16.813509644683833</c:v>
                </c:pt>
                <c:pt idx="11">
                  <c:v>12.380439902989348</c:v>
                </c:pt>
                <c:pt idx="12">
                  <c:v>2.4446631727618753</c:v>
                </c:pt>
                <c:pt idx="13">
                  <c:v>0.18667381182422216</c:v>
                </c:pt>
                <c:pt idx="14">
                  <c:v>-2.6058272480992195</c:v>
                </c:pt>
                <c:pt idx="15">
                  <c:v>-5.7761473257869707</c:v>
                </c:pt>
                <c:pt idx="16">
                  <c:v>-5.9242359235534714</c:v>
                </c:pt>
                <c:pt idx="17">
                  <c:v>-4.742363495927238</c:v>
                </c:pt>
                <c:pt idx="18">
                  <c:v>-6.2077892973979871</c:v>
                </c:pt>
                <c:pt idx="19">
                  <c:v>-3.2774542064913588</c:v>
                </c:pt>
                <c:pt idx="20">
                  <c:v>-3.2913582716216281</c:v>
                </c:pt>
                <c:pt idx="21">
                  <c:v>-11.471082308438797</c:v>
                </c:pt>
                <c:pt idx="22">
                  <c:v>-6.2296341555940238</c:v>
                </c:pt>
                <c:pt idx="23">
                  <c:v>-7.4180132817954672</c:v>
                </c:pt>
                <c:pt idx="24">
                  <c:v>-8.4065177151188681</c:v>
                </c:pt>
                <c:pt idx="25">
                  <c:v>-8.6296140282283602</c:v>
                </c:pt>
                <c:pt idx="26">
                  <c:v>-9.2059199750247274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3CF-46AB-A757-E465DBC177A9}"/>
            </c:ext>
          </c:extLst>
        </c:ser>
        <c:ser>
          <c:idx val="6"/>
          <c:order val="6"/>
          <c:tx>
            <c:strRef>
              <c:f>'Example Tariff Output (2)'!$J$3:$J$5</c:f>
              <c:strCache>
                <c:ptCount val="3"/>
                <c:pt idx="0">
                  <c:v>2031/32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(2)'!$J$6:$J$32</c:f>
              <c:numCache>
                <c:formatCode>_-* #,##0.0000_-;\-* #,##0.0000_-;_-* "-"??????_-;_-@_-</c:formatCode>
                <c:ptCount val="27"/>
                <c:pt idx="0">
                  <c:v>45.484910302135546</c:v>
                </c:pt>
                <c:pt idx="1">
                  <c:v>38.542895477229862</c:v>
                </c:pt>
                <c:pt idx="2">
                  <c:v>38.040029059263638</c:v>
                </c:pt>
                <c:pt idx="3">
                  <c:v>42.337299821648159</c:v>
                </c:pt>
                <c:pt idx="4">
                  <c:v>37.992218684753588</c:v>
                </c:pt>
                <c:pt idx="5">
                  <c:v>29.924372818403739</c:v>
                </c:pt>
                <c:pt idx="6">
                  <c:v>32.769336314416435</c:v>
                </c:pt>
                <c:pt idx="7">
                  <c:v>27.585317749039326</c:v>
                </c:pt>
                <c:pt idx="8">
                  <c:v>28.971552333875088</c:v>
                </c:pt>
                <c:pt idx="9">
                  <c:v>23.544979546239468</c:v>
                </c:pt>
                <c:pt idx="10">
                  <c:v>18.022757050147277</c:v>
                </c:pt>
                <c:pt idx="11">
                  <c:v>12.307535822621713</c:v>
                </c:pt>
                <c:pt idx="12">
                  <c:v>3.6522225334234215</c:v>
                </c:pt>
                <c:pt idx="13">
                  <c:v>0.90254493262256608</c:v>
                </c:pt>
                <c:pt idx="14">
                  <c:v>-2.0691736135548968</c:v>
                </c:pt>
                <c:pt idx="15">
                  <c:v>-5.2143114253113678</c:v>
                </c:pt>
                <c:pt idx="16">
                  <c:v>-5.4064338276313109</c:v>
                </c:pt>
                <c:pt idx="17">
                  <c:v>-4.1914473258842255</c:v>
                </c:pt>
                <c:pt idx="18">
                  <c:v>-5.6722298676854779</c:v>
                </c:pt>
                <c:pt idx="19">
                  <c:v>-3.7312987372993809</c:v>
                </c:pt>
                <c:pt idx="20">
                  <c:v>-3.7533712817120319</c:v>
                </c:pt>
                <c:pt idx="21">
                  <c:v>-11.40706555436128</c:v>
                </c:pt>
                <c:pt idx="22">
                  <c:v>-5.6389550179594767</c:v>
                </c:pt>
                <c:pt idx="23">
                  <c:v>-7.039859293060605</c:v>
                </c:pt>
                <c:pt idx="24">
                  <c:v>-8.0982086607658257</c:v>
                </c:pt>
                <c:pt idx="25">
                  <c:v>-3.6462063911003897</c:v>
                </c:pt>
                <c:pt idx="26">
                  <c:v>-4.2605853661161044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E3CF-46AB-A757-E465DBC177A9}"/>
            </c:ext>
          </c:extLst>
        </c:ser>
        <c:ser>
          <c:idx val="7"/>
          <c:order val="7"/>
          <c:tx>
            <c:strRef>
              <c:f>'Example Tariff Output (2)'!$K$3:$K$5</c:f>
              <c:strCache>
                <c:ptCount val="3"/>
                <c:pt idx="0">
                  <c:v>2032/33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(2)'!$K$6:$K$32</c:f>
              <c:numCache>
                <c:formatCode>_-* #,##0.0000_-;\-* #,##0.0000_-;_-* "-"??????_-;_-@_-</c:formatCode>
                <c:ptCount val="27"/>
                <c:pt idx="0">
                  <c:v>45.89543548771718</c:v>
                </c:pt>
                <c:pt idx="1">
                  <c:v>42.243663008693609</c:v>
                </c:pt>
                <c:pt idx="2">
                  <c:v>38.879516788211411</c:v>
                </c:pt>
                <c:pt idx="3">
                  <c:v>43.644508051347891</c:v>
                </c:pt>
                <c:pt idx="4">
                  <c:v>38.789375517818179</c:v>
                </c:pt>
                <c:pt idx="5">
                  <c:v>30.900654040237121</c:v>
                </c:pt>
                <c:pt idx="6">
                  <c:v>34.403418660833985</c:v>
                </c:pt>
                <c:pt idx="7">
                  <c:v>28.885723123737058</c:v>
                </c:pt>
                <c:pt idx="8">
                  <c:v>30.004378495038949</c:v>
                </c:pt>
                <c:pt idx="9">
                  <c:v>24.729198350375157</c:v>
                </c:pt>
                <c:pt idx="10">
                  <c:v>18.594196826628828</c:v>
                </c:pt>
                <c:pt idx="11">
                  <c:v>12.898093347723751</c:v>
                </c:pt>
                <c:pt idx="12">
                  <c:v>4.1050351458467631</c:v>
                </c:pt>
                <c:pt idx="13">
                  <c:v>0.72634268271421609</c:v>
                </c:pt>
                <c:pt idx="14">
                  <c:v>-1.8313594406551945</c:v>
                </c:pt>
                <c:pt idx="15">
                  <c:v>-5.2923911959230727</c:v>
                </c:pt>
                <c:pt idx="16">
                  <c:v>-5.0011825575183284</c:v>
                </c:pt>
                <c:pt idx="17">
                  <c:v>-4.0103223471188123</c:v>
                </c:pt>
                <c:pt idx="18">
                  <c:v>-5.7832837602385094</c:v>
                </c:pt>
                <c:pt idx="19">
                  <c:v>-4.1955943460510765</c:v>
                </c:pt>
                <c:pt idx="20">
                  <c:v>-4.2088314774592952</c:v>
                </c:pt>
                <c:pt idx="21">
                  <c:v>-12.366517008333455</c:v>
                </c:pt>
                <c:pt idx="22">
                  <c:v>-5.2641462429442241</c:v>
                </c:pt>
                <c:pt idx="23">
                  <c:v>-6.6561827663109678</c:v>
                </c:pt>
                <c:pt idx="24">
                  <c:v>-7.6609541049592558</c:v>
                </c:pt>
                <c:pt idx="25">
                  <c:v>-8.265353043230931</c:v>
                </c:pt>
                <c:pt idx="26">
                  <c:v>-8.6271117478022976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E3CF-46AB-A757-E465DBC177A9}"/>
            </c:ext>
          </c:extLst>
        </c:ser>
        <c:ser>
          <c:idx val="8"/>
          <c:order val="8"/>
          <c:tx>
            <c:strRef>
              <c:f>'Example Tariff Output (2)'!$L$3:$L$5</c:f>
              <c:strCache>
                <c:ptCount val="3"/>
                <c:pt idx="0">
                  <c:v>2033/34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(2)'!$L$6:$L$32</c:f>
              <c:numCache>
                <c:formatCode>_-* #,##0.0000_-;\-* #,##0.0000_-;_-* "-"??????_-;_-@_-</c:formatCode>
                <c:ptCount val="27"/>
                <c:pt idx="0">
                  <c:v>46.924254074767646</c:v>
                </c:pt>
                <c:pt idx="1">
                  <c:v>42.561893539459902</c:v>
                </c:pt>
                <c:pt idx="2">
                  <c:v>39.356837037295918</c:v>
                </c:pt>
                <c:pt idx="3">
                  <c:v>44.451548793192757</c:v>
                </c:pt>
                <c:pt idx="4">
                  <c:v>42.773730932381198</c:v>
                </c:pt>
                <c:pt idx="5">
                  <c:v>31.436610575668539</c:v>
                </c:pt>
                <c:pt idx="6">
                  <c:v>36.228786747743229</c:v>
                </c:pt>
                <c:pt idx="7">
                  <c:v>29.802532724039686</c:v>
                </c:pt>
                <c:pt idx="8">
                  <c:v>30.649191700005424</c:v>
                </c:pt>
                <c:pt idx="9">
                  <c:v>26.070994625308799</c:v>
                </c:pt>
                <c:pt idx="10">
                  <c:v>21.439320585827666</c:v>
                </c:pt>
                <c:pt idx="11">
                  <c:v>13.381099326935979</c:v>
                </c:pt>
                <c:pt idx="12">
                  <c:v>4.3696993158986137</c:v>
                </c:pt>
                <c:pt idx="13">
                  <c:v>9.0288320946686929E-2</c:v>
                </c:pt>
                <c:pt idx="14">
                  <c:v>-3.0476317732804654</c:v>
                </c:pt>
                <c:pt idx="15">
                  <c:v>-6.5874760603209346</c:v>
                </c:pt>
                <c:pt idx="16">
                  <c:v>-5.7746360192413073</c:v>
                </c:pt>
                <c:pt idx="17">
                  <c:v>-4.7653172563685144</c:v>
                </c:pt>
                <c:pt idx="18">
                  <c:v>-7.640392685058389</c:v>
                </c:pt>
                <c:pt idx="19">
                  <c:v>-4.4273386057470585</c:v>
                </c:pt>
                <c:pt idx="20">
                  <c:v>-4.4327130149071934</c:v>
                </c:pt>
                <c:pt idx="21">
                  <c:v>-12.756252437840546</c:v>
                </c:pt>
                <c:pt idx="22">
                  <c:v>-6.2253920509482832</c:v>
                </c:pt>
                <c:pt idx="23">
                  <c:v>-7.7681614610222454</c:v>
                </c:pt>
                <c:pt idx="24">
                  <c:v>-9.36301319899259</c:v>
                </c:pt>
                <c:pt idx="25">
                  <c:v>-9.8867854525014423</c:v>
                </c:pt>
                <c:pt idx="26">
                  <c:v>-8.1688386667541728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E3CF-46AB-A757-E465DBC177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4441600"/>
        <c:axId val="444441960"/>
      </c:lineChart>
      <c:catAx>
        <c:axId val="444441600"/>
        <c:scaling>
          <c:orientation val="minMax"/>
        </c:scaling>
        <c:delete val="0"/>
        <c:axPos val="b"/>
        <c:numFmt formatCode="0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441960"/>
        <c:crosses val="autoZero"/>
        <c:auto val="1"/>
        <c:lblAlgn val="ctr"/>
        <c:lblOffset val="100"/>
        <c:noMultiLvlLbl val="0"/>
      </c:catAx>
      <c:valAx>
        <c:axId val="444441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00_-;\-* #,##0.0000_-;_-* &quot;-&quot;????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441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u="none" strike="noStrike" kern="1200" spc="0" baseline="0" dirty="0">
                <a:solidFill>
                  <a:prstClr val="black">
                    <a:lumMod val="65000"/>
                    <a:lumOff val="35000"/>
                  </a:prstClr>
                </a:solidFill>
              </a:rPr>
              <a:t>Example Wider tariff - Conventional Low Carbon Generator (75% ALF)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'Example Tariff Output (2)'!$AJ$3:$AJ$5</c:f>
              <c:strCache>
                <c:ptCount val="3"/>
                <c:pt idx="0">
                  <c:v>2025/26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(2)'!$AJ$39:$AJ$65</c:f>
              <c:numCache>
                <c:formatCode>_-* #,##0.0000_-;\-* #,##0.0000_-;_-* "-"??????_-;_-@_-</c:formatCode>
                <c:ptCount val="27"/>
                <c:pt idx="0">
                  <c:v>37.431128340939772</c:v>
                </c:pt>
                <c:pt idx="1">
                  <c:v>30.350826590939768</c:v>
                </c:pt>
                <c:pt idx="2">
                  <c:v>34.850853090939772</c:v>
                </c:pt>
                <c:pt idx="3">
                  <c:v>31.266098090939771</c:v>
                </c:pt>
                <c:pt idx="4">
                  <c:v>28.506258590939765</c:v>
                </c:pt>
                <c:pt idx="5">
                  <c:v>29.37710834093977</c:v>
                </c:pt>
                <c:pt idx="6">
                  <c:v>32.525239840939768</c:v>
                </c:pt>
                <c:pt idx="7">
                  <c:v>24.541483840939769</c:v>
                </c:pt>
                <c:pt idx="8">
                  <c:v>23.232428590939769</c:v>
                </c:pt>
                <c:pt idx="9">
                  <c:v>21.597294590939768</c:v>
                </c:pt>
                <c:pt idx="10">
                  <c:v>17.846317590939769</c:v>
                </c:pt>
                <c:pt idx="11">
                  <c:v>12.848695090939769</c:v>
                </c:pt>
                <c:pt idx="12">
                  <c:v>11.403091840939771</c:v>
                </c:pt>
                <c:pt idx="13">
                  <c:v>5.4555098409397704</c:v>
                </c:pt>
                <c:pt idx="14">
                  <c:v>4.8750218409397705</c:v>
                </c:pt>
                <c:pt idx="15">
                  <c:v>1.8084785909397709</c:v>
                </c:pt>
                <c:pt idx="16">
                  <c:v>1.1877185909397712</c:v>
                </c:pt>
                <c:pt idx="17">
                  <c:v>0.1781258409397708</c:v>
                </c:pt>
                <c:pt idx="18">
                  <c:v>3.8361583409397708</c:v>
                </c:pt>
                <c:pt idx="19">
                  <c:v>1.2285418409397693</c:v>
                </c:pt>
                <c:pt idx="20">
                  <c:v>-2.5020584090602291</c:v>
                </c:pt>
                <c:pt idx="21">
                  <c:v>-7.1996909090602283</c:v>
                </c:pt>
                <c:pt idx="22">
                  <c:v>-5.7123969090602298</c:v>
                </c:pt>
                <c:pt idx="23">
                  <c:v>-2.3671649090602291</c:v>
                </c:pt>
                <c:pt idx="24">
                  <c:v>-4.9186936590602297</c:v>
                </c:pt>
                <c:pt idx="25">
                  <c:v>-8.6152784090602292</c:v>
                </c:pt>
                <c:pt idx="26">
                  <c:v>-12.602804159060231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C4-4CD4-A26D-C5E48A1A1AEC}"/>
            </c:ext>
          </c:extLst>
        </c:ser>
        <c:ser>
          <c:idx val="1"/>
          <c:order val="1"/>
          <c:tx>
            <c:strRef>
              <c:f>'Example Tariff Output (2)'!$AK$3:$AK$5</c:f>
              <c:strCache>
                <c:ptCount val="3"/>
                <c:pt idx="0">
                  <c:v>2026/27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(2)'!$AK$39:$AK$65</c:f>
              <c:numCache>
                <c:formatCode>_-* #,##0.0000_-;\-* #,##0.0000_-;_-* "-"??????_-;_-@_-</c:formatCode>
                <c:ptCount val="27"/>
                <c:pt idx="0">
                  <c:v>36.069908165776766</c:v>
                </c:pt>
                <c:pt idx="1">
                  <c:v>31.114247415776767</c:v>
                </c:pt>
                <c:pt idx="2">
                  <c:v>34.512390915776763</c:v>
                </c:pt>
                <c:pt idx="3">
                  <c:v>43.720975915776762</c:v>
                </c:pt>
                <c:pt idx="4">
                  <c:v>30.326543665776768</c:v>
                </c:pt>
                <c:pt idx="5">
                  <c:v>29.18524516577677</c:v>
                </c:pt>
                <c:pt idx="6">
                  <c:v>34.352820415776769</c:v>
                </c:pt>
                <c:pt idx="7">
                  <c:v>24.226183415776767</c:v>
                </c:pt>
                <c:pt idx="8">
                  <c:v>23.34535091577677</c:v>
                </c:pt>
                <c:pt idx="9">
                  <c:v>21.451926165776769</c:v>
                </c:pt>
                <c:pt idx="10">
                  <c:v>18.827695165776767</c:v>
                </c:pt>
                <c:pt idx="11">
                  <c:v>14.255944665776768</c:v>
                </c:pt>
                <c:pt idx="12">
                  <c:v>11.170177165776771</c:v>
                </c:pt>
                <c:pt idx="13">
                  <c:v>5.7227521657767699</c:v>
                </c:pt>
                <c:pt idx="14">
                  <c:v>4.5206556657767702</c:v>
                </c:pt>
                <c:pt idx="15">
                  <c:v>1.7102551657767697</c:v>
                </c:pt>
                <c:pt idx="16">
                  <c:v>0.59037716577676935</c:v>
                </c:pt>
                <c:pt idx="17">
                  <c:v>-1.4465945842232308</c:v>
                </c:pt>
                <c:pt idx="18">
                  <c:v>3.245306165776769</c:v>
                </c:pt>
                <c:pt idx="19">
                  <c:v>1.7364106657767704</c:v>
                </c:pt>
                <c:pt idx="20">
                  <c:v>-2.3176028342232313</c:v>
                </c:pt>
                <c:pt idx="21">
                  <c:v>-7.0111598342232302</c:v>
                </c:pt>
                <c:pt idx="22">
                  <c:v>-8.8750158342232304</c:v>
                </c:pt>
                <c:pt idx="23">
                  <c:v>-3.8954658342232307</c:v>
                </c:pt>
                <c:pt idx="24">
                  <c:v>-6.1218328342232304</c:v>
                </c:pt>
                <c:pt idx="25">
                  <c:v>-10.220605584223231</c:v>
                </c:pt>
                <c:pt idx="26">
                  <c:v>-13.467362584223231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C4-4CD4-A26D-C5E48A1A1AEC}"/>
            </c:ext>
          </c:extLst>
        </c:ser>
        <c:ser>
          <c:idx val="2"/>
          <c:order val="2"/>
          <c:tx>
            <c:strRef>
              <c:f>'Example Tariff Output (2)'!$AL$3:$AL$5</c:f>
              <c:strCache>
                <c:ptCount val="3"/>
                <c:pt idx="0">
                  <c:v>2027/28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(2)'!$AL$39:$AL$65</c:f>
              <c:numCache>
                <c:formatCode>_-* #,##0.0000_-;\-* #,##0.0000_-;_-* "-"??????_-;_-@_-</c:formatCode>
                <c:ptCount val="27"/>
                <c:pt idx="0">
                  <c:v>39.445743517260965</c:v>
                </c:pt>
                <c:pt idx="1">
                  <c:v>32.485808017260965</c:v>
                </c:pt>
                <c:pt idx="2">
                  <c:v>35.137642267260972</c:v>
                </c:pt>
                <c:pt idx="3">
                  <c:v>44.603409267260972</c:v>
                </c:pt>
                <c:pt idx="4">
                  <c:v>31.002190517260971</c:v>
                </c:pt>
                <c:pt idx="5">
                  <c:v>30.291676517260967</c:v>
                </c:pt>
                <c:pt idx="6">
                  <c:v>32.545077267260965</c:v>
                </c:pt>
                <c:pt idx="7">
                  <c:v>25.317238267260969</c:v>
                </c:pt>
                <c:pt idx="8">
                  <c:v>23.474550017260967</c:v>
                </c:pt>
                <c:pt idx="9">
                  <c:v>22.881359267260969</c:v>
                </c:pt>
                <c:pt idx="10">
                  <c:v>16.722977267260969</c:v>
                </c:pt>
                <c:pt idx="11">
                  <c:v>14.639645267260967</c:v>
                </c:pt>
                <c:pt idx="12">
                  <c:v>10.037567517260969</c:v>
                </c:pt>
                <c:pt idx="13">
                  <c:v>5.1793435172609694</c:v>
                </c:pt>
                <c:pt idx="14">
                  <c:v>4.2988005172609718</c:v>
                </c:pt>
                <c:pt idx="15">
                  <c:v>1.59461451726097</c:v>
                </c:pt>
                <c:pt idx="16">
                  <c:v>0.42067526726096993</c:v>
                </c:pt>
                <c:pt idx="17">
                  <c:v>-1.6359267327390299</c:v>
                </c:pt>
                <c:pt idx="18">
                  <c:v>3.4457742672609704</c:v>
                </c:pt>
                <c:pt idx="19">
                  <c:v>1.9317642672609696</c:v>
                </c:pt>
                <c:pt idx="20">
                  <c:v>-1.6350289827390294</c:v>
                </c:pt>
                <c:pt idx="21">
                  <c:v>-4.446824232739031</c:v>
                </c:pt>
                <c:pt idx="22">
                  <c:v>-9.2394732327390301</c:v>
                </c:pt>
                <c:pt idx="23">
                  <c:v>-3.6505432327390297</c:v>
                </c:pt>
                <c:pt idx="24">
                  <c:v>-5.894025232739029</c:v>
                </c:pt>
                <c:pt idx="25">
                  <c:v>-3.63925848273903</c:v>
                </c:pt>
                <c:pt idx="26">
                  <c:v>-5.1606612327390291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C4-4CD4-A26D-C5E48A1A1AEC}"/>
            </c:ext>
          </c:extLst>
        </c:ser>
        <c:ser>
          <c:idx val="3"/>
          <c:order val="3"/>
          <c:tx>
            <c:strRef>
              <c:f>'Example Tariff Output (2)'!$AM$3:$AM$5</c:f>
              <c:strCache>
                <c:ptCount val="3"/>
                <c:pt idx="0">
                  <c:v>2028/29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(2)'!$AM$39:$AM$65</c:f>
              <c:numCache>
                <c:formatCode>_-* #,##0.0000_-;\-* #,##0.0000_-;_-* "-"??????_-;_-@_-</c:formatCode>
                <c:ptCount val="27"/>
                <c:pt idx="0">
                  <c:v>48.546384566779544</c:v>
                </c:pt>
                <c:pt idx="1">
                  <c:v>33.636954316779544</c:v>
                </c:pt>
                <c:pt idx="2">
                  <c:v>34.855158816779543</c:v>
                </c:pt>
                <c:pt idx="3">
                  <c:v>44.377948816779544</c:v>
                </c:pt>
                <c:pt idx="4">
                  <c:v>30.479172816779542</c:v>
                </c:pt>
                <c:pt idx="5">
                  <c:v>29.738115566779545</c:v>
                </c:pt>
                <c:pt idx="6">
                  <c:v>31.063414316779539</c:v>
                </c:pt>
                <c:pt idx="7">
                  <c:v>24.645061316779543</c:v>
                </c:pt>
                <c:pt idx="8">
                  <c:v>21.370706316779543</c:v>
                </c:pt>
                <c:pt idx="9">
                  <c:v>22.195320566779543</c:v>
                </c:pt>
                <c:pt idx="10">
                  <c:v>16.222225566779546</c:v>
                </c:pt>
                <c:pt idx="11">
                  <c:v>14.013196066779544</c:v>
                </c:pt>
                <c:pt idx="12">
                  <c:v>9.1284798167795422</c:v>
                </c:pt>
                <c:pt idx="13">
                  <c:v>4.2479898167795422</c:v>
                </c:pt>
                <c:pt idx="14">
                  <c:v>3.250077566779543</c:v>
                </c:pt>
                <c:pt idx="15">
                  <c:v>0.28488131677954254</c:v>
                </c:pt>
                <c:pt idx="16">
                  <c:v>-0.67539993322045744</c:v>
                </c:pt>
                <c:pt idx="17">
                  <c:v>-2.2959106832204572</c:v>
                </c:pt>
                <c:pt idx="18">
                  <c:v>2.4572160667795431</c:v>
                </c:pt>
                <c:pt idx="19">
                  <c:v>1.3594285667795432</c:v>
                </c:pt>
                <c:pt idx="20">
                  <c:v>-1.7609599332204575</c:v>
                </c:pt>
                <c:pt idx="21">
                  <c:v>-4.780389183220457</c:v>
                </c:pt>
                <c:pt idx="22">
                  <c:v>-8.0599821832204572</c:v>
                </c:pt>
                <c:pt idx="23">
                  <c:v>-3.6149581832204571</c:v>
                </c:pt>
                <c:pt idx="24">
                  <c:v>-6.7945154332204574</c:v>
                </c:pt>
                <c:pt idx="25">
                  <c:v>-2.5575166832204577</c:v>
                </c:pt>
                <c:pt idx="26">
                  <c:v>-4.9345361832204579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BC4-4CD4-A26D-C5E48A1A1AEC}"/>
            </c:ext>
          </c:extLst>
        </c:ser>
        <c:ser>
          <c:idx val="4"/>
          <c:order val="4"/>
          <c:tx>
            <c:strRef>
              <c:f>'Example Tariff Output (2)'!$AN$3:$AN$5</c:f>
              <c:strCache>
                <c:ptCount val="3"/>
                <c:pt idx="0">
                  <c:v>2029/30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(2)'!$AN$39:$AN$65</c:f>
              <c:numCache>
                <c:formatCode>_-* #,##0.0000_-;\-* #,##0.0000_-;_-* "-"??????_-;_-@_-</c:formatCode>
                <c:ptCount val="27"/>
                <c:pt idx="0">
                  <c:v>61.104483590918505</c:v>
                </c:pt>
                <c:pt idx="1">
                  <c:v>46.561306271941902</c:v>
                </c:pt>
                <c:pt idx="2">
                  <c:v>47.131599109299145</c:v>
                </c:pt>
                <c:pt idx="3">
                  <c:v>55.952204109299146</c:v>
                </c:pt>
                <c:pt idx="4">
                  <c:v>40.563085744702377</c:v>
                </c:pt>
                <c:pt idx="5">
                  <c:v>40.083439266237633</c:v>
                </c:pt>
                <c:pt idx="6">
                  <c:v>41.9932822796887</c:v>
                </c:pt>
                <c:pt idx="7">
                  <c:v>34.246551279688703</c:v>
                </c:pt>
                <c:pt idx="8">
                  <c:v>31.755783265389493</c:v>
                </c:pt>
                <c:pt idx="9">
                  <c:v>29.966997464220118</c:v>
                </c:pt>
                <c:pt idx="10">
                  <c:v>25.267570464220118</c:v>
                </c:pt>
                <c:pt idx="11">
                  <c:v>19.124219868354839</c:v>
                </c:pt>
                <c:pt idx="12">
                  <c:v>7.6984771387639839</c:v>
                </c:pt>
                <c:pt idx="13">
                  <c:v>5.3543291387639833</c:v>
                </c:pt>
                <c:pt idx="14">
                  <c:v>1.2615840927740383</c:v>
                </c:pt>
                <c:pt idx="15">
                  <c:v>-1.3689845231886792</c:v>
                </c:pt>
                <c:pt idx="16">
                  <c:v>-2.5535053647724903</c:v>
                </c:pt>
                <c:pt idx="17">
                  <c:v>-4.4843400824116735</c:v>
                </c:pt>
                <c:pt idx="18">
                  <c:v>5.6035196880852567E-3</c:v>
                </c:pt>
                <c:pt idx="19">
                  <c:v>-0.68273399369062204</c:v>
                </c:pt>
                <c:pt idx="20">
                  <c:v>-4.4098797857882737</c:v>
                </c:pt>
                <c:pt idx="21">
                  <c:v>-7.3682573012881747</c:v>
                </c:pt>
                <c:pt idx="22">
                  <c:v>-12.352435301288175</c:v>
                </c:pt>
                <c:pt idx="23">
                  <c:v>-6.609230301288175</c:v>
                </c:pt>
                <c:pt idx="24">
                  <c:v>-9.0592315529619096</c:v>
                </c:pt>
                <c:pt idx="25">
                  <c:v>-5.7269454645877254</c:v>
                </c:pt>
                <c:pt idx="26">
                  <c:v>-7.6898006482216781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BC4-4CD4-A26D-C5E48A1A1AEC}"/>
            </c:ext>
          </c:extLst>
        </c:ser>
        <c:ser>
          <c:idx val="5"/>
          <c:order val="5"/>
          <c:tx>
            <c:strRef>
              <c:f>'Example Tariff Output (2)'!$AO$3:$AO$5</c:f>
              <c:strCache>
                <c:ptCount val="3"/>
                <c:pt idx="0">
                  <c:v>2030/31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(2)'!$AO$39:$AO$65</c:f>
              <c:numCache>
                <c:formatCode>_-* #,##0.0000_-;\-* #,##0.0000_-;_-* "-"??????_-;_-@_-</c:formatCode>
                <c:ptCount val="27"/>
                <c:pt idx="0">
                  <c:v>57.248231138521831</c:v>
                </c:pt>
                <c:pt idx="1">
                  <c:v>51.319092182520308</c:v>
                </c:pt>
                <c:pt idx="2">
                  <c:v>47.425943142961323</c:v>
                </c:pt>
                <c:pt idx="3">
                  <c:v>51.834044297702214</c:v>
                </c:pt>
                <c:pt idx="4">
                  <c:v>46.953385457936754</c:v>
                </c:pt>
                <c:pt idx="5">
                  <c:v>41.277152544497397</c:v>
                </c:pt>
                <c:pt idx="6">
                  <c:v>43.76384100227579</c:v>
                </c:pt>
                <c:pt idx="7">
                  <c:v>37.62740059187734</c:v>
                </c:pt>
                <c:pt idx="8">
                  <c:v>37.442376907598813</c:v>
                </c:pt>
                <c:pt idx="9">
                  <c:v>29.628563553749892</c:v>
                </c:pt>
                <c:pt idx="10">
                  <c:v>23.961558488216319</c:v>
                </c:pt>
                <c:pt idx="11">
                  <c:v>15.050679867457474</c:v>
                </c:pt>
                <c:pt idx="12">
                  <c:v>5.3376630315637978</c:v>
                </c:pt>
                <c:pt idx="13">
                  <c:v>0.19704347949928103</c:v>
                </c:pt>
                <c:pt idx="14">
                  <c:v>-1.5693191062258594</c:v>
                </c:pt>
                <c:pt idx="15">
                  <c:v>-7.6339675697313361</c:v>
                </c:pt>
                <c:pt idx="16">
                  <c:v>-10.769315673856829</c:v>
                </c:pt>
                <c:pt idx="17">
                  <c:v>-10.695394987284292</c:v>
                </c:pt>
                <c:pt idx="18">
                  <c:v>-6.8274610698863611</c:v>
                </c:pt>
                <c:pt idx="19">
                  <c:v>-1.3241163519460901</c:v>
                </c:pt>
                <c:pt idx="20">
                  <c:v>-5.8479460526834153</c:v>
                </c:pt>
                <c:pt idx="21">
                  <c:v>-14.059807724500926</c:v>
                </c:pt>
                <c:pt idx="22">
                  <c:v>-16.828652532074742</c:v>
                </c:pt>
                <c:pt idx="23">
                  <c:v>-17.680449893689236</c:v>
                </c:pt>
                <c:pt idx="24">
                  <c:v>-18.148138460973968</c:v>
                </c:pt>
                <c:pt idx="25">
                  <c:v>-11.448884447600047</c:v>
                </c:pt>
                <c:pt idx="26">
                  <c:v>-12.48673915667317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BC4-4CD4-A26D-C5E48A1A1AEC}"/>
            </c:ext>
          </c:extLst>
        </c:ser>
        <c:ser>
          <c:idx val="6"/>
          <c:order val="6"/>
          <c:tx>
            <c:strRef>
              <c:f>'Example Tariff Output (2)'!$AP$3:$AP$5</c:f>
              <c:strCache>
                <c:ptCount val="3"/>
                <c:pt idx="0">
                  <c:v>2031/32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(2)'!$AP$39:$AP$65</c:f>
              <c:numCache>
                <c:formatCode>_-* #,##0.0000_-;\-* #,##0.0000_-;_-* "-"??????_-;_-@_-</c:formatCode>
                <c:ptCount val="27"/>
                <c:pt idx="0">
                  <c:v>57.54224401631545</c:v>
                </c:pt>
                <c:pt idx="1">
                  <c:v>51.892765624229483</c:v>
                </c:pt>
                <c:pt idx="2">
                  <c:v>47.608432131325856</c:v>
                </c:pt>
                <c:pt idx="3">
                  <c:v>51.919824396847858</c:v>
                </c:pt>
                <c:pt idx="4">
                  <c:v>47.897717247450615</c:v>
                </c:pt>
                <c:pt idx="5">
                  <c:v>41.457010535684901</c:v>
                </c:pt>
                <c:pt idx="6">
                  <c:v>43.81615164810276</c:v>
                </c:pt>
                <c:pt idx="7">
                  <c:v>37.853912810258066</c:v>
                </c:pt>
                <c:pt idx="8">
                  <c:v>37.631159144234474</c:v>
                </c:pt>
                <c:pt idx="9">
                  <c:v>29.56487432387728</c:v>
                </c:pt>
                <c:pt idx="10">
                  <c:v>23.711986368147368</c:v>
                </c:pt>
                <c:pt idx="11">
                  <c:v>13.861953952558391</c:v>
                </c:pt>
                <c:pt idx="12">
                  <c:v>4.9368983969014941</c:v>
                </c:pt>
                <c:pt idx="13">
                  <c:v>-0.22061492089011914</c:v>
                </c:pt>
                <c:pt idx="14">
                  <c:v>-2.2014274682565147</c:v>
                </c:pt>
                <c:pt idx="15">
                  <c:v>-8.366504863407016</c:v>
                </c:pt>
                <c:pt idx="16">
                  <c:v>-10.589062616582138</c:v>
                </c:pt>
                <c:pt idx="17">
                  <c:v>-10.923156730566859</c:v>
                </c:pt>
                <c:pt idx="18">
                  <c:v>-7.4054412435567816</c:v>
                </c:pt>
                <c:pt idx="19">
                  <c:v>-3.0414793525639459</c:v>
                </c:pt>
                <c:pt idx="20">
                  <c:v>-8.0293261773797671</c:v>
                </c:pt>
                <c:pt idx="21">
                  <c:v>-16.974988586668019</c:v>
                </c:pt>
                <c:pt idx="22">
                  <c:v>-15.990915142486912</c:v>
                </c:pt>
                <c:pt idx="23">
                  <c:v>-18.452452683342525</c:v>
                </c:pt>
                <c:pt idx="24">
                  <c:v>-19.293391533002641</c:v>
                </c:pt>
                <c:pt idx="25">
                  <c:v>-8.2193192053896755</c:v>
                </c:pt>
                <c:pt idx="26">
                  <c:v>-9.2852725513285019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BC4-4CD4-A26D-C5E48A1A1AEC}"/>
            </c:ext>
          </c:extLst>
        </c:ser>
        <c:ser>
          <c:idx val="7"/>
          <c:order val="7"/>
          <c:tx>
            <c:strRef>
              <c:f>'Example Tariff Output (2)'!$AQ$3:$AQ$5</c:f>
              <c:strCache>
                <c:ptCount val="3"/>
                <c:pt idx="0">
                  <c:v>2032/33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(2)'!$AQ$39:$AQ$65</c:f>
              <c:numCache>
                <c:formatCode>_-* #,##0.0000_-;\-* #,##0.0000_-;_-* "-"??????_-;_-@_-</c:formatCode>
                <c:ptCount val="27"/>
                <c:pt idx="0">
                  <c:v>59.261192929600568</c:v>
                </c:pt>
                <c:pt idx="1">
                  <c:v>51.208767711292175</c:v>
                </c:pt>
                <c:pt idx="2">
                  <c:v>49.601184694828788</c:v>
                </c:pt>
                <c:pt idx="3">
                  <c:v>53.657077064225412</c:v>
                </c:pt>
                <c:pt idx="4">
                  <c:v>49.553493301501831</c:v>
                </c:pt>
                <c:pt idx="5">
                  <c:v>42.303434048237605</c:v>
                </c:pt>
                <c:pt idx="6">
                  <c:v>44.631935236913904</c:v>
                </c:pt>
                <c:pt idx="7">
                  <c:v>38.898703246316259</c:v>
                </c:pt>
                <c:pt idx="8">
                  <c:v>38.491137689014046</c:v>
                </c:pt>
                <c:pt idx="9">
                  <c:v>30.415116095171257</c:v>
                </c:pt>
                <c:pt idx="10">
                  <c:v>23.772819777890533</c:v>
                </c:pt>
                <c:pt idx="11">
                  <c:v>14.389943906893569</c:v>
                </c:pt>
                <c:pt idx="12">
                  <c:v>4.0831942830448167</c:v>
                </c:pt>
                <c:pt idx="13">
                  <c:v>-0.73492659869954657</c:v>
                </c:pt>
                <c:pt idx="14">
                  <c:v>-3.1521506377203519</c:v>
                </c:pt>
                <c:pt idx="15">
                  <c:v>-9.114120057756903</c:v>
                </c:pt>
                <c:pt idx="16">
                  <c:v>-13.469435085864577</c:v>
                </c:pt>
                <c:pt idx="17">
                  <c:v>-12.228000153839098</c:v>
                </c:pt>
                <c:pt idx="18">
                  <c:v>-8.0305755459369053</c:v>
                </c:pt>
                <c:pt idx="19">
                  <c:v>-5.2999957380817033</c:v>
                </c:pt>
                <c:pt idx="20">
                  <c:v>-9.9645525607440923</c:v>
                </c:pt>
                <c:pt idx="21">
                  <c:v>-18.882288087445559</c:v>
                </c:pt>
                <c:pt idx="22">
                  <c:v>-16.931397581726706</c:v>
                </c:pt>
                <c:pt idx="23">
                  <c:v>-19.100412574448129</c:v>
                </c:pt>
                <c:pt idx="24">
                  <c:v>-19.943831868603532</c:v>
                </c:pt>
                <c:pt idx="25">
                  <c:v>-14.802344750097275</c:v>
                </c:pt>
                <c:pt idx="26">
                  <c:v>-17.301151536478173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ABC4-4CD4-A26D-C5E48A1A1AEC}"/>
            </c:ext>
          </c:extLst>
        </c:ser>
        <c:ser>
          <c:idx val="8"/>
          <c:order val="8"/>
          <c:tx>
            <c:strRef>
              <c:f>'Example Tariff Output (2)'!$AR$3:$AR$5</c:f>
              <c:strCache>
                <c:ptCount val="3"/>
                <c:pt idx="0">
                  <c:v>2033/34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(2)'!$AR$39:$AR$65</c:f>
              <c:numCache>
                <c:formatCode>_-* #,##0.0000_-;\-* #,##0.0000_-;_-* "-"??????_-;_-@_-</c:formatCode>
                <c:ptCount val="27"/>
                <c:pt idx="0">
                  <c:v>64.204197388466028</c:v>
                </c:pt>
                <c:pt idx="1">
                  <c:v>56.296026385615292</c:v>
                </c:pt>
                <c:pt idx="2">
                  <c:v>53.46585168054731</c:v>
                </c:pt>
                <c:pt idx="3">
                  <c:v>58.228520363461769</c:v>
                </c:pt>
                <c:pt idx="4">
                  <c:v>57.494707819999405</c:v>
                </c:pt>
                <c:pt idx="5">
                  <c:v>44.148659171658529</c:v>
                </c:pt>
                <c:pt idx="6">
                  <c:v>47.785311213436458</c:v>
                </c:pt>
                <c:pt idx="7">
                  <c:v>41.034640800494593</c:v>
                </c:pt>
                <c:pt idx="8">
                  <c:v>40.991759336415527</c:v>
                </c:pt>
                <c:pt idx="9">
                  <c:v>32.453924475834924</c:v>
                </c:pt>
                <c:pt idx="10">
                  <c:v>27.119268580474685</c:v>
                </c:pt>
                <c:pt idx="11">
                  <c:v>15.146039424744437</c:v>
                </c:pt>
                <c:pt idx="12">
                  <c:v>3.1357141781421314</c:v>
                </c:pt>
                <c:pt idx="13">
                  <c:v>-0.87568588687701698</c:v>
                </c:pt>
                <c:pt idx="14">
                  <c:v>-6.1906140927938651</c:v>
                </c:pt>
                <c:pt idx="15">
                  <c:v>-11.588562766152569</c:v>
                </c:pt>
                <c:pt idx="16">
                  <c:v>-13.528500467855526</c:v>
                </c:pt>
                <c:pt idx="17">
                  <c:v>-12.331830092758793</c:v>
                </c:pt>
                <c:pt idx="18">
                  <c:v>-10.553621326505882</c:v>
                </c:pt>
                <c:pt idx="19">
                  <c:v>-8.5026760546697631</c:v>
                </c:pt>
                <c:pt idx="20">
                  <c:v>-11.632233539806286</c:v>
                </c:pt>
                <c:pt idx="21">
                  <c:v>-19.915275688887061</c:v>
                </c:pt>
                <c:pt idx="22">
                  <c:v>-16.338180677036426</c:v>
                </c:pt>
                <c:pt idx="23">
                  <c:v>-18.455494084985041</c:v>
                </c:pt>
                <c:pt idx="24">
                  <c:v>-20.476689166002217</c:v>
                </c:pt>
                <c:pt idx="25">
                  <c:v>-16.817082421300135</c:v>
                </c:pt>
                <c:pt idx="26">
                  <c:v>-17.006220159908921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ABC4-4CD4-A26D-C5E48A1A1A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4441600"/>
        <c:axId val="444441960"/>
      </c:lineChart>
      <c:catAx>
        <c:axId val="444441600"/>
        <c:scaling>
          <c:orientation val="minMax"/>
        </c:scaling>
        <c:delete val="0"/>
        <c:axPos val="b"/>
        <c:numFmt formatCode="0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441960"/>
        <c:crosses val="autoZero"/>
        <c:auto val="1"/>
        <c:lblAlgn val="ctr"/>
        <c:lblOffset val="100"/>
        <c:noMultiLvlLbl val="0"/>
      </c:catAx>
      <c:valAx>
        <c:axId val="444441960"/>
        <c:scaling>
          <c:orientation val="minMax"/>
          <c:max val="120"/>
          <c:min val="-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00_-;\-* #,##0.0000_-;_-* &quot;-&quot;????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441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u="none" strike="noStrike" kern="1200" spc="0" baseline="0" dirty="0">
                <a:solidFill>
                  <a:prstClr val="black">
                    <a:lumMod val="65000"/>
                    <a:lumOff val="35000"/>
                  </a:prstClr>
                </a:solidFill>
              </a:rPr>
              <a:t>Example Wider tariff - Conventional Low Carbon Generator (75% ALF)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'Example Tariff Output (2)'!$D$3:$D$5</c:f>
              <c:strCache>
                <c:ptCount val="3"/>
                <c:pt idx="0">
                  <c:v>2025/26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(2)'!$D$39:$D$65</c:f>
              <c:numCache>
                <c:formatCode>_-* #,##0.0000_-;\-* #,##0.0000_-;_-* "-"??????_-;_-@_-</c:formatCode>
                <c:ptCount val="27"/>
                <c:pt idx="0">
                  <c:v>39.256950250000003</c:v>
                </c:pt>
                <c:pt idx="1">
                  <c:v>32.176648499999999</c:v>
                </c:pt>
                <c:pt idx="2">
                  <c:v>36.676675000000003</c:v>
                </c:pt>
                <c:pt idx="3">
                  <c:v>33.091920000000002</c:v>
                </c:pt>
                <c:pt idx="4">
                  <c:v>30.332080499999996</c:v>
                </c:pt>
                <c:pt idx="5">
                  <c:v>31.202930249999998</c:v>
                </c:pt>
                <c:pt idx="6">
                  <c:v>34.35106175</c:v>
                </c:pt>
                <c:pt idx="7">
                  <c:v>26.36730575</c:v>
                </c:pt>
                <c:pt idx="8">
                  <c:v>25.0582505</c:v>
                </c:pt>
                <c:pt idx="9">
                  <c:v>23.423116499999999</c:v>
                </c:pt>
                <c:pt idx="10">
                  <c:v>19.6721395</c:v>
                </c:pt>
                <c:pt idx="11">
                  <c:v>14.674516999999998</c:v>
                </c:pt>
                <c:pt idx="12">
                  <c:v>13.22891375</c:v>
                </c:pt>
                <c:pt idx="13">
                  <c:v>7.2813317499999997</c:v>
                </c:pt>
                <c:pt idx="14">
                  <c:v>6.7008437499999998</c:v>
                </c:pt>
                <c:pt idx="15">
                  <c:v>3.6343005000000002</c:v>
                </c:pt>
                <c:pt idx="16">
                  <c:v>3.0135405000000004</c:v>
                </c:pt>
                <c:pt idx="17">
                  <c:v>2.00394775</c:v>
                </c:pt>
                <c:pt idx="18">
                  <c:v>5.66198025</c:v>
                </c:pt>
                <c:pt idx="19">
                  <c:v>3.0543637499999985</c:v>
                </c:pt>
                <c:pt idx="20">
                  <c:v>-0.67623649999999991</c:v>
                </c:pt>
                <c:pt idx="21">
                  <c:v>-5.3738689999999991</c:v>
                </c:pt>
                <c:pt idx="22">
                  <c:v>-3.8865750000000001</c:v>
                </c:pt>
                <c:pt idx="23">
                  <c:v>-0.54134299999999991</c:v>
                </c:pt>
                <c:pt idx="24">
                  <c:v>-3.09287175</c:v>
                </c:pt>
                <c:pt idx="25">
                  <c:v>-6.7894565</c:v>
                </c:pt>
                <c:pt idx="26">
                  <c:v>-10.776982250000001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64C-41F3-91BA-18F2BB6F5874}"/>
            </c:ext>
          </c:extLst>
        </c:ser>
        <c:ser>
          <c:idx val="1"/>
          <c:order val="1"/>
          <c:tx>
            <c:strRef>
              <c:f>'Example Tariff Output (2)'!$E$3:$E$5</c:f>
              <c:strCache>
                <c:ptCount val="3"/>
                <c:pt idx="0">
                  <c:v>2026/27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(2)'!$E$39:$E$65</c:f>
              <c:numCache>
                <c:formatCode>_-* #,##0.0000_-;\-* #,##0.0000_-;_-* "-"??????_-;_-@_-</c:formatCode>
                <c:ptCount val="27"/>
                <c:pt idx="0">
                  <c:v>38.681376749999998</c:v>
                </c:pt>
                <c:pt idx="1">
                  <c:v>33.725715999999998</c:v>
                </c:pt>
                <c:pt idx="2">
                  <c:v>37.123859499999995</c:v>
                </c:pt>
                <c:pt idx="3">
                  <c:v>46.332444499999994</c:v>
                </c:pt>
                <c:pt idx="4">
                  <c:v>32.93801225</c:v>
                </c:pt>
                <c:pt idx="5">
                  <c:v>31.796713750000002</c:v>
                </c:pt>
                <c:pt idx="6">
                  <c:v>36.964289000000001</c:v>
                </c:pt>
                <c:pt idx="7">
                  <c:v>26.837651999999999</c:v>
                </c:pt>
                <c:pt idx="8">
                  <c:v>25.956819500000002</c:v>
                </c:pt>
                <c:pt idx="9">
                  <c:v>24.06339475</c:v>
                </c:pt>
                <c:pt idx="10">
                  <c:v>21.439163749999999</c:v>
                </c:pt>
                <c:pt idx="11">
                  <c:v>16.867413249999998</c:v>
                </c:pt>
                <c:pt idx="12">
                  <c:v>13.781645750000001</c:v>
                </c:pt>
                <c:pt idx="13">
                  <c:v>8.3342207500000001</c:v>
                </c:pt>
                <c:pt idx="14">
                  <c:v>7.1321242500000004</c:v>
                </c:pt>
                <c:pt idx="15">
                  <c:v>4.3217237500000003</c:v>
                </c:pt>
                <c:pt idx="16">
                  <c:v>3.2018457499999999</c:v>
                </c:pt>
                <c:pt idx="17">
                  <c:v>1.1648739999999997</c:v>
                </c:pt>
                <c:pt idx="18">
                  <c:v>5.8567747499999996</c:v>
                </c:pt>
                <c:pt idx="19">
                  <c:v>4.347879250000001</c:v>
                </c:pt>
                <c:pt idx="20">
                  <c:v>0.29386574999999926</c:v>
                </c:pt>
                <c:pt idx="21">
                  <c:v>-4.3996912500000001</c:v>
                </c:pt>
                <c:pt idx="22">
                  <c:v>-6.2635472500000002</c:v>
                </c:pt>
                <c:pt idx="23">
                  <c:v>-1.2839972500000001</c:v>
                </c:pt>
                <c:pt idx="24">
                  <c:v>-3.5103642500000003</c:v>
                </c:pt>
                <c:pt idx="25">
                  <c:v>-7.6091369999999996</c:v>
                </c:pt>
                <c:pt idx="26">
                  <c:v>-10.855894000000001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64C-41F3-91BA-18F2BB6F5874}"/>
            </c:ext>
          </c:extLst>
        </c:ser>
        <c:ser>
          <c:idx val="2"/>
          <c:order val="2"/>
          <c:tx>
            <c:strRef>
              <c:f>'Example Tariff Output (2)'!$F$3:$F$5</c:f>
              <c:strCache>
                <c:ptCount val="3"/>
                <c:pt idx="0">
                  <c:v>2027/28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(2)'!$F$39:$F$65</c:f>
              <c:numCache>
                <c:formatCode>_-* #,##0.0000_-;\-* #,##0.0000_-;_-* "-"??????_-;_-@_-</c:formatCode>
                <c:ptCount val="27"/>
                <c:pt idx="0">
                  <c:v>41.722038999999995</c:v>
                </c:pt>
                <c:pt idx="1">
                  <c:v>34.762103499999995</c:v>
                </c:pt>
                <c:pt idx="2">
                  <c:v>37.413937750000002</c:v>
                </c:pt>
                <c:pt idx="3">
                  <c:v>46.879704750000002</c:v>
                </c:pt>
                <c:pt idx="4">
                  <c:v>33.278486000000001</c:v>
                </c:pt>
                <c:pt idx="5">
                  <c:v>32.567971999999997</c:v>
                </c:pt>
                <c:pt idx="6">
                  <c:v>34.821372749999995</c:v>
                </c:pt>
                <c:pt idx="7">
                  <c:v>27.593533749999999</c:v>
                </c:pt>
                <c:pt idx="8">
                  <c:v>25.750845499999997</c:v>
                </c:pt>
                <c:pt idx="9">
                  <c:v>25.157654749999999</c:v>
                </c:pt>
                <c:pt idx="10">
                  <c:v>18.999272749999999</c:v>
                </c:pt>
                <c:pt idx="11">
                  <c:v>16.915940749999997</c:v>
                </c:pt>
                <c:pt idx="12">
                  <c:v>12.313863</c:v>
                </c:pt>
                <c:pt idx="13">
                  <c:v>7.4556389999999997</c:v>
                </c:pt>
                <c:pt idx="14">
                  <c:v>6.5750960000000012</c:v>
                </c:pt>
                <c:pt idx="15">
                  <c:v>3.8709099999999999</c:v>
                </c:pt>
                <c:pt idx="16">
                  <c:v>2.6969707499999998</c:v>
                </c:pt>
                <c:pt idx="17">
                  <c:v>0.64036874999999993</c:v>
                </c:pt>
                <c:pt idx="18">
                  <c:v>5.7220697500000002</c:v>
                </c:pt>
                <c:pt idx="19">
                  <c:v>4.2080597499999994</c:v>
                </c:pt>
                <c:pt idx="20">
                  <c:v>0.64126650000000041</c:v>
                </c:pt>
                <c:pt idx="21">
                  <c:v>-2.1705287500000008</c:v>
                </c:pt>
                <c:pt idx="22">
                  <c:v>-6.9631777499999998</c:v>
                </c:pt>
                <c:pt idx="23">
                  <c:v>-1.3742477499999999</c:v>
                </c:pt>
                <c:pt idx="24">
                  <c:v>-3.6177297499999996</c:v>
                </c:pt>
                <c:pt idx="25">
                  <c:v>-1.3629629999999999</c:v>
                </c:pt>
                <c:pt idx="26">
                  <c:v>-2.8843657499999997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64C-41F3-91BA-18F2BB6F5874}"/>
            </c:ext>
          </c:extLst>
        </c:ser>
        <c:ser>
          <c:idx val="3"/>
          <c:order val="3"/>
          <c:tx>
            <c:strRef>
              <c:f>'Example Tariff Output (2)'!$G$3:$G$5</c:f>
              <c:strCache>
                <c:ptCount val="3"/>
                <c:pt idx="0">
                  <c:v>2028/29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(2)'!$G$39:$G$65</c:f>
              <c:numCache>
                <c:formatCode>_-* #,##0.0000_-;\-* #,##0.0000_-;_-* "-"??????_-;_-@_-</c:formatCode>
                <c:ptCount val="27"/>
                <c:pt idx="0">
                  <c:v>51.543969250000004</c:v>
                </c:pt>
                <c:pt idx="1">
                  <c:v>36.634539000000004</c:v>
                </c:pt>
                <c:pt idx="2">
                  <c:v>37.852743500000003</c:v>
                </c:pt>
                <c:pt idx="3">
                  <c:v>47.375533500000003</c:v>
                </c:pt>
                <c:pt idx="4">
                  <c:v>33.476757499999998</c:v>
                </c:pt>
                <c:pt idx="5">
                  <c:v>32.735700250000001</c:v>
                </c:pt>
                <c:pt idx="6">
                  <c:v>34.060998999999995</c:v>
                </c:pt>
                <c:pt idx="7">
                  <c:v>27.642645999999999</c:v>
                </c:pt>
                <c:pt idx="8">
                  <c:v>24.368290999999999</c:v>
                </c:pt>
                <c:pt idx="9">
                  <c:v>25.192905249999999</c:v>
                </c:pt>
                <c:pt idx="10">
                  <c:v>19.219810250000002</c:v>
                </c:pt>
                <c:pt idx="11">
                  <c:v>17.010780750000002</c:v>
                </c:pt>
                <c:pt idx="12">
                  <c:v>12.1260645</c:v>
                </c:pt>
                <c:pt idx="13">
                  <c:v>7.2455745</c:v>
                </c:pt>
                <c:pt idx="14">
                  <c:v>6.2476622500000003</c:v>
                </c:pt>
                <c:pt idx="15">
                  <c:v>3.2824659999999999</c:v>
                </c:pt>
                <c:pt idx="16">
                  <c:v>2.3221847499999999</c:v>
                </c:pt>
                <c:pt idx="17">
                  <c:v>0.70167399999999991</c:v>
                </c:pt>
                <c:pt idx="18">
                  <c:v>5.4548007500000004</c:v>
                </c:pt>
                <c:pt idx="19">
                  <c:v>4.3570132500000005</c:v>
                </c:pt>
                <c:pt idx="20">
                  <c:v>1.2366247499999998</c:v>
                </c:pt>
                <c:pt idx="21">
                  <c:v>-1.7828044999999992</c:v>
                </c:pt>
                <c:pt idx="22">
                  <c:v>-5.0623974999999994</c:v>
                </c:pt>
                <c:pt idx="23">
                  <c:v>-0.61737350000000002</c:v>
                </c:pt>
                <c:pt idx="24">
                  <c:v>-3.7969307499999996</c:v>
                </c:pt>
                <c:pt idx="25">
                  <c:v>0.44006799999999968</c:v>
                </c:pt>
                <c:pt idx="26">
                  <c:v>-1.9369515000000006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64C-41F3-91BA-18F2BB6F5874}"/>
            </c:ext>
          </c:extLst>
        </c:ser>
        <c:ser>
          <c:idx val="4"/>
          <c:order val="4"/>
          <c:tx>
            <c:strRef>
              <c:f>'Example Tariff Output (2)'!$H$3:$H$5</c:f>
              <c:strCache>
                <c:ptCount val="3"/>
                <c:pt idx="0">
                  <c:v>2029/30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(2)'!$H$39:$H$65</c:f>
              <c:numCache>
                <c:formatCode>_-* #,##0.0000_-;\-* #,##0.0000_-;_-* "-"??????_-;_-@_-</c:formatCode>
                <c:ptCount val="27"/>
                <c:pt idx="0">
                  <c:v>65.363388206183885</c:v>
                </c:pt>
                <c:pt idx="1">
                  <c:v>50.820210887207281</c:v>
                </c:pt>
                <c:pt idx="2">
                  <c:v>51.390503724564525</c:v>
                </c:pt>
                <c:pt idx="3">
                  <c:v>60.211108724564525</c:v>
                </c:pt>
                <c:pt idx="4">
                  <c:v>44.821990359967756</c:v>
                </c:pt>
                <c:pt idx="5">
                  <c:v>44.34234388150302</c:v>
                </c:pt>
                <c:pt idx="6">
                  <c:v>46.252186894954086</c:v>
                </c:pt>
                <c:pt idx="7">
                  <c:v>38.505455894954082</c:v>
                </c:pt>
                <c:pt idx="8">
                  <c:v>36.014687880654876</c:v>
                </c:pt>
                <c:pt idx="9">
                  <c:v>34.2259020794855</c:v>
                </c:pt>
                <c:pt idx="10">
                  <c:v>29.5264750794855</c:v>
                </c:pt>
                <c:pt idx="11">
                  <c:v>23.383124483620222</c:v>
                </c:pt>
                <c:pt idx="12">
                  <c:v>11.957381754029367</c:v>
                </c:pt>
                <c:pt idx="13">
                  <c:v>9.6132337540293662</c:v>
                </c:pt>
                <c:pt idx="14">
                  <c:v>5.5204887080394212</c:v>
                </c:pt>
                <c:pt idx="15">
                  <c:v>2.8899200920767036</c:v>
                </c:pt>
                <c:pt idx="16">
                  <c:v>1.7053992504928925</c:v>
                </c:pt>
                <c:pt idx="17">
                  <c:v>-0.22543546714629098</c:v>
                </c:pt>
                <c:pt idx="18">
                  <c:v>4.2645081349534681</c:v>
                </c:pt>
                <c:pt idx="19">
                  <c:v>3.5761706215747608</c:v>
                </c:pt>
                <c:pt idx="20">
                  <c:v>-0.15097517052289078</c:v>
                </c:pt>
                <c:pt idx="21">
                  <c:v>-3.1093526860227918</c:v>
                </c:pt>
                <c:pt idx="22">
                  <c:v>-8.0935306860227918</c:v>
                </c:pt>
                <c:pt idx="23">
                  <c:v>-2.3503256860227917</c:v>
                </c:pt>
                <c:pt idx="24">
                  <c:v>-4.8003269376965267</c:v>
                </c:pt>
                <c:pt idx="25">
                  <c:v>-1.4680408493223425</c:v>
                </c:pt>
                <c:pt idx="26">
                  <c:v>-3.4308960329562952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64C-41F3-91BA-18F2BB6F5874}"/>
            </c:ext>
          </c:extLst>
        </c:ser>
        <c:ser>
          <c:idx val="5"/>
          <c:order val="5"/>
          <c:tx>
            <c:strRef>
              <c:f>'Example Tariff Output (2)'!$I$3:$I$5</c:f>
              <c:strCache>
                <c:ptCount val="3"/>
                <c:pt idx="0">
                  <c:v>2030/31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(2)'!$I$39:$I$65</c:f>
              <c:numCache>
                <c:formatCode>_-* #,##0.0000_-;\-* #,##0.0000_-;_-* "-"??????_-;_-@_-</c:formatCode>
                <c:ptCount val="27"/>
                <c:pt idx="0">
                  <c:v>61.471635367436726</c:v>
                </c:pt>
                <c:pt idx="1">
                  <c:v>55.542496411435202</c:v>
                </c:pt>
                <c:pt idx="2">
                  <c:v>51.649347371876217</c:v>
                </c:pt>
                <c:pt idx="3">
                  <c:v>56.057448526617108</c:v>
                </c:pt>
                <c:pt idx="4">
                  <c:v>51.176789686851649</c:v>
                </c:pt>
                <c:pt idx="5">
                  <c:v>45.500556773412292</c:v>
                </c:pt>
                <c:pt idx="6">
                  <c:v>47.987245231190684</c:v>
                </c:pt>
                <c:pt idx="7">
                  <c:v>41.850804820792234</c:v>
                </c:pt>
                <c:pt idx="8">
                  <c:v>41.665781136513708</c:v>
                </c:pt>
                <c:pt idx="9">
                  <c:v>33.851967782664786</c:v>
                </c:pt>
                <c:pt idx="10">
                  <c:v>28.184962717131214</c:v>
                </c:pt>
                <c:pt idx="11">
                  <c:v>19.27408409637237</c:v>
                </c:pt>
                <c:pt idx="12">
                  <c:v>9.5610672604786942</c:v>
                </c:pt>
                <c:pt idx="13">
                  <c:v>4.4204477084141773</c:v>
                </c:pt>
                <c:pt idx="14">
                  <c:v>2.654085122689037</c:v>
                </c:pt>
                <c:pt idx="15">
                  <c:v>-3.4105633408164402</c:v>
                </c:pt>
                <c:pt idx="16">
                  <c:v>-6.5459114449419324</c:v>
                </c:pt>
                <c:pt idx="17">
                  <c:v>-6.4719907583693947</c:v>
                </c:pt>
                <c:pt idx="18">
                  <c:v>-2.6040568409714648</c:v>
                </c:pt>
                <c:pt idx="19">
                  <c:v>2.8992878769688062</c:v>
                </c:pt>
                <c:pt idx="20">
                  <c:v>-1.6245418237685194</c:v>
                </c:pt>
                <c:pt idx="21">
                  <c:v>-9.8364034955860298</c:v>
                </c:pt>
                <c:pt idx="22">
                  <c:v>-12.605248303159843</c:v>
                </c:pt>
                <c:pt idx="23">
                  <c:v>-13.457045664774338</c:v>
                </c:pt>
                <c:pt idx="24">
                  <c:v>-13.924734232059073</c:v>
                </c:pt>
                <c:pt idx="25">
                  <c:v>-7.2254802186851519</c:v>
                </c:pt>
                <c:pt idx="26">
                  <c:v>-8.2633349277582742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64C-41F3-91BA-18F2BB6F5874}"/>
            </c:ext>
          </c:extLst>
        </c:ser>
        <c:ser>
          <c:idx val="6"/>
          <c:order val="6"/>
          <c:tx>
            <c:strRef>
              <c:f>'Example Tariff Output (2)'!$J$3:$J$5</c:f>
              <c:strCache>
                <c:ptCount val="3"/>
                <c:pt idx="0">
                  <c:v>2031/32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(2)'!$J$39:$J$65</c:f>
              <c:numCache>
                <c:formatCode>_-* #,##0.0000_-;\-* #,##0.0000_-;_-* "-"??????_-;_-@_-</c:formatCode>
                <c:ptCount val="27"/>
                <c:pt idx="0">
                  <c:v>62.988196298033586</c:v>
                </c:pt>
                <c:pt idx="1">
                  <c:v>57.338717905947618</c:v>
                </c:pt>
                <c:pt idx="2">
                  <c:v>53.054384413043991</c:v>
                </c:pt>
                <c:pt idx="3">
                  <c:v>57.365776678565993</c:v>
                </c:pt>
                <c:pt idx="4">
                  <c:v>53.34366952916875</c:v>
                </c:pt>
                <c:pt idx="5">
                  <c:v>46.902962817403044</c:v>
                </c:pt>
                <c:pt idx="6">
                  <c:v>49.262103929820903</c:v>
                </c:pt>
                <c:pt idx="7">
                  <c:v>43.299865091976208</c:v>
                </c:pt>
                <c:pt idx="8">
                  <c:v>43.077111425952609</c:v>
                </c:pt>
                <c:pt idx="9">
                  <c:v>35.010826605595419</c:v>
                </c:pt>
                <c:pt idx="10">
                  <c:v>29.157938649865507</c:v>
                </c:pt>
                <c:pt idx="11">
                  <c:v>19.30790623427653</c:v>
                </c:pt>
                <c:pt idx="12">
                  <c:v>10.382850678619633</c:v>
                </c:pt>
                <c:pt idx="13">
                  <c:v>5.2253373608280196</c:v>
                </c:pt>
                <c:pt idx="14">
                  <c:v>3.244524813461624</c:v>
                </c:pt>
                <c:pt idx="15">
                  <c:v>-2.9205525816888764</c:v>
                </c:pt>
                <c:pt idx="16">
                  <c:v>-5.1431103348639997</c:v>
                </c:pt>
                <c:pt idx="17">
                  <c:v>-5.4772044488487204</c:v>
                </c:pt>
                <c:pt idx="18">
                  <c:v>-1.9594889618386429</c:v>
                </c:pt>
                <c:pt idx="19">
                  <c:v>2.4044729291541929</c:v>
                </c:pt>
                <c:pt idx="20">
                  <c:v>-2.5833738956616288</c:v>
                </c:pt>
                <c:pt idx="21">
                  <c:v>-11.529036304949878</c:v>
                </c:pt>
                <c:pt idx="22">
                  <c:v>-10.544962860768774</c:v>
                </c:pt>
                <c:pt idx="23">
                  <c:v>-13.006500401624386</c:v>
                </c:pt>
                <c:pt idx="24">
                  <c:v>-13.847439251284504</c:v>
                </c:pt>
                <c:pt idx="25">
                  <c:v>-2.7733669236715373</c:v>
                </c:pt>
                <c:pt idx="26">
                  <c:v>-3.8393202696103632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64C-41F3-91BA-18F2BB6F5874}"/>
            </c:ext>
          </c:extLst>
        </c:ser>
        <c:ser>
          <c:idx val="7"/>
          <c:order val="7"/>
          <c:tx>
            <c:strRef>
              <c:f>'Example Tariff Output (2)'!$K$3:$K$5</c:f>
              <c:strCache>
                <c:ptCount val="3"/>
                <c:pt idx="0">
                  <c:v>2032/33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(2)'!$K$39:$K$65</c:f>
              <c:numCache>
                <c:formatCode>_-* #,##0.0000_-;\-* #,##0.0000_-;_-* "-"??????_-;_-@_-</c:formatCode>
                <c:ptCount val="27"/>
                <c:pt idx="0">
                  <c:v>65.131908711746036</c:v>
                </c:pt>
                <c:pt idx="1">
                  <c:v>57.079483493437642</c:v>
                </c:pt>
                <c:pt idx="2">
                  <c:v>55.471900476974255</c:v>
                </c:pt>
                <c:pt idx="3">
                  <c:v>59.527792846370879</c:v>
                </c:pt>
                <c:pt idx="4">
                  <c:v>55.424209083647298</c:v>
                </c:pt>
                <c:pt idx="5">
                  <c:v>48.174149830383072</c:v>
                </c:pt>
                <c:pt idx="6">
                  <c:v>50.502651019059371</c:v>
                </c:pt>
                <c:pt idx="7">
                  <c:v>44.769419028461726</c:v>
                </c:pt>
                <c:pt idx="8">
                  <c:v>44.361853471159513</c:v>
                </c:pt>
                <c:pt idx="9">
                  <c:v>36.285831877316724</c:v>
                </c:pt>
                <c:pt idx="10">
                  <c:v>29.643535560036</c:v>
                </c:pt>
                <c:pt idx="11">
                  <c:v>20.260659689039038</c:v>
                </c:pt>
                <c:pt idx="12">
                  <c:v>9.9539100651902856</c:v>
                </c:pt>
                <c:pt idx="13">
                  <c:v>5.1357891834459224</c:v>
                </c:pt>
                <c:pt idx="14">
                  <c:v>2.7185651444251171</c:v>
                </c:pt>
                <c:pt idx="15">
                  <c:v>-3.2434042756114345</c:v>
                </c:pt>
                <c:pt idx="16">
                  <c:v>-7.5987193037191076</c:v>
                </c:pt>
                <c:pt idx="17">
                  <c:v>-6.3572843716936287</c:v>
                </c:pt>
                <c:pt idx="18">
                  <c:v>-2.1598597637914363</c:v>
                </c:pt>
                <c:pt idx="19">
                  <c:v>0.57072004406376564</c:v>
                </c:pt>
                <c:pt idx="20">
                  <c:v>-4.0938367785986234</c:v>
                </c:pt>
                <c:pt idx="21">
                  <c:v>-13.011572305300088</c:v>
                </c:pt>
                <c:pt idx="22">
                  <c:v>-11.060681799581239</c:v>
                </c:pt>
                <c:pt idx="23">
                  <c:v>-13.22969679230266</c:v>
                </c:pt>
                <c:pt idx="24">
                  <c:v>-14.073116086458063</c:v>
                </c:pt>
                <c:pt idx="25">
                  <c:v>-8.9316289679518057</c:v>
                </c:pt>
                <c:pt idx="26">
                  <c:v>-11.430435754332706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64C-41F3-91BA-18F2BB6F5874}"/>
            </c:ext>
          </c:extLst>
        </c:ser>
        <c:ser>
          <c:idx val="8"/>
          <c:order val="8"/>
          <c:tx>
            <c:strRef>
              <c:f>'Example Tariff Output (2)'!$L$3:$L$5</c:f>
              <c:strCache>
                <c:ptCount val="3"/>
                <c:pt idx="0">
                  <c:v>2033/34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(2)'!$L$39:$L$65</c:f>
              <c:numCache>
                <c:formatCode>_-* #,##0.0000_-;\-* #,##0.0000_-;_-* "-"??????_-;_-@_-</c:formatCode>
                <c:ptCount val="27"/>
                <c:pt idx="0">
                  <c:v>68.091608979690363</c:v>
                </c:pt>
                <c:pt idx="1">
                  <c:v>60.183437976839627</c:v>
                </c:pt>
                <c:pt idx="2">
                  <c:v>57.353263271771645</c:v>
                </c:pt>
                <c:pt idx="3">
                  <c:v>62.115931954686104</c:v>
                </c:pt>
                <c:pt idx="4">
                  <c:v>61.382119411223741</c:v>
                </c:pt>
                <c:pt idx="5">
                  <c:v>48.036070762882865</c:v>
                </c:pt>
                <c:pt idx="6">
                  <c:v>51.672722804660793</c:v>
                </c:pt>
                <c:pt idx="7">
                  <c:v>44.922052391718928</c:v>
                </c:pt>
                <c:pt idx="8">
                  <c:v>44.879170927639862</c:v>
                </c:pt>
                <c:pt idx="9">
                  <c:v>36.34133606705926</c:v>
                </c:pt>
                <c:pt idx="10">
                  <c:v>31.006680171699021</c:v>
                </c:pt>
                <c:pt idx="11">
                  <c:v>19.033451015968772</c:v>
                </c:pt>
                <c:pt idx="12">
                  <c:v>7.0231257693664668</c:v>
                </c:pt>
                <c:pt idx="13">
                  <c:v>3.0117257043473185</c:v>
                </c:pt>
                <c:pt idx="14">
                  <c:v>-2.3032025015695292</c:v>
                </c:pt>
                <c:pt idx="15">
                  <c:v>-7.7011511749282331</c:v>
                </c:pt>
                <c:pt idx="16">
                  <c:v>-9.6410888766311906</c:v>
                </c:pt>
                <c:pt idx="17">
                  <c:v>-8.4444185015344573</c:v>
                </c:pt>
                <c:pt idx="18">
                  <c:v>-6.6662097352815461</c:v>
                </c:pt>
                <c:pt idx="19">
                  <c:v>-4.6152644634454267</c:v>
                </c:pt>
                <c:pt idx="20">
                  <c:v>-7.7448219485819507</c:v>
                </c:pt>
                <c:pt idx="21">
                  <c:v>-16.027864097662725</c:v>
                </c:pt>
                <c:pt idx="22">
                  <c:v>-12.450769085812093</c:v>
                </c:pt>
                <c:pt idx="23">
                  <c:v>-14.568082493760707</c:v>
                </c:pt>
                <c:pt idx="24">
                  <c:v>-16.589277574777881</c:v>
                </c:pt>
                <c:pt idx="25">
                  <c:v>-12.929670830075802</c:v>
                </c:pt>
                <c:pt idx="26">
                  <c:v>-13.118808568684583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B64C-41F3-91BA-18F2BB6F58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4441600"/>
        <c:axId val="444441960"/>
      </c:lineChart>
      <c:catAx>
        <c:axId val="444441600"/>
        <c:scaling>
          <c:orientation val="minMax"/>
        </c:scaling>
        <c:delete val="0"/>
        <c:axPos val="b"/>
        <c:numFmt formatCode="0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441960"/>
        <c:crosses val="autoZero"/>
        <c:auto val="1"/>
        <c:lblAlgn val="ctr"/>
        <c:lblOffset val="100"/>
        <c:noMultiLvlLbl val="0"/>
      </c:catAx>
      <c:valAx>
        <c:axId val="444441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00_-;\-* #,##0.0000_-;_-* &quot;-&quot;????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441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u="none" strike="noStrike" kern="1200" spc="0" baseline="0" dirty="0">
                <a:solidFill>
                  <a:prstClr val="black">
                    <a:lumMod val="65000"/>
                    <a:lumOff val="35000"/>
                  </a:prstClr>
                </a:solidFill>
              </a:rPr>
              <a:t>Example Wider tariff - Conventional Carbon Generator (40% ALF)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'Example Tariff Output (2)'!$D$3:$D$5</c:f>
              <c:strCache>
                <c:ptCount val="3"/>
                <c:pt idx="0">
                  <c:v>2025/26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(2)'!$D$72:$D$98</c:f>
              <c:numCache>
                <c:formatCode>_-* #,##0.0000_-;\-* #,##0.0000_-;_-* "-"??????_-;_-@_-</c:formatCode>
                <c:ptCount val="27"/>
                <c:pt idx="0">
                  <c:v>19.8443006</c:v>
                </c:pt>
                <c:pt idx="1">
                  <c:v>16.312498000000001</c:v>
                </c:pt>
                <c:pt idx="2">
                  <c:v>18.6975902</c:v>
                </c:pt>
                <c:pt idx="3">
                  <c:v>14.0467402</c:v>
                </c:pt>
                <c:pt idx="4">
                  <c:v>15.965828200000001</c:v>
                </c:pt>
                <c:pt idx="5">
                  <c:v>16.403416799999999</c:v>
                </c:pt>
                <c:pt idx="6">
                  <c:v>16.407504200000002</c:v>
                </c:pt>
                <c:pt idx="7">
                  <c:v>13.935653600000002</c:v>
                </c:pt>
                <c:pt idx="8">
                  <c:v>12.865265600000001</c:v>
                </c:pt>
                <c:pt idx="9">
                  <c:v>11.6406706</c:v>
                </c:pt>
                <c:pt idx="10">
                  <c:v>11.235867800000001</c:v>
                </c:pt>
                <c:pt idx="11">
                  <c:v>7.2690234</c:v>
                </c:pt>
                <c:pt idx="12">
                  <c:v>8.1727068000000003</c:v>
                </c:pt>
                <c:pt idx="13">
                  <c:v>3.9466603999999998</c:v>
                </c:pt>
                <c:pt idx="14">
                  <c:v>5.5065604000000006</c:v>
                </c:pt>
                <c:pt idx="15">
                  <c:v>3.2063296000000001</c:v>
                </c:pt>
                <c:pt idx="16">
                  <c:v>2.8542604000000003</c:v>
                </c:pt>
                <c:pt idx="17">
                  <c:v>1.5477784000000001</c:v>
                </c:pt>
                <c:pt idx="18">
                  <c:v>5.4308139999999998</c:v>
                </c:pt>
                <c:pt idx="19">
                  <c:v>6.0221267999999988</c:v>
                </c:pt>
                <c:pt idx="20">
                  <c:v>2.2123771999999997</c:v>
                </c:pt>
                <c:pt idx="21">
                  <c:v>1.3613000000000319E-2</c:v>
                </c:pt>
                <c:pt idx="22">
                  <c:v>-2.891969</c:v>
                </c:pt>
                <c:pt idx="23">
                  <c:v>-1.5710668000000001</c:v>
                </c:pt>
                <c:pt idx="24">
                  <c:v>-1.7070589999999999</c:v>
                </c:pt>
                <c:pt idx="25">
                  <c:v>-4.9590300000000003</c:v>
                </c:pt>
                <c:pt idx="26">
                  <c:v>-6.5317920000000003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4FF-4634-8C5B-F67C09529774}"/>
            </c:ext>
          </c:extLst>
        </c:ser>
        <c:ser>
          <c:idx val="1"/>
          <c:order val="1"/>
          <c:tx>
            <c:strRef>
              <c:f>'Example Tariff Output (2)'!$E$3:$E$5</c:f>
              <c:strCache>
                <c:ptCount val="3"/>
                <c:pt idx="0">
                  <c:v>2026/27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(2)'!$E$72:$E$98</c:f>
              <c:numCache>
                <c:formatCode>_-* #,##0.0000_-;\-* #,##0.0000_-;_-* "-"??????_-;_-@_-</c:formatCode>
                <c:ptCount val="27"/>
                <c:pt idx="0">
                  <c:v>19.006923999999998</c:v>
                </c:pt>
                <c:pt idx="1">
                  <c:v>17.130641999999998</c:v>
                </c:pt>
                <c:pt idx="2">
                  <c:v>18.388886400000001</c:v>
                </c:pt>
                <c:pt idx="3">
                  <c:v>22.028432800000004</c:v>
                </c:pt>
                <c:pt idx="4">
                  <c:v>17.685862800000002</c:v>
                </c:pt>
                <c:pt idx="5">
                  <c:v>16.748655600000003</c:v>
                </c:pt>
                <c:pt idx="6">
                  <c:v>17.149955200000001</c:v>
                </c:pt>
                <c:pt idx="7">
                  <c:v>13.948264999999999</c:v>
                </c:pt>
                <c:pt idx="8">
                  <c:v>13.064102800000002</c:v>
                </c:pt>
                <c:pt idx="9">
                  <c:v>11.5663096</c:v>
                </c:pt>
                <c:pt idx="10">
                  <c:v>12.0792926</c:v>
                </c:pt>
                <c:pt idx="11">
                  <c:v>8.4682050000000011</c:v>
                </c:pt>
                <c:pt idx="12">
                  <c:v>8.5234158000000004</c:v>
                </c:pt>
                <c:pt idx="13">
                  <c:v>4.5468980000000006</c:v>
                </c:pt>
                <c:pt idx="14">
                  <c:v>5.8264422000000007</c:v>
                </c:pt>
                <c:pt idx="15">
                  <c:v>3.5986251999999999</c:v>
                </c:pt>
                <c:pt idx="16">
                  <c:v>3.2712074000000002</c:v>
                </c:pt>
                <c:pt idx="17">
                  <c:v>0.90398299999999998</c:v>
                </c:pt>
                <c:pt idx="18">
                  <c:v>4.7712246</c:v>
                </c:pt>
                <c:pt idx="19">
                  <c:v>6.8847090000000009</c:v>
                </c:pt>
                <c:pt idx="20">
                  <c:v>3.0250147999999992</c:v>
                </c:pt>
                <c:pt idx="21">
                  <c:v>0.54722599999999977</c:v>
                </c:pt>
                <c:pt idx="22">
                  <c:v>-4.9812235999999999</c:v>
                </c:pt>
                <c:pt idx="23">
                  <c:v>-1.8824234</c:v>
                </c:pt>
                <c:pt idx="24">
                  <c:v>-1.9607900000000003</c:v>
                </c:pt>
                <c:pt idx="25">
                  <c:v>-5.4860860000000002</c:v>
                </c:pt>
                <c:pt idx="26">
                  <c:v>-6.4745422000000001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FF-4634-8C5B-F67C09529774}"/>
            </c:ext>
          </c:extLst>
        </c:ser>
        <c:ser>
          <c:idx val="2"/>
          <c:order val="2"/>
          <c:tx>
            <c:strRef>
              <c:f>'Example Tariff Output (2)'!$F$3:$F$5</c:f>
              <c:strCache>
                <c:ptCount val="3"/>
                <c:pt idx="0">
                  <c:v>2027/28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(2)'!$F$72:$F$98</c:f>
              <c:numCache>
                <c:formatCode>_-* #,##0.0000_-;\-* #,##0.0000_-;_-* "-"??????_-;_-@_-</c:formatCode>
                <c:ptCount val="27"/>
                <c:pt idx="0">
                  <c:v>20.732958800000002</c:v>
                </c:pt>
                <c:pt idx="1">
                  <c:v>17.689021399999998</c:v>
                </c:pt>
                <c:pt idx="2">
                  <c:v>19.004421399999998</c:v>
                </c:pt>
                <c:pt idx="3">
                  <c:v>22.7772726</c:v>
                </c:pt>
                <c:pt idx="4">
                  <c:v>18.283620200000001</c:v>
                </c:pt>
                <c:pt idx="5">
                  <c:v>17.649936</c:v>
                </c:pt>
                <c:pt idx="6">
                  <c:v>16.959705599999999</c:v>
                </c:pt>
                <c:pt idx="7">
                  <c:v>14.902408600000001</c:v>
                </c:pt>
                <c:pt idx="8">
                  <c:v>13.243375200000001</c:v>
                </c:pt>
                <c:pt idx="9">
                  <c:v>12.8682832</c:v>
                </c:pt>
                <c:pt idx="10">
                  <c:v>10.3941748</c:v>
                </c:pt>
                <c:pt idx="11">
                  <c:v>8.6752701999999999</c:v>
                </c:pt>
                <c:pt idx="12">
                  <c:v>7.6491132000000004</c:v>
                </c:pt>
                <c:pt idx="13">
                  <c:v>4.0801613999999997</c:v>
                </c:pt>
                <c:pt idx="14">
                  <c:v>5.3534962000000004</c:v>
                </c:pt>
                <c:pt idx="15">
                  <c:v>3.2085322000000001</c:v>
                </c:pt>
                <c:pt idx="16">
                  <c:v>2.8680811999999998</c:v>
                </c:pt>
                <c:pt idx="17">
                  <c:v>0.49235059999999997</c:v>
                </c:pt>
                <c:pt idx="18">
                  <c:v>4.6470947999999996</c:v>
                </c:pt>
                <c:pt idx="19">
                  <c:v>6.9658871999999992</c:v>
                </c:pt>
                <c:pt idx="20">
                  <c:v>3.3118652000000002</c:v>
                </c:pt>
                <c:pt idx="21">
                  <c:v>2.0605126</c:v>
                </c:pt>
                <c:pt idx="22">
                  <c:v>-5.4488440000000002</c:v>
                </c:pt>
                <c:pt idx="23">
                  <c:v>-2.0586625999999999</c:v>
                </c:pt>
                <c:pt idx="24">
                  <c:v>-2.1696562000000004</c:v>
                </c:pt>
                <c:pt idx="25">
                  <c:v>3.7896600000000058E-2</c:v>
                </c:pt>
                <c:pt idx="26">
                  <c:v>-0.21222040000000009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4FF-4634-8C5B-F67C09529774}"/>
            </c:ext>
          </c:extLst>
        </c:ser>
        <c:ser>
          <c:idx val="3"/>
          <c:order val="3"/>
          <c:tx>
            <c:strRef>
              <c:f>'Example Tariff Output (2)'!$G$3:$G$5</c:f>
              <c:strCache>
                <c:ptCount val="3"/>
                <c:pt idx="0">
                  <c:v>2028/29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(2)'!$G$72:$G$98</c:f>
              <c:numCache>
                <c:formatCode>_-* #,##0.0000_-;\-* #,##0.0000_-;_-* "-"??????_-;_-@_-</c:formatCode>
                <c:ptCount val="27"/>
                <c:pt idx="0">
                  <c:v>24.502489800000003</c:v>
                </c:pt>
                <c:pt idx="1">
                  <c:v>17.371520799999999</c:v>
                </c:pt>
                <c:pt idx="2">
                  <c:v>18.433760800000002</c:v>
                </c:pt>
                <c:pt idx="3">
                  <c:v>22.236174200000001</c:v>
                </c:pt>
                <c:pt idx="4">
                  <c:v>17.759866600000002</c:v>
                </c:pt>
                <c:pt idx="5">
                  <c:v>17.127231200000001</c:v>
                </c:pt>
                <c:pt idx="6">
                  <c:v>16.198177000000001</c:v>
                </c:pt>
                <c:pt idx="7">
                  <c:v>14.3506702</c:v>
                </c:pt>
                <c:pt idx="8">
                  <c:v>12.0983164</c:v>
                </c:pt>
                <c:pt idx="9">
                  <c:v>12.3900282</c:v>
                </c:pt>
                <c:pt idx="10">
                  <c:v>10.008481000000002</c:v>
                </c:pt>
                <c:pt idx="11">
                  <c:v>8.2697982000000003</c:v>
                </c:pt>
                <c:pt idx="12">
                  <c:v>7.1132645999999999</c:v>
                </c:pt>
                <c:pt idx="13">
                  <c:v>3.5637684000000003</c:v>
                </c:pt>
                <c:pt idx="14">
                  <c:v>4.7813895999999998</c:v>
                </c:pt>
                <c:pt idx="15">
                  <c:v>2.3836519999999997</c:v>
                </c:pt>
                <c:pt idx="16">
                  <c:v>2.4058106000000001</c:v>
                </c:pt>
                <c:pt idx="17">
                  <c:v>0.57105119999999998</c:v>
                </c:pt>
                <c:pt idx="18">
                  <c:v>4.1341510000000001</c:v>
                </c:pt>
                <c:pt idx="19">
                  <c:v>7.0799436</c:v>
                </c:pt>
                <c:pt idx="20">
                  <c:v>3.7917671999999998</c:v>
                </c:pt>
                <c:pt idx="21">
                  <c:v>2.1099530000000004</c:v>
                </c:pt>
                <c:pt idx="22">
                  <c:v>-3.0190001999999998</c:v>
                </c:pt>
                <c:pt idx="23">
                  <c:v>-0.89634520000000006</c:v>
                </c:pt>
                <c:pt idx="24">
                  <c:v>-2.2823194</c:v>
                </c:pt>
                <c:pt idx="25">
                  <c:v>1.6860833999999998</c:v>
                </c:pt>
                <c:pt idx="26">
                  <c:v>0.59439339999999996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4FF-4634-8C5B-F67C09529774}"/>
            </c:ext>
          </c:extLst>
        </c:ser>
        <c:ser>
          <c:idx val="4"/>
          <c:order val="4"/>
          <c:tx>
            <c:strRef>
              <c:f>'Example Tariff Output (2)'!$H$3:$H$5</c:f>
              <c:strCache>
                <c:ptCount val="3"/>
                <c:pt idx="0">
                  <c:v>2029/30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(2)'!$H$72:$H$98</c:f>
              <c:numCache>
                <c:formatCode>_-* #,##0.0000_-;\-* #,##0.0000_-;_-* "-"??????_-;_-@_-</c:formatCode>
                <c:ptCount val="27"/>
                <c:pt idx="0">
                  <c:v>31.499589709964738</c:v>
                </c:pt>
                <c:pt idx="1">
                  <c:v>23.949014006510556</c:v>
                </c:pt>
                <c:pt idx="2">
                  <c:v>25.466200386434412</c:v>
                </c:pt>
                <c:pt idx="3">
                  <c:v>28.947358586434415</c:v>
                </c:pt>
                <c:pt idx="4">
                  <c:v>22.766093258649466</c:v>
                </c:pt>
                <c:pt idx="5">
                  <c:v>23.103898870134945</c:v>
                </c:pt>
                <c:pt idx="6">
                  <c:v>22.649855943975513</c:v>
                </c:pt>
                <c:pt idx="7">
                  <c:v>19.829526943975512</c:v>
                </c:pt>
                <c:pt idx="8">
                  <c:v>17.847255136349272</c:v>
                </c:pt>
                <c:pt idx="9">
                  <c:v>16.860869842392269</c:v>
                </c:pt>
                <c:pt idx="10">
                  <c:v>15.059850242392265</c:v>
                </c:pt>
                <c:pt idx="11">
                  <c:v>11.450303324597453</c:v>
                </c:pt>
                <c:pt idx="12">
                  <c:v>7.1148442688156619</c:v>
                </c:pt>
                <c:pt idx="13">
                  <c:v>4.7474834688156617</c:v>
                </c:pt>
                <c:pt idx="14">
                  <c:v>4.6166851109543581</c:v>
                </c:pt>
                <c:pt idx="15">
                  <c:v>2.280340915774242</c:v>
                </c:pt>
                <c:pt idx="16">
                  <c:v>2.3456046669295425</c:v>
                </c:pt>
                <c:pt idx="17">
                  <c:v>9.1893884188644803E-2</c:v>
                </c:pt>
                <c:pt idx="18">
                  <c:v>3.3556318053085161</c:v>
                </c:pt>
                <c:pt idx="19">
                  <c:v>6.7817111315065386</c:v>
                </c:pt>
                <c:pt idx="20">
                  <c:v>2.9850925757211249</c:v>
                </c:pt>
                <c:pt idx="21">
                  <c:v>1.4677579007878441</c:v>
                </c:pt>
                <c:pt idx="22">
                  <c:v>-5.9205540992121559</c:v>
                </c:pt>
                <c:pt idx="23">
                  <c:v>-2.3228932992121556</c:v>
                </c:pt>
                <c:pt idx="24">
                  <c:v>-2.6946952334381478</c:v>
                </c:pt>
                <c:pt idx="25">
                  <c:v>0.48165601369475075</c:v>
                </c:pt>
                <c:pt idx="26">
                  <c:v>-0.25462081757669086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4FF-4634-8C5B-F67C09529774}"/>
            </c:ext>
          </c:extLst>
        </c:ser>
        <c:ser>
          <c:idx val="5"/>
          <c:order val="5"/>
          <c:tx>
            <c:strRef>
              <c:f>'Example Tariff Output (2)'!$I$3:$I$5</c:f>
              <c:strCache>
                <c:ptCount val="3"/>
                <c:pt idx="0">
                  <c:v>2030/31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(2)'!$I$72:$I$98</c:f>
              <c:numCache>
                <c:formatCode>_-* #,##0.0000_-;\-* #,##0.0000_-;_-* "-"??????_-;_-@_-</c:formatCode>
                <c:ptCount val="27"/>
                <c:pt idx="0">
                  <c:v>32.258545371466063</c:v>
                </c:pt>
                <c:pt idx="1">
                  <c:v>30.985718944348534</c:v>
                </c:pt>
                <c:pt idx="2">
                  <c:v>27.382401360206323</c:v>
                </c:pt>
                <c:pt idx="3">
                  <c:v>29.153033926733169</c:v>
                </c:pt>
                <c:pt idx="4">
                  <c:v>27.571606725235892</c:v>
                </c:pt>
                <c:pt idx="5">
                  <c:v>26.442727685771906</c:v>
                </c:pt>
                <c:pt idx="6">
                  <c:v>27.191905542693384</c:v>
                </c:pt>
                <c:pt idx="7">
                  <c:v>24.314578273109227</c:v>
                </c:pt>
                <c:pt idx="8">
                  <c:v>23.201002959887163</c:v>
                </c:pt>
                <c:pt idx="9">
                  <c:v>19.059560275980203</c:v>
                </c:pt>
                <c:pt idx="10">
                  <c:v>16.788790584422848</c:v>
                </c:pt>
                <c:pt idx="11">
                  <c:v>11.027818645321343</c:v>
                </c:pt>
                <c:pt idx="12">
                  <c:v>7.7401861613719234</c:v>
                </c:pt>
                <c:pt idx="13">
                  <c:v>3.9543602258699968</c:v>
                </c:pt>
                <c:pt idx="14">
                  <c:v>4.1631056765454737</c:v>
                </c:pt>
                <c:pt idx="15">
                  <c:v>0.26347565825918151</c:v>
                </c:pt>
                <c:pt idx="16">
                  <c:v>-2.7672031249895244</c:v>
                </c:pt>
                <c:pt idx="17">
                  <c:v>-3.5316167319101415</c:v>
                </c:pt>
                <c:pt idx="18">
                  <c:v>1.4057036915793923</c:v>
                </c:pt>
                <c:pt idx="19">
                  <c:v>5.4484189264620841</c:v>
                </c:pt>
                <c:pt idx="20">
                  <c:v>0.93540349860385819</c:v>
                </c:pt>
                <c:pt idx="21">
                  <c:v>-2.6926245374143694</c:v>
                </c:pt>
                <c:pt idx="22">
                  <c:v>-8.6063382366950485</c:v>
                </c:pt>
                <c:pt idx="23">
                  <c:v>-8.7451081225886753</c:v>
                </c:pt>
                <c:pt idx="24">
                  <c:v>-8.2890823726163063</c:v>
                </c:pt>
                <c:pt idx="25">
                  <c:v>-1.4075805075635941</c:v>
                </c:pt>
                <c:pt idx="26">
                  <c:v>-1.9971972580173198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4FF-4634-8C5B-F67C09529774}"/>
            </c:ext>
          </c:extLst>
        </c:ser>
        <c:ser>
          <c:idx val="6"/>
          <c:order val="6"/>
          <c:tx>
            <c:strRef>
              <c:f>'Example Tariff Output (2)'!$J$3:$J$5</c:f>
              <c:strCache>
                <c:ptCount val="3"/>
                <c:pt idx="0">
                  <c:v>2031/32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(2)'!$J$72:$J$98</c:f>
              <c:numCache>
                <c:formatCode>_-* #,##0.0000_-;\-* #,##0.0000_-;_-* "-"??????_-;_-@_-</c:formatCode>
                <c:ptCount val="27"/>
                <c:pt idx="0">
                  <c:v>33.190844502143506</c:v>
                </c:pt>
                <c:pt idx="1">
                  <c:v>32.11979588160861</c:v>
                </c:pt>
                <c:pt idx="2">
                  <c:v>28.185055031689323</c:v>
                </c:pt>
                <c:pt idx="3">
                  <c:v>29.918084839780608</c:v>
                </c:pt>
                <c:pt idx="4">
                  <c:v>28.50574886567766</c:v>
                </c:pt>
                <c:pt idx="5">
                  <c:v>27.268225471996701</c:v>
                </c:pt>
                <c:pt idx="6">
                  <c:v>27.960005816874638</c:v>
                </c:pt>
                <c:pt idx="7">
                  <c:v>25.173145625032593</c:v>
                </c:pt>
                <c:pt idx="8">
                  <c:v>24.054619374958236</c:v>
                </c:pt>
                <c:pt idx="9">
                  <c:v>19.543158745344705</c:v>
                </c:pt>
                <c:pt idx="10">
                  <c:v>17.003604287270107</c:v>
                </c:pt>
                <c:pt idx="11">
                  <c:v>11.093088399416196</c:v>
                </c:pt>
                <c:pt idx="12">
                  <c:v>7.7815333616632074</c:v>
                </c:pt>
                <c:pt idx="13">
                  <c:v>4.2738266043521076</c:v>
                </c:pt>
                <c:pt idx="14">
                  <c:v>4.3940190295455421</c:v>
                </c:pt>
                <c:pt idx="15">
                  <c:v>0.37310493367165032</c:v>
                </c:pt>
                <c:pt idx="16">
                  <c:v>-1.7146299519391899</c:v>
                </c:pt>
                <c:pt idx="17">
                  <c:v>-2.9057255847486454</c:v>
                </c:pt>
                <c:pt idx="18">
                  <c:v>1.6903273420350811</c:v>
                </c:pt>
                <c:pt idx="19">
                  <c:v>5.3065941692759333</c:v>
                </c:pt>
                <c:pt idx="20">
                  <c:v>0.33591487900328421</c:v>
                </c:pt>
                <c:pt idx="21">
                  <c:v>-4.4706116344730127</c:v>
                </c:pt>
                <c:pt idx="22">
                  <c:v>-6.947404512132989</c:v>
                </c:pt>
                <c:pt idx="23">
                  <c:v>-8.5683994879279233</c:v>
                </c:pt>
                <c:pt idx="24">
                  <c:v>-8.4130871843714434</c:v>
                </c:pt>
                <c:pt idx="25">
                  <c:v>6.2571380517653985E-2</c:v>
                </c:pt>
                <c:pt idx="26">
                  <c:v>-0.52553165152006054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4FF-4634-8C5B-F67C09529774}"/>
            </c:ext>
          </c:extLst>
        </c:ser>
        <c:ser>
          <c:idx val="7"/>
          <c:order val="7"/>
          <c:tx>
            <c:strRef>
              <c:f>'Example Tariff Output (2)'!$K$3:$K$5</c:f>
              <c:strCache>
                <c:ptCount val="3"/>
                <c:pt idx="0">
                  <c:v>2032/33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(2)'!$K$72:$K$98</c:f>
              <c:numCache>
                <c:formatCode>_-* #,##0.0000_-;\-* #,##0.0000_-;_-* "-"??????_-;_-@_-</c:formatCode>
                <c:ptCount val="27"/>
                <c:pt idx="0">
                  <c:v>35.038113692214793</c:v>
                </c:pt>
                <c:pt idx="1">
                  <c:v>29.640100583445161</c:v>
                </c:pt>
                <c:pt idx="2">
                  <c:v>30.076563425027437</c:v>
                </c:pt>
                <c:pt idx="3">
                  <c:v>31.273461036542173</c:v>
                </c:pt>
                <c:pt idx="4">
                  <c:v>30.089289600482367</c:v>
                </c:pt>
                <c:pt idx="5">
                  <c:v>28.00490713005199</c:v>
                </c:pt>
                <c:pt idx="6">
                  <c:v>28.285769451622436</c:v>
                </c:pt>
                <c:pt idx="7">
                  <c:v>25.91905828109126</c:v>
                </c:pt>
                <c:pt idx="8">
                  <c:v>24.778925440774426</c:v>
                </c:pt>
                <c:pt idx="9">
                  <c:v>20.195482596411491</c:v>
                </c:pt>
                <c:pt idx="10">
                  <c:v>17.234187193378563</c:v>
                </c:pt>
                <c:pt idx="11">
                  <c:v>11.840847651158734</c:v>
                </c:pt>
                <c:pt idx="12">
                  <c:v>7.2556729108048987</c:v>
                </c:pt>
                <c:pt idx="13">
                  <c:v>4.4647675069400634</c:v>
                </c:pt>
                <c:pt idx="14">
                  <c:v>3.899332499182556</c:v>
                </c:pt>
                <c:pt idx="15">
                  <c:v>0.27605585853969394</c:v>
                </c:pt>
                <c:pt idx="16">
                  <c:v>-4.2806490857757158</c:v>
                </c:pt>
                <c:pt idx="17">
                  <c:v>-3.7248362939150765</c:v>
                </c:pt>
                <c:pt idx="18">
                  <c:v>1.7414056981605879</c:v>
                </c:pt>
                <c:pt idx="19">
                  <c:v>3.8339600909923801</c:v>
                </c:pt>
                <c:pt idx="20">
                  <c:v>-0.82030118501917215</c:v>
                </c:pt>
                <c:pt idx="21">
                  <c:v>-5.2431823636142791</c:v>
                </c:pt>
                <c:pt idx="22">
                  <c:v>-7.5537143171289678</c:v>
                </c:pt>
                <c:pt idx="23">
                  <c:v>-8.8875073958303421</c:v>
                </c:pt>
                <c:pt idx="24">
                  <c:v>-8.7897577397239388</c:v>
                </c:pt>
                <c:pt idx="25">
                  <c:v>-3.2292649505390933</c:v>
                </c:pt>
                <c:pt idx="26">
                  <c:v>-5.4815825592622751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84FF-4634-8C5B-F67C09529774}"/>
            </c:ext>
          </c:extLst>
        </c:ser>
        <c:ser>
          <c:idx val="8"/>
          <c:order val="8"/>
          <c:tx>
            <c:strRef>
              <c:f>'Example Tariff Output (2)'!$L$3:$L$5</c:f>
              <c:strCache>
                <c:ptCount val="3"/>
                <c:pt idx="0">
                  <c:v>2033/34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(2)'!$L$72:$L$98</c:f>
              <c:numCache>
                <c:formatCode>_-* #,##0.0000_-;\-* #,##0.0000_-;_-* "-"??????_-;_-@_-</c:formatCode>
                <c:ptCount val="27"/>
                <c:pt idx="0">
                  <c:v>37.329392133390826</c:v>
                </c:pt>
                <c:pt idx="1">
                  <c:v>32.544958720698233</c:v>
                </c:pt>
                <c:pt idx="2">
                  <c:v>31.641888094203878</c:v>
                </c:pt>
                <c:pt idx="3">
                  <c:v>33.34772972358023</c:v>
                </c:pt>
                <c:pt idx="4">
                  <c:v>33.396617014421381</c:v>
                </c:pt>
                <c:pt idx="5">
                  <c:v>27.451181429917675</c:v>
                </c:pt>
                <c:pt idx="6">
                  <c:v>28.221815554607204</c:v>
                </c:pt>
                <c:pt idx="7">
                  <c:v>25.403473534351264</c:v>
                </c:pt>
                <c:pt idx="8">
                  <c:v>24.807441820705826</c:v>
                </c:pt>
                <c:pt idx="9">
                  <c:v>19.295480906963007</c:v>
                </c:pt>
                <c:pt idx="10">
                  <c:v>16.739829435291444</c:v>
                </c:pt>
                <c:pt idx="11">
                  <c:v>10.238597775306451</c:v>
                </c:pt>
                <c:pt idx="12">
                  <c:v>4.1090037277875542</c:v>
                </c:pt>
                <c:pt idx="13">
                  <c:v>2.6652502597395618</c:v>
                </c:pt>
                <c:pt idx="14">
                  <c:v>-0.3509742018772708</c:v>
                </c:pt>
                <c:pt idx="15">
                  <c:v>-3.3404339251173987</c:v>
                </c:pt>
                <c:pt idx="16">
                  <c:v>-5.8437318188194975</c:v>
                </c:pt>
                <c:pt idx="17">
                  <c:v>-5.3442111712758349</c:v>
                </c:pt>
                <c:pt idx="18">
                  <c:v>-1.4865573328971351</c:v>
                </c:pt>
                <c:pt idx="19">
                  <c:v>-1.1717788811977146</c:v>
                </c:pt>
                <c:pt idx="20">
                  <c:v>-4.2971562703208006</c:v>
                </c:pt>
                <c:pt idx="21">
                  <c:v>-7.9933468432117643</c:v>
                </c:pt>
                <c:pt idx="22">
                  <c:v>-8.3347680634964867</c:v>
                </c:pt>
                <c:pt idx="23">
                  <c:v>-9.5264198254007244</c:v>
                </c:pt>
                <c:pt idx="24">
                  <c:v>-10.301838310610844</c:v>
                </c:pt>
                <c:pt idx="25">
                  <c:v>-6.3175894425691856</c:v>
                </c:pt>
                <c:pt idx="26">
                  <c:v>-7.559092732011548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84FF-4634-8C5B-F67C095297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4441600"/>
        <c:axId val="444441960"/>
      </c:lineChart>
      <c:catAx>
        <c:axId val="444441600"/>
        <c:scaling>
          <c:orientation val="minMax"/>
        </c:scaling>
        <c:delete val="0"/>
        <c:axPos val="b"/>
        <c:numFmt formatCode="0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441960"/>
        <c:crosses val="autoZero"/>
        <c:auto val="1"/>
        <c:lblAlgn val="ctr"/>
        <c:lblOffset val="100"/>
        <c:noMultiLvlLbl val="0"/>
      </c:catAx>
      <c:valAx>
        <c:axId val="444441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00_-;\-* #,##0.0000_-;_-* &quot;-&quot;????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441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u="none" strike="noStrike" kern="1200" spc="0" baseline="0" dirty="0">
                <a:solidFill>
                  <a:prstClr val="black">
                    <a:lumMod val="65000"/>
                    <a:lumOff val="35000"/>
                  </a:prstClr>
                </a:solidFill>
              </a:rPr>
              <a:t>Example Wider tariff - Intermittent Generator (45% ALF)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'Example Tariff Output (2)'!$AJ$3:$AJ$5</c:f>
              <c:strCache>
                <c:ptCount val="3"/>
                <c:pt idx="0">
                  <c:v>2025/26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(2)'!$AJ$6:$AJ$32</c:f>
              <c:numCache>
                <c:formatCode>_-* #,##0.0000_-;\-* #,##0.0000_-;_-* "-"??????_-;_-@_-</c:formatCode>
                <c:ptCount val="27"/>
                <c:pt idx="0">
                  <c:v>27.315513240939772</c:v>
                </c:pt>
                <c:pt idx="1">
                  <c:v>22.753157190939774</c:v>
                </c:pt>
                <c:pt idx="2">
                  <c:v>25.22022929093977</c:v>
                </c:pt>
                <c:pt idx="3">
                  <c:v>26.997054290939772</c:v>
                </c:pt>
                <c:pt idx="4">
                  <c:v>19.847999390939769</c:v>
                </c:pt>
                <c:pt idx="5">
                  <c:v>20.513721440939769</c:v>
                </c:pt>
                <c:pt idx="6">
                  <c:v>26.058642140939767</c:v>
                </c:pt>
                <c:pt idx="7">
                  <c:v>16.872133140939773</c:v>
                </c:pt>
                <c:pt idx="8">
                  <c:v>16.517242790939768</c:v>
                </c:pt>
                <c:pt idx="9">
                  <c:v>15.92052899093977</c:v>
                </c:pt>
                <c:pt idx="10">
                  <c:v>10.34357199093977</c:v>
                </c:pt>
                <c:pt idx="11">
                  <c:v>9.2546796909397706</c:v>
                </c:pt>
                <c:pt idx="12">
                  <c:v>5.6667863409397707</c:v>
                </c:pt>
                <c:pt idx="13">
                  <c:v>2.7975603409397705</c:v>
                </c:pt>
                <c:pt idx="14">
                  <c:v>-0.21563725906022913</c:v>
                </c:pt>
                <c:pt idx="15">
                  <c:v>-1.2755736090602292</c:v>
                </c:pt>
                <c:pt idx="16">
                  <c:v>-1.6210332090602293</c:v>
                </c:pt>
                <c:pt idx="17">
                  <c:v>-1.2393184590602293</c:v>
                </c:pt>
                <c:pt idx="18">
                  <c:v>-1.5286081590602292</c:v>
                </c:pt>
                <c:pt idx="19">
                  <c:v>-5.6415172590602296</c:v>
                </c:pt>
                <c:pt idx="20">
                  <c:v>-5.5397538090602296</c:v>
                </c:pt>
                <c:pt idx="21">
                  <c:v>-11.197234309060228</c:v>
                </c:pt>
                <c:pt idx="22">
                  <c:v>-3.8757743090602297</c:v>
                </c:pt>
                <c:pt idx="23">
                  <c:v>-0.50189130906022927</c:v>
                </c:pt>
                <c:pt idx="24">
                  <c:v>-3.6075811590602291</c:v>
                </c:pt>
                <c:pt idx="25">
                  <c:v>-4.1792274090602293</c:v>
                </c:pt>
                <c:pt idx="26">
                  <c:v>-7.2839236590602292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1E4-417C-BC54-A9017FA4779C}"/>
            </c:ext>
          </c:extLst>
        </c:ser>
        <c:ser>
          <c:idx val="1"/>
          <c:order val="1"/>
          <c:tx>
            <c:strRef>
              <c:f>'Example Tariff Output (2)'!$AK$3:$AK$5</c:f>
              <c:strCache>
                <c:ptCount val="3"/>
                <c:pt idx="0">
                  <c:v>2026/27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(2)'!$AK$6:$AK$32</c:f>
              <c:numCache>
                <c:formatCode>_-* #,##0.0000_-;\-* #,##0.0000_-;_-* "-"??????_-;_-@_-</c:formatCode>
                <c:ptCount val="27"/>
                <c:pt idx="0">
                  <c:v>27.254397865776767</c:v>
                </c:pt>
                <c:pt idx="1">
                  <c:v>23.295196615776767</c:v>
                </c:pt>
                <c:pt idx="2">
                  <c:v>25.851974315776769</c:v>
                </c:pt>
                <c:pt idx="3">
                  <c:v>35.133705315776766</c:v>
                </c:pt>
                <c:pt idx="4">
                  <c:v>20.587651565776767</c:v>
                </c:pt>
                <c:pt idx="5">
                  <c:v>20.271632465776769</c:v>
                </c:pt>
                <c:pt idx="6">
                  <c:v>28.468402415776769</c:v>
                </c:pt>
                <c:pt idx="7">
                  <c:v>16.926824415776768</c:v>
                </c:pt>
                <c:pt idx="8">
                  <c:v>16.931848315776769</c:v>
                </c:pt>
                <c:pt idx="9">
                  <c:v>16.346040665776769</c:v>
                </c:pt>
                <c:pt idx="10">
                  <c:v>11.117350665776771</c:v>
                </c:pt>
                <c:pt idx="11">
                  <c:v>10.05012716577677</c:v>
                </c:pt>
                <c:pt idx="12">
                  <c:v>5.1993790657767693</c:v>
                </c:pt>
                <c:pt idx="13">
                  <c:v>2.7478670657767696</c:v>
                </c:pt>
                <c:pt idx="14">
                  <c:v>-0.87496743422323053</c:v>
                </c:pt>
                <c:pt idx="15">
                  <c:v>-1.6858431342232305</c:v>
                </c:pt>
                <c:pt idx="16">
                  <c:v>-2.7047205342232306</c:v>
                </c:pt>
                <c:pt idx="17">
                  <c:v>-2.2801099842232304</c:v>
                </c:pt>
                <c:pt idx="18">
                  <c:v>-1.2198339342232307</c:v>
                </c:pt>
                <c:pt idx="19">
                  <c:v>-5.8731068342232309</c:v>
                </c:pt>
                <c:pt idx="20">
                  <c:v>-6.1229459342232309</c:v>
                </c:pt>
                <c:pt idx="21">
                  <c:v>-11.08430253422323</c:v>
                </c:pt>
                <c:pt idx="22">
                  <c:v>-4.9766465342232307</c:v>
                </c:pt>
                <c:pt idx="23">
                  <c:v>-1.8420635342232305</c:v>
                </c:pt>
                <c:pt idx="24">
                  <c:v>-4.6037783342232306</c:v>
                </c:pt>
                <c:pt idx="25">
                  <c:v>-5.3411055842232305</c:v>
                </c:pt>
                <c:pt idx="26">
                  <c:v>-8.2446351842232311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1E4-417C-BC54-A9017FA4779C}"/>
            </c:ext>
          </c:extLst>
        </c:ser>
        <c:ser>
          <c:idx val="2"/>
          <c:order val="2"/>
          <c:tx>
            <c:strRef>
              <c:f>'Example Tariff Output (2)'!$AL$3:$AL$5</c:f>
              <c:strCache>
                <c:ptCount val="3"/>
                <c:pt idx="0">
                  <c:v>2027/28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(2)'!$AL$6:$AL$32</c:f>
              <c:numCache>
                <c:formatCode>_-* #,##0.0000_-;\-* #,##0.0000_-;_-* "-"??????_-;_-@_-</c:formatCode>
                <c:ptCount val="27"/>
                <c:pt idx="0">
                  <c:v>29.355136317260968</c:v>
                </c:pt>
                <c:pt idx="1">
                  <c:v>24.320281617260967</c:v>
                </c:pt>
                <c:pt idx="2">
                  <c:v>25.434000167260969</c:v>
                </c:pt>
                <c:pt idx="3">
                  <c:v>34.922193167260971</c:v>
                </c:pt>
                <c:pt idx="4">
                  <c:v>20.197208317260973</c:v>
                </c:pt>
                <c:pt idx="5">
                  <c:v>20.077222117260973</c:v>
                </c:pt>
                <c:pt idx="6">
                  <c:v>25.21513896726097</c:v>
                </c:pt>
                <c:pt idx="7">
                  <c:v>16.597568967260969</c:v>
                </c:pt>
                <c:pt idx="8">
                  <c:v>16.318210217260969</c:v>
                </c:pt>
                <c:pt idx="9">
                  <c:v>15.991869767260969</c:v>
                </c:pt>
                <c:pt idx="10">
                  <c:v>9.8514137672609703</c:v>
                </c:pt>
                <c:pt idx="11">
                  <c:v>9.8785115672609685</c:v>
                </c:pt>
                <c:pt idx="12">
                  <c:v>4.4439547172609704</c:v>
                </c:pt>
                <c:pt idx="13">
                  <c:v>2.2951677172609704</c:v>
                </c:pt>
                <c:pt idx="14">
                  <c:v>-0.6713176827390297</c:v>
                </c:pt>
                <c:pt idx="15">
                  <c:v>-1.4246668827390296</c:v>
                </c:pt>
                <c:pt idx="16">
                  <c:v>-2.4962946327390299</c:v>
                </c:pt>
                <c:pt idx="17">
                  <c:v>-2.0859864327390296</c:v>
                </c:pt>
                <c:pt idx="18">
                  <c:v>-0.89418483273902982</c:v>
                </c:pt>
                <c:pt idx="19">
                  <c:v>-5.8220736327390306</c:v>
                </c:pt>
                <c:pt idx="20">
                  <c:v>-5.7099223827390304</c:v>
                </c:pt>
                <c:pt idx="21">
                  <c:v>-9.5887605327390304</c:v>
                </c:pt>
                <c:pt idx="22">
                  <c:v>-5.0609145327390301</c:v>
                </c:pt>
                <c:pt idx="23">
                  <c:v>-1.3963335327390298</c:v>
                </c:pt>
                <c:pt idx="24">
                  <c:v>-4.1381043327390294</c:v>
                </c:pt>
                <c:pt idx="25">
                  <c:v>-4.0774006827390297</c:v>
                </c:pt>
                <c:pt idx="26">
                  <c:v>-5.7119109327390296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1E4-417C-BC54-A9017FA4779C}"/>
            </c:ext>
          </c:extLst>
        </c:ser>
        <c:ser>
          <c:idx val="3"/>
          <c:order val="3"/>
          <c:tx>
            <c:strRef>
              <c:f>'Example Tariff Output (2)'!$AM$3:$AM$5</c:f>
              <c:strCache>
                <c:ptCount val="3"/>
                <c:pt idx="0">
                  <c:v>2028/29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(2)'!$AM$6:$AM$32</c:f>
              <c:numCache>
                <c:formatCode>_-* #,##0.0000_-;\-* #,##0.0000_-;_-* "-"??????_-;_-@_-</c:formatCode>
                <c:ptCount val="27"/>
                <c:pt idx="0">
                  <c:v>38.135640666779544</c:v>
                </c:pt>
                <c:pt idx="1">
                  <c:v>28.134761916779542</c:v>
                </c:pt>
                <c:pt idx="2">
                  <c:v>26.428978216779544</c:v>
                </c:pt>
                <c:pt idx="3">
                  <c:v>35.962939216779539</c:v>
                </c:pt>
                <c:pt idx="4">
                  <c:v>20.696686016779545</c:v>
                </c:pt>
                <c:pt idx="5">
                  <c:v>20.526241466779545</c:v>
                </c:pt>
                <c:pt idx="6">
                  <c:v>24.501111716779544</c:v>
                </c:pt>
                <c:pt idx="7">
                  <c:v>16.883034716779544</c:v>
                </c:pt>
                <c:pt idx="8">
                  <c:v>15.314072716779544</c:v>
                </c:pt>
                <c:pt idx="9">
                  <c:v>16.115823866779547</c:v>
                </c:pt>
                <c:pt idx="10">
                  <c:v>10.129910866779543</c:v>
                </c:pt>
                <c:pt idx="11">
                  <c:v>9.9370207667795416</c:v>
                </c:pt>
                <c:pt idx="12">
                  <c:v>4.2350890167795434</c:v>
                </c:pt>
                <c:pt idx="13">
                  <c:v>2.0167660167795431</c:v>
                </c:pt>
                <c:pt idx="14">
                  <c:v>-1.0707381332204573</c:v>
                </c:pt>
                <c:pt idx="15">
                  <c:v>-1.8419666832204573</c:v>
                </c:pt>
                <c:pt idx="16">
                  <c:v>-3.1051036332204571</c:v>
                </c:pt>
                <c:pt idx="17">
                  <c:v>-2.8296410832204573</c:v>
                </c:pt>
                <c:pt idx="18">
                  <c:v>-1.2996064332204573</c:v>
                </c:pt>
                <c:pt idx="19">
                  <c:v>-6.498495133220457</c:v>
                </c:pt>
                <c:pt idx="20">
                  <c:v>-6.2827678332204577</c:v>
                </c:pt>
                <c:pt idx="21">
                  <c:v>-9.5917887832204567</c:v>
                </c:pt>
                <c:pt idx="22">
                  <c:v>-6.5095217832204568</c:v>
                </c:pt>
                <c:pt idx="23">
                  <c:v>-2.6389067832204574</c:v>
                </c:pt>
                <c:pt idx="24">
                  <c:v>-4.9449421332204571</c:v>
                </c:pt>
                <c:pt idx="25">
                  <c:v>-4.5996044832204577</c:v>
                </c:pt>
                <c:pt idx="26">
                  <c:v>-6.2521709832204575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1E4-417C-BC54-A9017FA4779C}"/>
            </c:ext>
          </c:extLst>
        </c:ser>
        <c:ser>
          <c:idx val="4"/>
          <c:order val="4"/>
          <c:tx>
            <c:strRef>
              <c:f>'Example Tariff Output (2)'!$AN$3:$AN$5</c:f>
              <c:strCache>
                <c:ptCount val="3"/>
                <c:pt idx="0">
                  <c:v>2029/30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(2)'!$AN$6:$AN$32</c:f>
              <c:numCache>
                <c:formatCode>_-* #,##0.0000_-;\-* #,##0.0000_-;_-* "-"??????_-;_-@_-</c:formatCode>
                <c:ptCount val="27"/>
                <c:pt idx="0">
                  <c:v>47.205050708444944</c:v>
                </c:pt>
                <c:pt idx="1">
                  <c:v>38.214562917058984</c:v>
                </c:pt>
                <c:pt idx="2">
                  <c:v>34.940919219473329</c:v>
                </c:pt>
                <c:pt idx="3">
                  <c:v>43.839997219473332</c:v>
                </c:pt>
                <c:pt idx="4">
                  <c:v>29.05671760071527</c:v>
                </c:pt>
                <c:pt idx="5">
                  <c:v>27.792187313636429</c:v>
                </c:pt>
                <c:pt idx="6">
                  <c:v>32.03674992170707</c:v>
                </c:pt>
                <c:pt idx="7">
                  <c:v>23.826079921707066</c:v>
                </c:pt>
                <c:pt idx="8">
                  <c:v>23.055147313127545</c:v>
                </c:pt>
                <c:pt idx="9">
                  <c:v>21.873540032425918</c:v>
                </c:pt>
                <c:pt idx="10">
                  <c:v>17.042861032425915</c:v>
                </c:pt>
                <c:pt idx="11">
                  <c:v>13.629649674906751</c:v>
                </c:pt>
                <c:pt idx="12">
                  <c:v>2.8208536371522364</c:v>
                </c:pt>
                <c:pt idx="13">
                  <c:v>2.8595416371522369</c:v>
                </c:pt>
                <c:pt idx="14">
                  <c:v>-3.0677319904417302</c:v>
                </c:pt>
                <c:pt idx="15">
                  <c:v>-3.4751599600193606</c:v>
                </c:pt>
                <c:pt idx="16">
                  <c:v>-5.0820258649696477</c:v>
                </c:pt>
                <c:pt idx="17">
                  <c:v>-4.6668994955531575</c:v>
                </c:pt>
                <c:pt idx="18">
                  <c:v>-3.0903493342933022</c:v>
                </c:pt>
                <c:pt idx="19">
                  <c:v>-8.3803138423205255</c:v>
                </c:pt>
                <c:pt idx="20">
                  <c:v>-8.2909917175791179</c:v>
                </c:pt>
                <c:pt idx="21">
                  <c:v>-11.876971826879057</c:v>
                </c:pt>
                <c:pt idx="22">
                  <c:v>-7.8700818268790584</c:v>
                </c:pt>
                <c:pt idx="23">
                  <c:v>-4.2941748268790576</c:v>
                </c:pt>
                <c:pt idx="24">
                  <c:v>-6.9661453778832989</c:v>
                </c:pt>
                <c:pt idx="25">
                  <c:v>-6.765657724858789</c:v>
                </c:pt>
                <c:pt idx="26">
                  <c:v>-8.3426870350391606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1E4-417C-BC54-A9017FA4779C}"/>
            </c:ext>
          </c:extLst>
        </c:ser>
        <c:ser>
          <c:idx val="5"/>
          <c:order val="5"/>
          <c:tx>
            <c:strRef>
              <c:f>'Example Tariff Output (2)'!$AO$3:$AO$5</c:f>
              <c:strCache>
                <c:ptCount val="3"/>
                <c:pt idx="0">
                  <c:v>2030/31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(2)'!$AO$6:$AO$32</c:f>
              <c:numCache>
                <c:formatCode>_-* #,##0.0000_-;\-* #,##0.0000_-;_-* "-"??????_-;_-@_-</c:formatCode>
                <c:ptCount val="27"/>
                <c:pt idx="0">
                  <c:v>40.369645086904271</c:v>
                </c:pt>
                <c:pt idx="1">
                  <c:v>33.330985897647508</c:v>
                </c:pt>
                <c:pt idx="2">
                  <c:v>32.853433299500672</c:v>
                </c:pt>
                <c:pt idx="3">
                  <c:v>37.249214279857412</c:v>
                </c:pt>
                <c:pt idx="4">
                  <c:v>31.8403059230968</c:v>
                </c:pt>
                <c:pt idx="5">
                  <c:v>24.781919499925657</c:v>
                </c:pt>
                <c:pt idx="6">
                  <c:v>27.743106340371583</c:v>
                </c:pt>
                <c:pt idx="7">
                  <c:v>22.419213286496522</c:v>
                </c:pt>
                <c:pt idx="8">
                  <c:v>23.857583024563361</c:v>
                </c:pt>
                <c:pt idx="9">
                  <c:v>18.250497705729309</c:v>
                </c:pt>
                <c:pt idx="10">
                  <c:v>12.590105415768937</c:v>
                </c:pt>
                <c:pt idx="11">
                  <c:v>8.1570356740744518</c:v>
                </c:pt>
                <c:pt idx="12">
                  <c:v>-1.778741056153021</c:v>
                </c:pt>
                <c:pt idx="13">
                  <c:v>-4.0367304170906744</c:v>
                </c:pt>
                <c:pt idx="14">
                  <c:v>-6.8292314770141154</c:v>
                </c:pt>
                <c:pt idx="15">
                  <c:v>-9.999551554701867</c:v>
                </c:pt>
                <c:pt idx="16">
                  <c:v>-10.147640152468368</c:v>
                </c:pt>
                <c:pt idx="17">
                  <c:v>-8.9657677248421344</c:v>
                </c:pt>
                <c:pt idx="18">
                  <c:v>-10.431193526312883</c:v>
                </c:pt>
                <c:pt idx="19">
                  <c:v>-7.5008584354062551</c:v>
                </c:pt>
                <c:pt idx="20">
                  <c:v>-7.5147625005365244</c:v>
                </c:pt>
                <c:pt idx="21">
                  <c:v>-15.694486537353693</c:v>
                </c:pt>
                <c:pt idx="22">
                  <c:v>-10.45303838450892</c:v>
                </c:pt>
                <c:pt idx="23">
                  <c:v>-11.641417510710363</c:v>
                </c:pt>
                <c:pt idx="24">
                  <c:v>-12.629921944033764</c:v>
                </c:pt>
                <c:pt idx="25">
                  <c:v>-12.853018257143257</c:v>
                </c:pt>
                <c:pt idx="26">
                  <c:v>-13.429324203939624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1E4-417C-BC54-A9017FA4779C}"/>
            </c:ext>
          </c:extLst>
        </c:ser>
        <c:ser>
          <c:idx val="6"/>
          <c:order val="6"/>
          <c:tx>
            <c:strRef>
              <c:f>'Example Tariff Output (2)'!$AP$3:$AP$5</c:f>
              <c:strCache>
                <c:ptCount val="3"/>
                <c:pt idx="0">
                  <c:v>2031/32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(2)'!$AP$6:$AP$32</c:f>
              <c:numCache>
                <c:formatCode>_-* #,##0.0000_-;\-* #,##0.0000_-;_-* "-"??????_-;_-@_-</c:formatCode>
                <c:ptCount val="27"/>
                <c:pt idx="0">
                  <c:v>40.038958020417411</c:v>
                </c:pt>
                <c:pt idx="1">
                  <c:v>33.096943195511727</c:v>
                </c:pt>
                <c:pt idx="2">
                  <c:v>32.594076777545496</c:v>
                </c:pt>
                <c:pt idx="3">
                  <c:v>36.891347539930024</c:v>
                </c:pt>
                <c:pt idx="4">
                  <c:v>32.546266403035446</c:v>
                </c:pt>
                <c:pt idx="5">
                  <c:v>24.478420536685601</c:v>
                </c:pt>
                <c:pt idx="6">
                  <c:v>27.323384032698296</c:v>
                </c:pt>
                <c:pt idx="7">
                  <c:v>22.139365467321188</c:v>
                </c:pt>
                <c:pt idx="8">
                  <c:v>23.52560005215695</c:v>
                </c:pt>
                <c:pt idx="9">
                  <c:v>18.099027264521329</c:v>
                </c:pt>
                <c:pt idx="10">
                  <c:v>12.576804768429138</c:v>
                </c:pt>
                <c:pt idx="11">
                  <c:v>6.8615835409035739</c:v>
                </c:pt>
                <c:pt idx="12">
                  <c:v>-1.7937297482947172</c:v>
                </c:pt>
                <c:pt idx="13">
                  <c:v>-4.5434073490955722</c:v>
                </c:pt>
                <c:pt idx="14">
                  <c:v>-7.5151258952730355</c:v>
                </c:pt>
                <c:pt idx="15">
                  <c:v>-10.660263707029507</c:v>
                </c:pt>
                <c:pt idx="16">
                  <c:v>-10.85238610934945</c:v>
                </c:pt>
                <c:pt idx="17">
                  <c:v>-9.6373996076023651</c:v>
                </c:pt>
                <c:pt idx="18">
                  <c:v>-11.118182149403616</c:v>
                </c:pt>
                <c:pt idx="19">
                  <c:v>-9.1772510190175201</c:v>
                </c:pt>
                <c:pt idx="20">
                  <c:v>-9.1993235634301698</c:v>
                </c:pt>
                <c:pt idx="21">
                  <c:v>-16.853017836079417</c:v>
                </c:pt>
                <c:pt idx="22">
                  <c:v>-11.084907299677615</c:v>
                </c:pt>
                <c:pt idx="23">
                  <c:v>-12.485811574778744</c:v>
                </c:pt>
                <c:pt idx="24">
                  <c:v>-13.544160942483964</c:v>
                </c:pt>
                <c:pt idx="25">
                  <c:v>-9.0921586728185275</c:v>
                </c:pt>
                <c:pt idx="26">
                  <c:v>-9.7065376478342422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1E4-417C-BC54-A9017FA4779C}"/>
            </c:ext>
          </c:extLst>
        </c:ser>
        <c:ser>
          <c:idx val="7"/>
          <c:order val="7"/>
          <c:tx>
            <c:strRef>
              <c:f>'Example Tariff Output (2)'!$AQ$3:$AQ$5</c:f>
              <c:strCache>
                <c:ptCount val="3"/>
                <c:pt idx="0">
                  <c:v>2032/33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(2)'!$AQ$6:$AQ$32</c:f>
              <c:numCache>
                <c:formatCode>_-* #,##0.0000_-;\-* #,##0.0000_-;_-* "-"??????_-;_-@_-</c:formatCode>
                <c:ptCount val="27"/>
                <c:pt idx="0">
                  <c:v>40.024719705571712</c:v>
                </c:pt>
                <c:pt idx="1">
                  <c:v>36.372947226548142</c:v>
                </c:pt>
                <c:pt idx="2">
                  <c:v>33.008801006065944</c:v>
                </c:pt>
                <c:pt idx="3">
                  <c:v>37.773792269202424</c:v>
                </c:pt>
                <c:pt idx="4">
                  <c:v>32.918659735672712</c:v>
                </c:pt>
                <c:pt idx="5">
                  <c:v>25.029938258091654</c:v>
                </c:pt>
                <c:pt idx="6">
                  <c:v>28.532702878688518</c:v>
                </c:pt>
                <c:pt idx="7">
                  <c:v>23.015007341591591</c:v>
                </c:pt>
                <c:pt idx="8">
                  <c:v>24.133662712893482</c:v>
                </c:pt>
                <c:pt idx="9">
                  <c:v>18.858482568229689</c:v>
                </c:pt>
                <c:pt idx="10">
                  <c:v>12.723481044483359</c:v>
                </c:pt>
                <c:pt idx="11">
                  <c:v>7.0273775655782824</c:v>
                </c:pt>
                <c:pt idx="12">
                  <c:v>-1.7656806362987059</c:v>
                </c:pt>
                <c:pt idx="13">
                  <c:v>-5.1443730994312524</c:v>
                </c:pt>
                <c:pt idx="14">
                  <c:v>-7.7020752228006639</c:v>
                </c:pt>
                <c:pt idx="15">
                  <c:v>-11.163106978068541</c:v>
                </c:pt>
                <c:pt idx="16">
                  <c:v>-10.871898339663797</c:v>
                </c:pt>
                <c:pt idx="17">
                  <c:v>-9.8810381292642813</c:v>
                </c:pt>
                <c:pt idx="18">
                  <c:v>-11.653999542383978</c:v>
                </c:pt>
                <c:pt idx="19">
                  <c:v>-10.066310128196545</c:v>
                </c:pt>
                <c:pt idx="20">
                  <c:v>-10.079547259604764</c:v>
                </c:pt>
                <c:pt idx="21">
                  <c:v>-18.237232790478924</c:v>
                </c:pt>
                <c:pt idx="22">
                  <c:v>-11.134862025089692</c:v>
                </c:pt>
                <c:pt idx="23">
                  <c:v>-12.526898548456437</c:v>
                </c:pt>
                <c:pt idx="24">
                  <c:v>-13.531669887104725</c:v>
                </c:pt>
                <c:pt idx="25">
                  <c:v>-14.1360688253764</c:v>
                </c:pt>
                <c:pt idx="26">
                  <c:v>-14.497827529947767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51E4-417C-BC54-A9017FA4779C}"/>
            </c:ext>
          </c:extLst>
        </c:ser>
        <c:ser>
          <c:idx val="8"/>
          <c:order val="8"/>
          <c:tx>
            <c:strRef>
              <c:f>'Example Tariff Output (2)'!$AR$3:$AR$5</c:f>
              <c:strCache>
                <c:ptCount val="3"/>
                <c:pt idx="0">
                  <c:v>2033/34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(2)'!$AR$6:$AR$32</c:f>
              <c:numCache>
                <c:formatCode>_-* #,##0.0000_-;\-* #,##0.0000_-;_-* "-"??????_-;_-@_-</c:formatCode>
                <c:ptCount val="27"/>
                <c:pt idx="0">
                  <c:v>43.03684248354331</c:v>
                </c:pt>
                <c:pt idx="1">
                  <c:v>38.674481948235567</c:v>
                </c:pt>
                <c:pt idx="2">
                  <c:v>35.469425446071583</c:v>
                </c:pt>
                <c:pt idx="3">
                  <c:v>40.564137201968421</c:v>
                </c:pt>
                <c:pt idx="4">
                  <c:v>38.886319341156863</c:v>
                </c:pt>
                <c:pt idx="5">
                  <c:v>27.549198984444203</c:v>
                </c:pt>
                <c:pt idx="6">
                  <c:v>32.341375156518893</c:v>
                </c:pt>
                <c:pt idx="7">
                  <c:v>25.915121132815351</c:v>
                </c:pt>
                <c:pt idx="8">
                  <c:v>26.761780108781089</c:v>
                </c:pt>
                <c:pt idx="9">
                  <c:v>22.183583034084464</c:v>
                </c:pt>
                <c:pt idx="10">
                  <c:v>17.55190899460333</c:v>
                </c:pt>
                <c:pt idx="11">
                  <c:v>9.493687735711644</c:v>
                </c:pt>
                <c:pt idx="12">
                  <c:v>0.48228772467427827</c:v>
                </c:pt>
                <c:pt idx="13">
                  <c:v>-3.7971232702776483</c:v>
                </c:pt>
                <c:pt idx="14">
                  <c:v>-6.9350433645048009</c:v>
                </c:pt>
                <c:pt idx="15">
                  <c:v>-10.47488765154527</c:v>
                </c:pt>
                <c:pt idx="16">
                  <c:v>-9.6620476104656419</c:v>
                </c:pt>
                <c:pt idx="17">
                  <c:v>-8.6527288475928508</c:v>
                </c:pt>
                <c:pt idx="18">
                  <c:v>-11.527804276282724</c:v>
                </c:pt>
                <c:pt idx="19">
                  <c:v>-8.3147501969713939</c:v>
                </c:pt>
                <c:pt idx="20">
                  <c:v>-8.3201246061315288</c:v>
                </c:pt>
                <c:pt idx="21">
                  <c:v>-16.64366402906488</c:v>
                </c:pt>
                <c:pt idx="22">
                  <c:v>-10.112803642172619</c:v>
                </c:pt>
                <c:pt idx="23">
                  <c:v>-11.655573052246581</c:v>
                </c:pt>
                <c:pt idx="24">
                  <c:v>-13.250424790216925</c:v>
                </c:pt>
                <c:pt idx="25">
                  <c:v>-13.774197043725778</c:v>
                </c:pt>
                <c:pt idx="26">
                  <c:v>-12.056250257978508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51E4-417C-BC54-A9017FA477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4441600"/>
        <c:axId val="444441960"/>
      </c:lineChart>
      <c:catAx>
        <c:axId val="444441600"/>
        <c:scaling>
          <c:orientation val="minMax"/>
        </c:scaling>
        <c:delete val="0"/>
        <c:axPos val="b"/>
        <c:numFmt formatCode="0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441960"/>
        <c:crosses val="autoZero"/>
        <c:auto val="1"/>
        <c:lblAlgn val="ctr"/>
        <c:lblOffset val="100"/>
        <c:noMultiLvlLbl val="0"/>
      </c:catAx>
      <c:valAx>
        <c:axId val="444441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00_-;\-* #,##0.0000_-;_-* &quot;-&quot;????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441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u="none" strike="noStrike" kern="1200" spc="0" baseline="0" dirty="0">
                <a:solidFill>
                  <a:prstClr val="black">
                    <a:lumMod val="65000"/>
                    <a:lumOff val="35000"/>
                  </a:prstClr>
                </a:solidFill>
              </a:rPr>
              <a:t>Example Wider tariff - Conventional Low Carbon Generator (75% ALF)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'Example Tariff Output (2)'!$AJ$3:$AJ$5</c:f>
              <c:strCache>
                <c:ptCount val="3"/>
                <c:pt idx="0">
                  <c:v>2025/26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(2)'!$AJ$39:$AJ$65</c:f>
              <c:numCache>
                <c:formatCode>_-* #,##0.0000_-;\-* #,##0.0000_-;_-* "-"??????_-;_-@_-</c:formatCode>
                <c:ptCount val="27"/>
                <c:pt idx="0">
                  <c:v>37.431128340939772</c:v>
                </c:pt>
                <c:pt idx="1">
                  <c:v>30.350826590939768</c:v>
                </c:pt>
                <c:pt idx="2">
                  <c:v>34.850853090939772</c:v>
                </c:pt>
                <c:pt idx="3">
                  <c:v>31.266098090939771</c:v>
                </c:pt>
                <c:pt idx="4">
                  <c:v>28.506258590939765</c:v>
                </c:pt>
                <c:pt idx="5">
                  <c:v>29.37710834093977</c:v>
                </c:pt>
                <c:pt idx="6">
                  <c:v>32.525239840939768</c:v>
                </c:pt>
                <c:pt idx="7">
                  <c:v>24.541483840939769</c:v>
                </c:pt>
                <c:pt idx="8">
                  <c:v>23.232428590939769</c:v>
                </c:pt>
                <c:pt idx="9">
                  <c:v>21.597294590939768</c:v>
                </c:pt>
                <c:pt idx="10">
                  <c:v>17.846317590939769</c:v>
                </c:pt>
                <c:pt idx="11">
                  <c:v>12.848695090939769</c:v>
                </c:pt>
                <c:pt idx="12">
                  <c:v>11.403091840939771</c:v>
                </c:pt>
                <c:pt idx="13">
                  <c:v>5.4555098409397704</c:v>
                </c:pt>
                <c:pt idx="14">
                  <c:v>4.8750218409397705</c:v>
                </c:pt>
                <c:pt idx="15">
                  <c:v>1.8084785909397709</c:v>
                </c:pt>
                <c:pt idx="16">
                  <c:v>1.1877185909397712</c:v>
                </c:pt>
                <c:pt idx="17">
                  <c:v>0.1781258409397708</c:v>
                </c:pt>
                <c:pt idx="18">
                  <c:v>3.8361583409397708</c:v>
                </c:pt>
                <c:pt idx="19">
                  <c:v>1.2285418409397693</c:v>
                </c:pt>
                <c:pt idx="20">
                  <c:v>-2.5020584090602291</c:v>
                </c:pt>
                <c:pt idx="21">
                  <c:v>-7.1996909090602283</c:v>
                </c:pt>
                <c:pt idx="22">
                  <c:v>-5.7123969090602298</c:v>
                </c:pt>
                <c:pt idx="23">
                  <c:v>-2.3671649090602291</c:v>
                </c:pt>
                <c:pt idx="24">
                  <c:v>-4.9186936590602297</c:v>
                </c:pt>
                <c:pt idx="25">
                  <c:v>-8.6152784090602292</c:v>
                </c:pt>
                <c:pt idx="26">
                  <c:v>-12.602804159060231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86B-4965-8DF4-AF75DFB5B601}"/>
            </c:ext>
          </c:extLst>
        </c:ser>
        <c:ser>
          <c:idx val="1"/>
          <c:order val="1"/>
          <c:tx>
            <c:strRef>
              <c:f>'Example Tariff Output (2)'!$AK$3:$AK$5</c:f>
              <c:strCache>
                <c:ptCount val="3"/>
                <c:pt idx="0">
                  <c:v>2026/27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(2)'!$AK$39:$AK$65</c:f>
              <c:numCache>
                <c:formatCode>_-* #,##0.0000_-;\-* #,##0.0000_-;_-* "-"??????_-;_-@_-</c:formatCode>
                <c:ptCount val="27"/>
                <c:pt idx="0">
                  <c:v>36.069908165776766</c:v>
                </c:pt>
                <c:pt idx="1">
                  <c:v>31.114247415776767</c:v>
                </c:pt>
                <c:pt idx="2">
                  <c:v>34.512390915776763</c:v>
                </c:pt>
                <c:pt idx="3">
                  <c:v>43.720975915776762</c:v>
                </c:pt>
                <c:pt idx="4">
                  <c:v>30.326543665776768</c:v>
                </c:pt>
                <c:pt idx="5">
                  <c:v>29.18524516577677</c:v>
                </c:pt>
                <c:pt idx="6">
                  <c:v>34.352820415776769</c:v>
                </c:pt>
                <c:pt idx="7">
                  <c:v>24.226183415776767</c:v>
                </c:pt>
                <c:pt idx="8">
                  <c:v>23.34535091577677</c:v>
                </c:pt>
                <c:pt idx="9">
                  <c:v>21.451926165776769</c:v>
                </c:pt>
                <c:pt idx="10">
                  <c:v>18.827695165776767</c:v>
                </c:pt>
                <c:pt idx="11">
                  <c:v>14.255944665776768</c:v>
                </c:pt>
                <c:pt idx="12">
                  <c:v>11.170177165776771</c:v>
                </c:pt>
                <c:pt idx="13">
                  <c:v>5.7227521657767699</c:v>
                </c:pt>
                <c:pt idx="14">
                  <c:v>4.5206556657767702</c:v>
                </c:pt>
                <c:pt idx="15">
                  <c:v>1.7102551657767697</c:v>
                </c:pt>
                <c:pt idx="16">
                  <c:v>0.59037716577676935</c:v>
                </c:pt>
                <c:pt idx="17">
                  <c:v>-1.4465945842232308</c:v>
                </c:pt>
                <c:pt idx="18">
                  <c:v>3.245306165776769</c:v>
                </c:pt>
                <c:pt idx="19">
                  <c:v>1.7364106657767704</c:v>
                </c:pt>
                <c:pt idx="20">
                  <c:v>-2.3176028342232313</c:v>
                </c:pt>
                <c:pt idx="21">
                  <c:v>-7.0111598342232302</c:v>
                </c:pt>
                <c:pt idx="22">
                  <c:v>-8.8750158342232304</c:v>
                </c:pt>
                <c:pt idx="23">
                  <c:v>-3.8954658342232307</c:v>
                </c:pt>
                <c:pt idx="24">
                  <c:v>-6.1218328342232304</c:v>
                </c:pt>
                <c:pt idx="25">
                  <c:v>-10.220605584223231</c:v>
                </c:pt>
                <c:pt idx="26">
                  <c:v>-13.467362584223231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86B-4965-8DF4-AF75DFB5B601}"/>
            </c:ext>
          </c:extLst>
        </c:ser>
        <c:ser>
          <c:idx val="2"/>
          <c:order val="2"/>
          <c:tx>
            <c:strRef>
              <c:f>'Example Tariff Output (2)'!$AL$3:$AL$5</c:f>
              <c:strCache>
                <c:ptCount val="3"/>
                <c:pt idx="0">
                  <c:v>2027/28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(2)'!$AL$39:$AL$65</c:f>
              <c:numCache>
                <c:formatCode>_-* #,##0.0000_-;\-* #,##0.0000_-;_-* "-"??????_-;_-@_-</c:formatCode>
                <c:ptCount val="27"/>
                <c:pt idx="0">
                  <c:v>39.445743517260965</c:v>
                </c:pt>
                <c:pt idx="1">
                  <c:v>32.485808017260965</c:v>
                </c:pt>
                <c:pt idx="2">
                  <c:v>35.137642267260972</c:v>
                </c:pt>
                <c:pt idx="3">
                  <c:v>44.603409267260972</c:v>
                </c:pt>
                <c:pt idx="4">
                  <c:v>31.002190517260971</c:v>
                </c:pt>
                <c:pt idx="5">
                  <c:v>30.291676517260967</c:v>
                </c:pt>
                <c:pt idx="6">
                  <c:v>32.545077267260965</c:v>
                </c:pt>
                <c:pt idx="7">
                  <c:v>25.317238267260969</c:v>
                </c:pt>
                <c:pt idx="8">
                  <c:v>23.474550017260967</c:v>
                </c:pt>
                <c:pt idx="9">
                  <c:v>22.881359267260969</c:v>
                </c:pt>
                <c:pt idx="10">
                  <c:v>16.722977267260969</c:v>
                </c:pt>
                <c:pt idx="11">
                  <c:v>14.639645267260967</c:v>
                </c:pt>
                <c:pt idx="12">
                  <c:v>10.037567517260969</c:v>
                </c:pt>
                <c:pt idx="13">
                  <c:v>5.1793435172609694</c:v>
                </c:pt>
                <c:pt idx="14">
                  <c:v>4.2988005172609718</c:v>
                </c:pt>
                <c:pt idx="15">
                  <c:v>1.59461451726097</c:v>
                </c:pt>
                <c:pt idx="16">
                  <c:v>0.42067526726096993</c:v>
                </c:pt>
                <c:pt idx="17">
                  <c:v>-1.6359267327390299</c:v>
                </c:pt>
                <c:pt idx="18">
                  <c:v>3.4457742672609704</c:v>
                </c:pt>
                <c:pt idx="19">
                  <c:v>1.9317642672609696</c:v>
                </c:pt>
                <c:pt idx="20">
                  <c:v>-1.6350289827390294</c:v>
                </c:pt>
                <c:pt idx="21">
                  <c:v>-4.446824232739031</c:v>
                </c:pt>
                <c:pt idx="22">
                  <c:v>-9.2394732327390301</c:v>
                </c:pt>
                <c:pt idx="23">
                  <c:v>-3.6505432327390297</c:v>
                </c:pt>
                <c:pt idx="24">
                  <c:v>-5.894025232739029</c:v>
                </c:pt>
                <c:pt idx="25">
                  <c:v>-3.63925848273903</c:v>
                </c:pt>
                <c:pt idx="26">
                  <c:v>-5.1606612327390291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86B-4965-8DF4-AF75DFB5B601}"/>
            </c:ext>
          </c:extLst>
        </c:ser>
        <c:ser>
          <c:idx val="3"/>
          <c:order val="3"/>
          <c:tx>
            <c:strRef>
              <c:f>'Example Tariff Output (2)'!$AM$3:$AM$5</c:f>
              <c:strCache>
                <c:ptCount val="3"/>
                <c:pt idx="0">
                  <c:v>2028/29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(2)'!$AM$39:$AM$65</c:f>
              <c:numCache>
                <c:formatCode>_-* #,##0.0000_-;\-* #,##0.0000_-;_-* "-"??????_-;_-@_-</c:formatCode>
                <c:ptCount val="27"/>
                <c:pt idx="0">
                  <c:v>48.546384566779544</c:v>
                </c:pt>
                <c:pt idx="1">
                  <c:v>33.636954316779544</c:v>
                </c:pt>
                <c:pt idx="2">
                  <c:v>34.855158816779543</c:v>
                </c:pt>
                <c:pt idx="3">
                  <c:v>44.377948816779544</c:v>
                </c:pt>
                <c:pt idx="4">
                  <c:v>30.479172816779542</c:v>
                </c:pt>
                <c:pt idx="5">
                  <c:v>29.738115566779545</c:v>
                </c:pt>
                <c:pt idx="6">
                  <c:v>31.063414316779539</c:v>
                </c:pt>
                <c:pt idx="7">
                  <c:v>24.645061316779543</c:v>
                </c:pt>
                <c:pt idx="8">
                  <c:v>21.370706316779543</c:v>
                </c:pt>
                <c:pt idx="9">
                  <c:v>22.195320566779543</c:v>
                </c:pt>
                <c:pt idx="10">
                  <c:v>16.222225566779546</c:v>
                </c:pt>
                <c:pt idx="11">
                  <c:v>14.013196066779544</c:v>
                </c:pt>
                <c:pt idx="12">
                  <c:v>9.1284798167795422</c:v>
                </c:pt>
                <c:pt idx="13">
                  <c:v>4.2479898167795422</c:v>
                </c:pt>
                <c:pt idx="14">
                  <c:v>3.250077566779543</c:v>
                </c:pt>
                <c:pt idx="15">
                  <c:v>0.28488131677954254</c:v>
                </c:pt>
                <c:pt idx="16">
                  <c:v>-0.67539993322045744</c:v>
                </c:pt>
                <c:pt idx="17">
                  <c:v>-2.2959106832204572</c:v>
                </c:pt>
                <c:pt idx="18">
                  <c:v>2.4572160667795431</c:v>
                </c:pt>
                <c:pt idx="19">
                  <c:v>1.3594285667795432</c:v>
                </c:pt>
                <c:pt idx="20">
                  <c:v>-1.7609599332204575</c:v>
                </c:pt>
                <c:pt idx="21">
                  <c:v>-4.780389183220457</c:v>
                </c:pt>
                <c:pt idx="22">
                  <c:v>-8.0599821832204572</c:v>
                </c:pt>
                <c:pt idx="23">
                  <c:v>-3.6149581832204571</c:v>
                </c:pt>
                <c:pt idx="24">
                  <c:v>-6.7945154332204574</c:v>
                </c:pt>
                <c:pt idx="25">
                  <c:v>-2.5575166832204577</c:v>
                </c:pt>
                <c:pt idx="26">
                  <c:v>-4.9345361832204579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86B-4965-8DF4-AF75DFB5B601}"/>
            </c:ext>
          </c:extLst>
        </c:ser>
        <c:ser>
          <c:idx val="4"/>
          <c:order val="4"/>
          <c:tx>
            <c:strRef>
              <c:f>'Example Tariff Output (2)'!$AN$3:$AN$5</c:f>
              <c:strCache>
                <c:ptCount val="3"/>
                <c:pt idx="0">
                  <c:v>2029/30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(2)'!$AN$39:$AN$65</c:f>
              <c:numCache>
                <c:formatCode>_-* #,##0.0000_-;\-* #,##0.0000_-;_-* "-"??????_-;_-@_-</c:formatCode>
                <c:ptCount val="27"/>
                <c:pt idx="0">
                  <c:v>61.104483590918505</c:v>
                </c:pt>
                <c:pt idx="1">
                  <c:v>46.561306271941902</c:v>
                </c:pt>
                <c:pt idx="2">
                  <c:v>47.131599109299145</c:v>
                </c:pt>
                <c:pt idx="3">
                  <c:v>55.952204109299146</c:v>
                </c:pt>
                <c:pt idx="4">
                  <c:v>40.563085744702377</c:v>
                </c:pt>
                <c:pt idx="5">
                  <c:v>40.083439266237633</c:v>
                </c:pt>
                <c:pt idx="6">
                  <c:v>41.9932822796887</c:v>
                </c:pt>
                <c:pt idx="7">
                  <c:v>34.246551279688703</c:v>
                </c:pt>
                <c:pt idx="8">
                  <c:v>31.755783265389493</c:v>
                </c:pt>
                <c:pt idx="9">
                  <c:v>29.966997464220118</c:v>
                </c:pt>
                <c:pt idx="10">
                  <c:v>25.267570464220118</c:v>
                </c:pt>
                <c:pt idx="11">
                  <c:v>19.124219868354839</c:v>
                </c:pt>
                <c:pt idx="12">
                  <c:v>7.6984771387639839</c:v>
                </c:pt>
                <c:pt idx="13">
                  <c:v>5.3543291387639833</c:v>
                </c:pt>
                <c:pt idx="14">
                  <c:v>1.2615840927740383</c:v>
                </c:pt>
                <c:pt idx="15">
                  <c:v>-1.3689845231886792</c:v>
                </c:pt>
                <c:pt idx="16">
                  <c:v>-2.5535053647724903</c:v>
                </c:pt>
                <c:pt idx="17">
                  <c:v>-4.4843400824116735</c:v>
                </c:pt>
                <c:pt idx="18">
                  <c:v>5.6035196880852567E-3</c:v>
                </c:pt>
                <c:pt idx="19">
                  <c:v>-0.68273399369062204</c:v>
                </c:pt>
                <c:pt idx="20">
                  <c:v>-4.4098797857882737</c:v>
                </c:pt>
                <c:pt idx="21">
                  <c:v>-7.3682573012881747</c:v>
                </c:pt>
                <c:pt idx="22">
                  <c:v>-12.352435301288175</c:v>
                </c:pt>
                <c:pt idx="23">
                  <c:v>-6.609230301288175</c:v>
                </c:pt>
                <c:pt idx="24">
                  <c:v>-9.0592315529619096</c:v>
                </c:pt>
                <c:pt idx="25">
                  <c:v>-5.7269454645877254</c:v>
                </c:pt>
                <c:pt idx="26">
                  <c:v>-7.6898006482216781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86B-4965-8DF4-AF75DFB5B601}"/>
            </c:ext>
          </c:extLst>
        </c:ser>
        <c:ser>
          <c:idx val="5"/>
          <c:order val="5"/>
          <c:tx>
            <c:strRef>
              <c:f>'Example Tariff Output (2)'!$AO$3:$AO$5</c:f>
              <c:strCache>
                <c:ptCount val="3"/>
                <c:pt idx="0">
                  <c:v>2030/31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(2)'!$AO$39:$AO$65</c:f>
              <c:numCache>
                <c:formatCode>_-* #,##0.0000_-;\-* #,##0.0000_-;_-* "-"??????_-;_-@_-</c:formatCode>
                <c:ptCount val="27"/>
                <c:pt idx="0">
                  <c:v>57.248231138521831</c:v>
                </c:pt>
                <c:pt idx="1">
                  <c:v>51.319092182520308</c:v>
                </c:pt>
                <c:pt idx="2">
                  <c:v>47.425943142961323</c:v>
                </c:pt>
                <c:pt idx="3">
                  <c:v>51.834044297702214</c:v>
                </c:pt>
                <c:pt idx="4">
                  <c:v>46.953385457936754</c:v>
                </c:pt>
                <c:pt idx="5">
                  <c:v>41.277152544497397</c:v>
                </c:pt>
                <c:pt idx="6">
                  <c:v>43.76384100227579</c:v>
                </c:pt>
                <c:pt idx="7">
                  <c:v>37.62740059187734</c:v>
                </c:pt>
                <c:pt idx="8">
                  <c:v>37.442376907598813</c:v>
                </c:pt>
                <c:pt idx="9">
                  <c:v>29.628563553749892</c:v>
                </c:pt>
                <c:pt idx="10">
                  <c:v>23.961558488216319</c:v>
                </c:pt>
                <c:pt idx="11">
                  <c:v>15.050679867457474</c:v>
                </c:pt>
                <c:pt idx="12">
                  <c:v>5.3376630315637978</c:v>
                </c:pt>
                <c:pt idx="13">
                  <c:v>0.19704347949928103</c:v>
                </c:pt>
                <c:pt idx="14">
                  <c:v>-1.5693191062258594</c:v>
                </c:pt>
                <c:pt idx="15">
                  <c:v>-7.6339675697313361</c:v>
                </c:pt>
                <c:pt idx="16">
                  <c:v>-10.769315673856829</c:v>
                </c:pt>
                <c:pt idx="17">
                  <c:v>-10.695394987284292</c:v>
                </c:pt>
                <c:pt idx="18">
                  <c:v>-6.8274610698863611</c:v>
                </c:pt>
                <c:pt idx="19">
                  <c:v>-1.3241163519460901</c:v>
                </c:pt>
                <c:pt idx="20">
                  <c:v>-5.8479460526834153</c:v>
                </c:pt>
                <c:pt idx="21">
                  <c:v>-14.059807724500926</c:v>
                </c:pt>
                <c:pt idx="22">
                  <c:v>-16.828652532074742</c:v>
                </c:pt>
                <c:pt idx="23">
                  <c:v>-17.680449893689236</c:v>
                </c:pt>
                <c:pt idx="24">
                  <c:v>-18.148138460973968</c:v>
                </c:pt>
                <c:pt idx="25">
                  <c:v>-11.448884447600047</c:v>
                </c:pt>
                <c:pt idx="26">
                  <c:v>-12.48673915667317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86B-4965-8DF4-AF75DFB5B601}"/>
            </c:ext>
          </c:extLst>
        </c:ser>
        <c:ser>
          <c:idx val="6"/>
          <c:order val="6"/>
          <c:tx>
            <c:strRef>
              <c:f>'Example Tariff Output (2)'!$AP$3:$AP$5</c:f>
              <c:strCache>
                <c:ptCount val="3"/>
                <c:pt idx="0">
                  <c:v>2031/32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(2)'!$AP$39:$AP$65</c:f>
              <c:numCache>
                <c:formatCode>_-* #,##0.0000_-;\-* #,##0.0000_-;_-* "-"??????_-;_-@_-</c:formatCode>
                <c:ptCount val="27"/>
                <c:pt idx="0">
                  <c:v>57.54224401631545</c:v>
                </c:pt>
                <c:pt idx="1">
                  <c:v>51.892765624229483</c:v>
                </c:pt>
                <c:pt idx="2">
                  <c:v>47.608432131325856</c:v>
                </c:pt>
                <c:pt idx="3">
                  <c:v>51.919824396847858</c:v>
                </c:pt>
                <c:pt idx="4">
                  <c:v>47.897717247450615</c:v>
                </c:pt>
                <c:pt idx="5">
                  <c:v>41.457010535684901</c:v>
                </c:pt>
                <c:pt idx="6">
                  <c:v>43.81615164810276</c:v>
                </c:pt>
                <c:pt idx="7">
                  <c:v>37.853912810258066</c:v>
                </c:pt>
                <c:pt idx="8">
                  <c:v>37.631159144234474</c:v>
                </c:pt>
                <c:pt idx="9">
                  <c:v>29.56487432387728</c:v>
                </c:pt>
                <c:pt idx="10">
                  <c:v>23.711986368147368</c:v>
                </c:pt>
                <c:pt idx="11">
                  <c:v>13.861953952558391</c:v>
                </c:pt>
                <c:pt idx="12">
                  <c:v>4.9368983969014941</c:v>
                </c:pt>
                <c:pt idx="13">
                  <c:v>-0.22061492089011914</c:v>
                </c:pt>
                <c:pt idx="14">
                  <c:v>-2.2014274682565147</c:v>
                </c:pt>
                <c:pt idx="15">
                  <c:v>-8.366504863407016</c:v>
                </c:pt>
                <c:pt idx="16">
                  <c:v>-10.589062616582138</c:v>
                </c:pt>
                <c:pt idx="17">
                  <c:v>-10.923156730566859</c:v>
                </c:pt>
                <c:pt idx="18">
                  <c:v>-7.4054412435567816</c:v>
                </c:pt>
                <c:pt idx="19">
                  <c:v>-3.0414793525639459</c:v>
                </c:pt>
                <c:pt idx="20">
                  <c:v>-8.0293261773797671</c:v>
                </c:pt>
                <c:pt idx="21">
                  <c:v>-16.974988586668019</c:v>
                </c:pt>
                <c:pt idx="22">
                  <c:v>-15.990915142486912</c:v>
                </c:pt>
                <c:pt idx="23">
                  <c:v>-18.452452683342525</c:v>
                </c:pt>
                <c:pt idx="24">
                  <c:v>-19.293391533002641</c:v>
                </c:pt>
                <c:pt idx="25">
                  <c:v>-8.2193192053896755</c:v>
                </c:pt>
                <c:pt idx="26">
                  <c:v>-9.2852725513285019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86B-4965-8DF4-AF75DFB5B601}"/>
            </c:ext>
          </c:extLst>
        </c:ser>
        <c:ser>
          <c:idx val="7"/>
          <c:order val="7"/>
          <c:tx>
            <c:strRef>
              <c:f>'Example Tariff Output (2)'!$AQ$3:$AQ$5</c:f>
              <c:strCache>
                <c:ptCount val="3"/>
                <c:pt idx="0">
                  <c:v>2032/33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(2)'!$AQ$39:$AQ$65</c:f>
              <c:numCache>
                <c:formatCode>_-* #,##0.0000_-;\-* #,##0.0000_-;_-* "-"??????_-;_-@_-</c:formatCode>
                <c:ptCount val="27"/>
                <c:pt idx="0">
                  <c:v>59.261192929600568</c:v>
                </c:pt>
                <c:pt idx="1">
                  <c:v>51.208767711292175</c:v>
                </c:pt>
                <c:pt idx="2">
                  <c:v>49.601184694828788</c:v>
                </c:pt>
                <c:pt idx="3">
                  <c:v>53.657077064225412</c:v>
                </c:pt>
                <c:pt idx="4">
                  <c:v>49.553493301501831</c:v>
                </c:pt>
                <c:pt idx="5">
                  <c:v>42.303434048237605</c:v>
                </c:pt>
                <c:pt idx="6">
                  <c:v>44.631935236913904</c:v>
                </c:pt>
                <c:pt idx="7">
                  <c:v>38.898703246316259</c:v>
                </c:pt>
                <c:pt idx="8">
                  <c:v>38.491137689014046</c:v>
                </c:pt>
                <c:pt idx="9">
                  <c:v>30.415116095171257</c:v>
                </c:pt>
                <c:pt idx="10">
                  <c:v>23.772819777890533</c:v>
                </c:pt>
                <c:pt idx="11">
                  <c:v>14.389943906893569</c:v>
                </c:pt>
                <c:pt idx="12">
                  <c:v>4.0831942830448167</c:v>
                </c:pt>
                <c:pt idx="13">
                  <c:v>-0.73492659869954657</c:v>
                </c:pt>
                <c:pt idx="14">
                  <c:v>-3.1521506377203519</c:v>
                </c:pt>
                <c:pt idx="15">
                  <c:v>-9.114120057756903</c:v>
                </c:pt>
                <c:pt idx="16">
                  <c:v>-13.469435085864577</c:v>
                </c:pt>
                <c:pt idx="17">
                  <c:v>-12.228000153839098</c:v>
                </c:pt>
                <c:pt idx="18">
                  <c:v>-8.0305755459369053</c:v>
                </c:pt>
                <c:pt idx="19">
                  <c:v>-5.2999957380817033</c:v>
                </c:pt>
                <c:pt idx="20">
                  <c:v>-9.9645525607440923</c:v>
                </c:pt>
                <c:pt idx="21">
                  <c:v>-18.882288087445559</c:v>
                </c:pt>
                <c:pt idx="22">
                  <c:v>-16.931397581726706</c:v>
                </c:pt>
                <c:pt idx="23">
                  <c:v>-19.100412574448129</c:v>
                </c:pt>
                <c:pt idx="24">
                  <c:v>-19.943831868603532</c:v>
                </c:pt>
                <c:pt idx="25">
                  <c:v>-14.802344750097275</c:v>
                </c:pt>
                <c:pt idx="26">
                  <c:v>-17.301151536478173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686B-4965-8DF4-AF75DFB5B601}"/>
            </c:ext>
          </c:extLst>
        </c:ser>
        <c:ser>
          <c:idx val="8"/>
          <c:order val="8"/>
          <c:tx>
            <c:strRef>
              <c:f>'Example Tariff Output (2)'!$AR$3:$AR$5</c:f>
              <c:strCache>
                <c:ptCount val="3"/>
                <c:pt idx="0">
                  <c:v>2033/34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(2)'!$AR$39:$AR$65</c:f>
              <c:numCache>
                <c:formatCode>_-* #,##0.0000_-;\-* #,##0.0000_-;_-* "-"??????_-;_-@_-</c:formatCode>
                <c:ptCount val="27"/>
                <c:pt idx="0">
                  <c:v>64.204197388466028</c:v>
                </c:pt>
                <c:pt idx="1">
                  <c:v>56.296026385615292</c:v>
                </c:pt>
                <c:pt idx="2">
                  <c:v>53.46585168054731</c:v>
                </c:pt>
                <c:pt idx="3">
                  <c:v>58.228520363461769</c:v>
                </c:pt>
                <c:pt idx="4">
                  <c:v>57.494707819999405</c:v>
                </c:pt>
                <c:pt idx="5">
                  <c:v>44.148659171658529</c:v>
                </c:pt>
                <c:pt idx="6">
                  <c:v>47.785311213436458</c:v>
                </c:pt>
                <c:pt idx="7">
                  <c:v>41.034640800494593</c:v>
                </c:pt>
                <c:pt idx="8">
                  <c:v>40.991759336415527</c:v>
                </c:pt>
                <c:pt idx="9">
                  <c:v>32.453924475834924</c:v>
                </c:pt>
                <c:pt idx="10">
                  <c:v>27.119268580474685</c:v>
                </c:pt>
                <c:pt idx="11">
                  <c:v>15.146039424744437</c:v>
                </c:pt>
                <c:pt idx="12">
                  <c:v>3.1357141781421314</c:v>
                </c:pt>
                <c:pt idx="13">
                  <c:v>-0.87568588687701698</c:v>
                </c:pt>
                <c:pt idx="14">
                  <c:v>-6.1906140927938651</c:v>
                </c:pt>
                <c:pt idx="15">
                  <c:v>-11.588562766152569</c:v>
                </c:pt>
                <c:pt idx="16">
                  <c:v>-13.528500467855526</c:v>
                </c:pt>
                <c:pt idx="17">
                  <c:v>-12.331830092758793</c:v>
                </c:pt>
                <c:pt idx="18">
                  <c:v>-10.553621326505882</c:v>
                </c:pt>
                <c:pt idx="19">
                  <c:v>-8.5026760546697631</c:v>
                </c:pt>
                <c:pt idx="20">
                  <c:v>-11.632233539806286</c:v>
                </c:pt>
                <c:pt idx="21">
                  <c:v>-19.915275688887061</c:v>
                </c:pt>
                <c:pt idx="22">
                  <c:v>-16.338180677036426</c:v>
                </c:pt>
                <c:pt idx="23">
                  <c:v>-18.455494084985041</c:v>
                </c:pt>
                <c:pt idx="24">
                  <c:v>-20.476689166002217</c:v>
                </c:pt>
                <c:pt idx="25">
                  <c:v>-16.817082421300135</c:v>
                </c:pt>
                <c:pt idx="26">
                  <c:v>-17.006220159908921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686B-4965-8DF4-AF75DFB5B6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4441600"/>
        <c:axId val="444441960"/>
      </c:lineChart>
      <c:catAx>
        <c:axId val="444441600"/>
        <c:scaling>
          <c:orientation val="minMax"/>
        </c:scaling>
        <c:delete val="0"/>
        <c:axPos val="b"/>
        <c:numFmt formatCode="0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441960"/>
        <c:crosses val="autoZero"/>
        <c:auto val="1"/>
        <c:lblAlgn val="ctr"/>
        <c:lblOffset val="100"/>
        <c:noMultiLvlLbl val="0"/>
      </c:catAx>
      <c:valAx>
        <c:axId val="444441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00_-;\-* #,##0.0000_-;_-* &quot;-&quot;????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441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u="none" strike="noStrike" kern="1200" spc="0" baseline="0" dirty="0">
                <a:solidFill>
                  <a:prstClr val="black">
                    <a:lumMod val="65000"/>
                    <a:lumOff val="35000"/>
                  </a:prstClr>
                </a:solidFill>
              </a:rPr>
              <a:t>Example Wider tariff - Conventional Carbon Generator (40% ALF)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'Example Tariff Output (2)'!$AJ$3:$AJ$5</c:f>
              <c:strCache>
                <c:ptCount val="3"/>
                <c:pt idx="0">
                  <c:v>2025/26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(2)'!$AJ$72:$AJ$98</c:f>
              <c:numCache>
                <c:formatCode>_-* #,##0.0000_-;\-* #,##0.0000_-;_-* "-"??????_-;_-@_-</c:formatCode>
                <c:ptCount val="27"/>
                <c:pt idx="0">
                  <c:v>18.018478690939773</c:v>
                </c:pt>
                <c:pt idx="1">
                  <c:v>14.486676090939772</c:v>
                </c:pt>
                <c:pt idx="2">
                  <c:v>16.871768290939769</c:v>
                </c:pt>
                <c:pt idx="3">
                  <c:v>12.220918290939771</c:v>
                </c:pt>
                <c:pt idx="4">
                  <c:v>14.140006290939771</c:v>
                </c:pt>
                <c:pt idx="5">
                  <c:v>14.577594890939769</c:v>
                </c:pt>
                <c:pt idx="6">
                  <c:v>14.581682290939773</c:v>
                </c:pt>
                <c:pt idx="7">
                  <c:v>12.109831690939773</c:v>
                </c:pt>
                <c:pt idx="8">
                  <c:v>11.039443690939772</c:v>
                </c:pt>
                <c:pt idx="9">
                  <c:v>9.8148486909397707</c:v>
                </c:pt>
                <c:pt idx="10">
                  <c:v>9.410045890939772</c:v>
                </c:pt>
                <c:pt idx="11">
                  <c:v>5.4432014909397708</c:v>
                </c:pt>
                <c:pt idx="12">
                  <c:v>6.346884890939771</c:v>
                </c:pt>
                <c:pt idx="13">
                  <c:v>2.1208384909397706</c:v>
                </c:pt>
                <c:pt idx="14">
                  <c:v>3.6807384909397713</c:v>
                </c:pt>
                <c:pt idx="15">
                  <c:v>1.3805076909397709</c:v>
                </c:pt>
                <c:pt idx="16">
                  <c:v>1.028438490939771</c:v>
                </c:pt>
                <c:pt idx="17">
                  <c:v>-0.27804350906022912</c:v>
                </c:pt>
                <c:pt idx="18">
                  <c:v>3.6049920909397706</c:v>
                </c:pt>
                <c:pt idx="19">
                  <c:v>4.1963048909397695</c:v>
                </c:pt>
                <c:pt idx="20">
                  <c:v>0.38655529093977048</c:v>
                </c:pt>
                <c:pt idx="21">
                  <c:v>-1.8122089090602289</c:v>
                </c:pt>
                <c:pt idx="22">
                  <c:v>-4.7177909090602288</c:v>
                </c:pt>
                <c:pt idx="23">
                  <c:v>-3.3968887090602293</c:v>
                </c:pt>
                <c:pt idx="24">
                  <c:v>-3.5328809090602293</c:v>
                </c:pt>
                <c:pt idx="25">
                  <c:v>-6.7848519090602295</c:v>
                </c:pt>
                <c:pt idx="26">
                  <c:v>-8.3576139090602304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80D-4E9D-822D-3A8BA29C7D77}"/>
            </c:ext>
          </c:extLst>
        </c:ser>
        <c:ser>
          <c:idx val="1"/>
          <c:order val="1"/>
          <c:tx>
            <c:strRef>
              <c:f>'Example Tariff Output (2)'!$AK$3:$AK$5</c:f>
              <c:strCache>
                <c:ptCount val="3"/>
                <c:pt idx="0">
                  <c:v>2026/27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(2)'!$AK$72:$AK$98</c:f>
              <c:numCache>
                <c:formatCode>_-* #,##0.0000_-;\-* #,##0.0000_-;_-* "-"??????_-;_-@_-</c:formatCode>
                <c:ptCount val="27"/>
                <c:pt idx="0">
                  <c:v>16.395455415776766</c:v>
                </c:pt>
                <c:pt idx="1">
                  <c:v>14.519173415776768</c:v>
                </c:pt>
                <c:pt idx="2">
                  <c:v>15.77741781577677</c:v>
                </c:pt>
                <c:pt idx="3">
                  <c:v>19.416964215776773</c:v>
                </c:pt>
                <c:pt idx="4">
                  <c:v>15.074394215776772</c:v>
                </c:pt>
                <c:pt idx="5">
                  <c:v>14.137187015776773</c:v>
                </c:pt>
                <c:pt idx="6">
                  <c:v>14.538486615776771</c:v>
                </c:pt>
                <c:pt idx="7">
                  <c:v>11.336796415776769</c:v>
                </c:pt>
                <c:pt idx="8">
                  <c:v>10.452634215776772</c:v>
                </c:pt>
                <c:pt idx="9">
                  <c:v>8.9548410157767702</c:v>
                </c:pt>
                <c:pt idx="10">
                  <c:v>9.4678240157767704</c:v>
                </c:pt>
                <c:pt idx="11">
                  <c:v>5.856736415776771</c:v>
                </c:pt>
                <c:pt idx="12">
                  <c:v>5.9119472157767703</c:v>
                </c:pt>
                <c:pt idx="13">
                  <c:v>1.93542941577677</c:v>
                </c:pt>
                <c:pt idx="14">
                  <c:v>3.2149736157767701</c:v>
                </c:pt>
                <c:pt idx="15">
                  <c:v>0.98715661577676928</c:v>
                </c:pt>
                <c:pt idx="16">
                  <c:v>0.65973881577676963</c:v>
                </c:pt>
                <c:pt idx="17">
                  <c:v>-1.7074855842232306</c:v>
                </c:pt>
                <c:pt idx="18">
                  <c:v>2.1597560157767695</c:v>
                </c:pt>
                <c:pt idx="19">
                  <c:v>4.2732404157767707</c:v>
                </c:pt>
                <c:pt idx="20">
                  <c:v>0.41354621577676864</c:v>
                </c:pt>
                <c:pt idx="21">
                  <c:v>-2.0642425842232308</c:v>
                </c:pt>
                <c:pt idx="22">
                  <c:v>-7.59269218422323</c:v>
                </c:pt>
                <c:pt idx="23">
                  <c:v>-4.4938919842232306</c:v>
                </c:pt>
                <c:pt idx="24">
                  <c:v>-4.5722585842232313</c:v>
                </c:pt>
                <c:pt idx="25">
                  <c:v>-8.0975545842232304</c:v>
                </c:pt>
                <c:pt idx="26">
                  <c:v>-9.0860107842232303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0D-4E9D-822D-3A8BA29C7D77}"/>
            </c:ext>
          </c:extLst>
        </c:ser>
        <c:ser>
          <c:idx val="2"/>
          <c:order val="2"/>
          <c:tx>
            <c:strRef>
              <c:f>'Example Tariff Output (2)'!$AL$3:$AL$5</c:f>
              <c:strCache>
                <c:ptCount val="3"/>
                <c:pt idx="0">
                  <c:v>2027/28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(2)'!$AL$72:$AL$98</c:f>
              <c:numCache>
                <c:formatCode>_-* #,##0.0000_-;\-* #,##0.0000_-;_-* "-"??????_-;_-@_-</c:formatCode>
                <c:ptCount val="27"/>
                <c:pt idx="0">
                  <c:v>18.456663317260972</c:v>
                </c:pt>
                <c:pt idx="1">
                  <c:v>15.412725917260968</c:v>
                </c:pt>
                <c:pt idx="2">
                  <c:v>16.728125917260968</c:v>
                </c:pt>
                <c:pt idx="3">
                  <c:v>20.50097711726097</c:v>
                </c:pt>
                <c:pt idx="4">
                  <c:v>16.007324717260971</c:v>
                </c:pt>
                <c:pt idx="5">
                  <c:v>15.37364051726097</c:v>
                </c:pt>
                <c:pt idx="6">
                  <c:v>14.683410117260969</c:v>
                </c:pt>
                <c:pt idx="7">
                  <c:v>12.626113117260971</c:v>
                </c:pt>
                <c:pt idx="8">
                  <c:v>10.967079717260971</c:v>
                </c:pt>
                <c:pt idx="9">
                  <c:v>10.59198771726097</c:v>
                </c:pt>
                <c:pt idx="10">
                  <c:v>8.1178793172609698</c:v>
                </c:pt>
                <c:pt idx="11">
                  <c:v>6.3989747172609697</c:v>
                </c:pt>
                <c:pt idx="12">
                  <c:v>5.3728177172609701</c:v>
                </c:pt>
                <c:pt idx="13">
                  <c:v>1.8038659172609699</c:v>
                </c:pt>
                <c:pt idx="14">
                  <c:v>3.0772007172609706</c:v>
                </c:pt>
                <c:pt idx="15">
                  <c:v>0.93223671726097024</c:v>
                </c:pt>
                <c:pt idx="16">
                  <c:v>0.59178571726096996</c:v>
                </c:pt>
                <c:pt idx="17">
                  <c:v>-1.7839448827390298</c:v>
                </c:pt>
                <c:pt idx="18">
                  <c:v>2.3707993172609698</c:v>
                </c:pt>
                <c:pt idx="19">
                  <c:v>4.6895917172609689</c:v>
                </c:pt>
                <c:pt idx="20">
                  <c:v>1.0355697172609704</c:v>
                </c:pt>
                <c:pt idx="21">
                  <c:v>-0.21578288273902979</c:v>
                </c:pt>
                <c:pt idx="22">
                  <c:v>-7.7251394827390296</c:v>
                </c:pt>
                <c:pt idx="23">
                  <c:v>-4.3349580827390302</c:v>
                </c:pt>
                <c:pt idx="24">
                  <c:v>-4.4459516827390306</c:v>
                </c:pt>
                <c:pt idx="25">
                  <c:v>-2.2383988827390295</c:v>
                </c:pt>
                <c:pt idx="26">
                  <c:v>-2.4885158827390299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80D-4E9D-822D-3A8BA29C7D77}"/>
            </c:ext>
          </c:extLst>
        </c:ser>
        <c:ser>
          <c:idx val="3"/>
          <c:order val="3"/>
          <c:tx>
            <c:strRef>
              <c:f>'Example Tariff Output (2)'!$AM$3:$AM$5</c:f>
              <c:strCache>
                <c:ptCount val="3"/>
                <c:pt idx="0">
                  <c:v>2028/29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(2)'!$AM$72:$AM$98</c:f>
              <c:numCache>
                <c:formatCode>_-* #,##0.0000_-;\-* #,##0.0000_-;_-* "-"??????_-;_-@_-</c:formatCode>
                <c:ptCount val="27"/>
                <c:pt idx="0">
                  <c:v>21.504905116779547</c:v>
                </c:pt>
                <c:pt idx="1">
                  <c:v>14.373936116779541</c:v>
                </c:pt>
                <c:pt idx="2">
                  <c:v>15.436176116779544</c:v>
                </c:pt>
                <c:pt idx="3">
                  <c:v>19.238589516779545</c:v>
                </c:pt>
                <c:pt idx="4">
                  <c:v>14.762281916779544</c:v>
                </c:pt>
                <c:pt idx="5">
                  <c:v>14.129646516779543</c:v>
                </c:pt>
                <c:pt idx="6">
                  <c:v>13.200592316779543</c:v>
                </c:pt>
                <c:pt idx="7">
                  <c:v>11.353085516779542</c:v>
                </c:pt>
                <c:pt idx="8">
                  <c:v>9.1007317167795421</c:v>
                </c:pt>
                <c:pt idx="9">
                  <c:v>9.3924435167795419</c:v>
                </c:pt>
                <c:pt idx="10">
                  <c:v>7.0108963167795437</c:v>
                </c:pt>
                <c:pt idx="11">
                  <c:v>5.2722135167795425</c:v>
                </c:pt>
                <c:pt idx="12">
                  <c:v>4.115679916779543</c:v>
                </c:pt>
                <c:pt idx="13">
                  <c:v>0.56618371677954293</c:v>
                </c:pt>
                <c:pt idx="14">
                  <c:v>1.7838049167795424</c:v>
                </c:pt>
                <c:pt idx="15">
                  <c:v>-0.61393268322045769</c:v>
                </c:pt>
                <c:pt idx="16">
                  <c:v>-0.59177408322045721</c:v>
                </c:pt>
                <c:pt idx="17">
                  <c:v>-2.4265334832204575</c:v>
                </c:pt>
                <c:pt idx="18">
                  <c:v>1.1365663167795428</c:v>
                </c:pt>
                <c:pt idx="19">
                  <c:v>4.0823589167795422</c:v>
                </c:pt>
                <c:pt idx="20">
                  <c:v>0.79418251677954244</c:v>
                </c:pt>
                <c:pt idx="21">
                  <c:v>-0.88763168322045694</c:v>
                </c:pt>
                <c:pt idx="22">
                  <c:v>-6.0165848832204567</c:v>
                </c:pt>
                <c:pt idx="23">
                  <c:v>-3.8939298832204576</c:v>
                </c:pt>
                <c:pt idx="24">
                  <c:v>-5.2799040832204573</c:v>
                </c:pt>
                <c:pt idx="25">
                  <c:v>-1.3115012832204576</c:v>
                </c:pt>
                <c:pt idx="26">
                  <c:v>-2.4031912832204574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80D-4E9D-822D-3A8BA29C7D77}"/>
            </c:ext>
          </c:extLst>
        </c:ser>
        <c:ser>
          <c:idx val="4"/>
          <c:order val="4"/>
          <c:tx>
            <c:strRef>
              <c:f>'Example Tariff Output (2)'!$AN$3:$AN$5</c:f>
              <c:strCache>
                <c:ptCount val="3"/>
                <c:pt idx="0">
                  <c:v>2029/30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(2)'!$AN$72:$AN$98</c:f>
              <c:numCache>
                <c:formatCode>_-* #,##0.0000_-;\-* #,##0.0000_-;_-* "-"??????_-;_-@_-</c:formatCode>
                <c:ptCount val="27"/>
                <c:pt idx="0">
                  <c:v>27.240685094699355</c:v>
                </c:pt>
                <c:pt idx="1">
                  <c:v>19.690109391245173</c:v>
                </c:pt>
                <c:pt idx="2">
                  <c:v>21.207295771169029</c:v>
                </c:pt>
                <c:pt idx="3">
                  <c:v>24.688453971169032</c:v>
                </c:pt>
                <c:pt idx="4">
                  <c:v>18.507188643384083</c:v>
                </c:pt>
                <c:pt idx="5">
                  <c:v>18.844994254869562</c:v>
                </c:pt>
                <c:pt idx="6">
                  <c:v>18.39095132871013</c:v>
                </c:pt>
                <c:pt idx="7">
                  <c:v>15.57062232871013</c:v>
                </c:pt>
                <c:pt idx="8">
                  <c:v>13.588350521083889</c:v>
                </c:pt>
                <c:pt idx="9">
                  <c:v>12.601965227126886</c:v>
                </c:pt>
                <c:pt idx="10">
                  <c:v>10.800945627126882</c:v>
                </c:pt>
                <c:pt idx="11">
                  <c:v>7.1913987093320699</c:v>
                </c:pt>
                <c:pt idx="12">
                  <c:v>2.855939653550279</c:v>
                </c:pt>
                <c:pt idx="13">
                  <c:v>0.48857885355027886</c:v>
                </c:pt>
                <c:pt idx="14">
                  <c:v>0.35778049568897519</c:v>
                </c:pt>
                <c:pt idx="15">
                  <c:v>-1.9785636994911409</c:v>
                </c:pt>
                <c:pt idx="16">
                  <c:v>-1.9132999483358404</c:v>
                </c:pt>
                <c:pt idx="17">
                  <c:v>-4.1670107310767381</c:v>
                </c:pt>
                <c:pt idx="18">
                  <c:v>-0.90327280995686676</c:v>
                </c:pt>
                <c:pt idx="19">
                  <c:v>2.5228065162411557</c:v>
                </c:pt>
                <c:pt idx="20">
                  <c:v>-1.273812039544258</c:v>
                </c:pt>
                <c:pt idx="21">
                  <c:v>-2.7911467144775388</c:v>
                </c:pt>
                <c:pt idx="22">
                  <c:v>-10.179458714477539</c:v>
                </c:pt>
                <c:pt idx="23">
                  <c:v>-6.5817979144775389</c:v>
                </c:pt>
                <c:pt idx="24">
                  <c:v>-6.9535998487035311</c:v>
                </c:pt>
                <c:pt idx="25">
                  <c:v>-3.7772486015706321</c:v>
                </c:pt>
                <c:pt idx="26">
                  <c:v>-4.5135254328420737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80D-4E9D-822D-3A8BA29C7D77}"/>
            </c:ext>
          </c:extLst>
        </c:ser>
        <c:ser>
          <c:idx val="5"/>
          <c:order val="5"/>
          <c:tx>
            <c:strRef>
              <c:f>'Example Tariff Output (2)'!$AO$3:$AO$5</c:f>
              <c:strCache>
                <c:ptCount val="3"/>
                <c:pt idx="0">
                  <c:v>2030/31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(2)'!$AO$72:$AO$98</c:f>
              <c:numCache>
                <c:formatCode>_-* #,##0.0000_-;\-* #,##0.0000_-;_-* "-"??????_-;_-@_-</c:formatCode>
                <c:ptCount val="27"/>
                <c:pt idx="0">
                  <c:v>28.035141142551169</c:v>
                </c:pt>
                <c:pt idx="1">
                  <c:v>26.762314715433639</c:v>
                </c:pt>
                <c:pt idx="2">
                  <c:v>23.158997131291429</c:v>
                </c:pt>
                <c:pt idx="3">
                  <c:v>24.929629697818271</c:v>
                </c:pt>
                <c:pt idx="4">
                  <c:v>23.348202496320994</c:v>
                </c:pt>
                <c:pt idx="5">
                  <c:v>22.219323456857012</c:v>
                </c:pt>
                <c:pt idx="6">
                  <c:v>22.968501313778489</c:v>
                </c:pt>
                <c:pt idx="7">
                  <c:v>20.091174044194332</c:v>
                </c:pt>
                <c:pt idx="8">
                  <c:v>18.977598730972268</c:v>
                </c:pt>
                <c:pt idx="9">
                  <c:v>14.836156047065307</c:v>
                </c:pt>
                <c:pt idx="10">
                  <c:v>12.565386355507952</c:v>
                </c:pt>
                <c:pt idx="11">
                  <c:v>6.8044144164064466</c:v>
                </c:pt>
                <c:pt idx="12">
                  <c:v>3.5167819324570271</c:v>
                </c:pt>
                <c:pt idx="13">
                  <c:v>-0.2690440030448995</c:v>
                </c:pt>
                <c:pt idx="14">
                  <c:v>-6.0298552369422609E-2</c:v>
                </c:pt>
                <c:pt idx="15">
                  <c:v>-3.9599285706557148</c:v>
                </c:pt>
                <c:pt idx="16">
                  <c:v>-6.9906073539044211</c:v>
                </c:pt>
                <c:pt idx="17">
                  <c:v>-7.7550209608250373</c:v>
                </c:pt>
                <c:pt idx="18">
                  <c:v>-2.817700537335504</c:v>
                </c:pt>
                <c:pt idx="19">
                  <c:v>1.2250146975471878</c:v>
                </c:pt>
                <c:pt idx="20">
                  <c:v>-3.2880007303110381</c:v>
                </c:pt>
                <c:pt idx="21">
                  <c:v>-6.9160287663292657</c:v>
                </c:pt>
                <c:pt idx="22">
                  <c:v>-12.829742465609945</c:v>
                </c:pt>
                <c:pt idx="23">
                  <c:v>-12.968512351503572</c:v>
                </c:pt>
                <c:pt idx="24">
                  <c:v>-12.512486601531203</c:v>
                </c:pt>
                <c:pt idx="25">
                  <c:v>-5.6309847364784904</c:v>
                </c:pt>
                <c:pt idx="26">
                  <c:v>-6.2206014869322157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80D-4E9D-822D-3A8BA29C7D77}"/>
            </c:ext>
          </c:extLst>
        </c:ser>
        <c:ser>
          <c:idx val="6"/>
          <c:order val="6"/>
          <c:tx>
            <c:strRef>
              <c:f>'Example Tariff Output (2)'!$AP$3:$AP$5</c:f>
              <c:strCache>
                <c:ptCount val="3"/>
                <c:pt idx="0">
                  <c:v>2031/32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(2)'!$AP$72:$AP$98</c:f>
              <c:numCache>
                <c:formatCode>_-* #,##0.0000_-;\-* #,##0.0000_-;_-* "-"??????_-;_-@_-</c:formatCode>
                <c:ptCount val="27"/>
                <c:pt idx="0">
                  <c:v>27.744892220425367</c:v>
                </c:pt>
                <c:pt idx="1">
                  <c:v>26.673843599890471</c:v>
                </c:pt>
                <c:pt idx="2">
                  <c:v>22.739102749971185</c:v>
                </c:pt>
                <c:pt idx="3">
                  <c:v>24.472132558062469</c:v>
                </c:pt>
                <c:pt idx="4">
                  <c:v>23.059796583959521</c:v>
                </c:pt>
                <c:pt idx="5">
                  <c:v>21.822273190278562</c:v>
                </c:pt>
                <c:pt idx="6">
                  <c:v>22.514053535156499</c:v>
                </c:pt>
                <c:pt idx="7">
                  <c:v>19.727193343314454</c:v>
                </c:pt>
                <c:pt idx="8">
                  <c:v>18.608667093240097</c:v>
                </c:pt>
                <c:pt idx="9">
                  <c:v>14.097206463626566</c:v>
                </c:pt>
                <c:pt idx="10">
                  <c:v>11.557652005551969</c:v>
                </c:pt>
                <c:pt idx="11">
                  <c:v>5.6471361176980572</c:v>
                </c:pt>
                <c:pt idx="12">
                  <c:v>2.3355810799450687</c:v>
                </c:pt>
                <c:pt idx="13">
                  <c:v>-1.1721256773660311</c:v>
                </c:pt>
                <c:pt idx="14">
                  <c:v>-1.0519332521725966</c:v>
                </c:pt>
                <c:pt idx="15">
                  <c:v>-5.0728473480464888</c:v>
                </c:pt>
                <c:pt idx="16">
                  <c:v>-7.1605822336573288</c:v>
                </c:pt>
                <c:pt idx="17">
                  <c:v>-8.3516778664667832</c:v>
                </c:pt>
                <c:pt idx="18">
                  <c:v>-3.7556249396830577</c:v>
                </c:pt>
                <c:pt idx="19">
                  <c:v>-0.13935811244220542</c:v>
                </c:pt>
                <c:pt idx="20">
                  <c:v>-5.1100374027148545</c:v>
                </c:pt>
                <c:pt idx="21">
                  <c:v>-9.9165639161911514</c:v>
                </c:pt>
                <c:pt idx="22">
                  <c:v>-12.393356793851128</c:v>
                </c:pt>
                <c:pt idx="23">
                  <c:v>-14.014351769646062</c:v>
                </c:pt>
                <c:pt idx="24">
                  <c:v>-13.859039466089582</c:v>
                </c:pt>
                <c:pt idx="25">
                  <c:v>-5.3833809012004847</c:v>
                </c:pt>
                <c:pt idx="26">
                  <c:v>-5.9714839332381988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80D-4E9D-822D-3A8BA29C7D77}"/>
            </c:ext>
          </c:extLst>
        </c:ser>
        <c:ser>
          <c:idx val="7"/>
          <c:order val="7"/>
          <c:tx>
            <c:strRef>
              <c:f>'Example Tariff Output (2)'!$AQ$3:$AQ$5</c:f>
              <c:strCache>
                <c:ptCount val="3"/>
                <c:pt idx="0">
                  <c:v>2032/33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(2)'!$AQ$72:$AQ$98</c:f>
              <c:numCache>
                <c:formatCode>_-* #,##0.0000_-;\-* #,##0.0000_-;_-* "-"??????_-;_-@_-</c:formatCode>
                <c:ptCount val="27"/>
                <c:pt idx="0">
                  <c:v>29.167397910069326</c:v>
                </c:pt>
                <c:pt idx="1">
                  <c:v>23.769384801299694</c:v>
                </c:pt>
                <c:pt idx="2">
                  <c:v>24.20584764288197</c:v>
                </c:pt>
                <c:pt idx="3">
                  <c:v>25.402745254396706</c:v>
                </c:pt>
                <c:pt idx="4">
                  <c:v>24.2185738183369</c:v>
                </c:pt>
                <c:pt idx="5">
                  <c:v>22.134191347906523</c:v>
                </c:pt>
                <c:pt idx="6">
                  <c:v>22.415053669476968</c:v>
                </c:pt>
                <c:pt idx="7">
                  <c:v>20.048342498945793</c:v>
                </c:pt>
                <c:pt idx="8">
                  <c:v>18.908209658628955</c:v>
                </c:pt>
                <c:pt idx="9">
                  <c:v>14.324766814266022</c:v>
                </c:pt>
                <c:pt idx="10">
                  <c:v>11.363471411233094</c:v>
                </c:pt>
                <c:pt idx="11">
                  <c:v>5.9701318690132652</c:v>
                </c:pt>
                <c:pt idx="12">
                  <c:v>1.3849571286594298</c:v>
                </c:pt>
                <c:pt idx="13">
                  <c:v>-1.4059482752054056</c:v>
                </c:pt>
                <c:pt idx="14">
                  <c:v>-1.971383282962913</c:v>
                </c:pt>
                <c:pt idx="15">
                  <c:v>-5.594659923605775</c:v>
                </c:pt>
                <c:pt idx="16">
                  <c:v>-10.151364867921185</c:v>
                </c:pt>
                <c:pt idx="17">
                  <c:v>-9.5955520760605459</c:v>
                </c:pt>
                <c:pt idx="18">
                  <c:v>-4.1293100839848815</c:v>
                </c:pt>
                <c:pt idx="19">
                  <c:v>-2.0367556911530889</c:v>
                </c:pt>
                <c:pt idx="20">
                  <c:v>-6.6910169671646411</c:v>
                </c:pt>
                <c:pt idx="21">
                  <c:v>-11.113898145759748</c:v>
                </c:pt>
                <c:pt idx="22">
                  <c:v>-13.424430099274437</c:v>
                </c:pt>
                <c:pt idx="23">
                  <c:v>-14.758223177975811</c:v>
                </c:pt>
                <c:pt idx="24">
                  <c:v>-14.660473521869408</c:v>
                </c:pt>
                <c:pt idx="25">
                  <c:v>-9.0999807326845623</c:v>
                </c:pt>
                <c:pt idx="26">
                  <c:v>-11.352298341407744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C80D-4E9D-822D-3A8BA29C7D77}"/>
            </c:ext>
          </c:extLst>
        </c:ser>
        <c:ser>
          <c:idx val="8"/>
          <c:order val="8"/>
          <c:tx>
            <c:strRef>
              <c:f>'Example Tariff Output (2)'!$AR$3:$AR$5</c:f>
              <c:strCache>
                <c:ptCount val="3"/>
                <c:pt idx="0">
                  <c:v>2033/34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(2)'!$AR$72:$AR$98</c:f>
              <c:numCache>
                <c:formatCode>_-* #,##0.0000_-;\-* #,##0.0000_-;_-* "-"??????_-;_-@_-</c:formatCode>
                <c:ptCount val="27"/>
                <c:pt idx="0">
                  <c:v>33.44198054216649</c:v>
                </c:pt>
                <c:pt idx="1">
                  <c:v>28.657547129473897</c:v>
                </c:pt>
                <c:pt idx="2">
                  <c:v>27.754476502979543</c:v>
                </c:pt>
                <c:pt idx="3">
                  <c:v>29.460318132355894</c:v>
                </c:pt>
                <c:pt idx="4">
                  <c:v>29.509205423197045</c:v>
                </c:pt>
                <c:pt idx="5">
                  <c:v>23.563769838693339</c:v>
                </c:pt>
                <c:pt idx="6">
                  <c:v>24.334403963382869</c:v>
                </c:pt>
                <c:pt idx="7">
                  <c:v>21.516061943126928</c:v>
                </c:pt>
                <c:pt idx="8">
                  <c:v>20.92003022948149</c:v>
                </c:pt>
                <c:pt idx="9">
                  <c:v>15.408069315738672</c:v>
                </c:pt>
                <c:pt idx="10">
                  <c:v>12.852417844067109</c:v>
                </c:pt>
                <c:pt idx="11">
                  <c:v>6.3511861840821151</c:v>
                </c:pt>
                <c:pt idx="12">
                  <c:v>0.22159213656321874</c:v>
                </c:pt>
                <c:pt idx="13">
                  <c:v>-1.2221613314847737</c:v>
                </c:pt>
                <c:pt idx="14">
                  <c:v>-4.2383857931016067</c:v>
                </c:pt>
                <c:pt idx="15">
                  <c:v>-7.2278455163417341</c:v>
                </c:pt>
                <c:pt idx="16">
                  <c:v>-9.731143410043833</c:v>
                </c:pt>
                <c:pt idx="17">
                  <c:v>-9.2316227625001694</c:v>
                </c:pt>
                <c:pt idx="18">
                  <c:v>-5.3739689241214705</c:v>
                </c:pt>
                <c:pt idx="19">
                  <c:v>-5.05919047242205</c:v>
                </c:pt>
                <c:pt idx="20">
                  <c:v>-8.1845678615451369</c:v>
                </c:pt>
                <c:pt idx="21">
                  <c:v>-11.8807584344361</c:v>
                </c:pt>
                <c:pt idx="22">
                  <c:v>-12.222179654720822</c:v>
                </c:pt>
                <c:pt idx="23">
                  <c:v>-13.41383141662506</c:v>
                </c:pt>
                <c:pt idx="24">
                  <c:v>-14.189249901835179</c:v>
                </c:pt>
                <c:pt idx="25">
                  <c:v>-10.205001033793522</c:v>
                </c:pt>
                <c:pt idx="26">
                  <c:v>-11.446504323235883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C80D-4E9D-822D-3A8BA29C7D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4441600"/>
        <c:axId val="444441960"/>
      </c:lineChart>
      <c:catAx>
        <c:axId val="444441600"/>
        <c:scaling>
          <c:orientation val="minMax"/>
        </c:scaling>
        <c:delete val="0"/>
        <c:axPos val="b"/>
        <c:numFmt formatCode="0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441960"/>
        <c:crosses val="autoZero"/>
        <c:auto val="1"/>
        <c:lblAlgn val="ctr"/>
        <c:lblOffset val="100"/>
        <c:noMultiLvlLbl val="0"/>
      </c:catAx>
      <c:valAx>
        <c:axId val="444441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00_-;\-* #,##0.0000_-;_-* &quot;-&quot;????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441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u="none" strike="noStrike" kern="1200" spc="0" baseline="0" dirty="0">
                <a:solidFill>
                  <a:prstClr val="black">
                    <a:lumMod val="65000"/>
                    <a:lumOff val="35000"/>
                  </a:prstClr>
                </a:solidFill>
              </a:rPr>
              <a:t>Example Wider tariff - Conventional Carbon Generator (40% ALF)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'Example Tariff Output (2)'!$AJ$3:$AJ$5</c:f>
              <c:strCache>
                <c:ptCount val="3"/>
                <c:pt idx="0">
                  <c:v>2025/26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(2)'!$AJ$72:$AJ$98</c:f>
              <c:numCache>
                <c:formatCode>_-* #,##0.0000_-;\-* #,##0.0000_-;_-* "-"??????_-;_-@_-</c:formatCode>
                <c:ptCount val="27"/>
                <c:pt idx="0">
                  <c:v>18.018478690939773</c:v>
                </c:pt>
                <c:pt idx="1">
                  <c:v>14.486676090939772</c:v>
                </c:pt>
                <c:pt idx="2">
                  <c:v>16.871768290939769</c:v>
                </c:pt>
                <c:pt idx="3">
                  <c:v>12.220918290939771</c:v>
                </c:pt>
                <c:pt idx="4">
                  <c:v>14.140006290939771</c:v>
                </c:pt>
                <c:pt idx="5">
                  <c:v>14.577594890939769</c:v>
                </c:pt>
                <c:pt idx="6">
                  <c:v>14.581682290939773</c:v>
                </c:pt>
                <c:pt idx="7">
                  <c:v>12.109831690939773</c:v>
                </c:pt>
                <c:pt idx="8">
                  <c:v>11.039443690939772</c:v>
                </c:pt>
                <c:pt idx="9">
                  <c:v>9.8148486909397707</c:v>
                </c:pt>
                <c:pt idx="10">
                  <c:v>9.410045890939772</c:v>
                </c:pt>
                <c:pt idx="11">
                  <c:v>5.4432014909397708</c:v>
                </c:pt>
                <c:pt idx="12">
                  <c:v>6.346884890939771</c:v>
                </c:pt>
                <c:pt idx="13">
                  <c:v>2.1208384909397706</c:v>
                </c:pt>
                <c:pt idx="14">
                  <c:v>3.6807384909397713</c:v>
                </c:pt>
                <c:pt idx="15">
                  <c:v>1.3805076909397709</c:v>
                </c:pt>
                <c:pt idx="16">
                  <c:v>1.028438490939771</c:v>
                </c:pt>
                <c:pt idx="17">
                  <c:v>-0.27804350906022912</c:v>
                </c:pt>
                <c:pt idx="18">
                  <c:v>3.6049920909397706</c:v>
                </c:pt>
                <c:pt idx="19">
                  <c:v>4.1963048909397695</c:v>
                </c:pt>
                <c:pt idx="20">
                  <c:v>0.38655529093977048</c:v>
                </c:pt>
                <c:pt idx="21">
                  <c:v>-1.8122089090602289</c:v>
                </c:pt>
                <c:pt idx="22">
                  <c:v>-4.7177909090602288</c:v>
                </c:pt>
                <c:pt idx="23">
                  <c:v>-3.3968887090602293</c:v>
                </c:pt>
                <c:pt idx="24">
                  <c:v>-3.5328809090602293</c:v>
                </c:pt>
                <c:pt idx="25">
                  <c:v>-6.7848519090602295</c:v>
                </c:pt>
                <c:pt idx="26">
                  <c:v>-8.3576139090602304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529-4DCF-B3E7-D09078A630A6}"/>
            </c:ext>
          </c:extLst>
        </c:ser>
        <c:ser>
          <c:idx val="1"/>
          <c:order val="1"/>
          <c:tx>
            <c:strRef>
              <c:f>'Example Tariff Output (2)'!$AK$3:$AK$5</c:f>
              <c:strCache>
                <c:ptCount val="3"/>
                <c:pt idx="0">
                  <c:v>2026/27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(2)'!$AK$72:$AK$98</c:f>
              <c:numCache>
                <c:formatCode>_-* #,##0.0000_-;\-* #,##0.0000_-;_-* "-"??????_-;_-@_-</c:formatCode>
                <c:ptCount val="27"/>
                <c:pt idx="0">
                  <c:v>16.395455415776766</c:v>
                </c:pt>
                <c:pt idx="1">
                  <c:v>14.519173415776768</c:v>
                </c:pt>
                <c:pt idx="2">
                  <c:v>15.77741781577677</c:v>
                </c:pt>
                <c:pt idx="3">
                  <c:v>19.416964215776773</c:v>
                </c:pt>
                <c:pt idx="4">
                  <c:v>15.074394215776772</c:v>
                </c:pt>
                <c:pt idx="5">
                  <c:v>14.137187015776773</c:v>
                </c:pt>
                <c:pt idx="6">
                  <c:v>14.538486615776771</c:v>
                </c:pt>
                <c:pt idx="7">
                  <c:v>11.336796415776769</c:v>
                </c:pt>
                <c:pt idx="8">
                  <c:v>10.452634215776772</c:v>
                </c:pt>
                <c:pt idx="9">
                  <c:v>8.9548410157767702</c:v>
                </c:pt>
                <c:pt idx="10">
                  <c:v>9.4678240157767704</c:v>
                </c:pt>
                <c:pt idx="11">
                  <c:v>5.856736415776771</c:v>
                </c:pt>
                <c:pt idx="12">
                  <c:v>5.9119472157767703</c:v>
                </c:pt>
                <c:pt idx="13">
                  <c:v>1.93542941577677</c:v>
                </c:pt>
                <c:pt idx="14">
                  <c:v>3.2149736157767701</c:v>
                </c:pt>
                <c:pt idx="15">
                  <c:v>0.98715661577676928</c:v>
                </c:pt>
                <c:pt idx="16">
                  <c:v>0.65973881577676963</c:v>
                </c:pt>
                <c:pt idx="17">
                  <c:v>-1.7074855842232306</c:v>
                </c:pt>
                <c:pt idx="18">
                  <c:v>2.1597560157767695</c:v>
                </c:pt>
                <c:pt idx="19">
                  <c:v>4.2732404157767707</c:v>
                </c:pt>
                <c:pt idx="20">
                  <c:v>0.41354621577676864</c:v>
                </c:pt>
                <c:pt idx="21">
                  <c:v>-2.0642425842232308</c:v>
                </c:pt>
                <c:pt idx="22">
                  <c:v>-7.59269218422323</c:v>
                </c:pt>
                <c:pt idx="23">
                  <c:v>-4.4938919842232306</c:v>
                </c:pt>
                <c:pt idx="24">
                  <c:v>-4.5722585842232313</c:v>
                </c:pt>
                <c:pt idx="25">
                  <c:v>-8.0975545842232304</c:v>
                </c:pt>
                <c:pt idx="26">
                  <c:v>-9.0860107842232303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529-4DCF-B3E7-D09078A630A6}"/>
            </c:ext>
          </c:extLst>
        </c:ser>
        <c:ser>
          <c:idx val="2"/>
          <c:order val="2"/>
          <c:tx>
            <c:strRef>
              <c:f>'Example Tariff Output (2)'!$AL$3:$AL$5</c:f>
              <c:strCache>
                <c:ptCount val="3"/>
                <c:pt idx="0">
                  <c:v>2027/28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(2)'!$AL$72:$AL$98</c:f>
              <c:numCache>
                <c:formatCode>_-* #,##0.0000_-;\-* #,##0.0000_-;_-* "-"??????_-;_-@_-</c:formatCode>
                <c:ptCount val="27"/>
                <c:pt idx="0">
                  <c:v>18.456663317260972</c:v>
                </c:pt>
                <c:pt idx="1">
                  <c:v>15.412725917260968</c:v>
                </c:pt>
                <c:pt idx="2">
                  <c:v>16.728125917260968</c:v>
                </c:pt>
                <c:pt idx="3">
                  <c:v>20.50097711726097</c:v>
                </c:pt>
                <c:pt idx="4">
                  <c:v>16.007324717260971</c:v>
                </c:pt>
                <c:pt idx="5">
                  <c:v>15.37364051726097</c:v>
                </c:pt>
                <c:pt idx="6">
                  <c:v>14.683410117260969</c:v>
                </c:pt>
                <c:pt idx="7">
                  <c:v>12.626113117260971</c:v>
                </c:pt>
                <c:pt idx="8">
                  <c:v>10.967079717260971</c:v>
                </c:pt>
                <c:pt idx="9">
                  <c:v>10.59198771726097</c:v>
                </c:pt>
                <c:pt idx="10">
                  <c:v>8.1178793172609698</c:v>
                </c:pt>
                <c:pt idx="11">
                  <c:v>6.3989747172609697</c:v>
                </c:pt>
                <c:pt idx="12">
                  <c:v>5.3728177172609701</c:v>
                </c:pt>
                <c:pt idx="13">
                  <c:v>1.8038659172609699</c:v>
                </c:pt>
                <c:pt idx="14">
                  <c:v>3.0772007172609706</c:v>
                </c:pt>
                <c:pt idx="15">
                  <c:v>0.93223671726097024</c:v>
                </c:pt>
                <c:pt idx="16">
                  <c:v>0.59178571726096996</c:v>
                </c:pt>
                <c:pt idx="17">
                  <c:v>-1.7839448827390298</c:v>
                </c:pt>
                <c:pt idx="18">
                  <c:v>2.3707993172609698</c:v>
                </c:pt>
                <c:pt idx="19">
                  <c:v>4.6895917172609689</c:v>
                </c:pt>
                <c:pt idx="20">
                  <c:v>1.0355697172609704</c:v>
                </c:pt>
                <c:pt idx="21">
                  <c:v>-0.21578288273902979</c:v>
                </c:pt>
                <c:pt idx="22">
                  <c:v>-7.7251394827390296</c:v>
                </c:pt>
                <c:pt idx="23">
                  <c:v>-4.3349580827390302</c:v>
                </c:pt>
                <c:pt idx="24">
                  <c:v>-4.4459516827390306</c:v>
                </c:pt>
                <c:pt idx="25">
                  <c:v>-2.2383988827390295</c:v>
                </c:pt>
                <c:pt idx="26">
                  <c:v>-2.4885158827390299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529-4DCF-B3E7-D09078A630A6}"/>
            </c:ext>
          </c:extLst>
        </c:ser>
        <c:ser>
          <c:idx val="3"/>
          <c:order val="3"/>
          <c:tx>
            <c:strRef>
              <c:f>'Example Tariff Output (2)'!$AM$3:$AM$5</c:f>
              <c:strCache>
                <c:ptCount val="3"/>
                <c:pt idx="0">
                  <c:v>2028/29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(2)'!$AM$72:$AM$98</c:f>
              <c:numCache>
                <c:formatCode>_-* #,##0.0000_-;\-* #,##0.0000_-;_-* "-"??????_-;_-@_-</c:formatCode>
                <c:ptCount val="27"/>
                <c:pt idx="0">
                  <c:v>21.504905116779547</c:v>
                </c:pt>
                <c:pt idx="1">
                  <c:v>14.373936116779541</c:v>
                </c:pt>
                <c:pt idx="2">
                  <c:v>15.436176116779544</c:v>
                </c:pt>
                <c:pt idx="3">
                  <c:v>19.238589516779545</c:v>
                </c:pt>
                <c:pt idx="4">
                  <c:v>14.762281916779544</c:v>
                </c:pt>
                <c:pt idx="5">
                  <c:v>14.129646516779543</c:v>
                </c:pt>
                <c:pt idx="6">
                  <c:v>13.200592316779543</c:v>
                </c:pt>
                <c:pt idx="7">
                  <c:v>11.353085516779542</c:v>
                </c:pt>
                <c:pt idx="8">
                  <c:v>9.1007317167795421</c:v>
                </c:pt>
                <c:pt idx="9">
                  <c:v>9.3924435167795419</c:v>
                </c:pt>
                <c:pt idx="10">
                  <c:v>7.0108963167795437</c:v>
                </c:pt>
                <c:pt idx="11">
                  <c:v>5.2722135167795425</c:v>
                </c:pt>
                <c:pt idx="12">
                  <c:v>4.115679916779543</c:v>
                </c:pt>
                <c:pt idx="13">
                  <c:v>0.56618371677954293</c:v>
                </c:pt>
                <c:pt idx="14">
                  <c:v>1.7838049167795424</c:v>
                </c:pt>
                <c:pt idx="15">
                  <c:v>-0.61393268322045769</c:v>
                </c:pt>
                <c:pt idx="16">
                  <c:v>-0.59177408322045721</c:v>
                </c:pt>
                <c:pt idx="17">
                  <c:v>-2.4265334832204575</c:v>
                </c:pt>
                <c:pt idx="18">
                  <c:v>1.1365663167795428</c:v>
                </c:pt>
                <c:pt idx="19">
                  <c:v>4.0823589167795422</c:v>
                </c:pt>
                <c:pt idx="20">
                  <c:v>0.79418251677954244</c:v>
                </c:pt>
                <c:pt idx="21">
                  <c:v>-0.88763168322045694</c:v>
                </c:pt>
                <c:pt idx="22">
                  <c:v>-6.0165848832204567</c:v>
                </c:pt>
                <c:pt idx="23">
                  <c:v>-3.8939298832204576</c:v>
                </c:pt>
                <c:pt idx="24">
                  <c:v>-5.2799040832204573</c:v>
                </c:pt>
                <c:pt idx="25">
                  <c:v>-1.3115012832204576</c:v>
                </c:pt>
                <c:pt idx="26">
                  <c:v>-2.4031912832204574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529-4DCF-B3E7-D09078A630A6}"/>
            </c:ext>
          </c:extLst>
        </c:ser>
        <c:ser>
          <c:idx val="4"/>
          <c:order val="4"/>
          <c:tx>
            <c:strRef>
              <c:f>'Example Tariff Output (2)'!$AN$3:$AN$5</c:f>
              <c:strCache>
                <c:ptCount val="3"/>
                <c:pt idx="0">
                  <c:v>2029/30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(2)'!$AN$72:$AN$98</c:f>
              <c:numCache>
                <c:formatCode>_-* #,##0.0000_-;\-* #,##0.0000_-;_-* "-"??????_-;_-@_-</c:formatCode>
                <c:ptCount val="27"/>
                <c:pt idx="0">
                  <c:v>27.240685094699355</c:v>
                </c:pt>
                <c:pt idx="1">
                  <c:v>19.690109391245173</c:v>
                </c:pt>
                <c:pt idx="2">
                  <c:v>21.207295771169029</c:v>
                </c:pt>
                <c:pt idx="3">
                  <c:v>24.688453971169032</c:v>
                </c:pt>
                <c:pt idx="4">
                  <c:v>18.507188643384083</c:v>
                </c:pt>
                <c:pt idx="5">
                  <c:v>18.844994254869562</c:v>
                </c:pt>
                <c:pt idx="6">
                  <c:v>18.39095132871013</c:v>
                </c:pt>
                <c:pt idx="7">
                  <c:v>15.57062232871013</c:v>
                </c:pt>
                <c:pt idx="8">
                  <c:v>13.588350521083889</c:v>
                </c:pt>
                <c:pt idx="9">
                  <c:v>12.601965227126886</c:v>
                </c:pt>
                <c:pt idx="10">
                  <c:v>10.800945627126882</c:v>
                </c:pt>
                <c:pt idx="11">
                  <c:v>7.1913987093320699</c:v>
                </c:pt>
                <c:pt idx="12">
                  <c:v>2.855939653550279</c:v>
                </c:pt>
                <c:pt idx="13">
                  <c:v>0.48857885355027886</c:v>
                </c:pt>
                <c:pt idx="14">
                  <c:v>0.35778049568897519</c:v>
                </c:pt>
                <c:pt idx="15">
                  <c:v>-1.9785636994911409</c:v>
                </c:pt>
                <c:pt idx="16">
                  <c:v>-1.9132999483358404</c:v>
                </c:pt>
                <c:pt idx="17">
                  <c:v>-4.1670107310767381</c:v>
                </c:pt>
                <c:pt idx="18">
                  <c:v>-0.90327280995686676</c:v>
                </c:pt>
                <c:pt idx="19">
                  <c:v>2.5228065162411557</c:v>
                </c:pt>
                <c:pt idx="20">
                  <c:v>-1.273812039544258</c:v>
                </c:pt>
                <c:pt idx="21">
                  <c:v>-2.7911467144775388</c:v>
                </c:pt>
                <c:pt idx="22">
                  <c:v>-10.179458714477539</c:v>
                </c:pt>
                <c:pt idx="23">
                  <c:v>-6.5817979144775389</c:v>
                </c:pt>
                <c:pt idx="24">
                  <c:v>-6.9535998487035311</c:v>
                </c:pt>
                <c:pt idx="25">
                  <c:v>-3.7772486015706321</c:v>
                </c:pt>
                <c:pt idx="26">
                  <c:v>-4.5135254328420737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529-4DCF-B3E7-D09078A630A6}"/>
            </c:ext>
          </c:extLst>
        </c:ser>
        <c:ser>
          <c:idx val="5"/>
          <c:order val="5"/>
          <c:tx>
            <c:strRef>
              <c:f>'Example Tariff Output (2)'!$AO$3:$AO$5</c:f>
              <c:strCache>
                <c:ptCount val="3"/>
                <c:pt idx="0">
                  <c:v>2030/31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(2)'!$AO$72:$AO$98</c:f>
              <c:numCache>
                <c:formatCode>_-* #,##0.0000_-;\-* #,##0.0000_-;_-* "-"??????_-;_-@_-</c:formatCode>
                <c:ptCount val="27"/>
                <c:pt idx="0">
                  <c:v>28.035141142551169</c:v>
                </c:pt>
                <c:pt idx="1">
                  <c:v>26.762314715433639</c:v>
                </c:pt>
                <c:pt idx="2">
                  <c:v>23.158997131291429</c:v>
                </c:pt>
                <c:pt idx="3">
                  <c:v>24.929629697818271</c:v>
                </c:pt>
                <c:pt idx="4">
                  <c:v>23.348202496320994</c:v>
                </c:pt>
                <c:pt idx="5">
                  <c:v>22.219323456857012</c:v>
                </c:pt>
                <c:pt idx="6">
                  <c:v>22.968501313778489</c:v>
                </c:pt>
                <c:pt idx="7">
                  <c:v>20.091174044194332</c:v>
                </c:pt>
                <c:pt idx="8">
                  <c:v>18.977598730972268</c:v>
                </c:pt>
                <c:pt idx="9">
                  <c:v>14.836156047065307</c:v>
                </c:pt>
                <c:pt idx="10">
                  <c:v>12.565386355507952</c:v>
                </c:pt>
                <c:pt idx="11">
                  <c:v>6.8044144164064466</c:v>
                </c:pt>
                <c:pt idx="12">
                  <c:v>3.5167819324570271</c:v>
                </c:pt>
                <c:pt idx="13">
                  <c:v>-0.2690440030448995</c:v>
                </c:pt>
                <c:pt idx="14">
                  <c:v>-6.0298552369422609E-2</c:v>
                </c:pt>
                <c:pt idx="15">
                  <c:v>-3.9599285706557148</c:v>
                </c:pt>
                <c:pt idx="16">
                  <c:v>-6.9906073539044211</c:v>
                </c:pt>
                <c:pt idx="17">
                  <c:v>-7.7550209608250373</c:v>
                </c:pt>
                <c:pt idx="18">
                  <c:v>-2.817700537335504</c:v>
                </c:pt>
                <c:pt idx="19">
                  <c:v>1.2250146975471878</c:v>
                </c:pt>
                <c:pt idx="20">
                  <c:v>-3.2880007303110381</c:v>
                </c:pt>
                <c:pt idx="21">
                  <c:v>-6.9160287663292657</c:v>
                </c:pt>
                <c:pt idx="22">
                  <c:v>-12.829742465609945</c:v>
                </c:pt>
                <c:pt idx="23">
                  <c:v>-12.968512351503572</c:v>
                </c:pt>
                <c:pt idx="24">
                  <c:v>-12.512486601531203</c:v>
                </c:pt>
                <c:pt idx="25">
                  <c:v>-5.6309847364784904</c:v>
                </c:pt>
                <c:pt idx="26">
                  <c:v>-6.2206014869322157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529-4DCF-B3E7-D09078A630A6}"/>
            </c:ext>
          </c:extLst>
        </c:ser>
        <c:ser>
          <c:idx val="6"/>
          <c:order val="6"/>
          <c:tx>
            <c:strRef>
              <c:f>'Example Tariff Output (2)'!$AP$3:$AP$5</c:f>
              <c:strCache>
                <c:ptCount val="3"/>
                <c:pt idx="0">
                  <c:v>2031/32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(2)'!$AP$72:$AP$98</c:f>
              <c:numCache>
                <c:formatCode>_-* #,##0.0000_-;\-* #,##0.0000_-;_-* "-"??????_-;_-@_-</c:formatCode>
                <c:ptCount val="27"/>
                <c:pt idx="0">
                  <c:v>27.744892220425367</c:v>
                </c:pt>
                <c:pt idx="1">
                  <c:v>26.673843599890471</c:v>
                </c:pt>
                <c:pt idx="2">
                  <c:v>22.739102749971185</c:v>
                </c:pt>
                <c:pt idx="3">
                  <c:v>24.472132558062469</c:v>
                </c:pt>
                <c:pt idx="4">
                  <c:v>23.059796583959521</c:v>
                </c:pt>
                <c:pt idx="5">
                  <c:v>21.822273190278562</c:v>
                </c:pt>
                <c:pt idx="6">
                  <c:v>22.514053535156499</c:v>
                </c:pt>
                <c:pt idx="7">
                  <c:v>19.727193343314454</c:v>
                </c:pt>
                <c:pt idx="8">
                  <c:v>18.608667093240097</c:v>
                </c:pt>
                <c:pt idx="9">
                  <c:v>14.097206463626566</c:v>
                </c:pt>
                <c:pt idx="10">
                  <c:v>11.557652005551969</c:v>
                </c:pt>
                <c:pt idx="11">
                  <c:v>5.6471361176980572</c:v>
                </c:pt>
                <c:pt idx="12">
                  <c:v>2.3355810799450687</c:v>
                </c:pt>
                <c:pt idx="13">
                  <c:v>-1.1721256773660311</c:v>
                </c:pt>
                <c:pt idx="14">
                  <c:v>-1.0519332521725966</c:v>
                </c:pt>
                <c:pt idx="15">
                  <c:v>-5.0728473480464888</c:v>
                </c:pt>
                <c:pt idx="16">
                  <c:v>-7.1605822336573288</c:v>
                </c:pt>
                <c:pt idx="17">
                  <c:v>-8.3516778664667832</c:v>
                </c:pt>
                <c:pt idx="18">
                  <c:v>-3.7556249396830577</c:v>
                </c:pt>
                <c:pt idx="19">
                  <c:v>-0.13935811244220542</c:v>
                </c:pt>
                <c:pt idx="20">
                  <c:v>-5.1100374027148545</c:v>
                </c:pt>
                <c:pt idx="21">
                  <c:v>-9.9165639161911514</c:v>
                </c:pt>
                <c:pt idx="22">
                  <c:v>-12.393356793851128</c:v>
                </c:pt>
                <c:pt idx="23">
                  <c:v>-14.014351769646062</c:v>
                </c:pt>
                <c:pt idx="24">
                  <c:v>-13.859039466089582</c:v>
                </c:pt>
                <c:pt idx="25">
                  <c:v>-5.3833809012004847</c:v>
                </c:pt>
                <c:pt idx="26">
                  <c:v>-5.9714839332381988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529-4DCF-B3E7-D09078A630A6}"/>
            </c:ext>
          </c:extLst>
        </c:ser>
        <c:ser>
          <c:idx val="7"/>
          <c:order val="7"/>
          <c:tx>
            <c:strRef>
              <c:f>'Example Tariff Output (2)'!$AQ$3:$AQ$5</c:f>
              <c:strCache>
                <c:ptCount val="3"/>
                <c:pt idx="0">
                  <c:v>2032/33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(2)'!$AQ$72:$AQ$98</c:f>
              <c:numCache>
                <c:formatCode>_-* #,##0.0000_-;\-* #,##0.0000_-;_-* "-"??????_-;_-@_-</c:formatCode>
                <c:ptCount val="27"/>
                <c:pt idx="0">
                  <c:v>29.167397910069326</c:v>
                </c:pt>
                <c:pt idx="1">
                  <c:v>23.769384801299694</c:v>
                </c:pt>
                <c:pt idx="2">
                  <c:v>24.20584764288197</c:v>
                </c:pt>
                <c:pt idx="3">
                  <c:v>25.402745254396706</c:v>
                </c:pt>
                <c:pt idx="4">
                  <c:v>24.2185738183369</c:v>
                </c:pt>
                <c:pt idx="5">
                  <c:v>22.134191347906523</c:v>
                </c:pt>
                <c:pt idx="6">
                  <c:v>22.415053669476968</c:v>
                </c:pt>
                <c:pt idx="7">
                  <c:v>20.048342498945793</c:v>
                </c:pt>
                <c:pt idx="8">
                  <c:v>18.908209658628955</c:v>
                </c:pt>
                <c:pt idx="9">
                  <c:v>14.324766814266022</c:v>
                </c:pt>
                <c:pt idx="10">
                  <c:v>11.363471411233094</c:v>
                </c:pt>
                <c:pt idx="11">
                  <c:v>5.9701318690132652</c:v>
                </c:pt>
                <c:pt idx="12">
                  <c:v>1.3849571286594298</c:v>
                </c:pt>
                <c:pt idx="13">
                  <c:v>-1.4059482752054056</c:v>
                </c:pt>
                <c:pt idx="14">
                  <c:v>-1.971383282962913</c:v>
                </c:pt>
                <c:pt idx="15">
                  <c:v>-5.594659923605775</c:v>
                </c:pt>
                <c:pt idx="16">
                  <c:v>-10.151364867921185</c:v>
                </c:pt>
                <c:pt idx="17">
                  <c:v>-9.5955520760605459</c:v>
                </c:pt>
                <c:pt idx="18">
                  <c:v>-4.1293100839848815</c:v>
                </c:pt>
                <c:pt idx="19">
                  <c:v>-2.0367556911530889</c:v>
                </c:pt>
                <c:pt idx="20">
                  <c:v>-6.6910169671646411</c:v>
                </c:pt>
                <c:pt idx="21">
                  <c:v>-11.113898145759748</c:v>
                </c:pt>
                <c:pt idx="22">
                  <c:v>-13.424430099274437</c:v>
                </c:pt>
                <c:pt idx="23">
                  <c:v>-14.758223177975811</c:v>
                </c:pt>
                <c:pt idx="24">
                  <c:v>-14.660473521869408</c:v>
                </c:pt>
                <c:pt idx="25">
                  <c:v>-9.0999807326845623</c:v>
                </c:pt>
                <c:pt idx="26">
                  <c:v>-11.352298341407744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6529-4DCF-B3E7-D09078A630A6}"/>
            </c:ext>
          </c:extLst>
        </c:ser>
        <c:ser>
          <c:idx val="8"/>
          <c:order val="8"/>
          <c:tx>
            <c:strRef>
              <c:f>'Example Tariff Output (2)'!$AR$3:$AR$5</c:f>
              <c:strCache>
                <c:ptCount val="3"/>
                <c:pt idx="0">
                  <c:v>2033/34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 (2)'!$B$72:$B$98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 (2)'!$AR$72:$AR$98</c:f>
              <c:numCache>
                <c:formatCode>_-* #,##0.0000_-;\-* #,##0.0000_-;_-* "-"??????_-;_-@_-</c:formatCode>
                <c:ptCount val="27"/>
                <c:pt idx="0">
                  <c:v>33.44198054216649</c:v>
                </c:pt>
                <c:pt idx="1">
                  <c:v>28.657547129473897</c:v>
                </c:pt>
                <c:pt idx="2">
                  <c:v>27.754476502979543</c:v>
                </c:pt>
                <c:pt idx="3">
                  <c:v>29.460318132355894</c:v>
                </c:pt>
                <c:pt idx="4">
                  <c:v>29.509205423197045</c:v>
                </c:pt>
                <c:pt idx="5">
                  <c:v>23.563769838693339</c:v>
                </c:pt>
                <c:pt idx="6">
                  <c:v>24.334403963382869</c:v>
                </c:pt>
                <c:pt idx="7">
                  <c:v>21.516061943126928</c:v>
                </c:pt>
                <c:pt idx="8">
                  <c:v>20.92003022948149</c:v>
                </c:pt>
                <c:pt idx="9">
                  <c:v>15.408069315738672</c:v>
                </c:pt>
                <c:pt idx="10">
                  <c:v>12.852417844067109</c:v>
                </c:pt>
                <c:pt idx="11">
                  <c:v>6.3511861840821151</c:v>
                </c:pt>
                <c:pt idx="12">
                  <c:v>0.22159213656321874</c:v>
                </c:pt>
                <c:pt idx="13">
                  <c:v>-1.2221613314847737</c:v>
                </c:pt>
                <c:pt idx="14">
                  <c:v>-4.2383857931016067</c:v>
                </c:pt>
                <c:pt idx="15">
                  <c:v>-7.2278455163417341</c:v>
                </c:pt>
                <c:pt idx="16">
                  <c:v>-9.731143410043833</c:v>
                </c:pt>
                <c:pt idx="17">
                  <c:v>-9.2316227625001694</c:v>
                </c:pt>
                <c:pt idx="18">
                  <c:v>-5.3739689241214705</c:v>
                </c:pt>
                <c:pt idx="19">
                  <c:v>-5.05919047242205</c:v>
                </c:pt>
                <c:pt idx="20">
                  <c:v>-8.1845678615451369</c:v>
                </c:pt>
                <c:pt idx="21">
                  <c:v>-11.8807584344361</c:v>
                </c:pt>
                <c:pt idx="22">
                  <c:v>-12.222179654720822</c:v>
                </c:pt>
                <c:pt idx="23">
                  <c:v>-13.41383141662506</c:v>
                </c:pt>
                <c:pt idx="24">
                  <c:v>-14.189249901835179</c:v>
                </c:pt>
                <c:pt idx="25">
                  <c:v>-10.205001033793522</c:v>
                </c:pt>
                <c:pt idx="26">
                  <c:v>-11.446504323235883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6529-4DCF-B3E7-D09078A630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4441600"/>
        <c:axId val="444441960"/>
      </c:lineChart>
      <c:catAx>
        <c:axId val="444441600"/>
        <c:scaling>
          <c:orientation val="minMax"/>
        </c:scaling>
        <c:delete val="0"/>
        <c:axPos val="b"/>
        <c:numFmt formatCode="0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441960"/>
        <c:crosses val="autoZero"/>
        <c:auto val="1"/>
        <c:lblAlgn val="ctr"/>
        <c:lblOffset val="100"/>
        <c:noMultiLvlLbl val="0"/>
      </c:catAx>
      <c:valAx>
        <c:axId val="444441960"/>
        <c:scaling>
          <c:orientation val="minMax"/>
          <c:max val="50"/>
          <c:min val="-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00_-;\-* #,##0.0000_-;_-* &quot;-&quot;????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441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u="none" strike="noStrike" kern="1200" spc="0" baseline="0" dirty="0">
                <a:solidFill>
                  <a:prstClr val="black">
                    <a:lumMod val="65000"/>
                    <a:lumOff val="35000"/>
                  </a:prstClr>
                </a:solidFill>
              </a:rPr>
              <a:t>Example Wider tariff - Intermittent Generator (45% ALF)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'raw Tariff Output'!$AJ$3:$AJ$5</c:f>
              <c:strCache>
                <c:ptCount val="3"/>
                <c:pt idx="0">
                  <c:v>2025/26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Output'!$AJ$6:$AJ$32</c:f>
              <c:numCache>
                <c:formatCode>_-* #,##0.0000_-;\-* #,##0.0000_-;_-* "-"??????_-;_-@_-</c:formatCode>
                <c:ptCount val="27"/>
                <c:pt idx="0">
                  <c:v>27.315513240939772</c:v>
                </c:pt>
                <c:pt idx="1">
                  <c:v>22.753157190939771</c:v>
                </c:pt>
                <c:pt idx="2">
                  <c:v>25.22022929093977</c:v>
                </c:pt>
                <c:pt idx="3">
                  <c:v>26.997054290939769</c:v>
                </c:pt>
                <c:pt idx="4">
                  <c:v>19.847999390939769</c:v>
                </c:pt>
                <c:pt idx="5">
                  <c:v>20.513721440939769</c:v>
                </c:pt>
                <c:pt idx="6">
                  <c:v>26.058642140939767</c:v>
                </c:pt>
                <c:pt idx="7">
                  <c:v>16.87213314093977</c:v>
                </c:pt>
                <c:pt idx="8">
                  <c:v>16.517242790939768</c:v>
                </c:pt>
                <c:pt idx="9">
                  <c:v>15.920528990939768</c:v>
                </c:pt>
                <c:pt idx="10">
                  <c:v>10.343571990939768</c:v>
                </c:pt>
                <c:pt idx="11">
                  <c:v>9.2546796909397688</c:v>
                </c:pt>
                <c:pt idx="12">
                  <c:v>5.666786340939769</c:v>
                </c:pt>
                <c:pt idx="13">
                  <c:v>2.7975603409397691</c:v>
                </c:pt>
                <c:pt idx="14">
                  <c:v>-0.21563725906023046</c:v>
                </c:pt>
                <c:pt idx="15">
                  <c:v>-1.2755736090602305</c:v>
                </c:pt>
                <c:pt idx="16">
                  <c:v>-1.6210332090602306</c:v>
                </c:pt>
                <c:pt idx="17">
                  <c:v>-1.2393184590602306</c:v>
                </c:pt>
                <c:pt idx="18">
                  <c:v>-1.5286081590602305</c:v>
                </c:pt>
                <c:pt idx="19">
                  <c:v>-5.6415172590602314</c:v>
                </c:pt>
                <c:pt idx="20">
                  <c:v>-5.5397538090602314</c:v>
                </c:pt>
                <c:pt idx="21">
                  <c:v>-11.19723430906023</c:v>
                </c:pt>
                <c:pt idx="22">
                  <c:v>-3.875774309060231</c:v>
                </c:pt>
                <c:pt idx="23">
                  <c:v>-0.50189130906023061</c:v>
                </c:pt>
                <c:pt idx="24">
                  <c:v>-3.6075811590602305</c:v>
                </c:pt>
                <c:pt idx="25">
                  <c:v>-4.1792274090602302</c:v>
                </c:pt>
                <c:pt idx="26">
                  <c:v>-7.2839236590602301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C6C-4CC0-9810-41436642969D}"/>
            </c:ext>
          </c:extLst>
        </c:ser>
        <c:ser>
          <c:idx val="1"/>
          <c:order val="1"/>
          <c:tx>
            <c:strRef>
              <c:f>'raw Tariff Output'!$AK$3:$AK$5</c:f>
              <c:strCache>
                <c:ptCount val="3"/>
                <c:pt idx="0">
                  <c:v>2026/27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Output'!$AK$6:$AK$32</c:f>
              <c:numCache>
                <c:formatCode>_-* #,##0.0000_-;\-* #,##0.0000_-;_-* "-"??????_-;_-@_-</c:formatCode>
                <c:ptCount val="27"/>
                <c:pt idx="0">
                  <c:v>27.254397865776767</c:v>
                </c:pt>
                <c:pt idx="1">
                  <c:v>23.295196615776767</c:v>
                </c:pt>
                <c:pt idx="2">
                  <c:v>25.851974315776769</c:v>
                </c:pt>
                <c:pt idx="3">
                  <c:v>35.133705315776766</c:v>
                </c:pt>
                <c:pt idx="4">
                  <c:v>20.587651565776767</c:v>
                </c:pt>
                <c:pt idx="5">
                  <c:v>20.271632465776769</c:v>
                </c:pt>
                <c:pt idx="6">
                  <c:v>28.468402415776769</c:v>
                </c:pt>
                <c:pt idx="7">
                  <c:v>16.926824415776768</c:v>
                </c:pt>
                <c:pt idx="8">
                  <c:v>16.931848315776769</c:v>
                </c:pt>
                <c:pt idx="9">
                  <c:v>16.346040665776769</c:v>
                </c:pt>
                <c:pt idx="10">
                  <c:v>11.117350665776769</c:v>
                </c:pt>
                <c:pt idx="11">
                  <c:v>10.050127165776768</c:v>
                </c:pt>
                <c:pt idx="12">
                  <c:v>5.1993790657767693</c:v>
                </c:pt>
                <c:pt idx="13">
                  <c:v>2.7478670657767688</c:v>
                </c:pt>
                <c:pt idx="14">
                  <c:v>-0.87496743422323142</c:v>
                </c:pt>
                <c:pt idx="15">
                  <c:v>-1.6858431342232314</c:v>
                </c:pt>
                <c:pt idx="16">
                  <c:v>-2.7047205342232314</c:v>
                </c:pt>
                <c:pt idx="17">
                  <c:v>-2.2801099842232313</c:v>
                </c:pt>
                <c:pt idx="18">
                  <c:v>-1.2198339342232316</c:v>
                </c:pt>
                <c:pt idx="19">
                  <c:v>-5.8731068342232309</c:v>
                </c:pt>
                <c:pt idx="20">
                  <c:v>-6.1229459342232317</c:v>
                </c:pt>
                <c:pt idx="21">
                  <c:v>-11.084302534223232</c:v>
                </c:pt>
                <c:pt idx="22">
                  <c:v>-4.9766465342232316</c:v>
                </c:pt>
                <c:pt idx="23">
                  <c:v>-1.8420635342232314</c:v>
                </c:pt>
                <c:pt idx="24">
                  <c:v>-4.6037783342232315</c:v>
                </c:pt>
                <c:pt idx="25">
                  <c:v>-5.3411055842232313</c:v>
                </c:pt>
                <c:pt idx="26">
                  <c:v>-8.2446351842232311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C6C-4CC0-9810-41436642969D}"/>
            </c:ext>
          </c:extLst>
        </c:ser>
        <c:ser>
          <c:idx val="2"/>
          <c:order val="2"/>
          <c:tx>
            <c:strRef>
              <c:f>'raw Tariff Output'!$AL$3:$AL$5</c:f>
              <c:strCache>
                <c:ptCount val="3"/>
                <c:pt idx="0">
                  <c:v>2027/28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Output'!$AL$6:$AL$32</c:f>
              <c:numCache>
                <c:formatCode>_-* #,##0.0000_-;\-* #,##0.0000_-;_-* "-"??????_-;_-@_-</c:formatCode>
                <c:ptCount val="27"/>
                <c:pt idx="0">
                  <c:v>29.355136317260968</c:v>
                </c:pt>
                <c:pt idx="1">
                  <c:v>24.320281617260967</c:v>
                </c:pt>
                <c:pt idx="2">
                  <c:v>25.434000167260969</c:v>
                </c:pt>
                <c:pt idx="3">
                  <c:v>34.922193167260971</c:v>
                </c:pt>
                <c:pt idx="4">
                  <c:v>20.197208317260973</c:v>
                </c:pt>
                <c:pt idx="5">
                  <c:v>20.077222117260973</c:v>
                </c:pt>
                <c:pt idx="6">
                  <c:v>25.21513896726097</c:v>
                </c:pt>
                <c:pt idx="7">
                  <c:v>16.597568967260969</c:v>
                </c:pt>
                <c:pt idx="8">
                  <c:v>16.318210217260969</c:v>
                </c:pt>
                <c:pt idx="9">
                  <c:v>15.991869767260969</c:v>
                </c:pt>
                <c:pt idx="10">
                  <c:v>9.8514137672609685</c:v>
                </c:pt>
                <c:pt idx="11">
                  <c:v>9.8785115672609685</c:v>
                </c:pt>
                <c:pt idx="12">
                  <c:v>4.4439547172609695</c:v>
                </c:pt>
                <c:pt idx="13">
                  <c:v>2.295167717260969</c:v>
                </c:pt>
                <c:pt idx="14">
                  <c:v>-0.67131768273903103</c:v>
                </c:pt>
                <c:pt idx="15">
                  <c:v>-1.424666882739031</c:v>
                </c:pt>
                <c:pt idx="16">
                  <c:v>-2.4962946327390312</c:v>
                </c:pt>
                <c:pt idx="17">
                  <c:v>-2.0859864327390309</c:v>
                </c:pt>
                <c:pt idx="18">
                  <c:v>-0.89418483273903115</c:v>
                </c:pt>
                <c:pt idx="19">
                  <c:v>-5.8220736327390314</c:v>
                </c:pt>
                <c:pt idx="20">
                  <c:v>-5.7099223827390313</c:v>
                </c:pt>
                <c:pt idx="21">
                  <c:v>-9.5887605327390304</c:v>
                </c:pt>
                <c:pt idx="22">
                  <c:v>-5.060914532739031</c:v>
                </c:pt>
                <c:pt idx="23">
                  <c:v>-1.3963335327390312</c:v>
                </c:pt>
                <c:pt idx="24">
                  <c:v>-4.1381043327390312</c:v>
                </c:pt>
                <c:pt idx="25">
                  <c:v>-4.0774006827390306</c:v>
                </c:pt>
                <c:pt idx="26">
                  <c:v>-5.7119109327390305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C6C-4CC0-9810-41436642969D}"/>
            </c:ext>
          </c:extLst>
        </c:ser>
        <c:ser>
          <c:idx val="3"/>
          <c:order val="3"/>
          <c:tx>
            <c:strRef>
              <c:f>'raw Tariff Output'!$AM$3:$AM$5</c:f>
              <c:strCache>
                <c:ptCount val="3"/>
                <c:pt idx="0">
                  <c:v>2028/29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Output'!$AM$6:$AM$32</c:f>
              <c:numCache>
                <c:formatCode>_-* #,##0.0000_-;\-* #,##0.0000_-;_-* "-"??????_-;_-@_-</c:formatCode>
                <c:ptCount val="27"/>
                <c:pt idx="0">
                  <c:v>38.135640666779544</c:v>
                </c:pt>
                <c:pt idx="1">
                  <c:v>28.134761916779539</c:v>
                </c:pt>
                <c:pt idx="2">
                  <c:v>26.428978216779541</c:v>
                </c:pt>
                <c:pt idx="3">
                  <c:v>35.962939216779539</c:v>
                </c:pt>
                <c:pt idx="4">
                  <c:v>20.696686016779541</c:v>
                </c:pt>
                <c:pt idx="5">
                  <c:v>20.526241466779542</c:v>
                </c:pt>
                <c:pt idx="6">
                  <c:v>24.50111171677954</c:v>
                </c:pt>
                <c:pt idx="7">
                  <c:v>16.883034716779541</c:v>
                </c:pt>
                <c:pt idx="8">
                  <c:v>15.314072716779544</c:v>
                </c:pt>
                <c:pt idx="9">
                  <c:v>16.115823866779543</c:v>
                </c:pt>
                <c:pt idx="10">
                  <c:v>10.129910866779543</c:v>
                </c:pt>
                <c:pt idx="11">
                  <c:v>9.9370207667795416</c:v>
                </c:pt>
                <c:pt idx="12">
                  <c:v>4.2350890167795416</c:v>
                </c:pt>
                <c:pt idx="13">
                  <c:v>2.0167660167795423</c:v>
                </c:pt>
                <c:pt idx="14">
                  <c:v>-1.0707381332204582</c:v>
                </c:pt>
                <c:pt idx="15">
                  <c:v>-1.8419666832204582</c:v>
                </c:pt>
                <c:pt idx="16">
                  <c:v>-3.105103633220458</c:v>
                </c:pt>
                <c:pt idx="17">
                  <c:v>-2.8296410832204582</c:v>
                </c:pt>
                <c:pt idx="18">
                  <c:v>-1.2996064332204582</c:v>
                </c:pt>
                <c:pt idx="19">
                  <c:v>-6.4984951332204588</c:v>
                </c:pt>
                <c:pt idx="20">
                  <c:v>-6.2827678332204577</c:v>
                </c:pt>
                <c:pt idx="21">
                  <c:v>-9.5917887832204585</c:v>
                </c:pt>
                <c:pt idx="22">
                  <c:v>-6.5095217832204586</c:v>
                </c:pt>
                <c:pt idx="23">
                  <c:v>-2.6389067832204582</c:v>
                </c:pt>
                <c:pt idx="24">
                  <c:v>-4.9449421332204579</c:v>
                </c:pt>
                <c:pt idx="25">
                  <c:v>-4.5996044832204586</c:v>
                </c:pt>
                <c:pt idx="26">
                  <c:v>-6.2521709832204584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C6C-4CC0-9810-41436642969D}"/>
            </c:ext>
          </c:extLst>
        </c:ser>
        <c:ser>
          <c:idx val="4"/>
          <c:order val="4"/>
          <c:tx>
            <c:strRef>
              <c:f>'raw Tariff Output'!$AN$3:$AN$5</c:f>
              <c:strCache>
                <c:ptCount val="3"/>
                <c:pt idx="0">
                  <c:v>2029/30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Output'!$AN$6:$AN$32</c:f>
              <c:numCache>
                <c:formatCode>_-* #,##0.0000_-;\-* #,##0.0000_-;_-* "-"??????_-;_-@_-</c:formatCode>
                <c:ptCount val="27"/>
                <c:pt idx="0">
                  <c:v>48.050608280433217</c:v>
                </c:pt>
                <c:pt idx="1">
                  <c:v>38.543167130433211</c:v>
                </c:pt>
                <c:pt idx="2">
                  <c:v>35.598554230433216</c:v>
                </c:pt>
                <c:pt idx="3">
                  <c:v>44.497632230433219</c:v>
                </c:pt>
                <c:pt idx="4">
                  <c:v>29.605067780433213</c:v>
                </c:pt>
                <c:pt idx="5">
                  <c:v>28.32154073043321</c:v>
                </c:pt>
                <c:pt idx="6">
                  <c:v>32.506962230433217</c:v>
                </c:pt>
                <c:pt idx="7">
                  <c:v>24.296292230433213</c:v>
                </c:pt>
                <c:pt idx="8">
                  <c:v>23.510501980433215</c:v>
                </c:pt>
                <c:pt idx="9">
                  <c:v>22.298673930433214</c:v>
                </c:pt>
                <c:pt idx="10">
                  <c:v>17.46799493043321</c:v>
                </c:pt>
                <c:pt idx="11">
                  <c:v>13.897632680433212</c:v>
                </c:pt>
                <c:pt idx="12">
                  <c:v>2.8931548804332134</c:v>
                </c:pt>
                <c:pt idx="13">
                  <c:v>2.9318428804332131</c:v>
                </c:pt>
                <c:pt idx="14">
                  <c:v>-3.1266114195667867</c:v>
                </c:pt>
                <c:pt idx="15">
                  <c:v>-3.5501361195667869</c:v>
                </c:pt>
                <c:pt idx="16">
                  <c:v>-5.2493968695667865</c:v>
                </c:pt>
                <c:pt idx="17">
                  <c:v>-4.8104007195667871</c:v>
                </c:pt>
                <c:pt idx="18">
                  <c:v>-3.1431988695667865</c:v>
                </c:pt>
                <c:pt idx="19">
                  <c:v>-8.7373365195667869</c:v>
                </c:pt>
                <c:pt idx="20">
                  <c:v>-8.6428783695667875</c:v>
                </c:pt>
                <c:pt idx="21">
                  <c:v>-11.999041369566786</c:v>
                </c:pt>
                <c:pt idx="22">
                  <c:v>-7.9921513695667867</c:v>
                </c:pt>
                <c:pt idx="23">
                  <c:v>-4.4162443695667868</c:v>
                </c:pt>
                <c:pt idx="24">
                  <c:v>-7.2418533195667862</c:v>
                </c:pt>
                <c:pt idx="25">
                  <c:v>-7.029837619566786</c:v>
                </c:pt>
                <c:pt idx="26">
                  <c:v>-8.6975461695667864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C6C-4CC0-9810-41436642969D}"/>
            </c:ext>
          </c:extLst>
        </c:ser>
        <c:ser>
          <c:idx val="5"/>
          <c:order val="5"/>
          <c:tx>
            <c:strRef>
              <c:f>'raw Tariff Output'!$AO$3:$AO$5</c:f>
              <c:strCache>
                <c:ptCount val="3"/>
                <c:pt idx="0">
                  <c:v>2030/31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Output'!$AO$6:$AO$32</c:f>
              <c:numCache>
                <c:formatCode>_-* #,##0.0000_-;\-* #,##0.0000_-;_-* "-"??????_-;_-@_-</c:formatCode>
                <c:ptCount val="27"/>
                <c:pt idx="0">
                  <c:v>77.903053820464152</c:v>
                </c:pt>
                <c:pt idx="1">
                  <c:v>64.599198520464142</c:v>
                </c:pt>
                <c:pt idx="2">
                  <c:v>63.666215270464157</c:v>
                </c:pt>
                <c:pt idx="3">
                  <c:v>72.289495270464158</c:v>
                </c:pt>
                <c:pt idx="4">
                  <c:v>61.741451870464154</c:v>
                </c:pt>
                <c:pt idx="5">
                  <c:v>48.258331920464165</c:v>
                </c:pt>
                <c:pt idx="6">
                  <c:v>54.11296122046415</c:v>
                </c:pt>
                <c:pt idx="7">
                  <c:v>43.744366970464164</c:v>
                </c:pt>
                <c:pt idx="8">
                  <c:v>46.489786920464162</c:v>
                </c:pt>
                <c:pt idx="9">
                  <c:v>35.848819220464165</c:v>
                </c:pt>
                <c:pt idx="10">
                  <c:v>24.744729220464158</c:v>
                </c:pt>
                <c:pt idx="11">
                  <c:v>16.618572470464159</c:v>
                </c:pt>
                <c:pt idx="12">
                  <c:v>-2.3327661795358381</c:v>
                </c:pt>
                <c:pt idx="13">
                  <c:v>-6.7623031795358397</c:v>
                </c:pt>
                <c:pt idx="14">
                  <c:v>-11.891757229535839</c:v>
                </c:pt>
                <c:pt idx="15">
                  <c:v>-17.805186329535839</c:v>
                </c:pt>
                <c:pt idx="16">
                  <c:v>-18.07728952953584</c:v>
                </c:pt>
                <c:pt idx="17">
                  <c:v>-15.90914847953584</c:v>
                </c:pt>
                <c:pt idx="18">
                  <c:v>-18.56265017953584</c:v>
                </c:pt>
                <c:pt idx="19">
                  <c:v>-22.139551579535841</c:v>
                </c:pt>
                <c:pt idx="20">
                  <c:v>-22.163951029535841</c:v>
                </c:pt>
                <c:pt idx="21">
                  <c:v>-28.91562207953584</c:v>
                </c:pt>
                <c:pt idx="22">
                  <c:v>-18.633382079535842</c:v>
                </c:pt>
                <c:pt idx="23">
                  <c:v>-20.964646079535839</c:v>
                </c:pt>
                <c:pt idx="24">
                  <c:v>-22.519089879535841</c:v>
                </c:pt>
                <c:pt idx="25">
                  <c:v>-22.90043177953584</c:v>
                </c:pt>
                <c:pt idx="26">
                  <c:v>-23.911758179535841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C6C-4CC0-9810-41436642969D}"/>
            </c:ext>
          </c:extLst>
        </c:ser>
        <c:ser>
          <c:idx val="6"/>
          <c:order val="6"/>
          <c:tx>
            <c:strRef>
              <c:f>'raw Tariff Output'!$AP$3:$AP$5</c:f>
              <c:strCache>
                <c:ptCount val="3"/>
                <c:pt idx="0">
                  <c:v>2031/32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Output'!$AP$6:$AP$32</c:f>
              <c:numCache>
                <c:formatCode>_-* #,##0.0000_-;\-* #,##0.0000_-;_-* "-"??????_-;_-@_-</c:formatCode>
                <c:ptCount val="27"/>
                <c:pt idx="0">
                  <c:v>78.869892045045376</c:v>
                </c:pt>
                <c:pt idx="1">
                  <c:v>65.509079095045379</c:v>
                </c:pt>
                <c:pt idx="2">
                  <c:v>64.576791695045387</c:v>
                </c:pt>
                <c:pt idx="3">
                  <c:v>73.354258695045388</c:v>
                </c:pt>
                <c:pt idx="4">
                  <c:v>64.484529895045384</c:v>
                </c:pt>
                <c:pt idx="5">
                  <c:v>48.723588395045383</c:v>
                </c:pt>
                <c:pt idx="6">
                  <c:v>54.613113945045384</c:v>
                </c:pt>
                <c:pt idx="7">
                  <c:v>44.153125895045378</c:v>
                </c:pt>
                <c:pt idx="8">
                  <c:v>46.85773644504539</c:v>
                </c:pt>
                <c:pt idx="9">
                  <c:v>36.365771695045382</c:v>
                </c:pt>
                <c:pt idx="10">
                  <c:v>25.086257695045383</c:v>
                </c:pt>
                <c:pt idx="11">
                  <c:v>14.423764795045386</c:v>
                </c:pt>
                <c:pt idx="12">
                  <c:v>-2.4225256049546147</c:v>
                </c:pt>
                <c:pt idx="13">
                  <c:v>-8.0389286049546147</c:v>
                </c:pt>
                <c:pt idx="14">
                  <c:v>-13.478857054954613</c:v>
                </c:pt>
                <c:pt idx="15">
                  <c:v>-19.393655154954615</c:v>
                </c:pt>
                <c:pt idx="16">
                  <c:v>-19.747344504954615</c:v>
                </c:pt>
                <c:pt idx="17">
                  <c:v>-17.519280304954613</c:v>
                </c:pt>
                <c:pt idx="18">
                  <c:v>-20.167689804954616</c:v>
                </c:pt>
                <c:pt idx="19">
                  <c:v>-24.970739354954613</c:v>
                </c:pt>
                <c:pt idx="20">
                  <c:v>-25.008049304954614</c:v>
                </c:pt>
                <c:pt idx="21">
                  <c:v>-31.945463554954614</c:v>
                </c:pt>
                <c:pt idx="22">
                  <c:v>-20.163706554954615</c:v>
                </c:pt>
                <c:pt idx="23">
                  <c:v>-23.025148554954615</c:v>
                </c:pt>
                <c:pt idx="24">
                  <c:v>-24.471163504954614</c:v>
                </c:pt>
                <c:pt idx="25">
                  <c:v>-24.826904954954614</c:v>
                </c:pt>
                <c:pt idx="26">
                  <c:v>-25.865410004954615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C6C-4CC0-9810-41436642969D}"/>
            </c:ext>
          </c:extLst>
        </c:ser>
        <c:ser>
          <c:idx val="7"/>
          <c:order val="7"/>
          <c:tx>
            <c:strRef>
              <c:f>'raw Tariff Output'!$AQ$3:$AQ$5</c:f>
              <c:strCache>
                <c:ptCount val="3"/>
                <c:pt idx="0">
                  <c:v>2032/33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Output'!$AQ$6:$AQ$32</c:f>
              <c:numCache>
                <c:formatCode>_-* #,##0.0000_-;\-* #,##0.0000_-;_-* "-"??????_-;_-@_-</c:formatCode>
                <c:ptCount val="27"/>
                <c:pt idx="0">
                  <c:v>73.061572197733412</c:v>
                </c:pt>
                <c:pt idx="1">
                  <c:v>66.325338447733401</c:v>
                </c:pt>
                <c:pt idx="2">
                  <c:v>60.275710647733391</c:v>
                </c:pt>
                <c:pt idx="3">
                  <c:v>68.830353647733389</c:v>
                </c:pt>
                <c:pt idx="4">
                  <c:v>60.111416597733395</c:v>
                </c:pt>
                <c:pt idx="5">
                  <c:v>45.780556897733405</c:v>
                </c:pt>
                <c:pt idx="6">
                  <c:v>52.048105347733397</c:v>
                </c:pt>
                <c:pt idx="7">
                  <c:v>42.120386697733409</c:v>
                </c:pt>
                <c:pt idx="8">
                  <c:v>44.152585647733403</c:v>
                </c:pt>
                <c:pt idx="9">
                  <c:v>34.554663447733404</c:v>
                </c:pt>
                <c:pt idx="10">
                  <c:v>23.540425447733401</c:v>
                </c:pt>
                <c:pt idx="11">
                  <c:v>13.091782697733404</c:v>
                </c:pt>
                <c:pt idx="12">
                  <c:v>-2.8678129522665934</c:v>
                </c:pt>
                <c:pt idx="13">
                  <c:v>-8.9336179522665944</c:v>
                </c:pt>
                <c:pt idx="14">
                  <c:v>-13.648814852266593</c:v>
                </c:pt>
                <c:pt idx="15">
                  <c:v>-19.964347352266593</c:v>
                </c:pt>
                <c:pt idx="16">
                  <c:v>-19.431169052266593</c:v>
                </c:pt>
                <c:pt idx="17">
                  <c:v>-17.616841452266595</c:v>
                </c:pt>
                <c:pt idx="18">
                  <c:v>-20.879585702266596</c:v>
                </c:pt>
                <c:pt idx="19">
                  <c:v>-24.663223952266595</c:v>
                </c:pt>
                <c:pt idx="20">
                  <c:v>-24.687903752266596</c:v>
                </c:pt>
                <c:pt idx="21">
                  <c:v>-32.666337852266594</c:v>
                </c:pt>
                <c:pt idx="22">
                  <c:v>-19.915370852266594</c:v>
                </c:pt>
                <c:pt idx="23">
                  <c:v>-22.414509852266594</c:v>
                </c:pt>
                <c:pt idx="24">
                  <c:v>-24.349931752266595</c:v>
                </c:pt>
                <c:pt idx="25">
                  <c:v>-25.456933102266596</c:v>
                </c:pt>
                <c:pt idx="26">
                  <c:v>-26.117847502266596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1C6C-4CC0-9810-41436642969D}"/>
            </c:ext>
          </c:extLst>
        </c:ser>
        <c:ser>
          <c:idx val="8"/>
          <c:order val="8"/>
          <c:tx>
            <c:strRef>
              <c:f>'raw Tariff Output'!$AR$3:$AR$5</c:f>
              <c:strCache>
                <c:ptCount val="3"/>
                <c:pt idx="0">
                  <c:v>2033/34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Output'!$AR$6:$AR$32</c:f>
              <c:numCache>
                <c:formatCode>_-* #,##0.0000_-;\-* #,##0.0000_-;_-* "-"??????_-;_-@_-</c:formatCode>
                <c:ptCount val="27"/>
                <c:pt idx="0">
                  <c:v>70.770613341603962</c:v>
                </c:pt>
                <c:pt idx="1">
                  <c:v>63.77743094160396</c:v>
                </c:pt>
                <c:pt idx="2">
                  <c:v>58.182367391603954</c:v>
                </c:pt>
                <c:pt idx="3">
                  <c:v>67.084238391603947</c:v>
                </c:pt>
                <c:pt idx="4">
                  <c:v>63.874333541603953</c:v>
                </c:pt>
                <c:pt idx="5">
                  <c:v>44.80864384160396</c:v>
                </c:pt>
                <c:pt idx="6">
                  <c:v>53.193440891603963</c:v>
                </c:pt>
                <c:pt idx="7">
                  <c:v>42.060137391603959</c:v>
                </c:pt>
                <c:pt idx="8">
                  <c:v>43.483383141603966</c:v>
                </c:pt>
                <c:pt idx="9">
                  <c:v>35.830588941603963</c:v>
                </c:pt>
                <c:pt idx="10">
                  <c:v>27.737772941603957</c:v>
                </c:pt>
                <c:pt idx="11">
                  <c:v>14.449338841603961</c:v>
                </c:pt>
                <c:pt idx="12">
                  <c:v>-0.70729385839603864</c:v>
                </c:pt>
                <c:pt idx="13">
                  <c:v>-8.1846088583960395</c:v>
                </c:pt>
                <c:pt idx="14">
                  <c:v>-13.150632858396039</c:v>
                </c:pt>
                <c:pt idx="15">
                  <c:v>-18.982146708396037</c:v>
                </c:pt>
                <c:pt idx="16">
                  <c:v>-17.655887708396037</c:v>
                </c:pt>
                <c:pt idx="17">
                  <c:v>-16.006083508396038</c:v>
                </c:pt>
                <c:pt idx="18">
                  <c:v>-20.589319008396039</c:v>
                </c:pt>
                <c:pt idx="19">
                  <c:v>-22.54793545839604</c:v>
                </c:pt>
                <c:pt idx="20">
                  <c:v>-22.556138958396041</c:v>
                </c:pt>
                <c:pt idx="21">
                  <c:v>-29.794830108396042</c:v>
                </c:pt>
                <c:pt idx="22">
                  <c:v>-18.383610108396038</c:v>
                </c:pt>
                <c:pt idx="23">
                  <c:v>-21.079255108396037</c:v>
                </c:pt>
                <c:pt idx="24">
                  <c:v>-23.507007308396037</c:v>
                </c:pt>
                <c:pt idx="25">
                  <c:v>-24.409287458396037</c:v>
                </c:pt>
                <c:pt idx="26">
                  <c:v>-21.43439245839604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1C6C-4CC0-9810-4143664296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4441600"/>
        <c:axId val="444441960"/>
      </c:lineChart>
      <c:catAx>
        <c:axId val="444441600"/>
        <c:scaling>
          <c:orientation val="minMax"/>
        </c:scaling>
        <c:delete val="0"/>
        <c:axPos val="b"/>
        <c:numFmt formatCode="0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441960"/>
        <c:crosses val="autoZero"/>
        <c:auto val="1"/>
        <c:lblAlgn val="ctr"/>
        <c:lblOffset val="100"/>
        <c:noMultiLvlLbl val="0"/>
      </c:catAx>
      <c:valAx>
        <c:axId val="444441960"/>
        <c:scaling>
          <c:orientation val="minMax"/>
          <c:max val="80"/>
          <c:min val="-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00_-;\-* #,##0.0000_-;_-* &quot;-&quot;????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441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u="none" strike="noStrike" kern="1200" spc="0" baseline="0" dirty="0">
                <a:solidFill>
                  <a:prstClr val="black">
                    <a:lumMod val="65000"/>
                    <a:lumOff val="35000"/>
                  </a:prstClr>
                </a:solidFill>
              </a:rPr>
              <a:t>Example Wider tariff - Conventional Low Carbon Generator (75% ALF)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'raw Tariff Output'!$AJ$3:$AJ$5</c:f>
              <c:strCache>
                <c:ptCount val="3"/>
                <c:pt idx="0">
                  <c:v>2025/26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Output'!$AJ$39:$AJ$65</c:f>
              <c:numCache>
                <c:formatCode>_-* #,##0.0000_-;\-* #,##0.0000_-;_-* "-"??????_-;_-@_-</c:formatCode>
                <c:ptCount val="27"/>
                <c:pt idx="0">
                  <c:v>37.431128340939772</c:v>
                </c:pt>
                <c:pt idx="1">
                  <c:v>30.350826590939768</c:v>
                </c:pt>
                <c:pt idx="2">
                  <c:v>34.850853090939772</c:v>
                </c:pt>
                <c:pt idx="3">
                  <c:v>31.266098090939771</c:v>
                </c:pt>
                <c:pt idx="4">
                  <c:v>28.506258590939765</c:v>
                </c:pt>
                <c:pt idx="5">
                  <c:v>29.377108340939767</c:v>
                </c:pt>
                <c:pt idx="6">
                  <c:v>32.525239840939768</c:v>
                </c:pt>
                <c:pt idx="7">
                  <c:v>24.541483840939769</c:v>
                </c:pt>
                <c:pt idx="8">
                  <c:v>23.232428590939769</c:v>
                </c:pt>
                <c:pt idx="9">
                  <c:v>21.597294590939768</c:v>
                </c:pt>
                <c:pt idx="10">
                  <c:v>17.846317590939769</c:v>
                </c:pt>
                <c:pt idx="11">
                  <c:v>12.848695090939767</c:v>
                </c:pt>
                <c:pt idx="12">
                  <c:v>11.403091840939769</c:v>
                </c:pt>
                <c:pt idx="13">
                  <c:v>5.4555098409397687</c:v>
                </c:pt>
                <c:pt idx="14">
                  <c:v>4.8750218409397696</c:v>
                </c:pt>
                <c:pt idx="15">
                  <c:v>1.8084785909397696</c:v>
                </c:pt>
                <c:pt idx="16">
                  <c:v>1.1877185909397698</c:v>
                </c:pt>
                <c:pt idx="17">
                  <c:v>0.17812584093976946</c:v>
                </c:pt>
                <c:pt idx="18">
                  <c:v>3.8361583409397695</c:v>
                </c:pt>
                <c:pt idx="19">
                  <c:v>1.2285418409397679</c:v>
                </c:pt>
                <c:pt idx="20">
                  <c:v>-2.5020584090602305</c:v>
                </c:pt>
                <c:pt idx="21">
                  <c:v>-7.1996909090602301</c:v>
                </c:pt>
                <c:pt idx="22">
                  <c:v>-5.7123969090602307</c:v>
                </c:pt>
                <c:pt idx="23">
                  <c:v>-2.3671649090602305</c:v>
                </c:pt>
                <c:pt idx="24">
                  <c:v>-4.9186936590602306</c:v>
                </c:pt>
                <c:pt idx="25">
                  <c:v>-8.615278409060231</c:v>
                </c:pt>
                <c:pt idx="26">
                  <c:v>-12.602804159060232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5FA-4EC5-A2B1-07F17864DDD0}"/>
            </c:ext>
          </c:extLst>
        </c:ser>
        <c:ser>
          <c:idx val="1"/>
          <c:order val="1"/>
          <c:tx>
            <c:strRef>
              <c:f>'raw Tariff Output'!$AK$3:$AK$5</c:f>
              <c:strCache>
                <c:ptCount val="3"/>
                <c:pt idx="0">
                  <c:v>2026/27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Output'!$AK$39:$AK$65</c:f>
              <c:numCache>
                <c:formatCode>_-* #,##0.0000_-;\-* #,##0.0000_-;_-* "-"??????_-;_-@_-</c:formatCode>
                <c:ptCount val="27"/>
                <c:pt idx="0">
                  <c:v>36.069908165776766</c:v>
                </c:pt>
                <c:pt idx="1">
                  <c:v>31.114247415776767</c:v>
                </c:pt>
                <c:pt idx="2">
                  <c:v>34.512390915776763</c:v>
                </c:pt>
                <c:pt idx="3">
                  <c:v>43.720975915776762</c:v>
                </c:pt>
                <c:pt idx="4">
                  <c:v>30.326543665776768</c:v>
                </c:pt>
                <c:pt idx="5">
                  <c:v>29.18524516577677</c:v>
                </c:pt>
                <c:pt idx="6">
                  <c:v>34.352820415776769</c:v>
                </c:pt>
                <c:pt idx="7">
                  <c:v>24.226183415776767</c:v>
                </c:pt>
                <c:pt idx="8">
                  <c:v>23.34535091577677</c:v>
                </c:pt>
                <c:pt idx="9">
                  <c:v>21.451926165776769</c:v>
                </c:pt>
                <c:pt idx="10">
                  <c:v>18.827695165776767</c:v>
                </c:pt>
                <c:pt idx="11">
                  <c:v>14.255944665776767</c:v>
                </c:pt>
                <c:pt idx="12">
                  <c:v>11.170177165776769</c:v>
                </c:pt>
                <c:pt idx="13">
                  <c:v>5.7227521657767682</c:v>
                </c:pt>
                <c:pt idx="14">
                  <c:v>4.5206556657767685</c:v>
                </c:pt>
                <c:pt idx="15">
                  <c:v>1.7102551657767688</c:v>
                </c:pt>
                <c:pt idx="16">
                  <c:v>0.59037716577676846</c:v>
                </c:pt>
                <c:pt idx="17">
                  <c:v>-1.4465945842232317</c:v>
                </c:pt>
                <c:pt idx="18">
                  <c:v>3.2453061657767681</c:v>
                </c:pt>
                <c:pt idx="19">
                  <c:v>1.7364106657767695</c:v>
                </c:pt>
                <c:pt idx="20">
                  <c:v>-2.3176028342232322</c:v>
                </c:pt>
                <c:pt idx="21">
                  <c:v>-7.011159834223232</c:v>
                </c:pt>
                <c:pt idx="22">
                  <c:v>-8.8750158342232321</c:v>
                </c:pt>
                <c:pt idx="23">
                  <c:v>-3.8954658342232316</c:v>
                </c:pt>
                <c:pt idx="24">
                  <c:v>-6.1218328342232322</c:v>
                </c:pt>
                <c:pt idx="25">
                  <c:v>-10.220605584223231</c:v>
                </c:pt>
                <c:pt idx="26">
                  <c:v>-13.467362584223233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5FA-4EC5-A2B1-07F17864DDD0}"/>
            </c:ext>
          </c:extLst>
        </c:ser>
        <c:ser>
          <c:idx val="2"/>
          <c:order val="2"/>
          <c:tx>
            <c:strRef>
              <c:f>'raw Tariff Output'!$AL$3:$AL$5</c:f>
              <c:strCache>
                <c:ptCount val="3"/>
                <c:pt idx="0">
                  <c:v>2027/28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Output'!$AL$39:$AL$65</c:f>
              <c:numCache>
                <c:formatCode>_-* #,##0.0000_-;\-* #,##0.0000_-;_-* "-"??????_-;_-@_-</c:formatCode>
                <c:ptCount val="27"/>
                <c:pt idx="0">
                  <c:v>39.445743517260965</c:v>
                </c:pt>
                <c:pt idx="1">
                  <c:v>32.485808017260965</c:v>
                </c:pt>
                <c:pt idx="2">
                  <c:v>35.137642267260972</c:v>
                </c:pt>
                <c:pt idx="3">
                  <c:v>44.603409267260972</c:v>
                </c:pt>
                <c:pt idx="4">
                  <c:v>31.002190517260971</c:v>
                </c:pt>
                <c:pt idx="5">
                  <c:v>30.291676517260967</c:v>
                </c:pt>
                <c:pt idx="6">
                  <c:v>32.545077267260965</c:v>
                </c:pt>
                <c:pt idx="7">
                  <c:v>25.317238267260969</c:v>
                </c:pt>
                <c:pt idx="8">
                  <c:v>23.474550017260967</c:v>
                </c:pt>
                <c:pt idx="9">
                  <c:v>22.881359267260969</c:v>
                </c:pt>
                <c:pt idx="10">
                  <c:v>16.722977267260969</c:v>
                </c:pt>
                <c:pt idx="11">
                  <c:v>14.639645267260967</c:v>
                </c:pt>
                <c:pt idx="12">
                  <c:v>10.037567517260968</c:v>
                </c:pt>
                <c:pt idx="13">
                  <c:v>5.1793435172609685</c:v>
                </c:pt>
                <c:pt idx="14">
                  <c:v>4.29880051726097</c:v>
                </c:pt>
                <c:pt idx="15">
                  <c:v>1.5946145172609687</c:v>
                </c:pt>
                <c:pt idx="16">
                  <c:v>0.4206752672609686</c:v>
                </c:pt>
                <c:pt idx="17">
                  <c:v>-1.6359267327390312</c:v>
                </c:pt>
                <c:pt idx="18">
                  <c:v>3.445774267260969</c:v>
                </c:pt>
                <c:pt idx="19">
                  <c:v>1.9317642672609683</c:v>
                </c:pt>
                <c:pt idx="20">
                  <c:v>-1.6350289827390307</c:v>
                </c:pt>
                <c:pt idx="21">
                  <c:v>-4.4468242327390319</c:v>
                </c:pt>
                <c:pt idx="22">
                  <c:v>-9.2394732327390301</c:v>
                </c:pt>
                <c:pt idx="23">
                  <c:v>-3.650543232739031</c:v>
                </c:pt>
                <c:pt idx="24">
                  <c:v>-5.8940252327390308</c:v>
                </c:pt>
                <c:pt idx="25">
                  <c:v>-3.6392584827390309</c:v>
                </c:pt>
                <c:pt idx="26">
                  <c:v>-5.1606612327390309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5FA-4EC5-A2B1-07F17864DDD0}"/>
            </c:ext>
          </c:extLst>
        </c:ser>
        <c:ser>
          <c:idx val="3"/>
          <c:order val="3"/>
          <c:tx>
            <c:strRef>
              <c:f>'raw Tariff Output'!$AM$3:$AM$5</c:f>
              <c:strCache>
                <c:ptCount val="3"/>
                <c:pt idx="0">
                  <c:v>2028/29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Output'!$AM$39:$AM$65</c:f>
              <c:numCache>
                <c:formatCode>_-* #,##0.0000_-;\-* #,##0.0000_-;_-* "-"??????_-;_-@_-</c:formatCode>
                <c:ptCount val="27"/>
                <c:pt idx="0">
                  <c:v>48.546384566779544</c:v>
                </c:pt>
                <c:pt idx="1">
                  <c:v>33.636954316779544</c:v>
                </c:pt>
                <c:pt idx="2">
                  <c:v>34.855158816779543</c:v>
                </c:pt>
                <c:pt idx="3">
                  <c:v>44.377948816779544</c:v>
                </c:pt>
                <c:pt idx="4">
                  <c:v>30.479172816779538</c:v>
                </c:pt>
                <c:pt idx="5">
                  <c:v>29.738115566779541</c:v>
                </c:pt>
                <c:pt idx="6">
                  <c:v>31.063414316779536</c:v>
                </c:pt>
                <c:pt idx="7">
                  <c:v>24.64506131677954</c:v>
                </c:pt>
                <c:pt idx="8">
                  <c:v>21.37070631677954</c:v>
                </c:pt>
                <c:pt idx="9">
                  <c:v>22.195320566779539</c:v>
                </c:pt>
                <c:pt idx="10">
                  <c:v>16.222225566779542</c:v>
                </c:pt>
                <c:pt idx="11">
                  <c:v>14.013196066779544</c:v>
                </c:pt>
                <c:pt idx="12">
                  <c:v>9.1284798167795422</c:v>
                </c:pt>
                <c:pt idx="13">
                  <c:v>4.2479898167795422</c:v>
                </c:pt>
                <c:pt idx="14">
                  <c:v>3.2500775667795421</c:v>
                </c:pt>
                <c:pt idx="15">
                  <c:v>0.28488131677954165</c:v>
                </c:pt>
                <c:pt idx="16">
                  <c:v>-0.67539993322045833</c:v>
                </c:pt>
                <c:pt idx="17">
                  <c:v>-2.2959106832204581</c:v>
                </c:pt>
                <c:pt idx="18">
                  <c:v>2.4572160667795422</c:v>
                </c:pt>
                <c:pt idx="19">
                  <c:v>1.3594285667795423</c:v>
                </c:pt>
                <c:pt idx="20">
                  <c:v>-1.7609599332204584</c:v>
                </c:pt>
                <c:pt idx="21">
                  <c:v>-4.780389183220457</c:v>
                </c:pt>
                <c:pt idx="22">
                  <c:v>-8.0599821832204572</c:v>
                </c:pt>
                <c:pt idx="23">
                  <c:v>-3.614958183220458</c:v>
                </c:pt>
                <c:pt idx="24">
                  <c:v>-6.7945154332204574</c:v>
                </c:pt>
                <c:pt idx="25">
                  <c:v>-2.5575166832204586</c:v>
                </c:pt>
                <c:pt idx="26">
                  <c:v>-4.9345361832204588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5FA-4EC5-A2B1-07F17864DDD0}"/>
            </c:ext>
          </c:extLst>
        </c:ser>
        <c:ser>
          <c:idx val="4"/>
          <c:order val="4"/>
          <c:tx>
            <c:strRef>
              <c:f>'raw Tariff Output'!$AN$3:$AN$5</c:f>
              <c:strCache>
                <c:ptCount val="3"/>
                <c:pt idx="0">
                  <c:v>2029/30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Output'!$AN$39:$AN$65</c:f>
              <c:numCache>
                <c:formatCode>_-* #,##0.0000_-;\-* #,##0.0000_-;_-* "-"??????_-;_-@_-</c:formatCode>
                <c:ptCount val="27"/>
                <c:pt idx="0">
                  <c:v>62.593773880433211</c:v>
                </c:pt>
                <c:pt idx="1">
                  <c:v>47.189007630433217</c:v>
                </c:pt>
                <c:pt idx="2">
                  <c:v>48.307685130433221</c:v>
                </c:pt>
                <c:pt idx="3">
                  <c:v>57.128290130433221</c:v>
                </c:pt>
                <c:pt idx="4">
                  <c:v>41.557030380433211</c:v>
                </c:pt>
                <c:pt idx="5">
                  <c:v>41.045722630433211</c:v>
                </c:pt>
                <c:pt idx="6">
                  <c:v>42.856997130433221</c:v>
                </c:pt>
                <c:pt idx="7">
                  <c:v>35.110266130433217</c:v>
                </c:pt>
                <c:pt idx="8">
                  <c:v>32.594735380433214</c:v>
                </c:pt>
                <c:pt idx="9">
                  <c:v>30.755581630433216</c:v>
                </c:pt>
                <c:pt idx="10">
                  <c:v>26.056154630433213</c:v>
                </c:pt>
                <c:pt idx="11">
                  <c:v>19.650885880433211</c:v>
                </c:pt>
                <c:pt idx="12">
                  <c:v>7.8990068804332134</c:v>
                </c:pt>
                <c:pt idx="13">
                  <c:v>5.5548588804332129</c:v>
                </c:pt>
                <c:pt idx="14">
                  <c:v>1.2434793804332136</c:v>
                </c:pt>
                <c:pt idx="15">
                  <c:v>-1.4139171195667863</c:v>
                </c:pt>
                <c:pt idx="16">
                  <c:v>-2.7524293695667863</c:v>
                </c:pt>
                <c:pt idx="17">
                  <c:v>-4.6434811195667862</c:v>
                </c:pt>
                <c:pt idx="18">
                  <c:v>-2.4513695667867097E-3</c:v>
                </c:pt>
                <c:pt idx="19">
                  <c:v>-1.1977441195667868</c:v>
                </c:pt>
                <c:pt idx="20">
                  <c:v>-4.9163298695667867</c:v>
                </c:pt>
                <c:pt idx="21">
                  <c:v>-7.4916788695667869</c:v>
                </c:pt>
                <c:pt idx="22">
                  <c:v>-12.475856869566787</c:v>
                </c:pt>
                <c:pt idx="23">
                  <c:v>-6.7326518695667872</c:v>
                </c:pt>
                <c:pt idx="24">
                  <c:v>-9.4387171195667854</c:v>
                </c:pt>
                <c:pt idx="25">
                  <c:v>-6.0872176195667862</c:v>
                </c:pt>
                <c:pt idx="26">
                  <c:v>-8.2012048695667872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5FA-4EC5-A2B1-07F17864DDD0}"/>
            </c:ext>
          </c:extLst>
        </c:ser>
        <c:ser>
          <c:idx val="5"/>
          <c:order val="5"/>
          <c:tx>
            <c:strRef>
              <c:f>'raw Tariff Output'!$AO$3:$AO$5</c:f>
              <c:strCache>
                <c:ptCount val="3"/>
                <c:pt idx="0">
                  <c:v>2030/31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Output'!$AO$39:$AO$65</c:f>
              <c:numCache>
                <c:formatCode>_-* #,##0.0000_-;\-* #,##0.0000_-;_-* "-"??????_-;_-@_-</c:formatCode>
                <c:ptCount val="27"/>
                <c:pt idx="0">
                  <c:v>105.34328492046416</c:v>
                </c:pt>
                <c:pt idx="1">
                  <c:v>92.368678420464164</c:v>
                </c:pt>
                <c:pt idx="2">
                  <c:v>87.455856670464158</c:v>
                </c:pt>
                <c:pt idx="3">
                  <c:v>96.093465670464155</c:v>
                </c:pt>
                <c:pt idx="4">
                  <c:v>86.040217670464159</c:v>
                </c:pt>
                <c:pt idx="5">
                  <c:v>73.47150342046416</c:v>
                </c:pt>
                <c:pt idx="6">
                  <c:v>78.687269920464161</c:v>
                </c:pt>
                <c:pt idx="7">
                  <c:v>67.229886170464141</c:v>
                </c:pt>
                <c:pt idx="8">
                  <c:v>68.232640420464151</c:v>
                </c:pt>
                <c:pt idx="9">
                  <c:v>54.341349920464161</c:v>
                </c:pt>
                <c:pt idx="10">
                  <c:v>43.229568920464168</c:v>
                </c:pt>
                <c:pt idx="11">
                  <c:v>28.807928670464158</c:v>
                </c:pt>
                <c:pt idx="12">
                  <c:v>9.0861359204641623</c:v>
                </c:pt>
                <c:pt idx="13">
                  <c:v>1.3039509204641604</c:v>
                </c:pt>
                <c:pt idx="14">
                  <c:v>-3.296944829535839</c:v>
                </c:pt>
                <c:pt idx="15">
                  <c:v>-13.15989632953584</c:v>
                </c:pt>
                <c:pt idx="16">
                  <c:v>-16.94143632953584</c:v>
                </c:pt>
                <c:pt idx="17">
                  <c:v>-15.775153579535841</c:v>
                </c:pt>
                <c:pt idx="18">
                  <c:v>-12.647624079535841</c:v>
                </c:pt>
                <c:pt idx="19">
                  <c:v>-13.892358079535839</c:v>
                </c:pt>
                <c:pt idx="20">
                  <c:v>-19.167519829535841</c:v>
                </c:pt>
                <c:pt idx="21">
                  <c:v>-25.237540579535839</c:v>
                </c:pt>
                <c:pt idx="22">
                  <c:v>-24.271685579535841</c:v>
                </c:pt>
                <c:pt idx="23">
                  <c:v>-26.211487579535842</c:v>
                </c:pt>
                <c:pt idx="24">
                  <c:v>-27.893894579535839</c:v>
                </c:pt>
                <c:pt idx="25">
                  <c:v>-20.33157307953584</c:v>
                </c:pt>
                <c:pt idx="26">
                  <c:v>-22.107073079535841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5FA-4EC5-A2B1-07F17864DDD0}"/>
            </c:ext>
          </c:extLst>
        </c:ser>
        <c:ser>
          <c:idx val="6"/>
          <c:order val="6"/>
          <c:tx>
            <c:strRef>
              <c:f>'raw Tariff Output'!$AP$3:$AP$5</c:f>
              <c:strCache>
                <c:ptCount val="3"/>
                <c:pt idx="0">
                  <c:v>2031/32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Output'!$AP$39:$AP$65</c:f>
              <c:numCache>
                <c:formatCode>_-* #,##0.0000_-;\-* #,##0.0000_-;_-* "-"??????_-;_-@_-</c:formatCode>
                <c:ptCount val="27"/>
                <c:pt idx="0">
                  <c:v>106.22672254504538</c:v>
                </c:pt>
                <c:pt idx="1">
                  <c:v>93.435393295045387</c:v>
                </c:pt>
                <c:pt idx="2">
                  <c:v>88.158354295045385</c:v>
                </c:pt>
                <c:pt idx="3">
                  <c:v>96.951665295045387</c:v>
                </c:pt>
                <c:pt idx="4">
                  <c:v>88.438503295045379</c:v>
                </c:pt>
                <c:pt idx="5">
                  <c:v>73.730616795045393</c:v>
                </c:pt>
                <c:pt idx="6">
                  <c:v>78.990623045045382</c:v>
                </c:pt>
                <c:pt idx="7">
                  <c:v>67.519022295045389</c:v>
                </c:pt>
                <c:pt idx="8">
                  <c:v>68.554858545045377</c:v>
                </c:pt>
                <c:pt idx="9">
                  <c:v>54.464183295045373</c:v>
                </c:pt>
                <c:pt idx="10">
                  <c:v>42.813670295045384</c:v>
                </c:pt>
                <c:pt idx="11">
                  <c:v>26.424215795045384</c:v>
                </c:pt>
                <c:pt idx="12">
                  <c:v>8.3794537950453858</c:v>
                </c:pt>
                <c:pt idx="13">
                  <c:v>6.1514795045383153E-2</c:v>
                </c:pt>
                <c:pt idx="14">
                  <c:v>-4.9443489549546129</c:v>
                </c:pt>
                <c:pt idx="15">
                  <c:v>-14.795374454954615</c:v>
                </c:pt>
                <c:pt idx="16">
                  <c:v>-17.468831704954614</c:v>
                </c:pt>
                <c:pt idx="17">
                  <c:v>-16.705968704954614</c:v>
                </c:pt>
                <c:pt idx="18">
                  <c:v>-14.150851204954616</c:v>
                </c:pt>
                <c:pt idx="19">
                  <c:v>-17.123792454954614</c:v>
                </c:pt>
                <c:pt idx="20">
                  <c:v>-22.740949704954616</c:v>
                </c:pt>
                <c:pt idx="21">
                  <c:v>-30.162255454954614</c:v>
                </c:pt>
                <c:pt idx="22">
                  <c:v>-23.748077454954615</c:v>
                </c:pt>
                <c:pt idx="23">
                  <c:v>-27.799525454954615</c:v>
                </c:pt>
                <c:pt idx="24">
                  <c:v>-29.771537704954614</c:v>
                </c:pt>
                <c:pt idx="25">
                  <c:v>-22.852604454954616</c:v>
                </c:pt>
                <c:pt idx="26">
                  <c:v>-24.630556204954615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5FA-4EC5-A2B1-07F17864DDD0}"/>
            </c:ext>
          </c:extLst>
        </c:ser>
        <c:ser>
          <c:idx val="7"/>
          <c:order val="7"/>
          <c:tx>
            <c:strRef>
              <c:f>'raw Tariff Output'!$AQ$3:$AQ$5</c:f>
              <c:strCache>
                <c:ptCount val="3"/>
                <c:pt idx="0">
                  <c:v>2032/33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Output'!$AQ$39:$AQ$65</c:f>
              <c:numCache>
                <c:formatCode>_-* #,##0.0000_-;\-* #,##0.0000_-;_-* "-"??????_-;_-@_-</c:formatCode>
                <c:ptCount val="27"/>
                <c:pt idx="0">
                  <c:v>106.82380139773342</c:v>
                </c:pt>
                <c:pt idx="1">
                  <c:v>93.539865147733408</c:v>
                </c:pt>
                <c:pt idx="2">
                  <c:v>89.612630147733398</c:v>
                </c:pt>
                <c:pt idx="3">
                  <c:v>97.286420147733395</c:v>
                </c:pt>
                <c:pt idx="4">
                  <c:v>89.48629139773341</c:v>
                </c:pt>
                <c:pt idx="5">
                  <c:v>74.939750897733404</c:v>
                </c:pt>
                <c:pt idx="6">
                  <c:v>79.622565647733396</c:v>
                </c:pt>
                <c:pt idx="7">
                  <c:v>69.296662897733412</c:v>
                </c:pt>
                <c:pt idx="8">
                  <c:v>69.576174147733397</c:v>
                </c:pt>
                <c:pt idx="9">
                  <c:v>55.734907147733409</c:v>
                </c:pt>
                <c:pt idx="10">
                  <c:v>44.090500147733408</c:v>
                </c:pt>
                <c:pt idx="11">
                  <c:v>27.727720897733409</c:v>
                </c:pt>
                <c:pt idx="12">
                  <c:v>8.8477351477334061</c:v>
                </c:pt>
                <c:pt idx="13">
                  <c:v>0.99385114773340533</c:v>
                </c:pt>
                <c:pt idx="14">
                  <c:v>-4.2869003522665921</c:v>
                </c:pt>
                <c:pt idx="15">
                  <c:v>-14.320639852266595</c:v>
                </c:pt>
                <c:pt idx="16">
                  <c:v>-19.497223352266595</c:v>
                </c:pt>
                <c:pt idx="17">
                  <c:v>-17.159047352266594</c:v>
                </c:pt>
                <c:pt idx="18">
                  <c:v>-13.483719102266596</c:v>
                </c:pt>
                <c:pt idx="19">
                  <c:v>-16.581681852266595</c:v>
                </c:pt>
                <c:pt idx="20">
                  <c:v>-22.389789852266595</c:v>
                </c:pt>
                <c:pt idx="21">
                  <c:v>-30.379602352266595</c:v>
                </c:pt>
                <c:pt idx="22">
                  <c:v>-24.027879352266595</c:v>
                </c:pt>
                <c:pt idx="23">
                  <c:v>-27.492192352266592</c:v>
                </c:pt>
                <c:pt idx="24">
                  <c:v>-30.016561852266591</c:v>
                </c:pt>
                <c:pt idx="25">
                  <c:v>-24.117461102266596</c:v>
                </c:pt>
                <c:pt idx="26">
                  <c:v>-27.501727102266596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45FA-4EC5-A2B1-07F17864DDD0}"/>
            </c:ext>
          </c:extLst>
        </c:ser>
        <c:ser>
          <c:idx val="8"/>
          <c:order val="8"/>
          <c:tx>
            <c:strRef>
              <c:f>'raw Tariff Output'!$AR$3:$AR$5</c:f>
              <c:strCache>
                <c:ptCount val="3"/>
                <c:pt idx="0">
                  <c:v>2033/34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Output'!$AR$39:$AR$65</c:f>
              <c:numCache>
                <c:formatCode>_-* #,##0.0000_-;\-* #,##0.0000_-;_-* "-"??????_-;_-@_-</c:formatCode>
                <c:ptCount val="27"/>
                <c:pt idx="0">
                  <c:v>114.11396144160398</c:v>
                </c:pt>
                <c:pt idx="1">
                  <c:v>101.13183544160395</c:v>
                </c:pt>
                <c:pt idx="2">
                  <c:v>96.245573191603967</c:v>
                </c:pt>
                <c:pt idx="3">
                  <c:v>104.52437219160396</c:v>
                </c:pt>
                <c:pt idx="4">
                  <c:v>102.79181944160396</c:v>
                </c:pt>
                <c:pt idx="5">
                  <c:v>80.741916941603961</c:v>
                </c:pt>
                <c:pt idx="6">
                  <c:v>86.970589691603976</c:v>
                </c:pt>
                <c:pt idx="7">
                  <c:v>75.329054191603973</c:v>
                </c:pt>
                <c:pt idx="8">
                  <c:v>75.023816441603969</c:v>
                </c:pt>
                <c:pt idx="9">
                  <c:v>60.307055441603971</c:v>
                </c:pt>
                <c:pt idx="10">
                  <c:v>50.895108441603959</c:v>
                </c:pt>
                <c:pt idx="11">
                  <c:v>31.096578941603958</c:v>
                </c:pt>
                <c:pt idx="12">
                  <c:v>10.934647441603961</c:v>
                </c:pt>
                <c:pt idx="13">
                  <c:v>3.9602494416039598</c:v>
                </c:pt>
                <c:pt idx="14">
                  <c:v>-4.5448255583960382</c:v>
                </c:pt>
                <c:pt idx="15">
                  <c:v>-13.48943530839604</c:v>
                </c:pt>
                <c:pt idx="16">
                  <c:v>-17.428028308396037</c:v>
                </c:pt>
                <c:pt idx="17">
                  <c:v>-15.546860308396038</c:v>
                </c:pt>
                <c:pt idx="18">
                  <c:v>-10.933048808396039</c:v>
                </c:pt>
                <c:pt idx="19">
                  <c:v>-14.820720558396038</c:v>
                </c:pt>
                <c:pt idx="20">
                  <c:v>-20.690135058396038</c:v>
                </c:pt>
                <c:pt idx="21">
                  <c:v>-28.387499308396038</c:v>
                </c:pt>
                <c:pt idx="22">
                  <c:v>-22.518959308396038</c:v>
                </c:pt>
                <c:pt idx="23">
                  <c:v>-26.292724308396039</c:v>
                </c:pt>
                <c:pt idx="24">
                  <c:v>-29.141279308396037</c:v>
                </c:pt>
                <c:pt idx="25">
                  <c:v>-22.179909558396037</c:v>
                </c:pt>
                <c:pt idx="26">
                  <c:v>-22.81197255839604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45FA-4EC5-A2B1-07F17864DD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4441600"/>
        <c:axId val="444441960"/>
      </c:lineChart>
      <c:catAx>
        <c:axId val="444441600"/>
        <c:scaling>
          <c:orientation val="minMax"/>
        </c:scaling>
        <c:delete val="0"/>
        <c:axPos val="b"/>
        <c:numFmt formatCode="0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441960"/>
        <c:crosses val="autoZero"/>
        <c:auto val="1"/>
        <c:lblAlgn val="ctr"/>
        <c:lblOffset val="100"/>
        <c:noMultiLvlLbl val="0"/>
      </c:catAx>
      <c:valAx>
        <c:axId val="444441960"/>
        <c:scaling>
          <c:orientation val="minMax"/>
          <c:max val="120"/>
          <c:min val="-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00_-;\-* #,##0.0000_-;_-* &quot;-&quot;????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441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u="none" strike="noStrike" kern="1200" spc="0" baseline="0" dirty="0">
                <a:solidFill>
                  <a:prstClr val="black">
                    <a:lumMod val="65000"/>
                    <a:lumOff val="35000"/>
                  </a:prstClr>
                </a:solidFill>
              </a:rPr>
              <a:t>Example Wider tariff - Conventional Carbon Generator (40% ALF)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'raw Tariff Output'!$AJ$3:$AJ$5</c:f>
              <c:strCache>
                <c:ptCount val="3"/>
                <c:pt idx="0">
                  <c:v>2025/26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Output'!$AJ$72:$AJ$98</c:f>
              <c:numCache>
                <c:formatCode>_-* #,##0.0000_-;\-* #,##0.0000_-;_-* "-"??????_-;_-@_-</c:formatCode>
                <c:ptCount val="27"/>
                <c:pt idx="0">
                  <c:v>18.018478690939769</c:v>
                </c:pt>
                <c:pt idx="1">
                  <c:v>14.48667609093977</c:v>
                </c:pt>
                <c:pt idx="2">
                  <c:v>16.871768290939769</c:v>
                </c:pt>
                <c:pt idx="3">
                  <c:v>12.220918290939769</c:v>
                </c:pt>
                <c:pt idx="4">
                  <c:v>14.14000629093977</c:v>
                </c:pt>
                <c:pt idx="5">
                  <c:v>14.577594890939768</c:v>
                </c:pt>
                <c:pt idx="6">
                  <c:v>14.581682290939771</c:v>
                </c:pt>
                <c:pt idx="7">
                  <c:v>12.109831690939771</c:v>
                </c:pt>
                <c:pt idx="8">
                  <c:v>11.03944369093977</c:v>
                </c:pt>
                <c:pt idx="9">
                  <c:v>9.814848690939769</c:v>
                </c:pt>
                <c:pt idx="10">
                  <c:v>9.4100458909397702</c:v>
                </c:pt>
                <c:pt idx="11">
                  <c:v>5.443201490939769</c:v>
                </c:pt>
                <c:pt idx="12">
                  <c:v>6.3468848909397693</c:v>
                </c:pt>
                <c:pt idx="13">
                  <c:v>2.1208384909397693</c:v>
                </c:pt>
                <c:pt idx="14">
                  <c:v>3.68073849093977</c:v>
                </c:pt>
                <c:pt idx="15">
                  <c:v>1.3805076909397695</c:v>
                </c:pt>
                <c:pt idx="16">
                  <c:v>1.0284384909397697</c:v>
                </c:pt>
                <c:pt idx="17">
                  <c:v>-0.27804350906023045</c:v>
                </c:pt>
                <c:pt idx="18">
                  <c:v>3.6049920909397692</c:v>
                </c:pt>
                <c:pt idx="19">
                  <c:v>4.1963048909397678</c:v>
                </c:pt>
                <c:pt idx="20">
                  <c:v>0.38655529093976915</c:v>
                </c:pt>
                <c:pt idx="21">
                  <c:v>-1.8122089090602302</c:v>
                </c:pt>
                <c:pt idx="22">
                  <c:v>-4.7177909090602306</c:v>
                </c:pt>
                <c:pt idx="23">
                  <c:v>-3.3968887090602307</c:v>
                </c:pt>
                <c:pt idx="24">
                  <c:v>-3.5328809090602302</c:v>
                </c:pt>
                <c:pt idx="25">
                  <c:v>-6.7848519090602313</c:v>
                </c:pt>
                <c:pt idx="26">
                  <c:v>-8.3576139090602304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7DC-46B4-AFB4-734420EA03D5}"/>
            </c:ext>
          </c:extLst>
        </c:ser>
        <c:ser>
          <c:idx val="1"/>
          <c:order val="1"/>
          <c:tx>
            <c:strRef>
              <c:f>'raw Tariff Output'!$AK$3:$AK$5</c:f>
              <c:strCache>
                <c:ptCount val="3"/>
                <c:pt idx="0">
                  <c:v>2026/27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Output'!$AK$72:$AK$98</c:f>
              <c:numCache>
                <c:formatCode>_-* #,##0.0000_-;\-* #,##0.0000_-;_-* "-"??????_-;_-@_-</c:formatCode>
                <c:ptCount val="27"/>
                <c:pt idx="0">
                  <c:v>16.395455415776766</c:v>
                </c:pt>
                <c:pt idx="1">
                  <c:v>14.519173415776766</c:v>
                </c:pt>
                <c:pt idx="2">
                  <c:v>15.777417815776769</c:v>
                </c:pt>
                <c:pt idx="3">
                  <c:v>19.416964215776773</c:v>
                </c:pt>
                <c:pt idx="4">
                  <c:v>15.074394215776771</c:v>
                </c:pt>
                <c:pt idx="5">
                  <c:v>14.137187015776771</c:v>
                </c:pt>
                <c:pt idx="6">
                  <c:v>14.538486615776769</c:v>
                </c:pt>
                <c:pt idx="7">
                  <c:v>11.336796415776767</c:v>
                </c:pt>
                <c:pt idx="8">
                  <c:v>10.45263421577677</c:v>
                </c:pt>
                <c:pt idx="9">
                  <c:v>8.9548410157767684</c:v>
                </c:pt>
                <c:pt idx="10">
                  <c:v>9.4678240157767686</c:v>
                </c:pt>
                <c:pt idx="11">
                  <c:v>5.8567364157767692</c:v>
                </c:pt>
                <c:pt idx="12">
                  <c:v>5.9119472157767685</c:v>
                </c:pt>
                <c:pt idx="13">
                  <c:v>1.9354294157767691</c:v>
                </c:pt>
                <c:pt idx="14">
                  <c:v>3.2149736157767692</c:v>
                </c:pt>
                <c:pt idx="15">
                  <c:v>0.98715661577676839</c:v>
                </c:pt>
                <c:pt idx="16">
                  <c:v>0.65973881577676874</c:v>
                </c:pt>
                <c:pt idx="17">
                  <c:v>-1.7074855842232315</c:v>
                </c:pt>
                <c:pt idx="18">
                  <c:v>2.1597560157767686</c:v>
                </c:pt>
                <c:pt idx="19">
                  <c:v>4.2732404157767689</c:v>
                </c:pt>
                <c:pt idx="20">
                  <c:v>0.41354621577676776</c:v>
                </c:pt>
                <c:pt idx="21">
                  <c:v>-2.0642425842232317</c:v>
                </c:pt>
                <c:pt idx="22">
                  <c:v>-7.5926921842232318</c:v>
                </c:pt>
                <c:pt idx="23">
                  <c:v>-4.4938919842232314</c:v>
                </c:pt>
                <c:pt idx="24">
                  <c:v>-4.5722585842232313</c:v>
                </c:pt>
                <c:pt idx="25">
                  <c:v>-8.0975545842232322</c:v>
                </c:pt>
                <c:pt idx="26">
                  <c:v>-9.0860107842232321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7DC-46B4-AFB4-734420EA03D5}"/>
            </c:ext>
          </c:extLst>
        </c:ser>
        <c:ser>
          <c:idx val="2"/>
          <c:order val="2"/>
          <c:tx>
            <c:strRef>
              <c:f>'raw Tariff Output'!$AL$3:$AL$5</c:f>
              <c:strCache>
                <c:ptCount val="3"/>
                <c:pt idx="0">
                  <c:v>2027/28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Output'!$AL$72:$AL$98</c:f>
              <c:numCache>
                <c:formatCode>_-* #,##0.0000_-;\-* #,##0.0000_-;_-* "-"??????_-;_-@_-</c:formatCode>
                <c:ptCount val="27"/>
                <c:pt idx="0">
                  <c:v>18.456663317260972</c:v>
                </c:pt>
                <c:pt idx="1">
                  <c:v>15.412725917260968</c:v>
                </c:pt>
                <c:pt idx="2">
                  <c:v>16.728125917260968</c:v>
                </c:pt>
                <c:pt idx="3">
                  <c:v>20.50097711726097</c:v>
                </c:pt>
                <c:pt idx="4">
                  <c:v>16.007324717260971</c:v>
                </c:pt>
                <c:pt idx="5">
                  <c:v>15.37364051726097</c:v>
                </c:pt>
                <c:pt idx="6">
                  <c:v>14.683410117260969</c:v>
                </c:pt>
                <c:pt idx="7">
                  <c:v>12.626113117260971</c:v>
                </c:pt>
                <c:pt idx="8">
                  <c:v>10.967079717260969</c:v>
                </c:pt>
                <c:pt idx="9">
                  <c:v>10.59198771726097</c:v>
                </c:pt>
                <c:pt idx="10">
                  <c:v>8.117879317260968</c:v>
                </c:pt>
                <c:pt idx="11">
                  <c:v>6.3989747172609688</c:v>
                </c:pt>
                <c:pt idx="12">
                  <c:v>5.3728177172609692</c:v>
                </c:pt>
                <c:pt idx="13">
                  <c:v>1.8038659172609686</c:v>
                </c:pt>
                <c:pt idx="14">
                  <c:v>3.0772007172609692</c:v>
                </c:pt>
                <c:pt idx="15">
                  <c:v>0.93223671726096891</c:v>
                </c:pt>
                <c:pt idx="16">
                  <c:v>0.59178571726096862</c:v>
                </c:pt>
                <c:pt idx="17">
                  <c:v>-1.7839448827390312</c:v>
                </c:pt>
                <c:pt idx="18">
                  <c:v>2.3707993172609685</c:v>
                </c:pt>
                <c:pt idx="19">
                  <c:v>4.689591717260968</c:v>
                </c:pt>
                <c:pt idx="20">
                  <c:v>1.035569717260969</c:v>
                </c:pt>
                <c:pt idx="21">
                  <c:v>-0.21578288273903112</c:v>
                </c:pt>
                <c:pt idx="22">
                  <c:v>-7.7251394827390314</c:v>
                </c:pt>
                <c:pt idx="23">
                  <c:v>-4.334958082739031</c:v>
                </c:pt>
                <c:pt idx="24">
                  <c:v>-4.4459516827390315</c:v>
                </c:pt>
                <c:pt idx="25">
                  <c:v>-2.2383988827390313</c:v>
                </c:pt>
                <c:pt idx="26">
                  <c:v>-2.4885158827390312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7DC-46B4-AFB4-734420EA03D5}"/>
            </c:ext>
          </c:extLst>
        </c:ser>
        <c:ser>
          <c:idx val="3"/>
          <c:order val="3"/>
          <c:tx>
            <c:strRef>
              <c:f>'raw Tariff Output'!$AM$3:$AM$5</c:f>
              <c:strCache>
                <c:ptCount val="3"/>
                <c:pt idx="0">
                  <c:v>2028/29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Output'!$AM$72:$AM$98</c:f>
              <c:numCache>
                <c:formatCode>_-* #,##0.0000_-;\-* #,##0.0000_-;_-* "-"??????_-;_-@_-</c:formatCode>
                <c:ptCount val="27"/>
                <c:pt idx="0">
                  <c:v>21.504905116779543</c:v>
                </c:pt>
                <c:pt idx="1">
                  <c:v>14.373936116779541</c:v>
                </c:pt>
                <c:pt idx="2">
                  <c:v>15.436176116779544</c:v>
                </c:pt>
                <c:pt idx="3">
                  <c:v>19.238589516779541</c:v>
                </c:pt>
                <c:pt idx="4">
                  <c:v>14.762281916779544</c:v>
                </c:pt>
                <c:pt idx="5">
                  <c:v>14.129646516779543</c:v>
                </c:pt>
                <c:pt idx="6">
                  <c:v>13.200592316779543</c:v>
                </c:pt>
                <c:pt idx="7">
                  <c:v>11.353085516779542</c:v>
                </c:pt>
                <c:pt idx="8">
                  <c:v>9.1007317167795421</c:v>
                </c:pt>
                <c:pt idx="9">
                  <c:v>9.3924435167795419</c:v>
                </c:pt>
                <c:pt idx="10">
                  <c:v>7.0108963167795437</c:v>
                </c:pt>
                <c:pt idx="11">
                  <c:v>5.2722135167795425</c:v>
                </c:pt>
                <c:pt idx="12">
                  <c:v>4.1156799167795413</c:v>
                </c:pt>
                <c:pt idx="13">
                  <c:v>0.56618371677954205</c:v>
                </c:pt>
                <c:pt idx="14">
                  <c:v>1.7838049167795416</c:v>
                </c:pt>
                <c:pt idx="15">
                  <c:v>-0.61393268322045857</c:v>
                </c:pt>
                <c:pt idx="16">
                  <c:v>-0.5917740832204581</c:v>
                </c:pt>
                <c:pt idx="17">
                  <c:v>-2.4265334832204584</c:v>
                </c:pt>
                <c:pt idx="18">
                  <c:v>1.1365663167795419</c:v>
                </c:pt>
                <c:pt idx="19">
                  <c:v>4.0823589167795422</c:v>
                </c:pt>
                <c:pt idx="20">
                  <c:v>0.79418251677954155</c:v>
                </c:pt>
                <c:pt idx="21">
                  <c:v>-0.88763168322045782</c:v>
                </c:pt>
                <c:pt idx="22">
                  <c:v>-6.0165848832204585</c:v>
                </c:pt>
                <c:pt idx="23">
                  <c:v>-3.8939298832204585</c:v>
                </c:pt>
                <c:pt idx="24">
                  <c:v>-5.2799040832204582</c:v>
                </c:pt>
                <c:pt idx="25">
                  <c:v>-1.3115012832204584</c:v>
                </c:pt>
                <c:pt idx="26">
                  <c:v>-2.4031912832204583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7DC-46B4-AFB4-734420EA03D5}"/>
            </c:ext>
          </c:extLst>
        </c:ser>
        <c:ser>
          <c:idx val="4"/>
          <c:order val="4"/>
          <c:tx>
            <c:strRef>
              <c:f>'raw Tariff Output'!$AN$3:$AN$5</c:f>
              <c:strCache>
                <c:ptCount val="3"/>
                <c:pt idx="0">
                  <c:v>2029/30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Output'!$AN$72:$AN$98</c:f>
              <c:numCache>
                <c:formatCode>_-* #,##0.0000_-;\-* #,##0.0000_-;_-* "-"??????_-;_-@_-</c:formatCode>
                <c:ptCount val="27"/>
                <c:pt idx="0">
                  <c:v>27.12064359039795</c:v>
                </c:pt>
                <c:pt idx="1">
                  <c:v>19.570067886943768</c:v>
                </c:pt>
                <c:pt idx="2">
                  <c:v>21.087254266867625</c:v>
                </c:pt>
                <c:pt idx="3">
                  <c:v>24.568412466867628</c:v>
                </c:pt>
                <c:pt idx="4">
                  <c:v>18.387147139082678</c:v>
                </c:pt>
                <c:pt idx="5">
                  <c:v>18.724952750568157</c:v>
                </c:pt>
                <c:pt idx="6">
                  <c:v>18.270909824408726</c:v>
                </c:pt>
                <c:pt idx="7">
                  <c:v>15.450580824408725</c:v>
                </c:pt>
                <c:pt idx="8">
                  <c:v>13.468309016782484</c:v>
                </c:pt>
                <c:pt idx="9">
                  <c:v>12.481923722825481</c:v>
                </c:pt>
                <c:pt idx="10">
                  <c:v>10.680904122825478</c:v>
                </c:pt>
                <c:pt idx="11">
                  <c:v>7.0713572050306661</c:v>
                </c:pt>
                <c:pt idx="12">
                  <c:v>2.7358981492488752</c:v>
                </c:pt>
                <c:pt idx="13">
                  <c:v>0.36853734924887505</c:v>
                </c:pt>
                <c:pt idx="14">
                  <c:v>0.23773899138757137</c:v>
                </c:pt>
                <c:pt idx="15">
                  <c:v>-2.0986052037925447</c:v>
                </c:pt>
                <c:pt idx="16">
                  <c:v>-2.0333414526372442</c:v>
                </c:pt>
                <c:pt idx="17">
                  <c:v>-4.287052235378142</c:v>
                </c:pt>
                <c:pt idx="18">
                  <c:v>-1.0233143142582706</c:v>
                </c:pt>
                <c:pt idx="19">
                  <c:v>2.4027650119397519</c:v>
                </c:pt>
                <c:pt idx="20">
                  <c:v>-1.3938535438456618</c:v>
                </c:pt>
                <c:pt idx="21">
                  <c:v>-2.9111882187789426</c:v>
                </c:pt>
                <c:pt idx="22">
                  <c:v>-10.299500218778942</c:v>
                </c:pt>
                <c:pt idx="23">
                  <c:v>-6.7018394187789418</c:v>
                </c:pt>
                <c:pt idx="24">
                  <c:v>-7.073641353004934</c:v>
                </c:pt>
                <c:pt idx="25">
                  <c:v>-3.8972901058720359</c:v>
                </c:pt>
                <c:pt idx="26">
                  <c:v>-4.6335669371434776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7DC-46B4-AFB4-734420EA03D5}"/>
            </c:ext>
          </c:extLst>
        </c:ser>
        <c:ser>
          <c:idx val="5"/>
          <c:order val="5"/>
          <c:tx>
            <c:strRef>
              <c:f>'raw Tariff Output'!$AO$3:$AO$5</c:f>
              <c:strCache>
                <c:ptCount val="3"/>
                <c:pt idx="0">
                  <c:v>2030/31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Output'!$AO$72:$AO$98</c:f>
              <c:numCache>
                <c:formatCode>_-* #,##0.0000_-;\-* #,##0.0000_-;_-* "-"??????_-;_-@_-</c:formatCode>
                <c:ptCount val="27"/>
                <c:pt idx="0">
                  <c:v>31.081690379561152</c:v>
                </c:pt>
                <c:pt idx="1">
                  <c:v>28.484125902911437</c:v>
                </c:pt>
                <c:pt idx="2">
                  <c:v>24.149339420268099</c:v>
                </c:pt>
                <c:pt idx="3">
                  <c:v>27.612980420268109</c:v>
                </c:pt>
                <c:pt idx="4">
                  <c:v>24.186500699209027</c:v>
                </c:pt>
                <c:pt idx="5">
                  <c:v>21.43450479884558</c:v>
                </c:pt>
                <c:pt idx="6">
                  <c:v>23.354241081792374</c:v>
                </c:pt>
                <c:pt idx="7">
                  <c:v>18.476171339346088</c:v>
                </c:pt>
                <c:pt idx="8">
                  <c:v>17.469355669863262</c:v>
                </c:pt>
                <c:pt idx="9">
                  <c:v>11.66625607665565</c:v>
                </c:pt>
                <c:pt idx="10">
                  <c:v>7.2169290766556529</c:v>
                </c:pt>
                <c:pt idx="11">
                  <c:v>0.3805794934523945</c:v>
                </c:pt>
                <c:pt idx="12">
                  <c:v>-5.4053790755864579</c:v>
                </c:pt>
                <c:pt idx="13">
                  <c:v>-10.529841875586458</c:v>
                </c:pt>
                <c:pt idx="14">
                  <c:v>-10.396518677819216</c:v>
                </c:pt>
                <c:pt idx="15">
                  <c:v>-15.258230470851888</c:v>
                </c:pt>
                <c:pt idx="16">
                  <c:v>-18.78906008193632</c:v>
                </c:pt>
                <c:pt idx="17">
                  <c:v>-19.638076097349241</c:v>
                </c:pt>
                <c:pt idx="18">
                  <c:v>-13.867200223395015</c:v>
                </c:pt>
                <c:pt idx="19">
                  <c:v>-11.32050308082701</c:v>
                </c:pt>
                <c:pt idx="20">
                  <c:v>-16.567358249831695</c:v>
                </c:pt>
                <c:pt idx="21">
                  <c:v>-20.377795318376602</c:v>
                </c:pt>
                <c:pt idx="22">
                  <c:v>-25.581284318376603</c:v>
                </c:pt>
                <c:pt idx="23">
                  <c:v>-26.122327918376602</c:v>
                </c:pt>
                <c:pt idx="24">
                  <c:v>-25.044097804691916</c:v>
                </c:pt>
                <c:pt idx="25">
                  <c:v>-16.985419723757399</c:v>
                </c:pt>
                <c:pt idx="26">
                  <c:v>-17.587647676465281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7DC-46B4-AFB4-734420EA03D5}"/>
            </c:ext>
          </c:extLst>
        </c:ser>
        <c:ser>
          <c:idx val="6"/>
          <c:order val="6"/>
          <c:tx>
            <c:strRef>
              <c:f>'raw Tariff Output'!$AP$3:$AP$5</c:f>
              <c:strCache>
                <c:ptCount val="3"/>
                <c:pt idx="0">
                  <c:v>2031/32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Output'!$AP$72:$AP$98</c:f>
              <c:numCache>
                <c:formatCode>_-* #,##0.0000_-;\-* #,##0.0000_-;_-* "-"??????_-;_-@_-</c:formatCode>
                <c:ptCount val="27"/>
                <c:pt idx="0">
                  <c:v>31.242172502660992</c:v>
                </c:pt>
                <c:pt idx="1">
                  <c:v>28.592111919622731</c:v>
                </c:pt>
                <c:pt idx="2">
                  <c:v>24.120607158599675</c:v>
                </c:pt>
                <c:pt idx="3">
                  <c:v>27.647437958599674</c:v>
                </c:pt>
                <c:pt idx="4">
                  <c:v>24.470112292811933</c:v>
                </c:pt>
                <c:pt idx="5">
                  <c:v>21.082640501437709</c:v>
                </c:pt>
                <c:pt idx="6">
                  <c:v>23.012643651099268</c:v>
                </c:pt>
                <c:pt idx="7">
                  <c:v>18.151098517217335</c:v>
                </c:pt>
                <c:pt idx="8">
                  <c:v>17.234916882963823</c:v>
                </c:pt>
                <c:pt idx="9">
                  <c:v>10.976263492152398</c:v>
                </c:pt>
                <c:pt idx="10">
                  <c:v>6.0934588921523982</c:v>
                </c:pt>
                <c:pt idx="11">
                  <c:v>-1.2741074639462475</c:v>
                </c:pt>
                <c:pt idx="12">
                  <c:v>-7.0498489858709021</c:v>
                </c:pt>
                <c:pt idx="13">
                  <c:v>-11.997946185870902</c:v>
                </c:pt>
                <c:pt idx="14">
                  <c:v>-12.104832010137672</c:v>
                </c:pt>
                <c:pt idx="15">
                  <c:v>-17.085070671251302</c:v>
                </c:pt>
                <c:pt idx="16">
                  <c:v>-19.445791202112886</c:v>
                </c:pt>
                <c:pt idx="17">
                  <c:v>-20.677991913230468</c:v>
                </c:pt>
                <c:pt idx="18">
                  <c:v>-15.557528286694957</c:v>
                </c:pt>
                <c:pt idx="19">
                  <c:v>-13.505127959093331</c:v>
                </c:pt>
                <c:pt idx="20">
                  <c:v>-19.079721998571241</c:v>
                </c:pt>
                <c:pt idx="21">
                  <c:v>-24.668319059683263</c:v>
                </c:pt>
                <c:pt idx="22">
                  <c:v>-25.323195259683263</c:v>
                </c:pt>
                <c:pt idx="23">
                  <c:v>-27.657778059683267</c:v>
                </c:pt>
                <c:pt idx="24">
                  <c:v>-26.904678122650594</c:v>
                </c:pt>
                <c:pt idx="25">
                  <c:v>-19.398026318027561</c:v>
                </c:pt>
                <c:pt idx="26">
                  <c:v>-19.991250962485974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7DC-46B4-AFB4-734420EA03D5}"/>
            </c:ext>
          </c:extLst>
        </c:ser>
        <c:ser>
          <c:idx val="7"/>
          <c:order val="7"/>
          <c:tx>
            <c:strRef>
              <c:f>'raw Tariff Output'!$AQ$3:$AQ$5</c:f>
              <c:strCache>
                <c:ptCount val="3"/>
                <c:pt idx="0">
                  <c:v>2032/33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Output'!$AQ$72:$AQ$98</c:f>
              <c:numCache>
                <c:formatCode>_-* #,##0.0000_-;\-* #,##0.0000_-;_-* "-"??????_-;_-@_-</c:formatCode>
                <c:ptCount val="27"/>
                <c:pt idx="0">
                  <c:v>31.282076819495504</c:v>
                </c:pt>
                <c:pt idx="1">
                  <c:v>24.906444108872439</c:v>
                </c:pt>
                <c:pt idx="2">
                  <c:v>24.767104280090724</c:v>
                </c:pt>
                <c:pt idx="3">
                  <c:v>27.308108480090727</c:v>
                </c:pt>
                <c:pt idx="4">
                  <c:v>24.778520647361002</c:v>
                </c:pt>
                <c:pt idx="5">
                  <c:v>21.505863365934918</c:v>
                </c:pt>
                <c:pt idx="6">
                  <c:v>22.762349839673593</c:v>
                </c:pt>
                <c:pt idx="7">
                  <c:v>18.738932150632049</c:v>
                </c:pt>
                <c:pt idx="8">
                  <c:v>17.419425851799449</c:v>
                </c:pt>
                <c:pt idx="9">
                  <c:v>11.362849738391571</c:v>
                </c:pt>
                <c:pt idx="10">
                  <c:v>6.3269855383915719</c:v>
                </c:pt>
                <c:pt idx="11">
                  <c:v>-0.22863766877887315</c:v>
                </c:pt>
                <c:pt idx="12">
                  <c:v>-6.7752408806224871</c:v>
                </c:pt>
                <c:pt idx="13">
                  <c:v>-10.989641880622486</c:v>
                </c:pt>
                <c:pt idx="14">
                  <c:v>-11.479077866830742</c:v>
                </c:pt>
                <c:pt idx="15">
                  <c:v>-16.102146497995559</c:v>
                </c:pt>
                <c:pt idx="16">
                  <c:v>-21.76360163217111</c:v>
                </c:pt>
                <c:pt idx="17">
                  <c:v>-21.07766076254546</c:v>
                </c:pt>
                <c:pt idx="18">
                  <c:v>-14.176177444053724</c:v>
                </c:pt>
                <c:pt idx="19">
                  <c:v>-13.057718411498978</c:v>
                </c:pt>
                <c:pt idx="20">
                  <c:v>-18.836459750528508</c:v>
                </c:pt>
                <c:pt idx="21">
                  <c:v>-24.512357498437819</c:v>
                </c:pt>
                <c:pt idx="22">
                  <c:v>-25.811214698437819</c:v>
                </c:pt>
                <c:pt idx="23">
                  <c:v>-27.776044298437821</c:v>
                </c:pt>
                <c:pt idx="24">
                  <c:v>-27.04618803380199</c:v>
                </c:pt>
                <c:pt idx="25">
                  <c:v>-20.134169372379901</c:v>
                </c:pt>
                <c:pt idx="26">
                  <c:v>-22.939789946954402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7DC-46B4-AFB4-734420EA03D5}"/>
            </c:ext>
          </c:extLst>
        </c:ser>
        <c:ser>
          <c:idx val="8"/>
          <c:order val="8"/>
          <c:tx>
            <c:strRef>
              <c:f>'raw Tariff Output'!$AR$3:$AR$5</c:f>
              <c:strCache>
                <c:ptCount val="3"/>
                <c:pt idx="0">
                  <c:v>2033/34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Output'!$AR$72:$AR$98</c:f>
              <c:numCache>
                <c:formatCode>_-* #,##0.0000_-;\-* #,##0.0000_-;_-* "-"??????_-;_-@_-</c:formatCode>
                <c:ptCount val="27"/>
                <c:pt idx="0">
                  <c:v>46.655164880843124</c:v>
                </c:pt>
                <c:pt idx="1">
                  <c:v>39.974435735975639</c:v>
                </c:pt>
                <c:pt idx="2">
                  <c:v>38.462137049599498</c:v>
                </c:pt>
                <c:pt idx="3">
                  <c:v>41.399813449599499</c:v>
                </c:pt>
                <c:pt idx="4">
                  <c:v>40.661759460516564</c:v>
                </c:pt>
                <c:pt idx="5">
                  <c:v>32.539412611468727</c:v>
                </c:pt>
                <c:pt idx="6">
                  <c:v>33.775829480686674</c:v>
                </c:pt>
                <c:pt idx="7">
                  <c:v>29.132709788367684</c:v>
                </c:pt>
                <c:pt idx="8">
                  <c:v>27.785752508302316</c:v>
                </c:pt>
                <c:pt idx="9">
                  <c:v>18.82067799820328</c:v>
                </c:pt>
                <c:pt idx="10">
                  <c:v>14.26442059820328</c:v>
                </c:pt>
                <c:pt idx="11">
                  <c:v>5.0881228961520506</c:v>
                </c:pt>
                <c:pt idx="12">
                  <c:v>-4.0091988661528859</c:v>
                </c:pt>
                <c:pt idx="13">
                  <c:v>-6.497207866152884</c:v>
                </c:pt>
                <c:pt idx="14">
                  <c:v>-10.29297410497151</c:v>
                </c:pt>
                <c:pt idx="15">
                  <c:v>-14.555267594442984</c:v>
                </c:pt>
                <c:pt idx="16">
                  <c:v>-19.604224757686151</c:v>
                </c:pt>
                <c:pt idx="17">
                  <c:v>-19.093676208539183</c:v>
                </c:pt>
                <c:pt idx="18">
                  <c:v>-10.256186483098499</c:v>
                </c:pt>
                <c:pt idx="19">
                  <c:v>-12.171665620348998</c:v>
                </c:pt>
                <c:pt idx="20">
                  <c:v>-18.032184872935783</c:v>
                </c:pt>
                <c:pt idx="21">
                  <c:v>-23.079935485084789</c:v>
                </c:pt>
                <c:pt idx="22">
                  <c:v>-24.058127485084789</c:v>
                </c:pt>
                <c:pt idx="23">
                  <c:v>-26.214505485084786</c:v>
                </c:pt>
                <c:pt idx="24">
                  <c:v>-26.405190050209029</c:v>
                </c:pt>
                <c:pt idx="25">
                  <c:v>-18.859293106380363</c:v>
                </c:pt>
                <c:pt idx="26">
                  <c:v>-21.36610410945427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7DC-46B4-AFB4-734420EA03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4441600"/>
        <c:axId val="444441960"/>
      </c:lineChart>
      <c:catAx>
        <c:axId val="444441600"/>
        <c:scaling>
          <c:orientation val="minMax"/>
        </c:scaling>
        <c:delete val="0"/>
        <c:axPos val="b"/>
        <c:numFmt formatCode="0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441960"/>
        <c:crosses val="autoZero"/>
        <c:auto val="1"/>
        <c:lblAlgn val="ctr"/>
        <c:lblOffset val="100"/>
        <c:noMultiLvlLbl val="0"/>
      </c:catAx>
      <c:valAx>
        <c:axId val="444441960"/>
        <c:scaling>
          <c:orientation val="minMax"/>
          <c:max val="50"/>
          <c:min val="-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00_-;\-* #,##0.0000_-;_-* &quot;-&quot;????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441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u="none" strike="noStrike" kern="1200" spc="0" baseline="0" dirty="0">
                <a:solidFill>
                  <a:prstClr val="black">
                    <a:lumMod val="65000"/>
                    <a:lumOff val="35000"/>
                  </a:prstClr>
                </a:solidFill>
              </a:rPr>
              <a:t>Example Wider tariff - Intermittent Generator (45% ALF)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'raw Tariff Output'!$D$3:$D$5</c:f>
              <c:strCache>
                <c:ptCount val="3"/>
                <c:pt idx="0">
                  <c:v>2025/26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Output'!$D$6:$D$32</c:f>
              <c:numCache>
                <c:formatCode>_-* #,##0.0000_-;\-* #,##0.0000_-;_-* "-"??????_-;_-@_-</c:formatCode>
                <c:ptCount val="27"/>
                <c:pt idx="0">
                  <c:v>29.141335150000003</c:v>
                </c:pt>
                <c:pt idx="1">
                  <c:v>24.578979100000002</c:v>
                </c:pt>
                <c:pt idx="2">
                  <c:v>27.046051200000001</c:v>
                </c:pt>
                <c:pt idx="3">
                  <c:v>28.8228762</c:v>
                </c:pt>
                <c:pt idx="4">
                  <c:v>21.6738213</c:v>
                </c:pt>
                <c:pt idx="5">
                  <c:v>22.33954335</c:v>
                </c:pt>
                <c:pt idx="6">
                  <c:v>27.884464049999998</c:v>
                </c:pt>
                <c:pt idx="7">
                  <c:v>18.697955050000001</c:v>
                </c:pt>
                <c:pt idx="8">
                  <c:v>18.343064699999999</c:v>
                </c:pt>
                <c:pt idx="9">
                  <c:v>17.746350899999999</c:v>
                </c:pt>
                <c:pt idx="10">
                  <c:v>12.169393899999999</c:v>
                </c:pt>
                <c:pt idx="11">
                  <c:v>11.0805016</c:v>
                </c:pt>
                <c:pt idx="12">
                  <c:v>7.49260825</c:v>
                </c:pt>
                <c:pt idx="13">
                  <c:v>4.6233822499999997</c:v>
                </c:pt>
                <c:pt idx="14">
                  <c:v>1.6101846500000001</c:v>
                </c:pt>
                <c:pt idx="15">
                  <c:v>0.55024830000000002</c:v>
                </c:pt>
                <c:pt idx="16">
                  <c:v>0.20478869999999999</c:v>
                </c:pt>
                <c:pt idx="17">
                  <c:v>0.58650345000000004</c:v>
                </c:pt>
                <c:pt idx="18">
                  <c:v>0.29721375</c:v>
                </c:pt>
                <c:pt idx="19">
                  <c:v>-3.8156953500000004</c:v>
                </c:pt>
                <c:pt idx="20">
                  <c:v>-3.7139319000000004</c:v>
                </c:pt>
                <c:pt idx="21">
                  <c:v>-9.3714123999999988</c:v>
                </c:pt>
                <c:pt idx="22">
                  <c:v>-2.0499524000000005</c:v>
                </c:pt>
                <c:pt idx="23">
                  <c:v>1.3239306</c:v>
                </c:pt>
                <c:pt idx="24">
                  <c:v>-1.7817592499999999</c:v>
                </c:pt>
                <c:pt idx="25">
                  <c:v>-2.3534055</c:v>
                </c:pt>
                <c:pt idx="26">
                  <c:v>-5.45810175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846-42F1-958B-A1388030D308}"/>
            </c:ext>
          </c:extLst>
        </c:ser>
        <c:ser>
          <c:idx val="1"/>
          <c:order val="1"/>
          <c:tx>
            <c:strRef>
              <c:f>'raw Tariff Output'!$E$3:$E$5</c:f>
              <c:strCache>
                <c:ptCount val="3"/>
                <c:pt idx="0">
                  <c:v>2026/27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Output'!$E$6:$E$32</c:f>
              <c:numCache>
                <c:formatCode>_-* #,##0.0000_-;\-* #,##0.0000_-;_-* "-"??????_-;_-@_-</c:formatCode>
                <c:ptCount val="27"/>
                <c:pt idx="0">
                  <c:v>29.865866449999999</c:v>
                </c:pt>
                <c:pt idx="1">
                  <c:v>25.906665199999999</c:v>
                </c:pt>
                <c:pt idx="2">
                  <c:v>28.4634429</c:v>
                </c:pt>
                <c:pt idx="3">
                  <c:v>37.745173899999998</c:v>
                </c:pt>
                <c:pt idx="4">
                  <c:v>23.199120149999999</c:v>
                </c:pt>
                <c:pt idx="5">
                  <c:v>22.88310105</c:v>
                </c:pt>
                <c:pt idx="6">
                  <c:v>31.079871000000001</c:v>
                </c:pt>
                <c:pt idx="7">
                  <c:v>19.538292999999999</c:v>
                </c:pt>
                <c:pt idx="8">
                  <c:v>19.543316900000001</c:v>
                </c:pt>
                <c:pt idx="9">
                  <c:v>18.957509250000001</c:v>
                </c:pt>
                <c:pt idx="10">
                  <c:v>13.728819250000001</c:v>
                </c:pt>
                <c:pt idx="11">
                  <c:v>12.66159575</c:v>
                </c:pt>
                <c:pt idx="12">
                  <c:v>7.8108476500000004</c:v>
                </c:pt>
                <c:pt idx="13">
                  <c:v>5.3593356500000002</c:v>
                </c:pt>
                <c:pt idx="14">
                  <c:v>1.73650115</c:v>
                </c:pt>
                <c:pt idx="15">
                  <c:v>0.92562545000000007</c:v>
                </c:pt>
                <c:pt idx="16">
                  <c:v>-9.325195E-2</c:v>
                </c:pt>
                <c:pt idx="17">
                  <c:v>0.3313586</c:v>
                </c:pt>
                <c:pt idx="18">
                  <c:v>1.3916346499999999</c:v>
                </c:pt>
                <c:pt idx="19">
                  <c:v>-3.2616382499999999</c:v>
                </c:pt>
                <c:pt idx="20">
                  <c:v>-3.5114773500000003</c:v>
                </c:pt>
                <c:pt idx="21">
                  <c:v>-8.4728339500000001</c:v>
                </c:pt>
                <c:pt idx="22">
                  <c:v>-2.3651779500000001</c:v>
                </c:pt>
                <c:pt idx="23">
                  <c:v>0.76940505000000003</c:v>
                </c:pt>
                <c:pt idx="24">
                  <c:v>-1.9923097500000002</c:v>
                </c:pt>
                <c:pt idx="25">
                  <c:v>-2.7296369999999999</c:v>
                </c:pt>
                <c:pt idx="26">
                  <c:v>-5.6331666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846-42F1-958B-A1388030D308}"/>
            </c:ext>
          </c:extLst>
        </c:ser>
        <c:ser>
          <c:idx val="2"/>
          <c:order val="2"/>
          <c:tx>
            <c:strRef>
              <c:f>'raw Tariff Output'!$F$3:$F$5</c:f>
              <c:strCache>
                <c:ptCount val="3"/>
                <c:pt idx="0">
                  <c:v>2027/28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Output'!$F$6:$F$32</c:f>
              <c:numCache>
                <c:formatCode>_-* #,##0.0000_-;\-* #,##0.0000_-;_-* "-"??????_-;_-@_-</c:formatCode>
                <c:ptCount val="27"/>
                <c:pt idx="0">
                  <c:v>31.631431799999998</c:v>
                </c:pt>
                <c:pt idx="1">
                  <c:v>26.596577099999998</c:v>
                </c:pt>
                <c:pt idx="2">
                  <c:v>27.710295649999999</c:v>
                </c:pt>
                <c:pt idx="3">
                  <c:v>37.198488650000002</c:v>
                </c:pt>
                <c:pt idx="4">
                  <c:v>22.473503800000003</c:v>
                </c:pt>
                <c:pt idx="5">
                  <c:v>22.353517600000004</c:v>
                </c:pt>
                <c:pt idx="6">
                  <c:v>27.49143445</c:v>
                </c:pt>
                <c:pt idx="7">
                  <c:v>18.873864449999999</c:v>
                </c:pt>
                <c:pt idx="8">
                  <c:v>18.594505699999999</c:v>
                </c:pt>
                <c:pt idx="9">
                  <c:v>18.268165249999999</c:v>
                </c:pt>
                <c:pt idx="10">
                  <c:v>12.127709250000001</c:v>
                </c:pt>
                <c:pt idx="11">
                  <c:v>12.154807049999999</c:v>
                </c:pt>
                <c:pt idx="12">
                  <c:v>6.7202502000000006</c:v>
                </c:pt>
                <c:pt idx="13">
                  <c:v>4.5714632000000002</c:v>
                </c:pt>
                <c:pt idx="14">
                  <c:v>1.6049778000000001</c:v>
                </c:pt>
                <c:pt idx="15">
                  <c:v>0.85162860000000007</c:v>
                </c:pt>
                <c:pt idx="16">
                  <c:v>-0.21999915</c:v>
                </c:pt>
                <c:pt idx="17">
                  <c:v>0.19030905000000001</c:v>
                </c:pt>
                <c:pt idx="18">
                  <c:v>1.38211065</c:v>
                </c:pt>
                <c:pt idx="19">
                  <c:v>-3.5457781500000003</c:v>
                </c:pt>
                <c:pt idx="20">
                  <c:v>-3.4336269000000001</c:v>
                </c:pt>
                <c:pt idx="21">
                  <c:v>-7.3124650500000001</c:v>
                </c:pt>
                <c:pt idx="22">
                  <c:v>-2.7846190499999999</c:v>
                </c:pt>
                <c:pt idx="23">
                  <c:v>0.87996194999999999</c:v>
                </c:pt>
                <c:pt idx="24">
                  <c:v>-1.8618088500000001</c:v>
                </c:pt>
                <c:pt idx="25">
                  <c:v>-1.8011051999999999</c:v>
                </c:pt>
                <c:pt idx="26">
                  <c:v>-3.4356154499999998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846-42F1-958B-A1388030D308}"/>
            </c:ext>
          </c:extLst>
        </c:ser>
        <c:ser>
          <c:idx val="3"/>
          <c:order val="3"/>
          <c:tx>
            <c:strRef>
              <c:f>'raw Tariff Output'!$G$3:$G$5</c:f>
              <c:strCache>
                <c:ptCount val="3"/>
                <c:pt idx="0">
                  <c:v>2028/29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Output'!$G$6:$G$32</c:f>
              <c:numCache>
                <c:formatCode>_-* #,##0.0000_-;\-* #,##0.0000_-;_-* "-"??????_-;_-@_-</c:formatCode>
                <c:ptCount val="27"/>
                <c:pt idx="0">
                  <c:v>41.133225350000004</c:v>
                </c:pt>
                <c:pt idx="1">
                  <c:v>31.132346599999998</c:v>
                </c:pt>
                <c:pt idx="2">
                  <c:v>29.4265629</c:v>
                </c:pt>
                <c:pt idx="3">
                  <c:v>38.960523899999998</c:v>
                </c:pt>
                <c:pt idx="4">
                  <c:v>23.694270700000001</c:v>
                </c:pt>
                <c:pt idx="5">
                  <c:v>23.523826150000001</c:v>
                </c:pt>
                <c:pt idx="6">
                  <c:v>27.4986964</c:v>
                </c:pt>
                <c:pt idx="7">
                  <c:v>19.8806194</c:v>
                </c:pt>
                <c:pt idx="8">
                  <c:v>18.311657400000001</c:v>
                </c:pt>
                <c:pt idx="9">
                  <c:v>19.113408550000003</c:v>
                </c:pt>
                <c:pt idx="10">
                  <c:v>13.127495550000001</c:v>
                </c:pt>
                <c:pt idx="11">
                  <c:v>12.934605449999999</c:v>
                </c:pt>
                <c:pt idx="12">
                  <c:v>7.2326737000000003</c:v>
                </c:pt>
                <c:pt idx="13">
                  <c:v>5.0143507000000005</c:v>
                </c:pt>
                <c:pt idx="14">
                  <c:v>1.92684655</c:v>
                </c:pt>
                <c:pt idx="15">
                  <c:v>1.155618</c:v>
                </c:pt>
                <c:pt idx="16">
                  <c:v>-0.10751895</c:v>
                </c:pt>
                <c:pt idx="17">
                  <c:v>0.1679436</c:v>
                </c:pt>
                <c:pt idx="18">
                  <c:v>1.69797825</c:v>
                </c:pt>
                <c:pt idx="19">
                  <c:v>-3.5009104500000001</c:v>
                </c:pt>
                <c:pt idx="20">
                  <c:v>-3.2851831499999999</c:v>
                </c:pt>
                <c:pt idx="21">
                  <c:v>-6.5942040999999998</c:v>
                </c:pt>
                <c:pt idx="22">
                  <c:v>-3.5119370999999999</c:v>
                </c:pt>
                <c:pt idx="23">
                  <c:v>0.35867790000000005</c:v>
                </c:pt>
                <c:pt idx="24">
                  <c:v>-1.9473574499999999</c:v>
                </c:pt>
                <c:pt idx="25">
                  <c:v>-1.6020198000000001</c:v>
                </c:pt>
                <c:pt idx="26">
                  <c:v>-3.2545863000000002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846-42F1-958B-A1388030D308}"/>
            </c:ext>
          </c:extLst>
        </c:ser>
        <c:ser>
          <c:idx val="4"/>
          <c:order val="4"/>
          <c:tx>
            <c:strRef>
              <c:f>'raw Tariff Output'!$H$3:$H$5</c:f>
              <c:strCache>
                <c:ptCount val="3"/>
                <c:pt idx="0">
                  <c:v>2029/30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Output'!$H$6:$H$32</c:f>
              <c:numCache>
                <c:formatCode>_-* #,##0.0000_-;\-* #,##0.0000_-;_-* "-"??????_-;_-@_-</c:formatCode>
                <c:ptCount val="27"/>
                <c:pt idx="0">
                  <c:v>52.429554400000001</c:v>
                </c:pt>
                <c:pt idx="1">
                  <c:v>42.922113249999995</c:v>
                </c:pt>
                <c:pt idx="2">
                  <c:v>39.97750035</c:v>
                </c:pt>
                <c:pt idx="3">
                  <c:v>48.876578350000003</c:v>
                </c:pt>
                <c:pt idx="4">
                  <c:v>33.984013900000001</c:v>
                </c:pt>
                <c:pt idx="5">
                  <c:v>32.700486849999997</c:v>
                </c:pt>
                <c:pt idx="6">
                  <c:v>36.885908350000001</c:v>
                </c:pt>
                <c:pt idx="7">
                  <c:v>28.675238350000001</c:v>
                </c:pt>
                <c:pt idx="8">
                  <c:v>27.889448100000003</c:v>
                </c:pt>
                <c:pt idx="9">
                  <c:v>26.677620050000002</c:v>
                </c:pt>
                <c:pt idx="10">
                  <c:v>21.846941049999998</c:v>
                </c:pt>
                <c:pt idx="11">
                  <c:v>18.276578799999999</c:v>
                </c:pt>
                <c:pt idx="12">
                  <c:v>7.2721010000000001</c:v>
                </c:pt>
                <c:pt idx="13">
                  <c:v>7.3107889999999998</c:v>
                </c:pt>
                <c:pt idx="14">
                  <c:v>1.2523347</c:v>
                </c:pt>
                <c:pt idx="15">
                  <c:v>0.82881000000000005</c:v>
                </c:pt>
                <c:pt idx="16">
                  <c:v>-0.87045074999999994</c:v>
                </c:pt>
                <c:pt idx="17">
                  <c:v>-0.43145460000000002</c:v>
                </c:pt>
                <c:pt idx="18">
                  <c:v>1.23574725</c:v>
                </c:pt>
                <c:pt idx="19">
                  <c:v>-4.3583904000000002</c:v>
                </c:pt>
                <c:pt idx="20">
                  <c:v>-4.2639322499999999</c:v>
                </c:pt>
                <c:pt idx="21">
                  <c:v>-7.6200952500000003</c:v>
                </c:pt>
                <c:pt idx="22">
                  <c:v>-3.61320525</c:v>
                </c:pt>
                <c:pt idx="23">
                  <c:v>-3.7298249999999998E-2</c:v>
                </c:pt>
                <c:pt idx="24">
                  <c:v>-2.8629072</c:v>
                </c:pt>
                <c:pt idx="25">
                  <c:v>-2.6508914999999997</c:v>
                </c:pt>
                <c:pt idx="26">
                  <c:v>-4.3186000499999997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846-42F1-958B-A1388030D308}"/>
            </c:ext>
          </c:extLst>
        </c:ser>
        <c:ser>
          <c:idx val="5"/>
          <c:order val="5"/>
          <c:tx>
            <c:strRef>
              <c:f>'raw Tariff Output'!$I$3:$I$5</c:f>
              <c:strCache>
                <c:ptCount val="3"/>
                <c:pt idx="0">
                  <c:v>2030/31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Output'!$I$6:$I$32</c:f>
              <c:numCache>
                <c:formatCode>_-* #,##0.0000_-;\-* #,##0.0000_-;_-* "-"??????_-;_-@_-</c:formatCode>
                <c:ptCount val="27"/>
                <c:pt idx="0">
                  <c:v>97.825741149999999</c:v>
                </c:pt>
                <c:pt idx="1">
                  <c:v>84.52188584999999</c:v>
                </c:pt>
                <c:pt idx="2">
                  <c:v>83.588902599999997</c:v>
                </c:pt>
                <c:pt idx="3">
                  <c:v>92.212182600000006</c:v>
                </c:pt>
                <c:pt idx="4">
                  <c:v>81.664139199999994</c:v>
                </c:pt>
                <c:pt idx="5">
                  <c:v>68.181019250000006</c:v>
                </c:pt>
                <c:pt idx="6">
                  <c:v>74.035648549999991</c:v>
                </c:pt>
                <c:pt idx="7">
                  <c:v>63.667054300000004</c:v>
                </c:pt>
                <c:pt idx="8">
                  <c:v>66.412474250000002</c:v>
                </c:pt>
                <c:pt idx="9">
                  <c:v>55.771506550000005</c:v>
                </c:pt>
                <c:pt idx="10">
                  <c:v>44.667416549999999</c:v>
                </c:pt>
                <c:pt idx="11">
                  <c:v>36.541259799999999</c:v>
                </c:pt>
                <c:pt idx="12">
                  <c:v>17.589921150000002</c:v>
                </c:pt>
                <c:pt idx="13">
                  <c:v>13.160384150000001</c:v>
                </c:pt>
                <c:pt idx="14">
                  <c:v>8.0309301000000008</c:v>
                </c:pt>
                <c:pt idx="15">
                  <c:v>2.1175009999999999</c:v>
                </c:pt>
                <c:pt idx="16">
                  <c:v>1.8453978</c:v>
                </c:pt>
                <c:pt idx="17">
                  <c:v>4.0135388499999998</c:v>
                </c:pt>
                <c:pt idx="18">
                  <c:v>1.3600371500000001</c:v>
                </c:pt>
                <c:pt idx="19">
                  <c:v>-2.21686425</c:v>
                </c:pt>
                <c:pt idx="20">
                  <c:v>-2.2412636999999997</c:v>
                </c:pt>
                <c:pt idx="21">
                  <c:v>-8.9929347499999999</c:v>
                </c:pt>
                <c:pt idx="22">
                  <c:v>1.28930525</c:v>
                </c:pt>
                <c:pt idx="23">
                  <c:v>-1.04195875</c:v>
                </c:pt>
                <c:pt idx="24">
                  <c:v>-2.5964025500000001</c:v>
                </c:pt>
                <c:pt idx="25">
                  <c:v>-2.9777444499999999</c:v>
                </c:pt>
                <c:pt idx="26">
                  <c:v>-3.9890708499999996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846-42F1-958B-A1388030D308}"/>
            </c:ext>
          </c:extLst>
        </c:ser>
        <c:ser>
          <c:idx val="6"/>
          <c:order val="6"/>
          <c:tx>
            <c:strRef>
              <c:f>'raw Tariff Output'!$J$3:$J$5</c:f>
              <c:strCache>
                <c:ptCount val="3"/>
                <c:pt idx="0">
                  <c:v>2031/32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Output'!$J$6:$J$32</c:f>
              <c:numCache>
                <c:formatCode>_-* #,##0.0000_-;\-* #,##0.0000_-;_-* "-"??????_-;_-@_-</c:formatCode>
                <c:ptCount val="27"/>
                <c:pt idx="0">
                  <c:v>100.66859174999999</c:v>
                </c:pt>
                <c:pt idx="1">
                  <c:v>87.307778799999994</c:v>
                </c:pt>
                <c:pt idx="2">
                  <c:v>86.375491400000001</c:v>
                </c:pt>
                <c:pt idx="3">
                  <c:v>95.152958400000003</c:v>
                </c:pt>
                <c:pt idx="4">
                  <c:v>86.283229599999999</c:v>
                </c:pt>
                <c:pt idx="5">
                  <c:v>70.522288099999997</c:v>
                </c:pt>
                <c:pt idx="6">
                  <c:v>76.411813649999999</c:v>
                </c:pt>
                <c:pt idx="7">
                  <c:v>65.951825599999992</c:v>
                </c:pt>
                <c:pt idx="8">
                  <c:v>68.656436150000005</c:v>
                </c:pt>
                <c:pt idx="9">
                  <c:v>58.164471399999996</c:v>
                </c:pt>
                <c:pt idx="10">
                  <c:v>46.884957399999998</c:v>
                </c:pt>
                <c:pt idx="11">
                  <c:v>36.222464500000001</c:v>
                </c:pt>
                <c:pt idx="12">
                  <c:v>19.3761741</c:v>
                </c:pt>
                <c:pt idx="13">
                  <c:v>13.7597711</c:v>
                </c:pt>
                <c:pt idx="14">
                  <c:v>8.3198426500000018</c:v>
                </c:pt>
                <c:pt idx="15">
                  <c:v>2.4050445499999999</c:v>
                </c:pt>
                <c:pt idx="16">
                  <c:v>2.0513551999999997</c:v>
                </c:pt>
                <c:pt idx="17">
                  <c:v>4.2794194000000001</c:v>
                </c:pt>
                <c:pt idx="18">
                  <c:v>1.6310099</c:v>
                </c:pt>
                <c:pt idx="19">
                  <c:v>-3.1720396499999999</c:v>
                </c:pt>
                <c:pt idx="20">
                  <c:v>-3.2093495999999999</c:v>
                </c:pt>
                <c:pt idx="21">
                  <c:v>-10.146763850000001</c:v>
                </c:pt>
                <c:pt idx="22">
                  <c:v>1.6349931500000001</c:v>
                </c:pt>
                <c:pt idx="23">
                  <c:v>-1.2264488499999999</c:v>
                </c:pt>
                <c:pt idx="24">
                  <c:v>-2.6724638000000005</c:v>
                </c:pt>
                <c:pt idx="25">
                  <c:v>-3.0282052500000001</c:v>
                </c:pt>
                <c:pt idx="26">
                  <c:v>-4.0667103000000004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846-42F1-958B-A1388030D308}"/>
            </c:ext>
          </c:extLst>
        </c:ser>
        <c:ser>
          <c:idx val="7"/>
          <c:order val="7"/>
          <c:tx>
            <c:strRef>
              <c:f>'raw Tariff Output'!$K$3:$K$5</c:f>
              <c:strCache>
                <c:ptCount val="3"/>
                <c:pt idx="0">
                  <c:v>2032/33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Output'!$K$6:$K$32</c:f>
              <c:numCache>
                <c:formatCode>_-* #,##0.0000_-;\-* #,##0.0000_-;_-* "-"??????_-;_-@_-</c:formatCode>
                <c:ptCount val="27"/>
                <c:pt idx="0">
                  <c:v>94.76325030000001</c:v>
                </c:pt>
                <c:pt idx="1">
                  <c:v>88.027016549999999</c:v>
                </c:pt>
                <c:pt idx="2">
                  <c:v>81.977388749999989</c:v>
                </c:pt>
                <c:pt idx="3">
                  <c:v>90.532031749999987</c:v>
                </c:pt>
                <c:pt idx="4">
                  <c:v>81.813094699999994</c:v>
                </c:pt>
                <c:pt idx="5">
                  <c:v>67.482235000000003</c:v>
                </c:pt>
                <c:pt idx="6">
                  <c:v>73.749783449999995</c:v>
                </c:pt>
                <c:pt idx="7">
                  <c:v>63.822064800000007</c:v>
                </c:pt>
                <c:pt idx="8">
                  <c:v>65.854263750000001</c:v>
                </c:pt>
                <c:pt idx="9">
                  <c:v>56.256341550000002</c:v>
                </c:pt>
                <c:pt idx="10">
                  <c:v>45.242103549999996</c:v>
                </c:pt>
                <c:pt idx="11">
                  <c:v>34.793460799999998</c:v>
                </c:pt>
                <c:pt idx="12">
                  <c:v>18.833865150000001</c:v>
                </c:pt>
                <c:pt idx="13">
                  <c:v>12.76806015</c:v>
                </c:pt>
                <c:pt idx="14">
                  <c:v>8.0528632500000015</c:v>
                </c:pt>
                <c:pt idx="15">
                  <c:v>1.7373307500000001</c:v>
                </c:pt>
                <c:pt idx="16">
                  <c:v>2.2705090500000003</c:v>
                </c:pt>
                <c:pt idx="17">
                  <c:v>4.0848366499999997</c:v>
                </c:pt>
                <c:pt idx="18">
                  <c:v>0.82209239999999995</c:v>
                </c:pt>
                <c:pt idx="19">
                  <c:v>-2.9615458500000003</c:v>
                </c:pt>
                <c:pt idx="20">
                  <c:v>-2.9862256500000002</c:v>
                </c:pt>
                <c:pt idx="21">
                  <c:v>-10.964659749999999</c:v>
                </c:pt>
                <c:pt idx="22">
                  <c:v>1.7863072499999999</c:v>
                </c:pt>
                <c:pt idx="23">
                  <c:v>-0.7128317500000001</c:v>
                </c:pt>
                <c:pt idx="24">
                  <c:v>-2.6482536499999996</c:v>
                </c:pt>
                <c:pt idx="25">
                  <c:v>-3.755255</c:v>
                </c:pt>
                <c:pt idx="26">
                  <c:v>-4.4161694000000002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9846-42F1-958B-A1388030D308}"/>
            </c:ext>
          </c:extLst>
        </c:ser>
        <c:ser>
          <c:idx val="8"/>
          <c:order val="8"/>
          <c:tx>
            <c:strRef>
              <c:f>'raw Tariff Output'!$L$3:$L$5</c:f>
              <c:strCache>
                <c:ptCount val="3"/>
                <c:pt idx="0">
                  <c:v>2033/34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Output'!$L$6:$L$32</c:f>
              <c:numCache>
                <c:formatCode>_-* #,##0.0000_-;\-* #,##0.0000_-;_-* "-"??????_-;_-@_-</c:formatCode>
                <c:ptCount val="27"/>
                <c:pt idx="0">
                  <c:v>90.875500149999993</c:v>
                </c:pt>
                <c:pt idx="1">
                  <c:v>83.882317749999999</c:v>
                </c:pt>
                <c:pt idx="2">
                  <c:v>78.287254199999992</c:v>
                </c:pt>
                <c:pt idx="3">
                  <c:v>87.189125199999992</c:v>
                </c:pt>
                <c:pt idx="4">
                  <c:v>83.979220349999991</c:v>
                </c:pt>
                <c:pt idx="5">
                  <c:v>64.913530649999998</c:v>
                </c:pt>
                <c:pt idx="6">
                  <c:v>73.298327700000002</c:v>
                </c:pt>
                <c:pt idx="7">
                  <c:v>62.165024199999998</c:v>
                </c:pt>
                <c:pt idx="8">
                  <c:v>63.588269950000004</c:v>
                </c:pt>
                <c:pt idx="9">
                  <c:v>55.935475750000002</c:v>
                </c:pt>
                <c:pt idx="10">
                  <c:v>47.842659749999996</c:v>
                </c:pt>
                <c:pt idx="11">
                  <c:v>34.554225649999999</c:v>
                </c:pt>
                <c:pt idx="12">
                  <c:v>19.39759295</c:v>
                </c:pt>
                <c:pt idx="13">
                  <c:v>11.920277949999999</c:v>
                </c:pt>
                <c:pt idx="14">
                  <c:v>6.95425395</c:v>
                </c:pt>
                <c:pt idx="15">
                  <c:v>1.1227401000000001</c:v>
                </c:pt>
                <c:pt idx="16">
                  <c:v>2.4489991</c:v>
                </c:pt>
                <c:pt idx="17">
                  <c:v>4.0988033000000001</c:v>
                </c:pt>
                <c:pt idx="18">
                  <c:v>-0.48443219999999998</c:v>
                </c:pt>
                <c:pt idx="19">
                  <c:v>-2.4430486500000002</c:v>
                </c:pt>
                <c:pt idx="20">
                  <c:v>-2.4512521500000002</c:v>
                </c:pt>
                <c:pt idx="21">
                  <c:v>-9.6899433000000013</c:v>
                </c:pt>
                <c:pt idx="22">
                  <c:v>1.7212767000000002</c:v>
                </c:pt>
                <c:pt idx="23">
                  <c:v>-0.97436829999999985</c:v>
                </c:pt>
                <c:pt idx="24">
                  <c:v>-3.4021204999999997</c:v>
                </c:pt>
                <c:pt idx="25">
                  <c:v>-4.3044006499999998</c:v>
                </c:pt>
                <c:pt idx="26">
                  <c:v>-1.3295056500000002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9846-42F1-958B-A1388030D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4441600"/>
        <c:axId val="444441960"/>
      </c:lineChart>
      <c:catAx>
        <c:axId val="444441600"/>
        <c:scaling>
          <c:orientation val="minMax"/>
        </c:scaling>
        <c:delete val="0"/>
        <c:axPos val="b"/>
        <c:numFmt formatCode="0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441960"/>
        <c:crosses val="autoZero"/>
        <c:auto val="1"/>
        <c:lblAlgn val="ctr"/>
        <c:lblOffset val="100"/>
        <c:noMultiLvlLbl val="0"/>
      </c:catAx>
      <c:valAx>
        <c:axId val="444441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00_-;\-* #,##0.0000_-;_-* &quot;-&quot;????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441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u="none" strike="noStrike" kern="1200" spc="0" baseline="0" dirty="0">
                <a:solidFill>
                  <a:prstClr val="black">
                    <a:lumMod val="65000"/>
                    <a:lumOff val="35000"/>
                  </a:prstClr>
                </a:solidFill>
              </a:rPr>
              <a:t>Example Wider tariff - Conventional Low Carbon Generator (75% ALF)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'raw Tariff Output'!$D$3:$D$5</c:f>
              <c:strCache>
                <c:ptCount val="3"/>
                <c:pt idx="0">
                  <c:v>2025/26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Output'!$D$39:$D$65</c:f>
              <c:numCache>
                <c:formatCode>_-* #,##0.0000_-;\-* #,##0.0000_-;_-* "-"??????_-;_-@_-</c:formatCode>
                <c:ptCount val="27"/>
                <c:pt idx="0">
                  <c:v>39.256950250000003</c:v>
                </c:pt>
                <c:pt idx="1">
                  <c:v>32.176648499999999</c:v>
                </c:pt>
                <c:pt idx="2">
                  <c:v>36.676675000000003</c:v>
                </c:pt>
                <c:pt idx="3">
                  <c:v>33.091920000000002</c:v>
                </c:pt>
                <c:pt idx="4">
                  <c:v>30.332080499999996</c:v>
                </c:pt>
                <c:pt idx="5">
                  <c:v>31.202930249999998</c:v>
                </c:pt>
                <c:pt idx="6">
                  <c:v>34.35106175</c:v>
                </c:pt>
                <c:pt idx="7">
                  <c:v>26.36730575</c:v>
                </c:pt>
                <c:pt idx="8">
                  <c:v>25.0582505</c:v>
                </c:pt>
                <c:pt idx="9">
                  <c:v>23.423116499999999</c:v>
                </c:pt>
                <c:pt idx="10">
                  <c:v>19.6721395</c:v>
                </c:pt>
                <c:pt idx="11">
                  <c:v>14.674516999999998</c:v>
                </c:pt>
                <c:pt idx="12">
                  <c:v>13.22891375</c:v>
                </c:pt>
                <c:pt idx="13">
                  <c:v>7.2813317499999997</c:v>
                </c:pt>
                <c:pt idx="14">
                  <c:v>6.7008437499999998</c:v>
                </c:pt>
                <c:pt idx="15">
                  <c:v>3.6343005000000002</c:v>
                </c:pt>
                <c:pt idx="16">
                  <c:v>3.0135405000000004</c:v>
                </c:pt>
                <c:pt idx="17">
                  <c:v>2.00394775</c:v>
                </c:pt>
                <c:pt idx="18">
                  <c:v>5.66198025</c:v>
                </c:pt>
                <c:pt idx="19">
                  <c:v>3.0543637499999985</c:v>
                </c:pt>
                <c:pt idx="20">
                  <c:v>-0.67623649999999991</c:v>
                </c:pt>
                <c:pt idx="21">
                  <c:v>-5.3738689999999991</c:v>
                </c:pt>
                <c:pt idx="22">
                  <c:v>-3.8865750000000001</c:v>
                </c:pt>
                <c:pt idx="23">
                  <c:v>-0.54134299999999991</c:v>
                </c:pt>
                <c:pt idx="24">
                  <c:v>-3.09287175</c:v>
                </c:pt>
                <c:pt idx="25">
                  <c:v>-6.7894565</c:v>
                </c:pt>
                <c:pt idx="26">
                  <c:v>-10.776982250000001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680-4FE0-9563-8AA38BBE8267}"/>
            </c:ext>
          </c:extLst>
        </c:ser>
        <c:ser>
          <c:idx val="1"/>
          <c:order val="1"/>
          <c:tx>
            <c:strRef>
              <c:f>'raw Tariff Output'!$E$3:$E$5</c:f>
              <c:strCache>
                <c:ptCount val="3"/>
                <c:pt idx="0">
                  <c:v>2026/27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Output'!$E$39:$E$65</c:f>
              <c:numCache>
                <c:formatCode>_-* #,##0.0000_-;\-* #,##0.0000_-;_-* "-"??????_-;_-@_-</c:formatCode>
                <c:ptCount val="27"/>
                <c:pt idx="0">
                  <c:v>38.681376749999998</c:v>
                </c:pt>
                <c:pt idx="1">
                  <c:v>33.725715999999998</c:v>
                </c:pt>
                <c:pt idx="2">
                  <c:v>37.123859499999995</c:v>
                </c:pt>
                <c:pt idx="3">
                  <c:v>46.332444499999994</c:v>
                </c:pt>
                <c:pt idx="4">
                  <c:v>32.93801225</c:v>
                </c:pt>
                <c:pt idx="5">
                  <c:v>31.796713750000002</c:v>
                </c:pt>
                <c:pt idx="6">
                  <c:v>36.964289000000001</c:v>
                </c:pt>
                <c:pt idx="7">
                  <c:v>26.837651999999999</c:v>
                </c:pt>
                <c:pt idx="8">
                  <c:v>25.956819500000002</c:v>
                </c:pt>
                <c:pt idx="9">
                  <c:v>24.06339475</c:v>
                </c:pt>
                <c:pt idx="10">
                  <c:v>21.439163749999999</c:v>
                </c:pt>
                <c:pt idx="11">
                  <c:v>16.867413249999998</c:v>
                </c:pt>
                <c:pt idx="12">
                  <c:v>13.781645750000001</c:v>
                </c:pt>
                <c:pt idx="13">
                  <c:v>8.3342207500000001</c:v>
                </c:pt>
                <c:pt idx="14">
                  <c:v>7.1321242500000004</c:v>
                </c:pt>
                <c:pt idx="15">
                  <c:v>4.3217237500000003</c:v>
                </c:pt>
                <c:pt idx="16">
                  <c:v>3.2018457499999999</c:v>
                </c:pt>
                <c:pt idx="17">
                  <c:v>1.1648739999999997</c:v>
                </c:pt>
                <c:pt idx="18">
                  <c:v>5.8567747499999996</c:v>
                </c:pt>
                <c:pt idx="19">
                  <c:v>4.347879250000001</c:v>
                </c:pt>
                <c:pt idx="20">
                  <c:v>0.29386574999999926</c:v>
                </c:pt>
                <c:pt idx="21">
                  <c:v>-4.3996912500000001</c:v>
                </c:pt>
                <c:pt idx="22">
                  <c:v>-6.2635472500000002</c:v>
                </c:pt>
                <c:pt idx="23">
                  <c:v>-1.2839972500000001</c:v>
                </c:pt>
                <c:pt idx="24">
                  <c:v>-3.5103642500000003</c:v>
                </c:pt>
                <c:pt idx="25">
                  <c:v>-7.6091369999999996</c:v>
                </c:pt>
                <c:pt idx="26">
                  <c:v>-10.855894000000001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680-4FE0-9563-8AA38BBE8267}"/>
            </c:ext>
          </c:extLst>
        </c:ser>
        <c:ser>
          <c:idx val="2"/>
          <c:order val="2"/>
          <c:tx>
            <c:strRef>
              <c:f>'raw Tariff Output'!$F$3:$F$5</c:f>
              <c:strCache>
                <c:ptCount val="3"/>
                <c:pt idx="0">
                  <c:v>2027/28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Output'!$F$39:$F$65</c:f>
              <c:numCache>
                <c:formatCode>_-* #,##0.0000_-;\-* #,##0.0000_-;_-* "-"??????_-;_-@_-</c:formatCode>
                <c:ptCount val="27"/>
                <c:pt idx="0">
                  <c:v>41.722038999999995</c:v>
                </c:pt>
                <c:pt idx="1">
                  <c:v>34.762103499999995</c:v>
                </c:pt>
                <c:pt idx="2">
                  <c:v>37.413937750000002</c:v>
                </c:pt>
                <c:pt idx="3">
                  <c:v>46.879704750000002</c:v>
                </c:pt>
                <c:pt idx="4">
                  <c:v>33.278486000000001</c:v>
                </c:pt>
                <c:pt idx="5">
                  <c:v>32.567971999999997</c:v>
                </c:pt>
                <c:pt idx="6">
                  <c:v>34.821372749999995</c:v>
                </c:pt>
                <c:pt idx="7">
                  <c:v>27.593533749999999</c:v>
                </c:pt>
                <c:pt idx="8">
                  <c:v>25.750845499999997</c:v>
                </c:pt>
                <c:pt idx="9">
                  <c:v>25.157654749999999</c:v>
                </c:pt>
                <c:pt idx="10">
                  <c:v>18.999272749999999</c:v>
                </c:pt>
                <c:pt idx="11">
                  <c:v>16.915940749999997</c:v>
                </c:pt>
                <c:pt idx="12">
                  <c:v>12.313863</c:v>
                </c:pt>
                <c:pt idx="13">
                  <c:v>7.4556389999999997</c:v>
                </c:pt>
                <c:pt idx="14">
                  <c:v>6.5750960000000012</c:v>
                </c:pt>
                <c:pt idx="15">
                  <c:v>3.8709099999999999</c:v>
                </c:pt>
                <c:pt idx="16">
                  <c:v>2.6969707499999998</c:v>
                </c:pt>
                <c:pt idx="17">
                  <c:v>0.64036874999999993</c:v>
                </c:pt>
                <c:pt idx="18">
                  <c:v>5.7220697500000002</c:v>
                </c:pt>
                <c:pt idx="19">
                  <c:v>4.2080597499999994</c:v>
                </c:pt>
                <c:pt idx="20">
                  <c:v>0.64126650000000041</c:v>
                </c:pt>
                <c:pt idx="21">
                  <c:v>-2.1705287500000008</c:v>
                </c:pt>
                <c:pt idx="22">
                  <c:v>-6.9631777499999998</c:v>
                </c:pt>
                <c:pt idx="23">
                  <c:v>-1.3742477499999999</c:v>
                </c:pt>
                <c:pt idx="24">
                  <c:v>-3.6177297499999996</c:v>
                </c:pt>
                <c:pt idx="25">
                  <c:v>-1.3629629999999999</c:v>
                </c:pt>
                <c:pt idx="26">
                  <c:v>-2.8843657499999997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680-4FE0-9563-8AA38BBE8267}"/>
            </c:ext>
          </c:extLst>
        </c:ser>
        <c:ser>
          <c:idx val="3"/>
          <c:order val="3"/>
          <c:tx>
            <c:strRef>
              <c:f>'raw Tariff Output'!$G$3:$G$5</c:f>
              <c:strCache>
                <c:ptCount val="3"/>
                <c:pt idx="0">
                  <c:v>2028/29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Output'!$G$39:$G$65</c:f>
              <c:numCache>
                <c:formatCode>_-* #,##0.0000_-;\-* #,##0.0000_-;_-* "-"??????_-;_-@_-</c:formatCode>
                <c:ptCount val="27"/>
                <c:pt idx="0">
                  <c:v>51.543969250000004</c:v>
                </c:pt>
                <c:pt idx="1">
                  <c:v>36.634539000000004</c:v>
                </c:pt>
                <c:pt idx="2">
                  <c:v>37.852743500000003</c:v>
                </c:pt>
                <c:pt idx="3">
                  <c:v>47.375533500000003</c:v>
                </c:pt>
                <c:pt idx="4">
                  <c:v>33.476757499999998</c:v>
                </c:pt>
                <c:pt idx="5">
                  <c:v>32.735700250000001</c:v>
                </c:pt>
                <c:pt idx="6">
                  <c:v>34.060998999999995</c:v>
                </c:pt>
                <c:pt idx="7">
                  <c:v>27.642645999999999</c:v>
                </c:pt>
                <c:pt idx="8">
                  <c:v>24.368290999999999</c:v>
                </c:pt>
                <c:pt idx="9">
                  <c:v>25.192905249999999</c:v>
                </c:pt>
                <c:pt idx="10">
                  <c:v>19.219810250000002</c:v>
                </c:pt>
                <c:pt idx="11">
                  <c:v>17.010780750000002</c:v>
                </c:pt>
                <c:pt idx="12">
                  <c:v>12.1260645</c:v>
                </c:pt>
                <c:pt idx="13">
                  <c:v>7.2455745</c:v>
                </c:pt>
                <c:pt idx="14">
                  <c:v>6.2476622500000003</c:v>
                </c:pt>
                <c:pt idx="15">
                  <c:v>3.2824659999999999</c:v>
                </c:pt>
                <c:pt idx="16">
                  <c:v>2.3221847499999999</c:v>
                </c:pt>
                <c:pt idx="17">
                  <c:v>0.70167399999999991</c:v>
                </c:pt>
                <c:pt idx="18">
                  <c:v>5.4548007500000004</c:v>
                </c:pt>
                <c:pt idx="19">
                  <c:v>4.3570132500000005</c:v>
                </c:pt>
                <c:pt idx="20">
                  <c:v>1.2366247499999998</c:v>
                </c:pt>
                <c:pt idx="21">
                  <c:v>-1.7828044999999992</c:v>
                </c:pt>
                <c:pt idx="22">
                  <c:v>-5.0623974999999994</c:v>
                </c:pt>
                <c:pt idx="23">
                  <c:v>-0.61737350000000002</c:v>
                </c:pt>
                <c:pt idx="24">
                  <c:v>-3.7969307499999996</c:v>
                </c:pt>
                <c:pt idx="25">
                  <c:v>0.44006799999999968</c:v>
                </c:pt>
                <c:pt idx="26">
                  <c:v>-1.9369515000000006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680-4FE0-9563-8AA38BBE8267}"/>
            </c:ext>
          </c:extLst>
        </c:ser>
        <c:ser>
          <c:idx val="4"/>
          <c:order val="4"/>
          <c:tx>
            <c:strRef>
              <c:f>'raw Tariff Output'!$H$3:$H$5</c:f>
              <c:strCache>
                <c:ptCount val="3"/>
                <c:pt idx="0">
                  <c:v>2029/30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Output'!$H$39:$H$65</c:f>
              <c:numCache>
                <c:formatCode>_-* #,##0.0000_-;\-* #,##0.0000_-;_-* "-"??????_-;_-@_-</c:formatCode>
                <c:ptCount val="27"/>
                <c:pt idx="0">
                  <c:v>66.972719999999995</c:v>
                </c:pt>
                <c:pt idx="1">
                  <c:v>51.567953750000001</c:v>
                </c:pt>
                <c:pt idx="2">
                  <c:v>52.686631250000005</c:v>
                </c:pt>
                <c:pt idx="3">
                  <c:v>61.507236250000005</c:v>
                </c:pt>
                <c:pt idx="4">
                  <c:v>45.935976499999995</c:v>
                </c:pt>
                <c:pt idx="5">
                  <c:v>45.424668749999995</c:v>
                </c:pt>
                <c:pt idx="6">
                  <c:v>47.235943250000005</c:v>
                </c:pt>
                <c:pt idx="7">
                  <c:v>39.489212250000001</c:v>
                </c:pt>
                <c:pt idx="8">
                  <c:v>36.973681499999998</c:v>
                </c:pt>
                <c:pt idx="9">
                  <c:v>35.134527750000004</c:v>
                </c:pt>
                <c:pt idx="10">
                  <c:v>30.43510075</c:v>
                </c:pt>
                <c:pt idx="11">
                  <c:v>24.029831999999999</c:v>
                </c:pt>
                <c:pt idx="12">
                  <c:v>12.277953</c:v>
                </c:pt>
                <c:pt idx="13">
                  <c:v>9.9338049999999996</c:v>
                </c:pt>
                <c:pt idx="14">
                  <c:v>5.6224255000000003</c:v>
                </c:pt>
                <c:pt idx="15">
                  <c:v>2.9650290000000004</c:v>
                </c:pt>
                <c:pt idx="16">
                  <c:v>1.6265167500000002</c:v>
                </c:pt>
                <c:pt idx="17">
                  <c:v>-0.26453499999999991</c:v>
                </c:pt>
                <c:pt idx="18">
                  <c:v>4.37649475</c:v>
                </c:pt>
                <c:pt idx="19">
                  <c:v>3.1812019999999999</c:v>
                </c:pt>
                <c:pt idx="20">
                  <c:v>-0.53738375000000005</c:v>
                </c:pt>
                <c:pt idx="21">
                  <c:v>-3.1127327500000002</c:v>
                </c:pt>
                <c:pt idx="22">
                  <c:v>-8.0969107499999993</c:v>
                </c:pt>
                <c:pt idx="23">
                  <c:v>-2.35370575</c:v>
                </c:pt>
                <c:pt idx="24">
                  <c:v>-5.0597709999999996</c:v>
                </c:pt>
                <c:pt idx="25">
                  <c:v>-1.7082714999999995</c:v>
                </c:pt>
                <c:pt idx="26">
                  <c:v>-3.8222587499999996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680-4FE0-9563-8AA38BBE8267}"/>
            </c:ext>
          </c:extLst>
        </c:ser>
        <c:ser>
          <c:idx val="5"/>
          <c:order val="5"/>
          <c:tx>
            <c:strRef>
              <c:f>'raw Tariff Output'!$I$3:$I$5</c:f>
              <c:strCache>
                <c:ptCount val="3"/>
                <c:pt idx="0">
                  <c:v>2030/31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Output'!$I$39:$I$65</c:f>
              <c:numCache>
                <c:formatCode>_-* #,##0.0000_-;\-* #,##0.0000_-;_-* "-"??????_-;_-@_-</c:formatCode>
                <c:ptCount val="27"/>
                <c:pt idx="0">
                  <c:v>125.26597225</c:v>
                </c:pt>
                <c:pt idx="1">
                  <c:v>112.29136575</c:v>
                </c:pt>
                <c:pt idx="2">
                  <c:v>107.37854400000001</c:v>
                </c:pt>
                <c:pt idx="3">
                  <c:v>116.016153</c:v>
                </c:pt>
                <c:pt idx="4">
                  <c:v>105.96290500000001</c:v>
                </c:pt>
                <c:pt idx="5">
                  <c:v>93.394190750000007</c:v>
                </c:pt>
                <c:pt idx="6">
                  <c:v>98.609957249999994</c:v>
                </c:pt>
                <c:pt idx="7">
                  <c:v>87.152573499999988</c:v>
                </c:pt>
                <c:pt idx="8">
                  <c:v>88.155327749999998</c:v>
                </c:pt>
                <c:pt idx="9">
                  <c:v>74.264037250000001</c:v>
                </c:pt>
                <c:pt idx="10">
                  <c:v>63.152256250000008</c:v>
                </c:pt>
                <c:pt idx="11">
                  <c:v>48.730615999999998</c:v>
                </c:pt>
                <c:pt idx="12">
                  <c:v>29.008823250000003</c:v>
                </c:pt>
                <c:pt idx="13">
                  <c:v>21.226638250000001</c:v>
                </c:pt>
                <c:pt idx="14">
                  <c:v>16.625742500000001</c:v>
                </c:pt>
                <c:pt idx="15">
                  <c:v>6.762791</c:v>
                </c:pt>
                <c:pt idx="16">
                  <c:v>2.9812509999999999</c:v>
                </c:pt>
                <c:pt idx="17">
                  <c:v>4.1475337499999991</c:v>
                </c:pt>
                <c:pt idx="18">
                  <c:v>7.2750632499999996</c:v>
                </c:pt>
                <c:pt idx="19">
                  <c:v>6.0303292500000012</c:v>
                </c:pt>
                <c:pt idx="20">
                  <c:v>0.75516749999999977</c:v>
                </c:pt>
                <c:pt idx="21">
                  <c:v>-5.3148532500000005</c:v>
                </c:pt>
                <c:pt idx="22">
                  <c:v>-4.3489982499999993</c:v>
                </c:pt>
                <c:pt idx="23">
                  <c:v>-6.2888002499999995</c:v>
                </c:pt>
                <c:pt idx="24">
                  <c:v>-7.9712072499999991</c:v>
                </c:pt>
                <c:pt idx="25">
                  <c:v>-0.40888574999999977</c:v>
                </c:pt>
                <c:pt idx="26">
                  <c:v>-2.1843857499999997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680-4FE0-9563-8AA38BBE8267}"/>
            </c:ext>
          </c:extLst>
        </c:ser>
        <c:ser>
          <c:idx val="6"/>
          <c:order val="6"/>
          <c:tx>
            <c:strRef>
              <c:f>'raw Tariff Output'!$J$3:$J$5</c:f>
              <c:strCache>
                <c:ptCount val="3"/>
                <c:pt idx="0">
                  <c:v>2031/32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Output'!$J$39:$J$65</c:f>
              <c:numCache>
                <c:formatCode>_-* #,##0.0000_-;\-* #,##0.0000_-;_-* "-"??????_-;_-@_-</c:formatCode>
                <c:ptCount val="27"/>
                <c:pt idx="0">
                  <c:v>128.02542224999999</c:v>
                </c:pt>
                <c:pt idx="1">
                  <c:v>115.234093</c:v>
                </c:pt>
                <c:pt idx="2">
                  <c:v>109.957054</c:v>
                </c:pt>
                <c:pt idx="3">
                  <c:v>118.750365</c:v>
                </c:pt>
                <c:pt idx="4">
                  <c:v>110.23720299999999</c:v>
                </c:pt>
                <c:pt idx="5">
                  <c:v>95.529316500000007</c:v>
                </c:pt>
                <c:pt idx="6">
                  <c:v>100.78932275</c:v>
                </c:pt>
                <c:pt idx="7">
                  <c:v>89.317722000000003</c:v>
                </c:pt>
                <c:pt idx="8">
                  <c:v>90.353558249999992</c:v>
                </c:pt>
                <c:pt idx="9">
                  <c:v>76.262882999999988</c:v>
                </c:pt>
                <c:pt idx="10">
                  <c:v>64.612369999999999</c:v>
                </c:pt>
                <c:pt idx="11">
                  <c:v>48.222915499999999</c:v>
                </c:pt>
                <c:pt idx="12">
                  <c:v>30.178153500000001</c:v>
                </c:pt>
                <c:pt idx="13">
                  <c:v>21.860214499999998</c:v>
                </c:pt>
                <c:pt idx="14">
                  <c:v>16.854350750000002</c:v>
                </c:pt>
                <c:pt idx="15">
                  <c:v>7.0033252499999996</c:v>
                </c:pt>
                <c:pt idx="16">
                  <c:v>4.3298680000000003</c:v>
                </c:pt>
                <c:pt idx="17">
                  <c:v>5.0927309999999997</c:v>
                </c:pt>
                <c:pt idx="18">
                  <c:v>7.6478484999999994</c:v>
                </c:pt>
                <c:pt idx="19">
                  <c:v>4.6749072499999995</c:v>
                </c:pt>
                <c:pt idx="20">
                  <c:v>-0.94224999999999959</c:v>
                </c:pt>
                <c:pt idx="21">
                  <c:v>-8.3635557499999997</c:v>
                </c:pt>
                <c:pt idx="22">
                  <c:v>-1.94937775</c:v>
                </c:pt>
                <c:pt idx="23">
                  <c:v>-6.0008257500000006</c:v>
                </c:pt>
                <c:pt idx="24">
                  <c:v>-7.9728380000000003</c:v>
                </c:pt>
                <c:pt idx="25">
                  <c:v>-1.0539047499999996</c:v>
                </c:pt>
                <c:pt idx="26">
                  <c:v>-2.8318564999999998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680-4FE0-9563-8AA38BBE8267}"/>
            </c:ext>
          </c:extLst>
        </c:ser>
        <c:ser>
          <c:idx val="7"/>
          <c:order val="7"/>
          <c:tx>
            <c:strRef>
              <c:f>'raw Tariff Output'!$K$3:$K$5</c:f>
              <c:strCache>
                <c:ptCount val="3"/>
                <c:pt idx="0">
                  <c:v>2032/33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Output'!$K$39:$K$65</c:f>
              <c:numCache>
                <c:formatCode>_-* #,##0.0000_-;\-* #,##0.0000_-;_-* "-"??????_-;_-@_-</c:formatCode>
                <c:ptCount val="27"/>
                <c:pt idx="0">
                  <c:v>128.52547950000002</c:v>
                </c:pt>
                <c:pt idx="1">
                  <c:v>115.24154325000001</c:v>
                </c:pt>
                <c:pt idx="2">
                  <c:v>111.31430825</c:v>
                </c:pt>
                <c:pt idx="3">
                  <c:v>118.98809824999999</c:v>
                </c:pt>
                <c:pt idx="4">
                  <c:v>111.18796950000001</c:v>
                </c:pt>
                <c:pt idx="5">
                  <c:v>96.641429000000002</c:v>
                </c:pt>
                <c:pt idx="6">
                  <c:v>101.32424374999999</c:v>
                </c:pt>
                <c:pt idx="7">
                  <c:v>90.998341000000011</c:v>
                </c:pt>
                <c:pt idx="8">
                  <c:v>91.277852249999995</c:v>
                </c:pt>
                <c:pt idx="9">
                  <c:v>77.436585250000007</c:v>
                </c:pt>
                <c:pt idx="10">
                  <c:v>65.792178250000006</c:v>
                </c:pt>
                <c:pt idx="11">
                  <c:v>49.429399000000004</c:v>
                </c:pt>
                <c:pt idx="12">
                  <c:v>30.549413250000001</c:v>
                </c:pt>
                <c:pt idx="13">
                  <c:v>22.69552925</c:v>
                </c:pt>
                <c:pt idx="14">
                  <c:v>17.414777750000002</c:v>
                </c:pt>
                <c:pt idx="15">
                  <c:v>7.3810382499999996</c:v>
                </c:pt>
                <c:pt idx="16">
                  <c:v>2.20445475</c:v>
                </c:pt>
                <c:pt idx="17">
                  <c:v>4.5426307500000007</c:v>
                </c:pt>
                <c:pt idx="18">
                  <c:v>8.2179589999999987</c:v>
                </c:pt>
                <c:pt idx="19">
                  <c:v>5.1199962499999998</c:v>
                </c:pt>
                <c:pt idx="20">
                  <c:v>-0.68811175000000002</c:v>
                </c:pt>
                <c:pt idx="21">
                  <c:v>-8.6779242500000002</c:v>
                </c:pt>
                <c:pt idx="22">
                  <c:v>-2.3262012500000004</c:v>
                </c:pt>
                <c:pt idx="23">
                  <c:v>-5.7905142499999993</c:v>
                </c:pt>
                <c:pt idx="24">
                  <c:v>-8.3148837499999981</c:v>
                </c:pt>
                <c:pt idx="25">
                  <c:v>-2.4157829999999998</c:v>
                </c:pt>
                <c:pt idx="26">
                  <c:v>-5.8000490000000005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680-4FE0-9563-8AA38BBE8267}"/>
            </c:ext>
          </c:extLst>
        </c:ser>
        <c:ser>
          <c:idx val="8"/>
          <c:order val="8"/>
          <c:tx>
            <c:strRef>
              <c:f>'raw Tariff Output'!$L$3:$L$5</c:f>
              <c:strCache>
                <c:ptCount val="3"/>
                <c:pt idx="0">
                  <c:v>2033/34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Output'!$L$39:$L$65</c:f>
              <c:numCache>
                <c:formatCode>_-* #,##0.0000_-;\-* #,##0.0000_-;_-* "-"??????_-;_-@_-</c:formatCode>
                <c:ptCount val="27"/>
                <c:pt idx="0">
                  <c:v>134.21884825000001</c:v>
                </c:pt>
                <c:pt idx="1">
                  <c:v>121.23672225</c:v>
                </c:pt>
                <c:pt idx="2">
                  <c:v>116.35046</c:v>
                </c:pt>
                <c:pt idx="3">
                  <c:v>124.62925899999999</c:v>
                </c:pt>
                <c:pt idx="4">
                  <c:v>122.89670624999999</c:v>
                </c:pt>
                <c:pt idx="5">
                  <c:v>100.84680374999999</c:v>
                </c:pt>
                <c:pt idx="6">
                  <c:v>107.07547650000001</c:v>
                </c:pt>
                <c:pt idx="7">
                  <c:v>95.433941000000004</c:v>
                </c:pt>
                <c:pt idx="8">
                  <c:v>95.128703250000001</c:v>
                </c:pt>
                <c:pt idx="9">
                  <c:v>80.41194225000001</c:v>
                </c:pt>
                <c:pt idx="10">
                  <c:v>70.999995249999998</c:v>
                </c:pt>
                <c:pt idx="11">
                  <c:v>51.201465749999997</c:v>
                </c:pt>
                <c:pt idx="12">
                  <c:v>31.039534249999999</c:v>
                </c:pt>
                <c:pt idx="13">
                  <c:v>24.065136249999998</c:v>
                </c:pt>
                <c:pt idx="14">
                  <c:v>15.56006125</c:v>
                </c:pt>
                <c:pt idx="15">
                  <c:v>6.6154514999999989</c:v>
                </c:pt>
                <c:pt idx="16">
                  <c:v>2.6768585000000003</c:v>
                </c:pt>
                <c:pt idx="17">
                  <c:v>4.5580264999999995</c:v>
                </c:pt>
                <c:pt idx="18">
                  <c:v>9.1718379999999993</c:v>
                </c:pt>
                <c:pt idx="19">
                  <c:v>5.2841662500000002</c:v>
                </c:pt>
                <c:pt idx="20">
                  <c:v>-0.58524825000000025</c:v>
                </c:pt>
                <c:pt idx="21">
                  <c:v>-8.2826125000000008</c:v>
                </c:pt>
                <c:pt idx="22">
                  <c:v>-2.4140725000000001</c:v>
                </c:pt>
                <c:pt idx="23">
                  <c:v>-6.1878375000000005</c:v>
                </c:pt>
                <c:pt idx="24">
                  <c:v>-9.0363924999999998</c:v>
                </c:pt>
                <c:pt idx="25">
                  <c:v>-2.07502275</c:v>
                </c:pt>
                <c:pt idx="26">
                  <c:v>-2.7070857500000005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2680-4FE0-9563-8AA38BBE82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4441600"/>
        <c:axId val="444441960"/>
      </c:lineChart>
      <c:catAx>
        <c:axId val="444441600"/>
        <c:scaling>
          <c:orientation val="minMax"/>
        </c:scaling>
        <c:delete val="0"/>
        <c:axPos val="b"/>
        <c:numFmt formatCode="0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441960"/>
        <c:crosses val="autoZero"/>
        <c:auto val="1"/>
        <c:lblAlgn val="ctr"/>
        <c:lblOffset val="100"/>
        <c:noMultiLvlLbl val="0"/>
      </c:catAx>
      <c:valAx>
        <c:axId val="444441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00_-;\-* #,##0.0000_-;_-* &quot;-&quot;????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441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u="none" strike="noStrike" kern="1200" spc="0" baseline="0" dirty="0">
                <a:solidFill>
                  <a:prstClr val="black">
                    <a:lumMod val="65000"/>
                    <a:lumOff val="35000"/>
                  </a:prstClr>
                </a:solidFill>
              </a:rPr>
              <a:t>Example Wider tariff - Conventional Carbon Generator (40% ALF)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'raw Tariff Output'!$D$3:$D$5</c:f>
              <c:strCache>
                <c:ptCount val="3"/>
                <c:pt idx="0">
                  <c:v>2025/26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Output'!$D$72:$D$98</c:f>
              <c:numCache>
                <c:formatCode>_-* #,##0.0000_-;\-* #,##0.0000_-;_-* "-"??????_-;_-@_-</c:formatCode>
                <c:ptCount val="27"/>
                <c:pt idx="0">
                  <c:v>19.8443006</c:v>
                </c:pt>
                <c:pt idx="1">
                  <c:v>16.312498000000001</c:v>
                </c:pt>
                <c:pt idx="2">
                  <c:v>18.6975902</c:v>
                </c:pt>
                <c:pt idx="3">
                  <c:v>14.0467402</c:v>
                </c:pt>
                <c:pt idx="4">
                  <c:v>15.965828200000001</c:v>
                </c:pt>
                <c:pt idx="5">
                  <c:v>16.403416799999999</c:v>
                </c:pt>
                <c:pt idx="6">
                  <c:v>16.407504200000002</c:v>
                </c:pt>
                <c:pt idx="7">
                  <c:v>13.935653600000002</c:v>
                </c:pt>
                <c:pt idx="8">
                  <c:v>12.865265600000001</c:v>
                </c:pt>
                <c:pt idx="9">
                  <c:v>11.6406706</c:v>
                </c:pt>
                <c:pt idx="10">
                  <c:v>11.235867800000001</c:v>
                </c:pt>
                <c:pt idx="11">
                  <c:v>7.2690234</c:v>
                </c:pt>
                <c:pt idx="12">
                  <c:v>8.1727068000000003</c:v>
                </c:pt>
                <c:pt idx="13">
                  <c:v>3.9466603999999998</c:v>
                </c:pt>
                <c:pt idx="14">
                  <c:v>5.5065604000000006</c:v>
                </c:pt>
                <c:pt idx="15">
                  <c:v>3.2063296000000001</c:v>
                </c:pt>
                <c:pt idx="16">
                  <c:v>2.8542604000000003</c:v>
                </c:pt>
                <c:pt idx="17">
                  <c:v>1.5477784000000001</c:v>
                </c:pt>
                <c:pt idx="18">
                  <c:v>5.4308139999999998</c:v>
                </c:pt>
                <c:pt idx="19">
                  <c:v>6.0221267999999988</c:v>
                </c:pt>
                <c:pt idx="20">
                  <c:v>2.2123771999999997</c:v>
                </c:pt>
                <c:pt idx="21">
                  <c:v>1.3613000000000319E-2</c:v>
                </c:pt>
                <c:pt idx="22">
                  <c:v>-2.891969</c:v>
                </c:pt>
                <c:pt idx="23">
                  <c:v>-1.5710668000000001</c:v>
                </c:pt>
                <c:pt idx="24">
                  <c:v>-1.7070589999999999</c:v>
                </c:pt>
                <c:pt idx="25">
                  <c:v>-4.9590300000000003</c:v>
                </c:pt>
                <c:pt idx="26">
                  <c:v>-6.5317920000000003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475-45F6-80AD-1FC5267A8A42}"/>
            </c:ext>
          </c:extLst>
        </c:ser>
        <c:ser>
          <c:idx val="1"/>
          <c:order val="1"/>
          <c:tx>
            <c:strRef>
              <c:f>'raw Tariff Output'!$E$3:$E$5</c:f>
              <c:strCache>
                <c:ptCount val="3"/>
                <c:pt idx="0">
                  <c:v>2026/27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Output'!$E$72:$E$98</c:f>
              <c:numCache>
                <c:formatCode>_-* #,##0.0000_-;\-* #,##0.0000_-;_-* "-"??????_-;_-@_-</c:formatCode>
                <c:ptCount val="27"/>
                <c:pt idx="0">
                  <c:v>19.006923999999998</c:v>
                </c:pt>
                <c:pt idx="1">
                  <c:v>17.130641999999998</c:v>
                </c:pt>
                <c:pt idx="2">
                  <c:v>18.388886400000001</c:v>
                </c:pt>
                <c:pt idx="3">
                  <c:v>22.028432800000004</c:v>
                </c:pt>
                <c:pt idx="4">
                  <c:v>17.685862800000002</c:v>
                </c:pt>
                <c:pt idx="5">
                  <c:v>16.748655600000003</c:v>
                </c:pt>
                <c:pt idx="6">
                  <c:v>17.149955200000001</c:v>
                </c:pt>
                <c:pt idx="7">
                  <c:v>13.948264999999999</c:v>
                </c:pt>
                <c:pt idx="8">
                  <c:v>13.064102800000002</c:v>
                </c:pt>
                <c:pt idx="9">
                  <c:v>11.5663096</c:v>
                </c:pt>
                <c:pt idx="10">
                  <c:v>12.0792926</c:v>
                </c:pt>
                <c:pt idx="11">
                  <c:v>8.4682050000000011</c:v>
                </c:pt>
                <c:pt idx="12">
                  <c:v>8.5234158000000004</c:v>
                </c:pt>
                <c:pt idx="13">
                  <c:v>4.5468980000000006</c:v>
                </c:pt>
                <c:pt idx="14">
                  <c:v>5.8264422000000007</c:v>
                </c:pt>
                <c:pt idx="15">
                  <c:v>3.5986251999999999</c:v>
                </c:pt>
                <c:pt idx="16">
                  <c:v>3.2712074000000002</c:v>
                </c:pt>
                <c:pt idx="17">
                  <c:v>0.90398299999999998</c:v>
                </c:pt>
                <c:pt idx="18">
                  <c:v>4.7712246</c:v>
                </c:pt>
                <c:pt idx="19">
                  <c:v>6.8847090000000009</c:v>
                </c:pt>
                <c:pt idx="20">
                  <c:v>3.0250147999999992</c:v>
                </c:pt>
                <c:pt idx="21">
                  <c:v>0.54722599999999977</c:v>
                </c:pt>
                <c:pt idx="22">
                  <c:v>-4.9812235999999999</c:v>
                </c:pt>
                <c:pt idx="23">
                  <c:v>-1.8824234</c:v>
                </c:pt>
                <c:pt idx="24">
                  <c:v>-1.9607900000000003</c:v>
                </c:pt>
                <c:pt idx="25">
                  <c:v>-5.4860860000000002</c:v>
                </c:pt>
                <c:pt idx="26">
                  <c:v>-6.4745422000000001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475-45F6-80AD-1FC5267A8A42}"/>
            </c:ext>
          </c:extLst>
        </c:ser>
        <c:ser>
          <c:idx val="2"/>
          <c:order val="2"/>
          <c:tx>
            <c:strRef>
              <c:f>'raw Tariff Output'!$F$3:$F$5</c:f>
              <c:strCache>
                <c:ptCount val="3"/>
                <c:pt idx="0">
                  <c:v>2027/28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Output'!$F$72:$F$98</c:f>
              <c:numCache>
                <c:formatCode>_-* #,##0.0000_-;\-* #,##0.0000_-;_-* "-"??????_-;_-@_-</c:formatCode>
                <c:ptCount val="27"/>
                <c:pt idx="0">
                  <c:v>20.732958800000002</c:v>
                </c:pt>
                <c:pt idx="1">
                  <c:v>17.689021399999998</c:v>
                </c:pt>
                <c:pt idx="2">
                  <c:v>19.004421399999998</c:v>
                </c:pt>
                <c:pt idx="3">
                  <c:v>22.7772726</c:v>
                </c:pt>
                <c:pt idx="4">
                  <c:v>18.283620200000001</c:v>
                </c:pt>
                <c:pt idx="5">
                  <c:v>17.649936</c:v>
                </c:pt>
                <c:pt idx="6">
                  <c:v>16.959705599999999</c:v>
                </c:pt>
                <c:pt idx="7">
                  <c:v>14.902408600000001</c:v>
                </c:pt>
                <c:pt idx="8">
                  <c:v>13.243375200000001</c:v>
                </c:pt>
                <c:pt idx="9">
                  <c:v>12.8682832</c:v>
                </c:pt>
                <c:pt idx="10">
                  <c:v>10.3941748</c:v>
                </c:pt>
                <c:pt idx="11">
                  <c:v>8.6752701999999999</c:v>
                </c:pt>
                <c:pt idx="12">
                  <c:v>7.6491132000000004</c:v>
                </c:pt>
                <c:pt idx="13">
                  <c:v>4.0801613999999997</c:v>
                </c:pt>
                <c:pt idx="14">
                  <c:v>5.3534962000000004</c:v>
                </c:pt>
                <c:pt idx="15">
                  <c:v>3.2085322000000001</c:v>
                </c:pt>
                <c:pt idx="16">
                  <c:v>2.8680811999999998</c:v>
                </c:pt>
                <c:pt idx="17">
                  <c:v>0.49235059999999997</c:v>
                </c:pt>
                <c:pt idx="18">
                  <c:v>4.6470947999999996</c:v>
                </c:pt>
                <c:pt idx="19">
                  <c:v>6.9658871999999992</c:v>
                </c:pt>
                <c:pt idx="20">
                  <c:v>3.3118652000000002</c:v>
                </c:pt>
                <c:pt idx="21">
                  <c:v>2.0605126</c:v>
                </c:pt>
                <c:pt idx="22">
                  <c:v>-5.4488440000000002</c:v>
                </c:pt>
                <c:pt idx="23">
                  <c:v>-2.0586625999999999</c:v>
                </c:pt>
                <c:pt idx="24">
                  <c:v>-2.1696562000000004</c:v>
                </c:pt>
                <c:pt idx="25">
                  <c:v>3.7896600000000058E-2</c:v>
                </c:pt>
                <c:pt idx="26">
                  <c:v>-0.21222040000000009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475-45F6-80AD-1FC5267A8A42}"/>
            </c:ext>
          </c:extLst>
        </c:ser>
        <c:ser>
          <c:idx val="3"/>
          <c:order val="3"/>
          <c:tx>
            <c:strRef>
              <c:f>'raw Tariff Output'!$G$3:$G$5</c:f>
              <c:strCache>
                <c:ptCount val="3"/>
                <c:pt idx="0">
                  <c:v>2028/29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Output'!$G$72:$G$98</c:f>
              <c:numCache>
                <c:formatCode>_-* #,##0.0000_-;\-* #,##0.0000_-;_-* "-"??????_-;_-@_-</c:formatCode>
                <c:ptCount val="27"/>
                <c:pt idx="0">
                  <c:v>24.502489800000003</c:v>
                </c:pt>
                <c:pt idx="1">
                  <c:v>17.371520799999999</c:v>
                </c:pt>
                <c:pt idx="2">
                  <c:v>18.433760800000002</c:v>
                </c:pt>
                <c:pt idx="3">
                  <c:v>22.236174200000001</c:v>
                </c:pt>
                <c:pt idx="4">
                  <c:v>17.759866600000002</c:v>
                </c:pt>
                <c:pt idx="5">
                  <c:v>17.127231200000001</c:v>
                </c:pt>
                <c:pt idx="6">
                  <c:v>16.198177000000001</c:v>
                </c:pt>
                <c:pt idx="7">
                  <c:v>14.3506702</c:v>
                </c:pt>
                <c:pt idx="8">
                  <c:v>12.0983164</c:v>
                </c:pt>
                <c:pt idx="9">
                  <c:v>12.3900282</c:v>
                </c:pt>
                <c:pt idx="10">
                  <c:v>10.008481000000002</c:v>
                </c:pt>
                <c:pt idx="11">
                  <c:v>8.2697982000000003</c:v>
                </c:pt>
                <c:pt idx="12">
                  <c:v>7.1132645999999999</c:v>
                </c:pt>
                <c:pt idx="13">
                  <c:v>3.5637684000000003</c:v>
                </c:pt>
                <c:pt idx="14">
                  <c:v>4.7813895999999998</c:v>
                </c:pt>
                <c:pt idx="15">
                  <c:v>2.3836519999999997</c:v>
                </c:pt>
                <c:pt idx="16">
                  <c:v>2.4058106000000001</c:v>
                </c:pt>
                <c:pt idx="17">
                  <c:v>0.57105119999999998</c:v>
                </c:pt>
                <c:pt idx="18">
                  <c:v>4.1341510000000001</c:v>
                </c:pt>
                <c:pt idx="19">
                  <c:v>7.0799436</c:v>
                </c:pt>
                <c:pt idx="20">
                  <c:v>3.7917671999999998</c:v>
                </c:pt>
                <c:pt idx="21">
                  <c:v>2.1099530000000004</c:v>
                </c:pt>
                <c:pt idx="22">
                  <c:v>-3.0190001999999998</c:v>
                </c:pt>
                <c:pt idx="23">
                  <c:v>-0.89634520000000006</c:v>
                </c:pt>
                <c:pt idx="24">
                  <c:v>-2.2823194</c:v>
                </c:pt>
                <c:pt idx="25">
                  <c:v>1.6860833999999998</c:v>
                </c:pt>
                <c:pt idx="26">
                  <c:v>0.59439339999999996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475-45F6-80AD-1FC5267A8A42}"/>
            </c:ext>
          </c:extLst>
        </c:ser>
        <c:ser>
          <c:idx val="4"/>
          <c:order val="4"/>
          <c:tx>
            <c:strRef>
              <c:f>'raw Tariff Output'!$H$3:$H$5</c:f>
              <c:strCache>
                <c:ptCount val="3"/>
                <c:pt idx="0">
                  <c:v>2029/30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Output'!$H$72:$H$98</c:f>
              <c:numCache>
                <c:formatCode>_-* #,##0.0000_-;\-* #,##0.0000_-;_-* "-"??????_-;_-@_-</c:formatCode>
                <c:ptCount val="27"/>
                <c:pt idx="0">
                  <c:v>31.499589709964738</c:v>
                </c:pt>
                <c:pt idx="1">
                  <c:v>23.949014006510556</c:v>
                </c:pt>
                <c:pt idx="2">
                  <c:v>25.466200386434412</c:v>
                </c:pt>
                <c:pt idx="3">
                  <c:v>28.947358586434415</c:v>
                </c:pt>
                <c:pt idx="4">
                  <c:v>22.766093258649466</c:v>
                </c:pt>
                <c:pt idx="5">
                  <c:v>23.103898870134945</c:v>
                </c:pt>
                <c:pt idx="6">
                  <c:v>22.649855943975513</c:v>
                </c:pt>
                <c:pt idx="7">
                  <c:v>19.829526943975512</c:v>
                </c:pt>
                <c:pt idx="8">
                  <c:v>17.847255136349272</c:v>
                </c:pt>
                <c:pt idx="9">
                  <c:v>16.860869842392269</c:v>
                </c:pt>
                <c:pt idx="10">
                  <c:v>15.059850242392265</c:v>
                </c:pt>
                <c:pt idx="11">
                  <c:v>11.450303324597453</c:v>
                </c:pt>
                <c:pt idx="12">
                  <c:v>7.1148442688156619</c:v>
                </c:pt>
                <c:pt idx="13">
                  <c:v>4.7474834688156617</c:v>
                </c:pt>
                <c:pt idx="14">
                  <c:v>4.6166851109543581</c:v>
                </c:pt>
                <c:pt idx="15">
                  <c:v>2.280340915774242</c:v>
                </c:pt>
                <c:pt idx="16">
                  <c:v>2.3456046669295425</c:v>
                </c:pt>
                <c:pt idx="17">
                  <c:v>9.1893884188644803E-2</c:v>
                </c:pt>
                <c:pt idx="18">
                  <c:v>3.3556318053085161</c:v>
                </c:pt>
                <c:pt idx="19">
                  <c:v>6.7817111315065386</c:v>
                </c:pt>
                <c:pt idx="20">
                  <c:v>2.9850925757211249</c:v>
                </c:pt>
                <c:pt idx="21">
                  <c:v>1.4677579007878441</c:v>
                </c:pt>
                <c:pt idx="22">
                  <c:v>-5.9205540992121559</c:v>
                </c:pt>
                <c:pt idx="23">
                  <c:v>-2.3228932992121556</c:v>
                </c:pt>
                <c:pt idx="24">
                  <c:v>-2.6946952334381478</c:v>
                </c:pt>
                <c:pt idx="25">
                  <c:v>0.48165601369475075</c:v>
                </c:pt>
                <c:pt idx="26">
                  <c:v>-0.25462081757669086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475-45F6-80AD-1FC5267A8A42}"/>
            </c:ext>
          </c:extLst>
        </c:ser>
        <c:ser>
          <c:idx val="5"/>
          <c:order val="5"/>
          <c:tx>
            <c:strRef>
              <c:f>'raw Tariff Output'!$I$3:$I$5</c:f>
              <c:strCache>
                <c:ptCount val="3"/>
                <c:pt idx="0">
                  <c:v>2030/31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Output'!$I$72:$I$98</c:f>
              <c:numCache>
                <c:formatCode>_-* #,##0.0000_-;\-* #,##0.0000_-;_-* "-"??????_-;_-@_-</c:formatCode>
                <c:ptCount val="27"/>
                <c:pt idx="0">
                  <c:v>51.004377709096993</c:v>
                </c:pt>
                <c:pt idx="1">
                  <c:v>48.406813232447277</c:v>
                </c:pt>
                <c:pt idx="2">
                  <c:v>44.072026749803939</c:v>
                </c:pt>
                <c:pt idx="3">
                  <c:v>47.535667749803949</c:v>
                </c:pt>
                <c:pt idx="4">
                  <c:v>44.109188028744867</c:v>
                </c:pt>
                <c:pt idx="5">
                  <c:v>41.357192128381421</c:v>
                </c:pt>
                <c:pt idx="6">
                  <c:v>43.276928411328214</c:v>
                </c:pt>
                <c:pt idx="7">
                  <c:v>38.398858668881928</c:v>
                </c:pt>
                <c:pt idx="8">
                  <c:v>37.392042999399102</c:v>
                </c:pt>
                <c:pt idx="9">
                  <c:v>31.58894340619149</c:v>
                </c:pt>
                <c:pt idx="10">
                  <c:v>27.139616406191493</c:v>
                </c:pt>
                <c:pt idx="11">
                  <c:v>20.303266822988235</c:v>
                </c:pt>
                <c:pt idx="12">
                  <c:v>14.517308253949382</c:v>
                </c:pt>
                <c:pt idx="13">
                  <c:v>9.3928454539493824</c:v>
                </c:pt>
                <c:pt idx="14">
                  <c:v>9.526168651716624</c:v>
                </c:pt>
                <c:pt idx="15">
                  <c:v>4.6644568586839519</c:v>
                </c:pt>
                <c:pt idx="16">
                  <c:v>1.1336272475995202</c:v>
                </c:pt>
                <c:pt idx="17">
                  <c:v>0.28461123218659901</c:v>
                </c:pt>
                <c:pt idx="18">
                  <c:v>6.0554871061408253</c:v>
                </c:pt>
                <c:pt idx="19">
                  <c:v>8.6021842487088307</c:v>
                </c:pt>
                <c:pt idx="20">
                  <c:v>3.3553290797041462</c:v>
                </c:pt>
                <c:pt idx="21">
                  <c:v>-0.45510798884076165</c:v>
                </c:pt>
                <c:pt idx="22">
                  <c:v>-5.6585969888407615</c:v>
                </c:pt>
                <c:pt idx="23">
                  <c:v>-6.1996405888407615</c:v>
                </c:pt>
                <c:pt idx="24">
                  <c:v>-5.1214104751560772</c:v>
                </c:pt>
                <c:pt idx="25">
                  <c:v>2.9372676057784401</c:v>
                </c:pt>
                <c:pt idx="26">
                  <c:v>2.3350396530705582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475-45F6-80AD-1FC5267A8A42}"/>
            </c:ext>
          </c:extLst>
        </c:ser>
        <c:ser>
          <c:idx val="6"/>
          <c:order val="6"/>
          <c:tx>
            <c:strRef>
              <c:f>'raw Tariff Output'!$J$3:$J$5</c:f>
              <c:strCache>
                <c:ptCount val="3"/>
                <c:pt idx="0">
                  <c:v>2031/32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Output'!$J$72:$J$98</c:f>
              <c:numCache>
                <c:formatCode>_-* #,##0.0000_-;\-* #,##0.0000_-;_-* "-"??????_-;_-@_-</c:formatCode>
                <c:ptCount val="27"/>
                <c:pt idx="0">
                  <c:v>53.040872207615607</c:v>
                </c:pt>
                <c:pt idx="1">
                  <c:v>50.390811624577346</c:v>
                </c:pt>
                <c:pt idx="2">
                  <c:v>45.91930686355429</c:v>
                </c:pt>
                <c:pt idx="3">
                  <c:v>49.446137663554289</c:v>
                </c:pt>
                <c:pt idx="4">
                  <c:v>46.268811997766548</c:v>
                </c:pt>
                <c:pt idx="5">
                  <c:v>42.881340206392323</c:v>
                </c:pt>
                <c:pt idx="6">
                  <c:v>44.811343356053882</c:v>
                </c:pt>
                <c:pt idx="7">
                  <c:v>39.94979822217195</c:v>
                </c:pt>
                <c:pt idx="8">
                  <c:v>39.033616587918438</c:v>
                </c:pt>
                <c:pt idx="9">
                  <c:v>32.774963197107013</c:v>
                </c:pt>
                <c:pt idx="10">
                  <c:v>27.892158597107013</c:v>
                </c:pt>
                <c:pt idx="11">
                  <c:v>20.524592241008367</c:v>
                </c:pt>
                <c:pt idx="12">
                  <c:v>14.748850719083713</c:v>
                </c:pt>
                <c:pt idx="13">
                  <c:v>9.8007535190837132</c:v>
                </c:pt>
                <c:pt idx="14">
                  <c:v>9.6938676948169427</c:v>
                </c:pt>
                <c:pt idx="15">
                  <c:v>4.7136290337033113</c:v>
                </c:pt>
                <c:pt idx="16">
                  <c:v>2.3529085028417267</c:v>
                </c:pt>
                <c:pt idx="17">
                  <c:v>1.1207077917241461</c:v>
                </c:pt>
                <c:pt idx="18">
                  <c:v>6.2411714182596576</c:v>
                </c:pt>
                <c:pt idx="19">
                  <c:v>8.2935717458612839</c:v>
                </c:pt>
                <c:pt idx="20">
                  <c:v>2.7189777063833729</c:v>
                </c:pt>
                <c:pt idx="21">
                  <c:v>-2.8696193547286502</c:v>
                </c:pt>
                <c:pt idx="22">
                  <c:v>-3.5244955547286496</c:v>
                </c:pt>
                <c:pt idx="23">
                  <c:v>-5.8590783547286502</c:v>
                </c:pt>
                <c:pt idx="24">
                  <c:v>-5.1059784176959786</c:v>
                </c:pt>
                <c:pt idx="25">
                  <c:v>2.4006733869270542</c:v>
                </c:pt>
                <c:pt idx="26">
                  <c:v>1.8074487424686412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475-45F6-80AD-1FC5267A8A42}"/>
            </c:ext>
          </c:extLst>
        </c:ser>
        <c:ser>
          <c:idx val="7"/>
          <c:order val="7"/>
          <c:tx>
            <c:strRef>
              <c:f>'raw Tariff Output'!$K$3:$K$5</c:f>
              <c:strCache>
                <c:ptCount val="3"/>
                <c:pt idx="0">
                  <c:v>2032/33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Output'!$K$72:$K$98</c:f>
              <c:numCache>
                <c:formatCode>_-* #,##0.0000_-;\-* #,##0.0000_-;_-* "-"??????_-;_-@_-</c:formatCode>
                <c:ptCount val="27"/>
                <c:pt idx="0">
                  <c:v>52.983754921762099</c:v>
                </c:pt>
                <c:pt idx="1">
                  <c:v>46.608122211139033</c:v>
                </c:pt>
                <c:pt idx="2">
                  <c:v>46.468782382357318</c:v>
                </c:pt>
                <c:pt idx="3">
                  <c:v>49.009786582357322</c:v>
                </c:pt>
                <c:pt idx="4">
                  <c:v>46.480198749627597</c:v>
                </c:pt>
                <c:pt idx="5">
                  <c:v>43.207541468201512</c:v>
                </c:pt>
                <c:pt idx="6">
                  <c:v>44.464027941940188</c:v>
                </c:pt>
                <c:pt idx="7">
                  <c:v>40.440610252898644</c:v>
                </c:pt>
                <c:pt idx="8">
                  <c:v>39.121103954066044</c:v>
                </c:pt>
                <c:pt idx="9">
                  <c:v>33.064527840658165</c:v>
                </c:pt>
                <c:pt idx="10">
                  <c:v>28.028663640658166</c:v>
                </c:pt>
                <c:pt idx="11">
                  <c:v>21.473040433487721</c:v>
                </c:pt>
                <c:pt idx="12">
                  <c:v>14.926437221644107</c:v>
                </c:pt>
                <c:pt idx="13">
                  <c:v>10.712036221644109</c:v>
                </c:pt>
                <c:pt idx="14">
                  <c:v>10.222600235435852</c:v>
                </c:pt>
                <c:pt idx="15">
                  <c:v>5.5995316042710357</c:v>
                </c:pt>
                <c:pt idx="16">
                  <c:v>-6.1923529904515773E-2</c:v>
                </c:pt>
                <c:pt idx="17">
                  <c:v>0.62401733972113349</c:v>
                </c:pt>
                <c:pt idx="18">
                  <c:v>7.5255006582128692</c:v>
                </c:pt>
                <c:pt idx="19">
                  <c:v>8.6439596907676162</c:v>
                </c:pt>
                <c:pt idx="20">
                  <c:v>2.8652183517380871</c:v>
                </c:pt>
                <c:pt idx="21">
                  <c:v>-2.8106793961712251</c:v>
                </c:pt>
                <c:pt idx="22">
                  <c:v>-4.1095365961712256</c:v>
                </c:pt>
                <c:pt idx="23">
                  <c:v>-6.0743661961712254</c:v>
                </c:pt>
                <c:pt idx="24">
                  <c:v>-5.3445099315353959</c:v>
                </c:pt>
                <c:pt idx="25">
                  <c:v>1.5675087298866921</c:v>
                </c:pt>
                <c:pt idx="26">
                  <c:v>-1.2381118446878063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475-45F6-80AD-1FC5267A8A42}"/>
            </c:ext>
          </c:extLst>
        </c:ser>
        <c:ser>
          <c:idx val="8"/>
          <c:order val="8"/>
          <c:tx>
            <c:strRef>
              <c:f>'raw Tariff Output'!$L$3:$L$5</c:f>
              <c:strCache>
                <c:ptCount val="3"/>
                <c:pt idx="0">
                  <c:v>2033/34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'raw Tariff Output'!$B$72:$B$98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'raw Tariff Output'!$L$72:$L$98</c:f>
              <c:numCache>
                <c:formatCode>_-* #,##0.0000_-;\-* #,##0.0000_-;_-* "-"??????_-;_-@_-</c:formatCode>
                <c:ptCount val="27"/>
                <c:pt idx="0">
                  <c:v>66.760051689239162</c:v>
                </c:pt>
                <c:pt idx="1">
                  <c:v>60.079322544371678</c:v>
                </c:pt>
                <c:pt idx="2">
                  <c:v>58.567023857995537</c:v>
                </c:pt>
                <c:pt idx="3">
                  <c:v>61.504700257995538</c:v>
                </c:pt>
                <c:pt idx="4">
                  <c:v>60.766646268912602</c:v>
                </c:pt>
                <c:pt idx="5">
                  <c:v>52.644299419864765</c:v>
                </c:pt>
                <c:pt idx="6">
                  <c:v>53.880716289082713</c:v>
                </c:pt>
                <c:pt idx="7">
                  <c:v>49.237596596763723</c:v>
                </c:pt>
                <c:pt idx="8">
                  <c:v>47.890639316698355</c:v>
                </c:pt>
                <c:pt idx="9">
                  <c:v>38.925564806599319</c:v>
                </c:pt>
                <c:pt idx="10">
                  <c:v>34.369307406599319</c:v>
                </c:pt>
                <c:pt idx="11">
                  <c:v>25.193009704548089</c:v>
                </c:pt>
                <c:pt idx="12">
                  <c:v>16.095687942243153</c:v>
                </c:pt>
                <c:pt idx="13">
                  <c:v>13.607678942243155</c:v>
                </c:pt>
                <c:pt idx="14">
                  <c:v>9.8119127034245288</c:v>
                </c:pt>
                <c:pt idx="15">
                  <c:v>5.5496192139530534</c:v>
                </c:pt>
                <c:pt idx="16">
                  <c:v>0.50066205070988679</c:v>
                </c:pt>
                <c:pt idx="17">
                  <c:v>1.0112105998568572</c:v>
                </c:pt>
                <c:pt idx="18">
                  <c:v>9.8487003252975391</c:v>
                </c:pt>
                <c:pt idx="19">
                  <c:v>7.9332211880470407</c:v>
                </c:pt>
                <c:pt idx="20">
                  <c:v>2.0727019354602549</c:v>
                </c:pt>
                <c:pt idx="21">
                  <c:v>-2.9750486766887496</c:v>
                </c:pt>
                <c:pt idx="22">
                  <c:v>-3.9532406766887487</c:v>
                </c:pt>
                <c:pt idx="23">
                  <c:v>-6.1096186766887488</c:v>
                </c:pt>
                <c:pt idx="24">
                  <c:v>-6.3003032418129896</c:v>
                </c:pt>
                <c:pt idx="25">
                  <c:v>1.2455937020156753</c:v>
                </c:pt>
                <c:pt idx="26">
                  <c:v>-1.2612173010582299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2475-45F6-80AD-1FC5267A8A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4441600"/>
        <c:axId val="444441960"/>
      </c:lineChart>
      <c:catAx>
        <c:axId val="444441600"/>
        <c:scaling>
          <c:orientation val="minMax"/>
        </c:scaling>
        <c:delete val="0"/>
        <c:axPos val="b"/>
        <c:numFmt formatCode="0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441960"/>
        <c:crosses val="autoZero"/>
        <c:auto val="1"/>
        <c:lblAlgn val="ctr"/>
        <c:lblOffset val="100"/>
        <c:noMultiLvlLbl val="0"/>
      </c:catAx>
      <c:valAx>
        <c:axId val="444441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00_-;\-* #,##0.0000_-;_-* &quot;-&quot;????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441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6" Type="http://schemas.openxmlformats.org/officeDocument/2006/relationships/chart" Target="../charts/chart24.xml"/><Relationship Id="rId5" Type="http://schemas.openxmlformats.org/officeDocument/2006/relationships/chart" Target="../charts/chart23.xml"/><Relationship Id="rId4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171450</xdr:colOff>
      <xdr:row>0</xdr:row>
      <xdr:rowOff>114300</xdr:rowOff>
    </xdr:from>
    <xdr:to>
      <xdr:col>38</xdr:col>
      <xdr:colOff>606425</xdr:colOff>
      <xdr:row>30</xdr:row>
      <xdr:rowOff>81280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89D6975-AB49-4DC0-9959-83D84C61E1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171450</xdr:colOff>
      <xdr:row>33</xdr:row>
      <xdr:rowOff>144780</xdr:rowOff>
    </xdr:from>
    <xdr:to>
      <xdr:col>38</xdr:col>
      <xdr:colOff>606425</xdr:colOff>
      <xdr:row>63</xdr:row>
      <xdr:rowOff>104140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56FA953-B6A9-44BF-88C5-28D1A5BA76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171450</xdr:colOff>
      <xdr:row>66</xdr:row>
      <xdr:rowOff>175260</xdr:rowOff>
    </xdr:from>
    <xdr:to>
      <xdr:col>38</xdr:col>
      <xdr:colOff>600075</xdr:colOff>
      <xdr:row>96</xdr:row>
      <xdr:rowOff>149860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5729FDB-E84E-4144-8E5C-ACADBF7BF8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133350</xdr:colOff>
      <xdr:row>0</xdr:row>
      <xdr:rowOff>114300</xdr:rowOff>
    </xdr:from>
    <xdr:to>
      <xdr:col>20</xdr:col>
      <xdr:colOff>19050</xdr:colOff>
      <xdr:row>30</xdr:row>
      <xdr:rowOff>95250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1634533-9DCD-4958-ABD4-88DA2F5F73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133350</xdr:colOff>
      <xdr:row>33</xdr:row>
      <xdr:rowOff>179070</xdr:rowOff>
    </xdr:from>
    <xdr:to>
      <xdr:col>20</xdr:col>
      <xdr:colOff>19050</xdr:colOff>
      <xdr:row>63</xdr:row>
      <xdr:rowOff>152072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0C20ADE-293A-42AE-850D-26243FE7D9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133351</xdr:colOff>
      <xdr:row>66</xdr:row>
      <xdr:rowOff>186690</xdr:rowOff>
    </xdr:from>
    <xdr:to>
      <xdr:col>20</xdr:col>
      <xdr:colOff>12668</xdr:colOff>
      <xdr:row>96</xdr:row>
      <xdr:rowOff>167640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466B5E99-015D-466A-87A5-6237016201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444500</xdr:colOff>
      <xdr:row>2</xdr:row>
      <xdr:rowOff>31750</xdr:rowOff>
    </xdr:from>
    <xdr:to>
      <xdr:col>31</xdr:col>
      <xdr:colOff>269875</xdr:colOff>
      <xdr:row>31</xdr:row>
      <xdr:rowOff>158750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BAEBB74-2DEF-46B9-BA14-8A60B37F20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476250</xdr:colOff>
      <xdr:row>35</xdr:row>
      <xdr:rowOff>79375</xdr:rowOff>
    </xdr:from>
    <xdr:to>
      <xdr:col>31</xdr:col>
      <xdr:colOff>301625</xdr:colOff>
      <xdr:row>65</xdr:row>
      <xdr:rowOff>15875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F2C7B89-CADC-47CC-B196-FBE4CFF071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0</xdr:colOff>
      <xdr:row>68</xdr:row>
      <xdr:rowOff>0</xdr:rowOff>
    </xdr:from>
    <xdr:to>
      <xdr:col>31</xdr:col>
      <xdr:colOff>428625</xdr:colOff>
      <xdr:row>97</xdr:row>
      <xdr:rowOff>127000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A347F5E-D7E9-42B2-ABBB-114612F667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45</xdr:col>
      <xdr:colOff>0</xdr:colOff>
      <xdr:row>2</xdr:row>
      <xdr:rowOff>0</xdr:rowOff>
    </xdr:from>
    <xdr:to>
      <xdr:col>63</xdr:col>
      <xdr:colOff>434975</xdr:colOff>
      <xdr:row>31</xdr:row>
      <xdr:rowOff>127000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4DD86EC-E11F-40B1-96BD-585F7FE932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45</xdr:col>
      <xdr:colOff>0</xdr:colOff>
      <xdr:row>35</xdr:row>
      <xdr:rowOff>0</xdr:rowOff>
    </xdr:from>
    <xdr:to>
      <xdr:col>63</xdr:col>
      <xdr:colOff>434975</xdr:colOff>
      <xdr:row>64</xdr:row>
      <xdr:rowOff>119380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1DFDCD7-9470-48F3-832B-D3A7277FB5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45</xdr:col>
      <xdr:colOff>0</xdr:colOff>
      <xdr:row>68</xdr:row>
      <xdr:rowOff>0</xdr:rowOff>
    </xdr:from>
    <xdr:to>
      <xdr:col>63</xdr:col>
      <xdr:colOff>428625</xdr:colOff>
      <xdr:row>97</xdr:row>
      <xdr:rowOff>127000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5E71A9BE-C0B3-4D52-AD76-63CD85133C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468084</xdr:colOff>
      <xdr:row>6</xdr:row>
      <xdr:rowOff>87086</xdr:rowOff>
    </xdr:from>
    <xdr:to>
      <xdr:col>37</xdr:col>
      <xdr:colOff>10885</xdr:colOff>
      <xdr:row>26</xdr:row>
      <xdr:rowOff>130629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C540A91-A2A2-4A69-8159-DB103BF65F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0</xdr:colOff>
      <xdr:row>39</xdr:row>
      <xdr:rowOff>0</xdr:rowOff>
    </xdr:from>
    <xdr:to>
      <xdr:col>37</xdr:col>
      <xdr:colOff>272144</xdr:colOff>
      <xdr:row>59</xdr:row>
      <xdr:rowOff>54429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7247822-396F-4EB0-95E5-DBCD94ADDE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29</xdr:col>
      <xdr:colOff>0</xdr:colOff>
      <xdr:row>71</xdr:row>
      <xdr:rowOff>0</xdr:rowOff>
    </xdr:from>
    <xdr:to>
      <xdr:col>37</xdr:col>
      <xdr:colOff>272144</xdr:colOff>
      <xdr:row>91</xdr:row>
      <xdr:rowOff>54429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C180BB5-1AF8-44B7-9A77-9DE9E4F070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444500</xdr:colOff>
      <xdr:row>2</xdr:row>
      <xdr:rowOff>31750</xdr:rowOff>
    </xdr:from>
    <xdr:to>
      <xdr:col>31</xdr:col>
      <xdr:colOff>269875</xdr:colOff>
      <xdr:row>31</xdr:row>
      <xdr:rowOff>158750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390D749-A409-42A6-8680-5446CFBC3A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476250</xdr:colOff>
      <xdr:row>35</xdr:row>
      <xdr:rowOff>79375</xdr:rowOff>
    </xdr:from>
    <xdr:to>
      <xdr:col>31</xdr:col>
      <xdr:colOff>301625</xdr:colOff>
      <xdr:row>65</xdr:row>
      <xdr:rowOff>15875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EB9C49D-07F6-40AF-8066-75A8422A28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0</xdr:colOff>
      <xdr:row>68</xdr:row>
      <xdr:rowOff>0</xdr:rowOff>
    </xdr:from>
    <xdr:to>
      <xdr:col>31</xdr:col>
      <xdr:colOff>428625</xdr:colOff>
      <xdr:row>97</xdr:row>
      <xdr:rowOff>127000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845DB2C-34BC-44BD-81AA-3A0FA251D5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444500</xdr:colOff>
      <xdr:row>2</xdr:row>
      <xdr:rowOff>31750</xdr:rowOff>
    </xdr:from>
    <xdr:to>
      <xdr:col>31</xdr:col>
      <xdr:colOff>269875</xdr:colOff>
      <xdr:row>31</xdr:row>
      <xdr:rowOff>158750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3D7FB27-01E6-4233-9A4A-60878D8025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476250</xdr:colOff>
      <xdr:row>35</xdr:row>
      <xdr:rowOff>79375</xdr:rowOff>
    </xdr:from>
    <xdr:to>
      <xdr:col>31</xdr:col>
      <xdr:colOff>301625</xdr:colOff>
      <xdr:row>65</xdr:row>
      <xdr:rowOff>15875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0414579-4AB0-4C98-B580-93AE6718EE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0</xdr:colOff>
      <xdr:row>68</xdr:row>
      <xdr:rowOff>0</xdr:rowOff>
    </xdr:from>
    <xdr:to>
      <xdr:col>31</xdr:col>
      <xdr:colOff>428625</xdr:colOff>
      <xdr:row>97</xdr:row>
      <xdr:rowOff>127000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8226078-3944-4C56-A72D-5D6911D262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45</xdr:col>
      <xdr:colOff>0</xdr:colOff>
      <xdr:row>2</xdr:row>
      <xdr:rowOff>0</xdr:rowOff>
    </xdr:from>
    <xdr:to>
      <xdr:col>63</xdr:col>
      <xdr:colOff>434975</xdr:colOff>
      <xdr:row>31</xdr:row>
      <xdr:rowOff>127000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C9F3D02-DB00-426B-A2F4-3D9481F8FF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45</xdr:col>
      <xdr:colOff>0</xdr:colOff>
      <xdr:row>35</xdr:row>
      <xdr:rowOff>0</xdr:rowOff>
    </xdr:from>
    <xdr:to>
      <xdr:col>63</xdr:col>
      <xdr:colOff>434975</xdr:colOff>
      <xdr:row>64</xdr:row>
      <xdr:rowOff>119380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66EE1DB-57C8-443A-9AFB-6CFCEFAAB1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45</xdr:col>
      <xdr:colOff>0</xdr:colOff>
      <xdr:row>68</xdr:row>
      <xdr:rowOff>0</xdr:rowOff>
    </xdr:from>
    <xdr:to>
      <xdr:col>63</xdr:col>
      <xdr:colOff>428625</xdr:colOff>
      <xdr:row>97</xdr:row>
      <xdr:rowOff>127000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41A666D0-4D3A-4C72-ABCB-5919666EEC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X:\Charging%20Model%20and%20FY%20Tariffs\Code%20Mods%20&amp;%20Ofgem%20Analysis\Ten%20Year%20Projection%202023\Transport\203334%2010yr%20Tariff%20Model%2049pct.xlsm" TargetMode="External"/><Relationship Id="rId1" Type="http://schemas.openxmlformats.org/officeDocument/2006/relationships/externalLinkPath" Target="file:///X:\Charging%20Model%20and%20FY%20Tariffs\Code%20Mods%20&amp;%20Ofgem%20Analysis\Ten%20Year%20Projection%202023\Transport\203334%2010yr%20Tariff%20Model%2049pct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rontsheet"/>
      <sheetName val="Forecast Control"/>
      <sheetName val="Model Control"/>
      <sheetName val="Output"/>
      <sheetName val="Connection map"/>
      <sheetName val="TxNetwork"/>
      <sheetName val="Diversity"/>
      <sheetName val="Final Tariffs"/>
      <sheetName val="Tariff"/>
      <sheetName val="GenericWiderExpansionFactors"/>
      <sheetName val="ETYS Boundaries"/>
      <sheetName val="GenInput"/>
      <sheetName val="LocalAssetCharging"/>
      <sheetName val="Transport"/>
      <sheetName val="HVD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>
        <row r="35">
          <cell r="S35">
            <v>0</v>
          </cell>
          <cell r="V35">
            <v>18</v>
          </cell>
        </row>
        <row r="36">
          <cell r="S36">
            <v>0</v>
          </cell>
          <cell r="V36">
            <v>25</v>
          </cell>
        </row>
        <row r="37">
          <cell r="S37">
            <v>0</v>
          </cell>
          <cell r="V37">
            <v>10</v>
          </cell>
        </row>
        <row r="38">
          <cell r="S38">
            <v>0</v>
          </cell>
          <cell r="V38">
            <v>24</v>
          </cell>
        </row>
        <row r="39">
          <cell r="S39">
            <v>0</v>
          </cell>
          <cell r="V39">
            <v>13</v>
          </cell>
        </row>
        <row r="40">
          <cell r="S40">
            <v>0</v>
          </cell>
          <cell r="V40">
            <v>24</v>
          </cell>
        </row>
        <row r="41">
          <cell r="S41">
            <v>0</v>
          </cell>
          <cell r="V41">
            <v>16</v>
          </cell>
        </row>
        <row r="42">
          <cell r="S42">
            <v>0</v>
          </cell>
          <cell r="V42">
            <v>24</v>
          </cell>
        </row>
        <row r="43">
          <cell r="S43">
            <v>0</v>
          </cell>
          <cell r="V43">
            <v>18</v>
          </cell>
        </row>
        <row r="44">
          <cell r="S44">
            <v>0</v>
          </cell>
          <cell r="V44">
            <v>26</v>
          </cell>
        </row>
        <row r="45">
          <cell r="S45">
            <v>0</v>
          </cell>
          <cell r="V45">
            <v>20</v>
          </cell>
        </row>
        <row r="46">
          <cell r="S46">
            <v>0</v>
          </cell>
          <cell r="V46">
            <v>24</v>
          </cell>
        </row>
        <row r="47">
          <cell r="S47">
            <v>0</v>
          </cell>
          <cell r="V47">
            <v>24</v>
          </cell>
        </row>
        <row r="48">
          <cell r="S48">
            <v>0</v>
          </cell>
          <cell r="V48">
            <v>26</v>
          </cell>
        </row>
        <row r="49">
          <cell r="S49">
            <v>0</v>
          </cell>
          <cell r="V49">
            <v>24</v>
          </cell>
        </row>
        <row r="50">
          <cell r="S50">
            <v>0</v>
          </cell>
          <cell r="V50">
            <v>16</v>
          </cell>
        </row>
        <row r="51">
          <cell r="S51">
            <v>0</v>
          </cell>
          <cell r="V51">
            <v>18</v>
          </cell>
        </row>
        <row r="52">
          <cell r="S52">
            <v>0</v>
          </cell>
          <cell r="V52">
            <v>24</v>
          </cell>
        </row>
        <row r="53">
          <cell r="S53">
            <v>0</v>
          </cell>
          <cell r="V53">
            <v>24</v>
          </cell>
        </row>
        <row r="54">
          <cell r="S54">
            <v>0</v>
          </cell>
          <cell r="V54">
            <v>2</v>
          </cell>
        </row>
        <row r="55">
          <cell r="S55">
            <v>0</v>
          </cell>
          <cell r="V55">
            <v>13</v>
          </cell>
        </row>
        <row r="56">
          <cell r="S56">
            <v>0</v>
          </cell>
          <cell r="V56">
            <v>24</v>
          </cell>
        </row>
        <row r="57">
          <cell r="S57">
            <v>0</v>
          </cell>
          <cell r="V57">
            <v>15</v>
          </cell>
        </row>
        <row r="58">
          <cell r="S58">
            <v>0</v>
          </cell>
          <cell r="V58">
            <v>17</v>
          </cell>
        </row>
        <row r="59">
          <cell r="S59">
            <v>0</v>
          </cell>
          <cell r="V59">
            <v>15</v>
          </cell>
        </row>
        <row r="60">
          <cell r="S60">
            <v>0</v>
          </cell>
          <cell r="V60">
            <v>7</v>
          </cell>
        </row>
        <row r="61">
          <cell r="S61">
            <v>0</v>
          </cell>
          <cell r="V61">
            <v>1</v>
          </cell>
        </row>
        <row r="62">
          <cell r="S62">
            <v>0</v>
          </cell>
          <cell r="V62">
            <v>1</v>
          </cell>
        </row>
        <row r="63">
          <cell r="S63">
            <v>114.16963487332337</v>
          </cell>
          <cell r="V63">
            <v>21</v>
          </cell>
        </row>
        <row r="64">
          <cell r="S64">
            <v>0</v>
          </cell>
          <cell r="V64">
            <v>21</v>
          </cell>
        </row>
        <row r="65">
          <cell r="S65">
            <v>81.524466459775596</v>
          </cell>
          <cell r="V65">
            <v>21</v>
          </cell>
        </row>
        <row r="66">
          <cell r="S66">
            <v>0</v>
          </cell>
          <cell r="V66">
            <v>1</v>
          </cell>
        </row>
        <row r="67">
          <cell r="S67">
            <v>0</v>
          </cell>
          <cell r="V67">
            <v>1</v>
          </cell>
        </row>
        <row r="68">
          <cell r="S68">
            <v>0</v>
          </cell>
          <cell r="V68">
            <v>10</v>
          </cell>
        </row>
        <row r="69">
          <cell r="S69">
            <v>16.594701632325396</v>
          </cell>
          <cell r="V69">
            <v>1</v>
          </cell>
        </row>
        <row r="70">
          <cell r="S70">
            <v>0</v>
          </cell>
          <cell r="V70">
            <v>11</v>
          </cell>
        </row>
        <row r="71">
          <cell r="S71">
            <v>0</v>
          </cell>
          <cell r="V71">
            <v>11</v>
          </cell>
        </row>
        <row r="72">
          <cell r="S72">
            <v>3.0803870310145459E-3</v>
          </cell>
          <cell r="V72">
            <v>11</v>
          </cell>
        </row>
        <row r="73">
          <cell r="S73">
            <v>4.3311274738610916E-3</v>
          </cell>
          <cell r="V73">
            <v>9</v>
          </cell>
        </row>
        <row r="74">
          <cell r="S74">
            <v>21.054116107382551</v>
          </cell>
          <cell r="V74">
            <v>27</v>
          </cell>
        </row>
        <row r="75">
          <cell r="S75">
            <v>0</v>
          </cell>
          <cell r="V75">
            <v>27</v>
          </cell>
        </row>
        <row r="76">
          <cell r="S76">
            <v>0</v>
          </cell>
          <cell r="V76">
            <v>7</v>
          </cell>
        </row>
        <row r="77">
          <cell r="S77">
            <v>0</v>
          </cell>
          <cell r="V77">
            <v>10</v>
          </cell>
        </row>
        <row r="78">
          <cell r="S78">
            <v>0</v>
          </cell>
          <cell r="V78">
            <v>10</v>
          </cell>
        </row>
        <row r="79">
          <cell r="S79">
            <v>0</v>
          </cell>
          <cell r="V79">
            <v>1</v>
          </cell>
        </row>
        <row r="80">
          <cell r="S80">
            <v>71.773903666427032</v>
          </cell>
          <cell r="V80">
            <v>26</v>
          </cell>
        </row>
        <row r="81">
          <cell r="S81">
            <v>23.876785286364722</v>
          </cell>
          <cell r="V81">
            <v>26</v>
          </cell>
        </row>
        <row r="82">
          <cell r="S82">
            <v>0</v>
          </cell>
          <cell r="V82">
            <v>26</v>
          </cell>
        </row>
        <row r="83">
          <cell r="S83">
            <v>57.41912293314163</v>
          </cell>
          <cell r="V83">
            <v>26</v>
          </cell>
        </row>
        <row r="84">
          <cell r="S84">
            <v>87.791030383914531</v>
          </cell>
          <cell r="V84">
            <v>11</v>
          </cell>
        </row>
        <row r="85">
          <cell r="S85">
            <v>0</v>
          </cell>
          <cell r="V85">
            <v>1</v>
          </cell>
        </row>
        <row r="86">
          <cell r="S86">
            <v>0</v>
          </cell>
          <cell r="V86">
            <v>1</v>
          </cell>
        </row>
        <row r="87">
          <cell r="S87">
            <v>0</v>
          </cell>
          <cell r="V87">
            <v>1</v>
          </cell>
        </row>
        <row r="88">
          <cell r="S88">
            <v>0</v>
          </cell>
          <cell r="V88">
            <v>14</v>
          </cell>
        </row>
        <row r="89">
          <cell r="S89">
            <v>0.48835586857579483</v>
          </cell>
          <cell r="V89">
            <v>1</v>
          </cell>
        </row>
        <row r="90">
          <cell r="S90">
            <v>0</v>
          </cell>
          <cell r="V90">
            <v>1</v>
          </cell>
        </row>
        <row r="91">
          <cell r="S91">
            <v>0</v>
          </cell>
          <cell r="V91">
            <v>1</v>
          </cell>
        </row>
        <row r="92">
          <cell r="S92">
            <v>0</v>
          </cell>
          <cell r="V92">
            <v>18</v>
          </cell>
        </row>
        <row r="93">
          <cell r="S93">
            <v>0</v>
          </cell>
          <cell r="V93">
            <v>3</v>
          </cell>
        </row>
        <row r="94">
          <cell r="S94">
            <v>0</v>
          </cell>
          <cell r="V94">
            <v>1</v>
          </cell>
        </row>
        <row r="95">
          <cell r="S95">
            <v>0</v>
          </cell>
          <cell r="V95">
            <v>10</v>
          </cell>
        </row>
        <row r="96">
          <cell r="S96">
            <v>0</v>
          </cell>
          <cell r="V96">
            <v>18</v>
          </cell>
        </row>
        <row r="97">
          <cell r="S97">
            <v>154.2240466951028</v>
          </cell>
          <cell r="V97">
            <v>18</v>
          </cell>
        </row>
        <row r="98">
          <cell r="S98">
            <v>0</v>
          </cell>
          <cell r="V98">
            <v>3</v>
          </cell>
        </row>
        <row r="99">
          <cell r="S99">
            <v>0</v>
          </cell>
          <cell r="V99">
            <v>3</v>
          </cell>
        </row>
        <row r="100">
          <cell r="S100">
            <v>0</v>
          </cell>
          <cell r="V100">
            <v>17</v>
          </cell>
        </row>
        <row r="101">
          <cell r="S101">
            <v>0</v>
          </cell>
          <cell r="V101">
            <v>17</v>
          </cell>
        </row>
        <row r="102">
          <cell r="S102">
            <v>0</v>
          </cell>
          <cell r="V102">
            <v>18</v>
          </cell>
        </row>
        <row r="103">
          <cell r="S103">
            <v>0</v>
          </cell>
          <cell r="V103">
            <v>10</v>
          </cell>
        </row>
        <row r="104">
          <cell r="S104">
            <v>4.8835586857579492E-3</v>
          </cell>
          <cell r="V104">
            <v>1</v>
          </cell>
        </row>
        <row r="105">
          <cell r="S105">
            <v>0</v>
          </cell>
          <cell r="V105">
            <v>11</v>
          </cell>
        </row>
        <row r="106">
          <cell r="S106">
            <v>0</v>
          </cell>
          <cell r="V106">
            <v>11</v>
          </cell>
        </row>
        <row r="107">
          <cell r="S107">
            <v>0</v>
          </cell>
          <cell r="V107">
            <v>16</v>
          </cell>
        </row>
        <row r="108">
          <cell r="S108">
            <v>0</v>
          </cell>
          <cell r="V108">
            <v>7</v>
          </cell>
        </row>
        <row r="109">
          <cell r="S109">
            <v>52.381</v>
          </cell>
          <cell r="V109">
            <v>25</v>
          </cell>
        </row>
        <row r="110">
          <cell r="S110">
            <v>0</v>
          </cell>
          <cell r="V110">
            <v>25</v>
          </cell>
        </row>
        <row r="111">
          <cell r="S111">
            <v>0</v>
          </cell>
          <cell r="V111">
            <v>19</v>
          </cell>
        </row>
        <row r="112">
          <cell r="S112">
            <v>0</v>
          </cell>
          <cell r="V112">
            <v>25</v>
          </cell>
        </row>
        <row r="113">
          <cell r="S113">
            <v>0</v>
          </cell>
          <cell r="V113">
            <v>15</v>
          </cell>
        </row>
        <row r="114">
          <cell r="S114">
            <v>27.93</v>
          </cell>
          <cell r="V114">
            <v>23</v>
          </cell>
        </row>
        <row r="115">
          <cell r="S115">
            <v>0</v>
          </cell>
          <cell r="V115">
            <v>23</v>
          </cell>
        </row>
        <row r="116">
          <cell r="S116">
            <v>48.902000000000001</v>
          </cell>
          <cell r="V116">
            <v>18</v>
          </cell>
        </row>
        <row r="117">
          <cell r="S117">
            <v>0</v>
          </cell>
          <cell r="V117">
            <v>18</v>
          </cell>
        </row>
        <row r="118">
          <cell r="S118">
            <v>0</v>
          </cell>
          <cell r="V118">
            <v>25</v>
          </cell>
        </row>
        <row r="119">
          <cell r="S119">
            <v>0</v>
          </cell>
          <cell r="V119">
            <v>25</v>
          </cell>
        </row>
        <row r="120">
          <cell r="S120">
            <v>3.0803870310145459E-3</v>
          </cell>
          <cell r="V120">
            <v>11</v>
          </cell>
        </row>
        <row r="121">
          <cell r="S121">
            <v>17.460333333333331</v>
          </cell>
          <cell r="V121">
            <v>16</v>
          </cell>
        </row>
        <row r="122">
          <cell r="S122">
            <v>0</v>
          </cell>
          <cell r="V122">
            <v>10</v>
          </cell>
        </row>
        <row r="123">
          <cell r="S123">
            <v>0</v>
          </cell>
          <cell r="V123">
            <v>26</v>
          </cell>
        </row>
        <row r="124">
          <cell r="S124">
            <v>0</v>
          </cell>
          <cell r="V124">
            <v>26</v>
          </cell>
        </row>
        <row r="125">
          <cell r="S125">
            <v>0</v>
          </cell>
          <cell r="V125">
            <v>11</v>
          </cell>
        </row>
        <row r="126">
          <cell r="S126">
            <v>0</v>
          </cell>
          <cell r="V126">
            <v>18</v>
          </cell>
        </row>
        <row r="127">
          <cell r="S127">
            <v>0</v>
          </cell>
          <cell r="V127">
            <v>20</v>
          </cell>
        </row>
        <row r="128">
          <cell r="S128">
            <v>0</v>
          </cell>
          <cell r="V128">
            <v>16</v>
          </cell>
        </row>
        <row r="129">
          <cell r="S129">
            <v>284.15100000000001</v>
          </cell>
          <cell r="V129">
            <v>18</v>
          </cell>
        </row>
        <row r="130">
          <cell r="S130">
            <v>0</v>
          </cell>
          <cell r="V130">
            <v>18</v>
          </cell>
        </row>
        <row r="131">
          <cell r="S131">
            <v>2.6124777850528485E-3</v>
          </cell>
          <cell r="V131">
            <v>18</v>
          </cell>
        </row>
        <row r="132">
          <cell r="S132">
            <v>38.47889965042814</v>
          </cell>
          <cell r="V132">
            <v>18</v>
          </cell>
        </row>
        <row r="133">
          <cell r="S133">
            <v>0</v>
          </cell>
          <cell r="V133">
            <v>24</v>
          </cell>
        </row>
        <row r="134">
          <cell r="S134">
            <v>0</v>
          </cell>
          <cell r="V134">
            <v>16</v>
          </cell>
        </row>
        <row r="135">
          <cell r="S135">
            <v>60.425700934579417</v>
          </cell>
          <cell r="V135">
            <v>16</v>
          </cell>
        </row>
        <row r="136">
          <cell r="S136">
            <v>34.442649532710277</v>
          </cell>
          <cell r="V136">
            <v>16</v>
          </cell>
        </row>
        <row r="137">
          <cell r="S137">
            <v>0</v>
          </cell>
          <cell r="V137">
            <v>16</v>
          </cell>
        </row>
        <row r="138">
          <cell r="S138">
            <v>0</v>
          </cell>
          <cell r="V138">
            <v>7</v>
          </cell>
        </row>
        <row r="139">
          <cell r="S139">
            <v>0</v>
          </cell>
          <cell r="V139">
            <v>10</v>
          </cell>
        </row>
        <row r="140">
          <cell r="S140">
            <v>17.460333333333331</v>
          </cell>
          <cell r="V140">
            <v>16</v>
          </cell>
        </row>
        <row r="141">
          <cell r="S141">
            <v>0</v>
          </cell>
          <cell r="V141">
            <v>16</v>
          </cell>
        </row>
        <row r="142">
          <cell r="S142">
            <v>0</v>
          </cell>
          <cell r="V142">
            <v>16</v>
          </cell>
        </row>
        <row r="143">
          <cell r="S143">
            <v>6.0813376051261518E-2</v>
          </cell>
          <cell r="V143">
            <v>18</v>
          </cell>
        </row>
        <row r="144">
          <cell r="S144">
            <v>6.0813376051261518E-2</v>
          </cell>
          <cell r="V144">
            <v>18</v>
          </cell>
        </row>
        <row r="145">
          <cell r="S145">
            <v>0</v>
          </cell>
          <cell r="V145">
            <v>12</v>
          </cell>
        </row>
        <row r="146">
          <cell r="S146">
            <v>91.123260063559329</v>
          </cell>
          <cell r="V146">
            <v>18</v>
          </cell>
        </row>
        <row r="147">
          <cell r="S147">
            <v>0</v>
          </cell>
          <cell r="V147">
            <v>26</v>
          </cell>
        </row>
        <row r="148">
          <cell r="S148">
            <v>0</v>
          </cell>
          <cell r="V148">
            <v>10</v>
          </cell>
        </row>
        <row r="149">
          <cell r="S149">
            <v>0</v>
          </cell>
          <cell r="V149">
            <v>1</v>
          </cell>
        </row>
        <row r="150">
          <cell r="S150">
            <v>3.8183824372348954E-3</v>
          </cell>
          <cell r="V150">
            <v>21</v>
          </cell>
        </row>
        <row r="151">
          <cell r="S151">
            <v>0</v>
          </cell>
          <cell r="V151">
            <v>1</v>
          </cell>
        </row>
        <row r="152">
          <cell r="S152">
            <v>0</v>
          </cell>
          <cell r="V152">
            <v>1</v>
          </cell>
        </row>
        <row r="153">
          <cell r="S153">
            <v>0</v>
          </cell>
          <cell r="V153">
            <v>10</v>
          </cell>
        </row>
        <row r="154">
          <cell r="S154">
            <v>0</v>
          </cell>
          <cell r="V154">
            <v>24</v>
          </cell>
        </row>
        <row r="155">
          <cell r="S155">
            <v>0</v>
          </cell>
          <cell r="V155">
            <v>5</v>
          </cell>
        </row>
        <row r="156">
          <cell r="S156">
            <v>0</v>
          </cell>
          <cell r="V156">
            <v>9</v>
          </cell>
        </row>
        <row r="157">
          <cell r="S157">
            <v>0</v>
          </cell>
          <cell r="V157">
            <v>10</v>
          </cell>
        </row>
        <row r="158">
          <cell r="S158">
            <v>49.713706960440646</v>
          </cell>
          <cell r="V158">
            <v>5</v>
          </cell>
        </row>
        <row r="159">
          <cell r="S159">
            <v>0</v>
          </cell>
          <cell r="V159">
            <v>11</v>
          </cell>
        </row>
        <row r="160">
          <cell r="S160">
            <v>0</v>
          </cell>
          <cell r="V160">
            <v>11</v>
          </cell>
        </row>
        <row r="161">
          <cell r="S161">
            <v>0</v>
          </cell>
          <cell r="V161">
            <v>7</v>
          </cell>
        </row>
        <row r="162">
          <cell r="S162">
            <v>0</v>
          </cell>
          <cell r="V162">
            <v>19</v>
          </cell>
        </row>
        <row r="163">
          <cell r="S163">
            <v>4.250536044576058E-2</v>
          </cell>
          <cell r="V163">
            <v>3</v>
          </cell>
        </row>
        <row r="164">
          <cell r="S164">
            <v>0</v>
          </cell>
          <cell r="V164">
            <v>16</v>
          </cell>
        </row>
        <row r="165">
          <cell r="S165">
            <v>0</v>
          </cell>
          <cell r="V165">
            <v>18</v>
          </cell>
        </row>
        <row r="166">
          <cell r="S166">
            <v>0</v>
          </cell>
          <cell r="V166">
            <v>1</v>
          </cell>
        </row>
        <row r="167">
          <cell r="S167">
            <v>0</v>
          </cell>
          <cell r="V167">
            <v>1</v>
          </cell>
        </row>
        <row r="168">
          <cell r="S168">
            <v>0</v>
          </cell>
          <cell r="V168">
            <v>1</v>
          </cell>
        </row>
        <row r="169">
          <cell r="S169">
            <v>186.249</v>
          </cell>
          <cell r="V169">
            <v>24</v>
          </cell>
        </row>
        <row r="170">
          <cell r="S170">
            <v>0</v>
          </cell>
          <cell r="V170">
            <v>1</v>
          </cell>
        </row>
        <row r="171">
          <cell r="S171">
            <v>0</v>
          </cell>
          <cell r="V171">
            <v>7</v>
          </cell>
        </row>
        <row r="172">
          <cell r="S172">
            <v>38.47889965042814</v>
          </cell>
          <cell r="V172">
            <v>18</v>
          </cell>
        </row>
        <row r="173">
          <cell r="S173">
            <v>34.251000000000005</v>
          </cell>
          <cell r="V173">
            <v>26</v>
          </cell>
        </row>
        <row r="174">
          <cell r="S174">
            <v>9.7643543675723254</v>
          </cell>
          <cell r="V174">
            <v>25</v>
          </cell>
        </row>
        <row r="175">
          <cell r="S175">
            <v>0</v>
          </cell>
          <cell r="V175">
            <v>25</v>
          </cell>
        </row>
        <row r="176">
          <cell r="S176">
            <v>39.135688847985271</v>
          </cell>
          <cell r="V176">
            <v>25</v>
          </cell>
        </row>
        <row r="177">
          <cell r="S177">
            <v>15.37113128476258</v>
          </cell>
          <cell r="V177">
            <v>10</v>
          </cell>
        </row>
        <row r="178">
          <cell r="S178">
            <v>0</v>
          </cell>
          <cell r="V178">
            <v>16</v>
          </cell>
        </row>
        <row r="179">
          <cell r="S179">
            <v>0</v>
          </cell>
          <cell r="V179">
            <v>1</v>
          </cell>
        </row>
        <row r="180">
          <cell r="S180">
            <v>0</v>
          </cell>
          <cell r="V180">
            <v>1</v>
          </cell>
        </row>
        <row r="181">
          <cell r="S181">
            <v>0</v>
          </cell>
          <cell r="V181">
            <v>12</v>
          </cell>
        </row>
        <row r="182">
          <cell r="S182">
            <v>207.89411874533241</v>
          </cell>
          <cell r="V182">
            <v>8</v>
          </cell>
        </row>
        <row r="183">
          <cell r="S183">
            <v>17.460333333333331</v>
          </cell>
          <cell r="V183">
            <v>16</v>
          </cell>
        </row>
        <row r="184">
          <cell r="S184">
            <v>0</v>
          </cell>
          <cell r="V184">
            <v>11</v>
          </cell>
        </row>
        <row r="185">
          <cell r="S185">
            <v>0</v>
          </cell>
          <cell r="V185">
            <v>11</v>
          </cell>
        </row>
        <row r="186">
          <cell r="S186">
            <v>0</v>
          </cell>
          <cell r="V186">
            <v>11</v>
          </cell>
        </row>
        <row r="187">
          <cell r="S187">
            <v>1.9567844423992644E-3</v>
          </cell>
          <cell r="V187">
            <v>25</v>
          </cell>
        </row>
        <row r="188">
          <cell r="S188">
            <v>15.847940058870757</v>
          </cell>
          <cell r="V188">
            <v>1</v>
          </cell>
        </row>
        <row r="189">
          <cell r="S189">
            <v>0</v>
          </cell>
          <cell r="V189">
            <v>11</v>
          </cell>
        </row>
        <row r="190">
          <cell r="S190">
            <v>0</v>
          </cell>
          <cell r="V190">
            <v>11</v>
          </cell>
        </row>
        <row r="191">
          <cell r="S191">
            <v>0</v>
          </cell>
          <cell r="V191">
            <v>12</v>
          </cell>
        </row>
        <row r="192">
          <cell r="S192">
            <v>0</v>
          </cell>
          <cell r="V192">
            <v>16</v>
          </cell>
        </row>
        <row r="193">
          <cell r="S193">
            <v>0</v>
          </cell>
          <cell r="V193">
            <v>11</v>
          </cell>
        </row>
        <row r="194">
          <cell r="S194">
            <v>0</v>
          </cell>
          <cell r="V194">
            <v>24</v>
          </cell>
        </row>
        <row r="195">
          <cell r="S195">
            <v>0</v>
          </cell>
          <cell r="V195">
            <v>24</v>
          </cell>
        </row>
        <row r="196">
          <cell r="S196">
            <v>0</v>
          </cell>
          <cell r="V196">
            <v>12</v>
          </cell>
        </row>
        <row r="197">
          <cell r="S197">
            <v>31.529933101418258</v>
          </cell>
          <cell r="V197">
            <v>1</v>
          </cell>
        </row>
        <row r="198">
          <cell r="S198">
            <v>0</v>
          </cell>
          <cell r="V198">
            <v>16</v>
          </cell>
        </row>
        <row r="199">
          <cell r="S199">
            <v>0</v>
          </cell>
          <cell r="V199">
            <v>5</v>
          </cell>
        </row>
        <row r="200">
          <cell r="S200">
            <v>0</v>
          </cell>
          <cell r="V200">
            <v>10</v>
          </cell>
        </row>
        <row r="201">
          <cell r="S201">
            <v>79.38</v>
          </cell>
          <cell r="V201">
            <v>18</v>
          </cell>
        </row>
        <row r="202">
          <cell r="S202">
            <v>21.439080995612404</v>
          </cell>
          <cell r="V202">
            <v>9</v>
          </cell>
        </row>
        <row r="203">
          <cell r="S203">
            <v>5.88</v>
          </cell>
          <cell r="V203">
            <v>25</v>
          </cell>
        </row>
        <row r="204">
          <cell r="S204">
            <v>0</v>
          </cell>
          <cell r="V204">
            <v>25</v>
          </cell>
        </row>
        <row r="205">
          <cell r="S205">
            <v>1148.56</v>
          </cell>
          <cell r="V205">
            <v>19</v>
          </cell>
        </row>
        <row r="206">
          <cell r="S206">
            <v>0</v>
          </cell>
          <cell r="V206">
            <v>15</v>
          </cell>
        </row>
        <row r="207">
          <cell r="S207">
            <v>0</v>
          </cell>
          <cell r="V207">
            <v>13</v>
          </cell>
        </row>
        <row r="208">
          <cell r="S208">
            <v>0</v>
          </cell>
          <cell r="V208">
            <v>13</v>
          </cell>
        </row>
        <row r="209">
          <cell r="S209">
            <v>13.425999999999998</v>
          </cell>
          <cell r="V209">
            <v>21</v>
          </cell>
        </row>
        <row r="210">
          <cell r="S210">
            <v>0</v>
          </cell>
          <cell r="V210">
            <v>18</v>
          </cell>
        </row>
        <row r="211">
          <cell r="S211">
            <v>0</v>
          </cell>
          <cell r="V211">
            <v>1</v>
          </cell>
        </row>
        <row r="212">
          <cell r="S212">
            <v>0</v>
          </cell>
          <cell r="V212">
            <v>11</v>
          </cell>
        </row>
        <row r="213">
          <cell r="S213">
            <v>0</v>
          </cell>
          <cell r="V213">
            <v>11</v>
          </cell>
        </row>
        <row r="214">
          <cell r="S214">
            <v>0</v>
          </cell>
          <cell r="V214">
            <v>18</v>
          </cell>
        </row>
        <row r="215">
          <cell r="S215">
            <v>6.0813376051261518E-2</v>
          </cell>
          <cell r="V215">
            <v>18</v>
          </cell>
        </row>
        <row r="216">
          <cell r="S216">
            <v>40.0556616643929</v>
          </cell>
          <cell r="V216">
            <v>15</v>
          </cell>
        </row>
        <row r="217">
          <cell r="S217">
            <v>1161.3</v>
          </cell>
          <cell r="V217">
            <v>15</v>
          </cell>
        </row>
        <row r="218">
          <cell r="S218">
            <v>0</v>
          </cell>
          <cell r="V218">
            <v>15</v>
          </cell>
        </row>
        <row r="219">
          <cell r="S219">
            <v>0</v>
          </cell>
          <cell r="V219">
            <v>17</v>
          </cell>
        </row>
        <row r="220">
          <cell r="S220">
            <v>0</v>
          </cell>
          <cell r="V220">
            <v>24</v>
          </cell>
        </row>
        <row r="221">
          <cell r="S221">
            <v>0</v>
          </cell>
          <cell r="V221">
            <v>11</v>
          </cell>
        </row>
        <row r="222">
          <cell r="S222">
            <v>0</v>
          </cell>
          <cell r="V222">
            <v>1</v>
          </cell>
        </row>
        <row r="223">
          <cell r="S223">
            <v>0</v>
          </cell>
          <cell r="V223">
            <v>7</v>
          </cell>
        </row>
        <row r="224">
          <cell r="S224">
            <v>0</v>
          </cell>
          <cell r="V224">
            <v>18</v>
          </cell>
        </row>
        <row r="225">
          <cell r="S225">
            <v>0</v>
          </cell>
          <cell r="V225">
            <v>18</v>
          </cell>
        </row>
        <row r="226">
          <cell r="S226">
            <v>0</v>
          </cell>
          <cell r="V226">
            <v>18</v>
          </cell>
        </row>
        <row r="227">
          <cell r="S227">
            <v>0</v>
          </cell>
          <cell r="V227">
            <v>18</v>
          </cell>
        </row>
        <row r="228">
          <cell r="S228">
            <v>0</v>
          </cell>
          <cell r="V228">
            <v>18</v>
          </cell>
        </row>
        <row r="229">
          <cell r="S229">
            <v>0</v>
          </cell>
          <cell r="V229">
            <v>18</v>
          </cell>
        </row>
        <row r="230">
          <cell r="S230">
            <v>0</v>
          </cell>
          <cell r="V230">
            <v>18</v>
          </cell>
        </row>
        <row r="231">
          <cell r="S231">
            <v>61.607740620290905</v>
          </cell>
          <cell r="V231">
            <v>11</v>
          </cell>
        </row>
        <row r="232">
          <cell r="S232">
            <v>0</v>
          </cell>
          <cell r="V232">
            <v>4</v>
          </cell>
        </row>
        <row r="233">
          <cell r="S233">
            <v>833</v>
          </cell>
          <cell r="V233">
            <v>15</v>
          </cell>
        </row>
        <row r="234">
          <cell r="S234">
            <v>0</v>
          </cell>
          <cell r="V234">
            <v>1</v>
          </cell>
        </row>
        <row r="235">
          <cell r="S235">
            <v>0</v>
          </cell>
          <cell r="V235">
            <v>25</v>
          </cell>
        </row>
        <row r="236">
          <cell r="S236">
            <v>17.553424624333495</v>
          </cell>
          <cell r="V236">
            <v>25</v>
          </cell>
        </row>
        <row r="237">
          <cell r="S237">
            <v>3.0187792903942552</v>
          </cell>
          <cell r="V237">
            <v>11</v>
          </cell>
        </row>
        <row r="238">
          <cell r="S238">
            <v>27.93</v>
          </cell>
          <cell r="V238">
            <v>18</v>
          </cell>
        </row>
        <row r="239">
          <cell r="S239">
            <v>0</v>
          </cell>
          <cell r="V239">
            <v>18</v>
          </cell>
        </row>
        <row r="240">
          <cell r="S240">
            <v>0</v>
          </cell>
          <cell r="V240">
            <v>1</v>
          </cell>
        </row>
        <row r="241">
          <cell r="S241">
            <v>0</v>
          </cell>
          <cell r="V241">
            <v>24</v>
          </cell>
        </row>
        <row r="242">
          <cell r="S242">
            <v>0</v>
          </cell>
          <cell r="V242">
            <v>10</v>
          </cell>
        </row>
        <row r="243">
          <cell r="S243">
            <v>0</v>
          </cell>
          <cell r="V243">
            <v>20</v>
          </cell>
        </row>
        <row r="244">
          <cell r="S244">
            <v>0</v>
          </cell>
          <cell r="V244">
            <v>18</v>
          </cell>
        </row>
        <row r="245">
          <cell r="S245">
            <v>0</v>
          </cell>
          <cell r="V245">
            <v>20</v>
          </cell>
        </row>
        <row r="246">
          <cell r="S246">
            <v>60.923660490736097</v>
          </cell>
          <cell r="V246">
            <v>5</v>
          </cell>
        </row>
        <row r="247">
          <cell r="S247">
            <v>0</v>
          </cell>
          <cell r="V247">
            <v>16</v>
          </cell>
        </row>
        <row r="248">
          <cell r="S248">
            <v>0</v>
          </cell>
          <cell r="V248">
            <v>10</v>
          </cell>
        </row>
        <row r="249">
          <cell r="S249">
            <v>0</v>
          </cell>
          <cell r="V249">
            <v>12</v>
          </cell>
        </row>
        <row r="250">
          <cell r="S250">
            <v>21.054116107382551</v>
          </cell>
          <cell r="V250">
            <v>26</v>
          </cell>
        </row>
        <row r="251">
          <cell r="S251">
            <v>0</v>
          </cell>
          <cell r="V251">
            <v>26</v>
          </cell>
        </row>
        <row r="252">
          <cell r="S252">
            <v>0</v>
          </cell>
          <cell r="V252">
            <v>26</v>
          </cell>
        </row>
        <row r="253">
          <cell r="S253">
            <v>13.425999999999998</v>
          </cell>
          <cell r="V253">
            <v>21</v>
          </cell>
        </row>
        <row r="254">
          <cell r="S254">
            <v>0</v>
          </cell>
          <cell r="V254">
            <v>11</v>
          </cell>
        </row>
        <row r="255">
          <cell r="S255">
            <v>0</v>
          </cell>
          <cell r="V255">
            <v>11</v>
          </cell>
        </row>
        <row r="256">
          <cell r="S256">
            <v>0</v>
          </cell>
          <cell r="V256">
            <v>1</v>
          </cell>
        </row>
        <row r="257">
          <cell r="S257">
            <v>38.167813754348408</v>
          </cell>
          <cell r="V257">
            <v>3</v>
          </cell>
        </row>
        <row r="258">
          <cell r="S258">
            <v>0</v>
          </cell>
          <cell r="V258">
            <v>5</v>
          </cell>
        </row>
        <row r="259">
          <cell r="S259">
            <v>0</v>
          </cell>
          <cell r="V259">
            <v>26</v>
          </cell>
        </row>
        <row r="260">
          <cell r="S260">
            <v>0</v>
          </cell>
          <cell r="V260">
            <v>11</v>
          </cell>
        </row>
        <row r="261">
          <cell r="S261">
            <v>9.2534428017061678</v>
          </cell>
          <cell r="V261">
            <v>18</v>
          </cell>
        </row>
        <row r="262">
          <cell r="S262">
            <v>0</v>
          </cell>
          <cell r="V262">
            <v>10</v>
          </cell>
        </row>
        <row r="263">
          <cell r="S263">
            <v>0</v>
          </cell>
          <cell r="V263">
            <v>15</v>
          </cell>
        </row>
        <row r="264">
          <cell r="S264">
            <v>0</v>
          </cell>
          <cell r="V264">
            <v>19</v>
          </cell>
        </row>
        <row r="265">
          <cell r="S265">
            <v>176.4</v>
          </cell>
          <cell r="V265">
            <v>16</v>
          </cell>
        </row>
        <row r="266">
          <cell r="S266">
            <v>21.612326094566836</v>
          </cell>
          <cell r="V266">
            <v>9</v>
          </cell>
        </row>
        <row r="267">
          <cell r="S267">
            <v>0</v>
          </cell>
          <cell r="V267">
            <v>9</v>
          </cell>
        </row>
        <row r="268">
          <cell r="S268">
            <v>123.43713300504109</v>
          </cell>
          <cell r="V268">
            <v>9</v>
          </cell>
        </row>
        <row r="269">
          <cell r="S269">
            <v>13.403205307961942</v>
          </cell>
          <cell r="V269">
            <v>6</v>
          </cell>
        </row>
        <row r="270">
          <cell r="S270">
            <v>0</v>
          </cell>
          <cell r="V270">
            <v>11</v>
          </cell>
        </row>
        <row r="271">
          <cell r="S271">
            <v>0</v>
          </cell>
          <cell r="V271">
            <v>11</v>
          </cell>
        </row>
        <row r="272">
          <cell r="S272">
            <v>294</v>
          </cell>
          <cell r="V272">
            <v>16</v>
          </cell>
        </row>
        <row r="273">
          <cell r="S273">
            <v>0</v>
          </cell>
          <cell r="V273">
            <v>25</v>
          </cell>
        </row>
        <row r="274">
          <cell r="S274">
            <v>0</v>
          </cell>
          <cell r="V274">
            <v>25</v>
          </cell>
        </row>
        <row r="275">
          <cell r="S275">
            <v>0</v>
          </cell>
          <cell r="V275">
            <v>25</v>
          </cell>
        </row>
        <row r="276">
          <cell r="S276">
            <v>1275.1608133728175</v>
          </cell>
          <cell r="V276">
            <v>1</v>
          </cell>
        </row>
        <row r="277">
          <cell r="S277">
            <v>0</v>
          </cell>
          <cell r="V277">
            <v>7</v>
          </cell>
        </row>
        <row r="278">
          <cell r="S278">
            <v>0</v>
          </cell>
          <cell r="V278">
            <v>20</v>
          </cell>
        </row>
        <row r="279">
          <cell r="S279">
            <v>0</v>
          </cell>
          <cell r="V279">
            <v>16</v>
          </cell>
        </row>
        <row r="280">
          <cell r="S280">
            <v>0</v>
          </cell>
          <cell r="V280">
            <v>11</v>
          </cell>
        </row>
        <row r="281">
          <cell r="S281">
            <v>0</v>
          </cell>
          <cell r="V281">
            <v>18</v>
          </cell>
        </row>
        <row r="282">
          <cell r="S282">
            <v>0</v>
          </cell>
          <cell r="V282">
            <v>18</v>
          </cell>
        </row>
        <row r="283">
          <cell r="S283">
            <v>0</v>
          </cell>
          <cell r="V283">
            <v>1</v>
          </cell>
        </row>
        <row r="284">
          <cell r="S284">
            <v>276.36</v>
          </cell>
          <cell r="V284">
            <v>24</v>
          </cell>
        </row>
        <row r="285">
          <cell r="S285">
            <v>0</v>
          </cell>
          <cell r="V285">
            <v>10</v>
          </cell>
        </row>
        <row r="286">
          <cell r="S286">
            <v>82.890534653465366</v>
          </cell>
          <cell r="V286">
            <v>3</v>
          </cell>
        </row>
        <row r="287">
          <cell r="S287">
            <v>0</v>
          </cell>
          <cell r="V287">
            <v>5</v>
          </cell>
        </row>
        <row r="288">
          <cell r="S288">
            <v>0</v>
          </cell>
          <cell r="V288">
            <v>1</v>
          </cell>
        </row>
        <row r="289">
          <cell r="S289">
            <v>33.189403264650792</v>
          </cell>
          <cell r="V289">
            <v>3</v>
          </cell>
        </row>
        <row r="290">
          <cell r="S290">
            <v>64.68812765130545</v>
          </cell>
          <cell r="V290">
            <v>10</v>
          </cell>
        </row>
        <row r="291">
          <cell r="S291">
            <v>0</v>
          </cell>
          <cell r="V291">
            <v>10</v>
          </cell>
        </row>
        <row r="292">
          <cell r="S292">
            <v>0</v>
          </cell>
          <cell r="V292">
            <v>10</v>
          </cell>
        </row>
        <row r="293">
          <cell r="S293">
            <v>0</v>
          </cell>
          <cell r="V293">
            <v>11</v>
          </cell>
        </row>
        <row r="294">
          <cell r="S294">
            <v>0</v>
          </cell>
          <cell r="V294">
            <v>4</v>
          </cell>
        </row>
        <row r="295">
          <cell r="S295">
            <v>0</v>
          </cell>
          <cell r="V295">
            <v>4</v>
          </cell>
        </row>
        <row r="296">
          <cell r="S296">
            <v>0</v>
          </cell>
          <cell r="V296">
            <v>1</v>
          </cell>
        </row>
        <row r="297">
          <cell r="S297">
            <v>0</v>
          </cell>
          <cell r="V297">
            <v>24</v>
          </cell>
        </row>
        <row r="298">
          <cell r="S298">
            <v>0</v>
          </cell>
          <cell r="V298">
            <v>24</v>
          </cell>
        </row>
        <row r="299">
          <cell r="S299">
            <v>0</v>
          </cell>
          <cell r="V299">
            <v>24</v>
          </cell>
        </row>
        <row r="300">
          <cell r="S300">
            <v>0</v>
          </cell>
          <cell r="V300">
            <v>9</v>
          </cell>
        </row>
        <row r="301">
          <cell r="S301">
            <v>0</v>
          </cell>
          <cell r="V301">
            <v>18</v>
          </cell>
        </row>
        <row r="302">
          <cell r="S302">
            <v>184.09831526485058</v>
          </cell>
          <cell r="V302">
            <v>18</v>
          </cell>
        </row>
        <row r="303">
          <cell r="S303">
            <v>0</v>
          </cell>
          <cell r="V303">
            <v>10</v>
          </cell>
        </row>
        <row r="304">
          <cell r="S304">
            <v>3.0803870310145459E-3</v>
          </cell>
          <cell r="V304">
            <v>11</v>
          </cell>
        </row>
        <row r="305">
          <cell r="S305">
            <v>73.929288744349094</v>
          </cell>
          <cell r="V305">
            <v>11</v>
          </cell>
        </row>
        <row r="306">
          <cell r="S306">
            <v>4.3311274738610916E-3</v>
          </cell>
          <cell r="V306">
            <v>9</v>
          </cell>
        </row>
        <row r="307">
          <cell r="S307">
            <v>0</v>
          </cell>
          <cell r="V307">
            <v>16</v>
          </cell>
        </row>
        <row r="308">
          <cell r="S308">
            <v>0</v>
          </cell>
          <cell r="V308">
            <v>5</v>
          </cell>
        </row>
        <row r="309">
          <cell r="S309">
            <v>0</v>
          </cell>
          <cell r="V309">
            <v>18</v>
          </cell>
        </row>
        <row r="310">
          <cell r="S310">
            <v>0</v>
          </cell>
          <cell r="V310">
            <v>18</v>
          </cell>
        </row>
        <row r="311">
          <cell r="S311">
            <v>0</v>
          </cell>
          <cell r="V311">
            <v>16</v>
          </cell>
        </row>
        <row r="312">
          <cell r="S312">
            <v>0</v>
          </cell>
          <cell r="V312">
            <v>16</v>
          </cell>
        </row>
        <row r="313">
          <cell r="S313">
            <v>0</v>
          </cell>
          <cell r="V313">
            <v>10</v>
          </cell>
        </row>
        <row r="314">
          <cell r="S314">
            <v>0</v>
          </cell>
          <cell r="V314">
            <v>11</v>
          </cell>
        </row>
        <row r="315">
          <cell r="S315">
            <v>0</v>
          </cell>
          <cell r="V315">
            <v>11</v>
          </cell>
        </row>
        <row r="316">
          <cell r="S316">
            <v>0</v>
          </cell>
          <cell r="V316">
            <v>1</v>
          </cell>
        </row>
        <row r="317">
          <cell r="S317">
            <v>0</v>
          </cell>
          <cell r="V317">
            <v>18</v>
          </cell>
        </row>
        <row r="318">
          <cell r="S318">
            <v>0</v>
          </cell>
          <cell r="V318">
            <v>11</v>
          </cell>
        </row>
        <row r="319">
          <cell r="S319">
            <v>0</v>
          </cell>
          <cell r="V319">
            <v>12</v>
          </cell>
        </row>
        <row r="320">
          <cell r="S320">
            <v>0</v>
          </cell>
          <cell r="V320">
            <v>12</v>
          </cell>
        </row>
        <row r="321">
          <cell r="S321">
            <v>0</v>
          </cell>
          <cell r="V321">
            <v>12</v>
          </cell>
        </row>
        <row r="322">
          <cell r="S322">
            <v>0</v>
          </cell>
          <cell r="V322">
            <v>11</v>
          </cell>
        </row>
        <row r="323">
          <cell r="S323">
            <v>0</v>
          </cell>
          <cell r="V323">
            <v>13</v>
          </cell>
        </row>
        <row r="324">
          <cell r="S324">
            <v>0</v>
          </cell>
          <cell r="V324">
            <v>11</v>
          </cell>
        </row>
        <row r="325">
          <cell r="S325">
            <v>0</v>
          </cell>
          <cell r="V325">
            <v>17</v>
          </cell>
        </row>
        <row r="326">
          <cell r="S326">
            <v>0</v>
          </cell>
          <cell r="V326">
            <v>1</v>
          </cell>
        </row>
        <row r="327">
          <cell r="S327">
            <v>9.7995100244987754E-3</v>
          </cell>
          <cell r="V327">
            <v>14</v>
          </cell>
        </row>
        <row r="328">
          <cell r="S328">
            <v>0</v>
          </cell>
          <cell r="V328">
            <v>14</v>
          </cell>
        </row>
        <row r="329">
          <cell r="S329">
            <v>0</v>
          </cell>
          <cell r="V329">
            <v>7</v>
          </cell>
        </row>
        <row r="330">
          <cell r="S330">
            <v>0</v>
          </cell>
          <cell r="V330">
            <v>1</v>
          </cell>
        </row>
        <row r="331">
          <cell r="S331">
            <v>0</v>
          </cell>
          <cell r="V331">
            <v>16</v>
          </cell>
        </row>
        <row r="332">
          <cell r="S332">
            <v>30.74226256952516</v>
          </cell>
          <cell r="V332">
            <v>11</v>
          </cell>
        </row>
        <row r="333">
          <cell r="S333">
            <v>4.8999853293852404E-3</v>
          </cell>
          <cell r="V333">
            <v>26</v>
          </cell>
        </row>
        <row r="334">
          <cell r="S334">
            <v>1636.5951000146706</v>
          </cell>
          <cell r="V334">
            <v>26</v>
          </cell>
        </row>
        <row r="335">
          <cell r="S335">
            <v>0</v>
          </cell>
          <cell r="V335">
            <v>21</v>
          </cell>
        </row>
        <row r="336">
          <cell r="S336">
            <v>166.10999999999999</v>
          </cell>
          <cell r="V336">
            <v>21</v>
          </cell>
        </row>
        <row r="337">
          <cell r="S337">
            <v>0</v>
          </cell>
          <cell r="V337">
            <v>1</v>
          </cell>
        </row>
        <row r="338">
          <cell r="S338">
            <v>29.4</v>
          </cell>
          <cell r="V338">
            <v>19</v>
          </cell>
        </row>
        <row r="339">
          <cell r="S339">
            <v>0</v>
          </cell>
          <cell r="V339">
            <v>12</v>
          </cell>
        </row>
        <row r="340">
          <cell r="S340">
            <v>0</v>
          </cell>
          <cell r="V340">
            <v>15</v>
          </cell>
        </row>
        <row r="341">
          <cell r="S341">
            <v>0</v>
          </cell>
          <cell r="V341">
            <v>15</v>
          </cell>
        </row>
        <row r="342">
          <cell r="S342">
            <v>0</v>
          </cell>
          <cell r="V342">
            <v>15</v>
          </cell>
        </row>
        <row r="343">
          <cell r="S343">
            <v>0</v>
          </cell>
          <cell r="V343">
            <v>15</v>
          </cell>
        </row>
        <row r="344">
          <cell r="S344">
            <v>0</v>
          </cell>
          <cell r="V344">
            <v>15</v>
          </cell>
        </row>
        <row r="345">
          <cell r="S345">
            <v>0</v>
          </cell>
          <cell r="V345">
            <v>15</v>
          </cell>
        </row>
        <row r="346">
          <cell r="S346">
            <v>0</v>
          </cell>
          <cell r="V346">
            <v>18</v>
          </cell>
        </row>
        <row r="347">
          <cell r="S347">
            <v>0</v>
          </cell>
          <cell r="V347">
            <v>15</v>
          </cell>
        </row>
        <row r="348">
          <cell r="S348">
            <v>0</v>
          </cell>
          <cell r="V348">
            <v>15</v>
          </cell>
        </row>
        <row r="349">
          <cell r="S349">
            <v>61.607740620290905</v>
          </cell>
          <cell r="V349">
            <v>11</v>
          </cell>
        </row>
        <row r="350">
          <cell r="S350">
            <v>61.607740620290905</v>
          </cell>
          <cell r="V350">
            <v>11</v>
          </cell>
        </row>
        <row r="351">
          <cell r="S351">
            <v>0</v>
          </cell>
          <cell r="V351">
            <v>15</v>
          </cell>
        </row>
        <row r="352">
          <cell r="S352">
            <v>0</v>
          </cell>
          <cell r="V352">
            <v>11</v>
          </cell>
        </row>
        <row r="353">
          <cell r="S353">
            <v>0</v>
          </cell>
          <cell r="V353">
            <v>11</v>
          </cell>
        </row>
        <row r="354">
          <cell r="S354">
            <v>0</v>
          </cell>
          <cell r="V354">
            <v>27</v>
          </cell>
        </row>
        <row r="355">
          <cell r="S355">
            <v>21.054116107382551</v>
          </cell>
          <cell r="V355">
            <v>27</v>
          </cell>
        </row>
        <row r="356">
          <cell r="S356">
            <v>21.054116107382551</v>
          </cell>
          <cell r="V356">
            <v>27</v>
          </cell>
        </row>
        <row r="357">
          <cell r="S357">
            <v>16.594701632325396</v>
          </cell>
          <cell r="V357">
            <v>3</v>
          </cell>
        </row>
        <row r="358">
          <cell r="S358">
            <v>318.45099999999996</v>
          </cell>
          <cell r="V358">
            <v>22</v>
          </cell>
        </row>
        <row r="359">
          <cell r="S359">
            <v>0</v>
          </cell>
          <cell r="V359">
            <v>18</v>
          </cell>
        </row>
        <row r="360">
          <cell r="S360">
            <v>17.695270479883664</v>
          </cell>
          <cell r="V360">
            <v>25</v>
          </cell>
        </row>
        <row r="361">
          <cell r="S361">
            <v>0</v>
          </cell>
          <cell r="V361">
            <v>18</v>
          </cell>
        </row>
        <row r="362">
          <cell r="S362">
            <v>0</v>
          </cell>
          <cell r="V362">
            <v>22</v>
          </cell>
        </row>
        <row r="363">
          <cell r="S363">
            <v>0</v>
          </cell>
          <cell r="V363">
            <v>16</v>
          </cell>
        </row>
        <row r="364">
          <cell r="S364">
            <v>414.77490510210032</v>
          </cell>
          <cell r="V364">
            <v>16</v>
          </cell>
        </row>
        <row r="365">
          <cell r="S365">
            <v>404.68444360040826</v>
          </cell>
          <cell r="V365">
            <v>16</v>
          </cell>
        </row>
        <row r="366">
          <cell r="S366">
            <v>12.184030480269662</v>
          </cell>
          <cell r="V366">
            <v>15</v>
          </cell>
        </row>
        <row r="367">
          <cell r="S367">
            <v>0</v>
          </cell>
          <cell r="V367">
            <v>15</v>
          </cell>
        </row>
        <row r="368">
          <cell r="S368">
            <v>4.250536044576058E-2</v>
          </cell>
          <cell r="V368">
            <v>1</v>
          </cell>
        </row>
        <row r="369">
          <cell r="S369">
            <v>42.080306841302985</v>
          </cell>
          <cell r="V369">
            <v>1</v>
          </cell>
        </row>
        <row r="370">
          <cell r="S370">
            <v>0</v>
          </cell>
          <cell r="V370">
            <v>11</v>
          </cell>
        </row>
        <row r="371">
          <cell r="S371">
            <v>0</v>
          </cell>
          <cell r="V371">
            <v>1</v>
          </cell>
        </row>
        <row r="372">
          <cell r="S372">
            <v>4.0819836065573769</v>
          </cell>
          <cell r="V372">
            <v>24</v>
          </cell>
        </row>
        <row r="373">
          <cell r="S373">
            <v>0</v>
          </cell>
          <cell r="V373">
            <v>11</v>
          </cell>
        </row>
        <row r="374">
          <cell r="S374">
            <v>0</v>
          </cell>
          <cell r="V374">
            <v>11</v>
          </cell>
        </row>
        <row r="375">
          <cell r="S375">
            <v>0</v>
          </cell>
          <cell r="V375">
            <v>1</v>
          </cell>
        </row>
        <row r="376">
          <cell r="S376">
            <v>0</v>
          </cell>
          <cell r="V376">
            <v>10</v>
          </cell>
        </row>
        <row r="377">
          <cell r="S377">
            <v>0</v>
          </cell>
          <cell r="V377">
            <v>15</v>
          </cell>
        </row>
        <row r="378">
          <cell r="S378">
            <v>3.0803870310145459E-3</v>
          </cell>
          <cell r="V378">
            <v>11</v>
          </cell>
        </row>
        <row r="379">
          <cell r="S379">
            <v>3.0803870310145459E-3</v>
          </cell>
          <cell r="V379">
            <v>11</v>
          </cell>
        </row>
        <row r="380">
          <cell r="S380">
            <v>16.594701632325396</v>
          </cell>
          <cell r="V380">
            <v>1</v>
          </cell>
        </row>
        <row r="381">
          <cell r="S381">
            <v>86.622549477221796</v>
          </cell>
          <cell r="V381">
            <v>9</v>
          </cell>
        </row>
        <row r="382">
          <cell r="S382">
            <v>86.622549477221796</v>
          </cell>
          <cell r="V382">
            <v>9</v>
          </cell>
        </row>
        <row r="383">
          <cell r="S383">
            <v>4.3832932205916837E-3</v>
          </cell>
          <cell r="V383">
            <v>17</v>
          </cell>
        </row>
        <row r="384">
          <cell r="S384">
            <v>51.310234899328854</v>
          </cell>
          <cell r="V384">
            <v>17</v>
          </cell>
        </row>
        <row r="385">
          <cell r="S385">
            <v>88.729199999999992</v>
          </cell>
          <cell r="V385">
            <v>24</v>
          </cell>
        </row>
        <row r="386">
          <cell r="S386">
            <v>0</v>
          </cell>
          <cell r="V386">
            <v>2</v>
          </cell>
        </row>
        <row r="387">
          <cell r="S387">
            <v>0</v>
          </cell>
          <cell r="V387">
            <v>1</v>
          </cell>
        </row>
        <row r="388">
          <cell r="S388">
            <v>0</v>
          </cell>
          <cell r="V388">
            <v>15</v>
          </cell>
        </row>
        <row r="389">
          <cell r="S389">
            <v>14.839567494139038</v>
          </cell>
          <cell r="V389">
            <v>15</v>
          </cell>
        </row>
        <row r="390">
          <cell r="S390">
            <v>0</v>
          </cell>
          <cell r="V390">
            <v>15</v>
          </cell>
        </row>
        <row r="391">
          <cell r="S391">
            <v>0</v>
          </cell>
          <cell r="V391">
            <v>1</v>
          </cell>
        </row>
        <row r="392">
          <cell r="S392">
            <v>0</v>
          </cell>
          <cell r="V392">
            <v>10</v>
          </cell>
        </row>
        <row r="393">
          <cell r="S393">
            <v>0</v>
          </cell>
          <cell r="V393">
            <v>10</v>
          </cell>
        </row>
        <row r="394">
          <cell r="S394">
            <v>0</v>
          </cell>
          <cell r="V394">
            <v>11</v>
          </cell>
        </row>
        <row r="395">
          <cell r="S395">
            <v>0</v>
          </cell>
          <cell r="V395">
            <v>1</v>
          </cell>
        </row>
        <row r="396">
          <cell r="S396">
            <v>33.346338335607093</v>
          </cell>
          <cell r="V396">
            <v>15</v>
          </cell>
        </row>
        <row r="397">
          <cell r="S397">
            <v>17.695270479883664</v>
          </cell>
          <cell r="V397">
            <v>25</v>
          </cell>
        </row>
        <row r="398">
          <cell r="S398">
            <v>0</v>
          </cell>
          <cell r="V398">
            <v>10</v>
          </cell>
        </row>
        <row r="399">
          <cell r="S399">
            <v>3.0803870310145459E-3</v>
          </cell>
          <cell r="V399">
            <v>11</v>
          </cell>
        </row>
        <row r="400">
          <cell r="S400">
            <v>21.054116107382551</v>
          </cell>
          <cell r="V400">
            <v>27</v>
          </cell>
        </row>
        <row r="401">
          <cell r="S401">
            <v>0</v>
          </cell>
          <cell r="V401">
            <v>27</v>
          </cell>
        </row>
        <row r="402">
          <cell r="S402">
            <v>0</v>
          </cell>
          <cell r="V402">
            <v>16</v>
          </cell>
        </row>
        <row r="403">
          <cell r="S403">
            <v>0</v>
          </cell>
          <cell r="V403">
            <v>18</v>
          </cell>
        </row>
        <row r="404">
          <cell r="S404">
            <v>27.93</v>
          </cell>
          <cell r="V404">
            <v>18</v>
          </cell>
        </row>
        <row r="405">
          <cell r="S405">
            <v>0</v>
          </cell>
          <cell r="V405">
            <v>10</v>
          </cell>
        </row>
        <row r="406">
          <cell r="S406">
            <v>0</v>
          </cell>
          <cell r="V406">
            <v>1</v>
          </cell>
        </row>
        <row r="407">
          <cell r="S407">
            <v>0</v>
          </cell>
          <cell r="V407">
            <v>17</v>
          </cell>
        </row>
        <row r="408">
          <cell r="S408">
            <v>16.951008961240994</v>
          </cell>
          <cell r="V408">
            <v>15</v>
          </cell>
        </row>
        <row r="409">
          <cell r="S409">
            <v>16.951008961240994</v>
          </cell>
          <cell r="V409">
            <v>15</v>
          </cell>
        </row>
        <row r="410">
          <cell r="S410">
            <v>0</v>
          </cell>
          <cell r="V410">
            <v>18</v>
          </cell>
        </row>
        <row r="411">
          <cell r="S411">
            <v>0</v>
          </cell>
          <cell r="V411">
            <v>21</v>
          </cell>
        </row>
        <row r="412">
          <cell r="S412">
            <v>0</v>
          </cell>
          <cell r="V412">
            <v>21</v>
          </cell>
        </row>
        <row r="413">
          <cell r="S413">
            <v>0</v>
          </cell>
          <cell r="V413">
            <v>18</v>
          </cell>
        </row>
        <row r="414">
          <cell r="S414">
            <v>38.178827240861295</v>
          </cell>
          <cell r="V414">
            <v>6</v>
          </cell>
        </row>
        <row r="415">
          <cell r="S415">
            <v>0</v>
          </cell>
          <cell r="V415">
            <v>10</v>
          </cell>
        </row>
        <row r="416">
          <cell r="S416">
            <v>4.250536044576058E-2</v>
          </cell>
          <cell r="V416">
            <v>1</v>
          </cell>
        </row>
        <row r="417">
          <cell r="S417">
            <v>0</v>
          </cell>
          <cell r="V417">
            <v>1</v>
          </cell>
        </row>
        <row r="418">
          <cell r="S418">
            <v>0</v>
          </cell>
          <cell r="V418">
            <v>1</v>
          </cell>
        </row>
        <row r="419">
          <cell r="S419">
            <v>0</v>
          </cell>
          <cell r="V419">
            <v>12</v>
          </cell>
        </row>
        <row r="420">
          <cell r="S420">
            <v>0</v>
          </cell>
          <cell r="V420">
            <v>24</v>
          </cell>
        </row>
        <row r="421">
          <cell r="S421">
            <v>0</v>
          </cell>
          <cell r="V421">
            <v>10</v>
          </cell>
        </row>
        <row r="422">
          <cell r="S422">
            <v>0</v>
          </cell>
          <cell r="V422">
            <v>25</v>
          </cell>
        </row>
        <row r="423">
          <cell r="S423">
            <v>61.225500000000004</v>
          </cell>
          <cell r="V423">
            <v>25</v>
          </cell>
        </row>
        <row r="424">
          <cell r="S424">
            <v>28.21099277495318</v>
          </cell>
          <cell r="V424">
            <v>1</v>
          </cell>
        </row>
        <row r="425">
          <cell r="S425">
            <v>0</v>
          </cell>
          <cell r="V425">
            <v>13</v>
          </cell>
        </row>
        <row r="426">
          <cell r="S426">
            <v>0</v>
          </cell>
          <cell r="V426">
            <v>11</v>
          </cell>
        </row>
        <row r="427">
          <cell r="S427">
            <v>0</v>
          </cell>
          <cell r="V427">
            <v>26</v>
          </cell>
        </row>
        <row r="428">
          <cell r="S428">
            <v>23.876785286364722</v>
          </cell>
          <cell r="V428">
            <v>26</v>
          </cell>
        </row>
        <row r="429">
          <cell r="S429">
            <v>22.728402827701899</v>
          </cell>
          <cell r="V429">
            <v>26</v>
          </cell>
        </row>
        <row r="430">
          <cell r="S430">
            <v>0</v>
          </cell>
          <cell r="V430">
            <v>26</v>
          </cell>
        </row>
        <row r="431">
          <cell r="S431">
            <v>0</v>
          </cell>
          <cell r="V431">
            <v>10</v>
          </cell>
        </row>
        <row r="432">
          <cell r="S432">
            <v>0</v>
          </cell>
          <cell r="V432">
            <v>10</v>
          </cell>
        </row>
        <row r="433">
          <cell r="S433">
            <v>0</v>
          </cell>
          <cell r="V433">
            <v>24</v>
          </cell>
        </row>
        <row r="434">
          <cell r="S434">
            <v>0</v>
          </cell>
          <cell r="V434">
            <v>22</v>
          </cell>
        </row>
        <row r="435">
          <cell r="S435">
            <v>0</v>
          </cell>
          <cell r="V435">
            <v>1</v>
          </cell>
        </row>
        <row r="436">
          <cell r="S436">
            <v>0</v>
          </cell>
          <cell r="V436">
            <v>26</v>
          </cell>
        </row>
        <row r="437">
          <cell r="S437">
            <v>0</v>
          </cell>
          <cell r="V437">
            <v>1</v>
          </cell>
        </row>
        <row r="438">
          <cell r="S438">
            <v>0</v>
          </cell>
          <cell r="V438">
            <v>11</v>
          </cell>
        </row>
        <row r="439">
          <cell r="S439">
            <v>195.99020048997551</v>
          </cell>
          <cell r="V439">
            <v>14</v>
          </cell>
        </row>
        <row r="440">
          <cell r="S440">
            <v>0</v>
          </cell>
          <cell r="V440">
            <v>18</v>
          </cell>
        </row>
        <row r="441">
          <cell r="S441">
            <v>0</v>
          </cell>
          <cell r="V441">
            <v>3</v>
          </cell>
        </row>
        <row r="442">
          <cell r="S442">
            <v>0</v>
          </cell>
          <cell r="V442">
            <v>3</v>
          </cell>
        </row>
        <row r="443">
          <cell r="S443">
            <v>20.21303441589918</v>
          </cell>
          <cell r="V443">
            <v>25</v>
          </cell>
        </row>
        <row r="444">
          <cell r="S444">
            <v>0</v>
          </cell>
          <cell r="V444">
            <v>21</v>
          </cell>
        </row>
        <row r="445">
          <cell r="S445">
            <v>13.425999999999998</v>
          </cell>
          <cell r="V445">
            <v>21</v>
          </cell>
        </row>
        <row r="446">
          <cell r="S446">
            <v>0</v>
          </cell>
          <cell r="V446">
            <v>12</v>
          </cell>
        </row>
        <row r="447">
          <cell r="S447">
            <v>0</v>
          </cell>
          <cell r="V447">
            <v>16</v>
          </cell>
        </row>
        <row r="448">
          <cell r="S448">
            <v>0</v>
          </cell>
          <cell r="V448">
            <v>18</v>
          </cell>
        </row>
        <row r="449">
          <cell r="S449">
            <v>415.81944921943517</v>
          </cell>
          <cell r="V449">
            <v>15</v>
          </cell>
        </row>
        <row r="450">
          <cell r="S450">
            <v>1.3492101830829431E-3</v>
          </cell>
          <cell r="V450">
            <v>15</v>
          </cell>
        </row>
        <row r="451">
          <cell r="S451">
            <v>7.6904980435727754</v>
          </cell>
          <cell r="V451">
            <v>15</v>
          </cell>
        </row>
        <row r="452">
          <cell r="S452">
            <v>0</v>
          </cell>
          <cell r="V452">
            <v>10</v>
          </cell>
        </row>
        <row r="453">
          <cell r="S453">
            <v>0</v>
          </cell>
          <cell r="V453">
            <v>19</v>
          </cell>
        </row>
        <row r="454">
          <cell r="S454">
            <v>0</v>
          </cell>
          <cell r="V454">
            <v>2</v>
          </cell>
        </row>
        <row r="455">
          <cell r="S455">
            <v>0</v>
          </cell>
          <cell r="V455">
            <v>1</v>
          </cell>
        </row>
        <row r="456">
          <cell r="S456">
            <v>0</v>
          </cell>
          <cell r="V456">
            <v>21</v>
          </cell>
        </row>
        <row r="457">
          <cell r="S457">
            <v>0</v>
          </cell>
          <cell r="V457">
            <v>19</v>
          </cell>
        </row>
        <row r="458">
          <cell r="S458">
            <v>15.516046026224243</v>
          </cell>
          <cell r="V458">
            <v>1</v>
          </cell>
        </row>
        <row r="459">
          <cell r="S459">
            <v>0</v>
          </cell>
          <cell r="V459">
            <v>1</v>
          </cell>
        </row>
        <row r="460">
          <cell r="S460">
            <v>0</v>
          </cell>
          <cell r="V460">
            <v>16</v>
          </cell>
        </row>
        <row r="461">
          <cell r="S461">
            <v>17.98815789473684</v>
          </cell>
          <cell r="V461">
            <v>7</v>
          </cell>
        </row>
        <row r="462">
          <cell r="S462">
            <v>0</v>
          </cell>
          <cell r="V462">
            <v>21</v>
          </cell>
        </row>
        <row r="463">
          <cell r="S463">
            <v>34.442649532710277</v>
          </cell>
          <cell r="V463">
            <v>16</v>
          </cell>
        </row>
        <row r="464">
          <cell r="S464">
            <v>0</v>
          </cell>
          <cell r="V464">
            <v>11</v>
          </cell>
        </row>
        <row r="465">
          <cell r="S465">
            <v>15.37113128476258</v>
          </cell>
          <cell r="V465">
            <v>10</v>
          </cell>
        </row>
        <row r="466">
          <cell r="S466">
            <v>10.165277202347999</v>
          </cell>
          <cell r="V466">
            <v>10</v>
          </cell>
        </row>
        <row r="467">
          <cell r="S467">
            <v>3.0803870310145459E-3</v>
          </cell>
          <cell r="V467">
            <v>11</v>
          </cell>
        </row>
        <row r="468">
          <cell r="S468">
            <v>0</v>
          </cell>
          <cell r="V468">
            <v>17</v>
          </cell>
        </row>
        <row r="469">
          <cell r="S469">
            <v>0</v>
          </cell>
          <cell r="V469">
            <v>15</v>
          </cell>
        </row>
        <row r="470">
          <cell r="S470">
            <v>0</v>
          </cell>
          <cell r="V470">
            <v>10</v>
          </cell>
        </row>
        <row r="471">
          <cell r="S471">
            <v>0</v>
          </cell>
          <cell r="V471">
            <v>11</v>
          </cell>
        </row>
        <row r="472">
          <cell r="S472">
            <v>0</v>
          </cell>
          <cell r="V472">
            <v>16</v>
          </cell>
        </row>
        <row r="473">
          <cell r="S473">
            <v>0</v>
          </cell>
          <cell r="V473">
            <v>13</v>
          </cell>
        </row>
        <row r="474">
          <cell r="S474">
            <v>0</v>
          </cell>
          <cell r="V474">
            <v>13</v>
          </cell>
        </row>
        <row r="475">
          <cell r="S475">
            <v>125.92999999999999</v>
          </cell>
          <cell r="V475">
            <v>18</v>
          </cell>
        </row>
        <row r="476">
          <cell r="S476">
            <v>21.697301441928829</v>
          </cell>
          <cell r="V476">
            <v>18</v>
          </cell>
        </row>
        <row r="477">
          <cell r="S477">
            <v>61.225500000000004</v>
          </cell>
          <cell r="V477">
            <v>26</v>
          </cell>
        </row>
        <row r="478">
          <cell r="S478">
            <v>98</v>
          </cell>
          <cell r="V478">
            <v>13</v>
          </cell>
        </row>
        <row r="479">
          <cell r="S479">
            <v>0</v>
          </cell>
          <cell r="V479">
            <v>18</v>
          </cell>
        </row>
        <row r="480">
          <cell r="S480">
            <v>21.439080995612404</v>
          </cell>
          <cell r="V480">
            <v>9</v>
          </cell>
        </row>
        <row r="481">
          <cell r="S481">
            <v>14.891123374801236</v>
          </cell>
          <cell r="V481">
            <v>18</v>
          </cell>
        </row>
        <row r="482">
          <cell r="S482">
            <v>13.036264147413711</v>
          </cell>
          <cell r="V482">
            <v>18</v>
          </cell>
        </row>
        <row r="483">
          <cell r="S483">
            <v>3.9587962027873161E-3</v>
          </cell>
          <cell r="V483">
            <v>16</v>
          </cell>
        </row>
        <row r="484">
          <cell r="S484">
            <v>0</v>
          </cell>
          <cell r="V484">
            <v>12</v>
          </cell>
        </row>
        <row r="485">
          <cell r="S485">
            <v>0</v>
          </cell>
          <cell r="V485">
            <v>16</v>
          </cell>
        </row>
        <row r="486">
          <cell r="S486">
            <v>0</v>
          </cell>
          <cell r="V486">
            <v>14</v>
          </cell>
        </row>
        <row r="487">
          <cell r="S487">
            <v>14.935231469092859</v>
          </cell>
          <cell r="V487">
            <v>1</v>
          </cell>
        </row>
        <row r="488">
          <cell r="S488">
            <v>20.369016393442621</v>
          </cell>
          <cell r="V488">
            <v>24</v>
          </cell>
        </row>
        <row r="489">
          <cell r="S489">
            <v>0</v>
          </cell>
          <cell r="V489">
            <v>10</v>
          </cell>
        </row>
        <row r="490">
          <cell r="S490">
            <v>0</v>
          </cell>
          <cell r="V490">
            <v>1</v>
          </cell>
        </row>
        <row r="491">
          <cell r="S491">
            <v>0</v>
          </cell>
          <cell r="V491">
            <v>11</v>
          </cell>
        </row>
        <row r="492">
          <cell r="S492">
            <v>0</v>
          </cell>
          <cell r="V492">
            <v>20</v>
          </cell>
        </row>
        <row r="493">
          <cell r="S493">
            <v>3.8183824372348954E-3</v>
          </cell>
          <cell r="V493">
            <v>20</v>
          </cell>
        </row>
        <row r="494">
          <cell r="S494">
            <v>0</v>
          </cell>
          <cell r="V494">
            <v>20</v>
          </cell>
        </row>
        <row r="495">
          <cell r="S495">
            <v>1077.51</v>
          </cell>
          <cell r="V495">
            <v>20</v>
          </cell>
        </row>
        <row r="496">
          <cell r="S496">
            <v>0</v>
          </cell>
          <cell r="V496">
            <v>10</v>
          </cell>
        </row>
        <row r="497">
          <cell r="S497">
            <v>2.9738612212703501E-3</v>
          </cell>
          <cell r="V497">
            <v>15</v>
          </cell>
        </row>
        <row r="498">
          <cell r="S498">
            <v>292.52999999999997</v>
          </cell>
          <cell r="V498">
            <v>15</v>
          </cell>
        </row>
        <row r="499">
          <cell r="S499">
            <v>0</v>
          </cell>
          <cell r="V499">
            <v>15</v>
          </cell>
        </row>
        <row r="500">
          <cell r="S500">
            <v>0</v>
          </cell>
          <cell r="V500">
            <v>21</v>
          </cell>
        </row>
        <row r="501">
          <cell r="S501">
            <v>0</v>
          </cell>
          <cell r="V501">
            <v>1</v>
          </cell>
        </row>
        <row r="502">
          <cell r="S502">
            <v>31.825335570469811</v>
          </cell>
          <cell r="V502">
            <v>17</v>
          </cell>
        </row>
        <row r="503">
          <cell r="S503">
            <v>0</v>
          </cell>
          <cell r="V503">
            <v>2</v>
          </cell>
        </row>
        <row r="504">
          <cell r="S504">
            <v>514.45100000000002</v>
          </cell>
          <cell r="V504">
            <v>12</v>
          </cell>
        </row>
        <row r="505">
          <cell r="S505">
            <v>0</v>
          </cell>
          <cell r="V505">
            <v>18</v>
          </cell>
        </row>
        <row r="506">
          <cell r="S506">
            <v>0</v>
          </cell>
          <cell r="V506">
            <v>11</v>
          </cell>
        </row>
        <row r="507">
          <cell r="S507">
            <v>13.425999999999998</v>
          </cell>
          <cell r="V507">
            <v>21</v>
          </cell>
        </row>
        <row r="508">
          <cell r="S508">
            <v>13.425999999999998</v>
          </cell>
          <cell r="V508">
            <v>21</v>
          </cell>
        </row>
        <row r="509">
          <cell r="S509">
            <v>0</v>
          </cell>
          <cell r="V509">
            <v>23</v>
          </cell>
        </row>
        <row r="510">
          <cell r="S510">
            <v>0</v>
          </cell>
          <cell r="V510">
            <v>16</v>
          </cell>
        </row>
        <row r="511">
          <cell r="S511">
            <v>0</v>
          </cell>
          <cell r="V511">
            <v>11</v>
          </cell>
        </row>
        <row r="512">
          <cell r="S512">
            <v>146.51</v>
          </cell>
          <cell r="V512">
            <v>18</v>
          </cell>
        </row>
        <row r="513">
          <cell r="S513">
            <v>0</v>
          </cell>
          <cell r="V513">
            <v>10</v>
          </cell>
        </row>
        <row r="514">
          <cell r="S514">
            <v>0</v>
          </cell>
          <cell r="V514">
            <v>17</v>
          </cell>
        </row>
        <row r="515">
          <cell r="S515">
            <v>0</v>
          </cell>
          <cell r="V515">
            <v>25</v>
          </cell>
        </row>
        <row r="516">
          <cell r="S516">
            <v>0</v>
          </cell>
          <cell r="V516">
            <v>25</v>
          </cell>
        </row>
        <row r="517">
          <cell r="S517">
            <v>0</v>
          </cell>
          <cell r="V517">
            <v>18</v>
          </cell>
        </row>
        <row r="518">
          <cell r="S518">
            <v>0</v>
          </cell>
          <cell r="V518">
            <v>18</v>
          </cell>
        </row>
        <row r="519">
          <cell r="S519">
            <v>0</v>
          </cell>
          <cell r="V519">
            <v>18</v>
          </cell>
        </row>
        <row r="520">
          <cell r="S520">
            <v>3.0803870310145459E-3</v>
          </cell>
          <cell r="V520">
            <v>11</v>
          </cell>
        </row>
        <row r="521">
          <cell r="S521">
            <v>0</v>
          </cell>
          <cell r="V521">
            <v>23</v>
          </cell>
        </row>
        <row r="522">
          <cell r="S522">
            <v>0</v>
          </cell>
          <cell r="V522">
            <v>23</v>
          </cell>
        </row>
        <row r="523">
          <cell r="S523">
            <v>4.250536044576058E-2</v>
          </cell>
          <cell r="V523">
            <v>1</v>
          </cell>
        </row>
        <row r="524">
          <cell r="S524">
            <v>85.504999999999995</v>
          </cell>
          <cell r="V524">
            <v>24</v>
          </cell>
        </row>
        <row r="525">
          <cell r="S525">
            <v>85.504999999999995</v>
          </cell>
          <cell r="V525">
            <v>24</v>
          </cell>
        </row>
        <row r="526">
          <cell r="S526">
            <v>0</v>
          </cell>
          <cell r="V526">
            <v>12</v>
          </cell>
        </row>
        <row r="527">
          <cell r="S527">
            <v>0</v>
          </cell>
          <cell r="V527">
            <v>12</v>
          </cell>
        </row>
        <row r="528">
          <cell r="S528">
            <v>13.917630007522463</v>
          </cell>
          <cell r="V528">
            <v>15</v>
          </cell>
        </row>
        <row r="529">
          <cell r="S529">
            <v>0</v>
          </cell>
          <cell r="V529">
            <v>24</v>
          </cell>
        </row>
        <row r="530">
          <cell r="S530">
            <v>0</v>
          </cell>
          <cell r="V530">
            <v>16</v>
          </cell>
        </row>
        <row r="531">
          <cell r="S531">
            <v>0</v>
          </cell>
          <cell r="V531">
            <v>24</v>
          </cell>
        </row>
        <row r="532">
          <cell r="S532">
            <v>0</v>
          </cell>
          <cell r="V532">
            <v>24</v>
          </cell>
        </row>
        <row r="533">
          <cell r="S533">
            <v>527.55065129749141</v>
          </cell>
          <cell r="V533">
            <v>15</v>
          </cell>
        </row>
        <row r="534">
          <cell r="S534">
            <v>0</v>
          </cell>
          <cell r="V534">
            <v>10</v>
          </cell>
        </row>
        <row r="535">
          <cell r="S535">
            <v>0</v>
          </cell>
          <cell r="V535">
            <v>10</v>
          </cell>
        </row>
        <row r="536">
          <cell r="S536">
            <v>0</v>
          </cell>
          <cell r="V536">
            <v>10</v>
          </cell>
        </row>
        <row r="537">
          <cell r="S537">
            <v>0</v>
          </cell>
          <cell r="V537">
            <v>12</v>
          </cell>
        </row>
        <row r="538">
          <cell r="S538">
            <v>0</v>
          </cell>
          <cell r="V538">
            <v>22</v>
          </cell>
        </row>
        <row r="539">
          <cell r="S539">
            <v>24.451000000000001</v>
          </cell>
          <cell r="V539">
            <v>22</v>
          </cell>
        </row>
        <row r="540">
          <cell r="S540">
            <v>0</v>
          </cell>
          <cell r="V540">
            <v>11</v>
          </cell>
        </row>
        <row r="541">
          <cell r="S541">
            <v>0</v>
          </cell>
          <cell r="V541">
            <v>5</v>
          </cell>
        </row>
        <row r="542">
          <cell r="S542">
            <v>0</v>
          </cell>
          <cell r="V542">
            <v>14</v>
          </cell>
        </row>
        <row r="543">
          <cell r="S543">
            <v>24.451000000000001</v>
          </cell>
          <cell r="V543">
            <v>24</v>
          </cell>
        </row>
        <row r="544">
          <cell r="S544">
            <v>0</v>
          </cell>
          <cell r="V544">
            <v>21</v>
          </cell>
        </row>
        <row r="545">
          <cell r="S545">
            <v>40.67</v>
          </cell>
          <cell r="V545">
            <v>15</v>
          </cell>
        </row>
        <row r="546">
          <cell r="S546">
            <v>0</v>
          </cell>
          <cell r="V546">
            <v>24</v>
          </cell>
        </row>
        <row r="547">
          <cell r="S547">
            <v>0</v>
          </cell>
          <cell r="V547">
            <v>7</v>
          </cell>
        </row>
        <row r="548">
          <cell r="S548">
            <v>0</v>
          </cell>
          <cell r="V548">
            <v>10</v>
          </cell>
        </row>
        <row r="549">
          <cell r="S549">
            <v>0</v>
          </cell>
          <cell r="V549">
            <v>18</v>
          </cell>
        </row>
        <row r="550">
          <cell r="S550">
            <v>0</v>
          </cell>
          <cell r="V550">
            <v>25</v>
          </cell>
        </row>
        <row r="551">
          <cell r="S551">
            <v>602.70000000000005</v>
          </cell>
          <cell r="V551">
            <v>18</v>
          </cell>
        </row>
        <row r="552">
          <cell r="S552">
            <v>42.377522403102468</v>
          </cell>
          <cell r="V552">
            <v>15</v>
          </cell>
        </row>
        <row r="553">
          <cell r="S553">
            <v>0</v>
          </cell>
          <cell r="V553">
            <v>1</v>
          </cell>
        </row>
        <row r="554">
          <cell r="S554">
            <v>95.936842105263153</v>
          </cell>
          <cell r="V554">
            <v>8</v>
          </cell>
        </row>
        <row r="555">
          <cell r="S555">
            <v>0</v>
          </cell>
          <cell r="V555">
            <v>13</v>
          </cell>
        </row>
        <row r="556">
          <cell r="S556">
            <v>0</v>
          </cell>
          <cell r="V556">
            <v>21</v>
          </cell>
        </row>
        <row r="557">
          <cell r="S557">
            <v>0</v>
          </cell>
          <cell r="V557">
            <v>21</v>
          </cell>
        </row>
        <row r="558">
          <cell r="S558">
            <v>13.425999999999998</v>
          </cell>
          <cell r="V558">
            <v>21</v>
          </cell>
        </row>
        <row r="559">
          <cell r="S559">
            <v>0</v>
          </cell>
          <cell r="V559">
            <v>15</v>
          </cell>
        </row>
        <row r="560">
          <cell r="S560">
            <v>0</v>
          </cell>
          <cell r="V560">
            <v>10</v>
          </cell>
        </row>
        <row r="561">
          <cell r="S561">
            <v>0</v>
          </cell>
          <cell r="V561">
            <v>17</v>
          </cell>
        </row>
        <row r="562">
          <cell r="S562">
            <v>0</v>
          </cell>
          <cell r="V562">
            <v>17</v>
          </cell>
        </row>
        <row r="563">
          <cell r="S563">
            <v>24.451000000000001</v>
          </cell>
          <cell r="V563">
            <v>13</v>
          </cell>
        </row>
        <row r="564">
          <cell r="S564">
            <v>0</v>
          </cell>
          <cell r="V564">
            <v>12</v>
          </cell>
        </row>
        <row r="565">
          <cell r="S565">
            <v>20.238152746244143</v>
          </cell>
          <cell r="V565">
            <v>15</v>
          </cell>
        </row>
        <row r="566">
          <cell r="S566">
            <v>44.607918319055237</v>
          </cell>
          <cell r="V566">
            <v>15</v>
          </cell>
        </row>
        <row r="567">
          <cell r="S567">
            <v>0</v>
          </cell>
          <cell r="V567">
            <v>16</v>
          </cell>
        </row>
        <row r="568">
          <cell r="S568">
            <v>0</v>
          </cell>
          <cell r="V568">
            <v>16</v>
          </cell>
        </row>
        <row r="569">
          <cell r="S569">
            <v>20.041493288590605</v>
          </cell>
          <cell r="V569">
            <v>27</v>
          </cell>
        </row>
        <row r="570">
          <cell r="S570">
            <v>0</v>
          </cell>
          <cell r="V570">
            <v>1</v>
          </cell>
        </row>
        <row r="571">
          <cell r="S571">
            <v>0</v>
          </cell>
          <cell r="V571">
            <v>10</v>
          </cell>
        </row>
        <row r="572">
          <cell r="S572">
            <v>0</v>
          </cell>
          <cell r="V572">
            <v>1</v>
          </cell>
        </row>
        <row r="573">
          <cell r="S573">
            <v>0</v>
          </cell>
          <cell r="V573">
            <v>1</v>
          </cell>
        </row>
        <row r="574">
          <cell r="S574">
            <v>0</v>
          </cell>
          <cell r="V574">
            <v>1</v>
          </cell>
        </row>
        <row r="575">
          <cell r="S575">
            <v>0</v>
          </cell>
          <cell r="V575">
            <v>5</v>
          </cell>
        </row>
        <row r="576">
          <cell r="S576">
            <v>0</v>
          </cell>
          <cell r="V576">
            <v>18</v>
          </cell>
        </row>
        <row r="577">
          <cell r="S577">
            <v>73.45087023305085</v>
          </cell>
          <cell r="V577">
            <v>18</v>
          </cell>
        </row>
        <row r="578">
          <cell r="S578">
            <v>91.123260063559329</v>
          </cell>
          <cell r="V578">
            <v>18</v>
          </cell>
        </row>
        <row r="579">
          <cell r="S579">
            <v>91.859609639830481</v>
          </cell>
          <cell r="V579">
            <v>18</v>
          </cell>
        </row>
        <row r="580">
          <cell r="S580">
            <v>0</v>
          </cell>
          <cell r="V580">
            <v>18</v>
          </cell>
        </row>
        <row r="581">
          <cell r="S581">
            <v>110.41442953020135</v>
          </cell>
          <cell r="V581">
            <v>17</v>
          </cell>
        </row>
        <row r="582">
          <cell r="S582">
            <v>19.053728361802122</v>
          </cell>
          <cell r="V582">
            <v>21</v>
          </cell>
        </row>
        <row r="583">
          <cell r="S583">
            <v>0</v>
          </cell>
          <cell r="V583">
            <v>21</v>
          </cell>
        </row>
        <row r="584">
          <cell r="S584">
            <v>0</v>
          </cell>
          <cell r="V584">
            <v>21</v>
          </cell>
        </row>
        <row r="585">
          <cell r="S585">
            <v>0</v>
          </cell>
          <cell r="V585">
            <v>7</v>
          </cell>
        </row>
        <row r="586">
          <cell r="S586">
            <v>0</v>
          </cell>
          <cell r="V586">
            <v>21</v>
          </cell>
        </row>
        <row r="587">
          <cell r="S587">
            <v>0</v>
          </cell>
          <cell r="V587">
            <v>26</v>
          </cell>
        </row>
        <row r="588">
          <cell r="S588">
            <v>0</v>
          </cell>
          <cell r="V588">
            <v>23</v>
          </cell>
        </row>
        <row r="589">
          <cell r="S589">
            <v>197.8081</v>
          </cell>
          <cell r="V589">
            <v>5</v>
          </cell>
        </row>
        <row r="590">
          <cell r="S590">
            <v>98</v>
          </cell>
          <cell r="V590">
            <v>13</v>
          </cell>
        </row>
        <row r="591">
          <cell r="S591">
            <v>139.65</v>
          </cell>
          <cell r="V591">
            <v>13</v>
          </cell>
        </row>
        <row r="592">
          <cell r="S592">
            <v>0</v>
          </cell>
          <cell r="V592">
            <v>1</v>
          </cell>
        </row>
        <row r="593">
          <cell r="S593">
            <v>19.596041203797213</v>
          </cell>
          <cell r="V593">
            <v>16</v>
          </cell>
        </row>
        <row r="594">
          <cell r="S594">
            <v>0</v>
          </cell>
          <cell r="V594">
            <v>24</v>
          </cell>
        </row>
        <row r="595">
          <cell r="S595">
            <v>0</v>
          </cell>
          <cell r="V595">
            <v>15</v>
          </cell>
        </row>
        <row r="596">
          <cell r="S596">
            <v>0</v>
          </cell>
          <cell r="V596">
            <v>16</v>
          </cell>
        </row>
        <row r="597">
          <cell r="S597">
            <v>7.2950780564813203E-2</v>
          </cell>
          <cell r="V597">
            <v>16</v>
          </cell>
        </row>
        <row r="598">
          <cell r="S598">
            <v>0</v>
          </cell>
          <cell r="V598">
            <v>24</v>
          </cell>
        </row>
        <row r="599">
          <cell r="S599">
            <v>0.42192617449664443</v>
          </cell>
          <cell r="V599">
            <v>27</v>
          </cell>
        </row>
        <row r="600">
          <cell r="S600">
            <v>0</v>
          </cell>
          <cell r="V600">
            <v>11</v>
          </cell>
        </row>
        <row r="601">
          <cell r="S601">
            <v>0</v>
          </cell>
          <cell r="V601">
            <v>1</v>
          </cell>
        </row>
        <row r="602">
          <cell r="S602">
            <v>0</v>
          </cell>
          <cell r="V602">
            <v>11</v>
          </cell>
        </row>
        <row r="603">
          <cell r="S603">
            <v>0</v>
          </cell>
          <cell r="V603">
            <v>24</v>
          </cell>
        </row>
        <row r="604">
          <cell r="S604">
            <v>0</v>
          </cell>
          <cell r="V604">
            <v>10</v>
          </cell>
        </row>
        <row r="605">
          <cell r="S605">
            <v>0</v>
          </cell>
          <cell r="V605">
            <v>17</v>
          </cell>
        </row>
        <row r="606">
          <cell r="S606">
            <v>0</v>
          </cell>
          <cell r="V606">
            <v>10</v>
          </cell>
        </row>
        <row r="607">
          <cell r="S607">
            <v>0</v>
          </cell>
          <cell r="V607">
            <v>10</v>
          </cell>
        </row>
        <row r="608">
          <cell r="S608">
            <v>0</v>
          </cell>
          <cell r="V608">
            <v>21</v>
          </cell>
        </row>
        <row r="609">
          <cell r="S609">
            <v>0</v>
          </cell>
          <cell r="V609">
            <v>21</v>
          </cell>
        </row>
        <row r="610">
          <cell r="S610">
            <v>39.288899498687037</v>
          </cell>
          <cell r="V610">
            <v>21</v>
          </cell>
        </row>
        <row r="611">
          <cell r="S611">
            <v>0</v>
          </cell>
          <cell r="V611">
            <v>17</v>
          </cell>
        </row>
        <row r="612">
          <cell r="S612">
            <v>0</v>
          </cell>
          <cell r="V612">
            <v>17</v>
          </cell>
        </row>
        <row r="613">
          <cell r="S613">
            <v>0</v>
          </cell>
          <cell r="V613">
            <v>1</v>
          </cell>
        </row>
        <row r="614">
          <cell r="S614">
            <v>0</v>
          </cell>
          <cell r="V614">
            <v>15</v>
          </cell>
        </row>
        <row r="615">
          <cell r="S615">
            <v>0</v>
          </cell>
          <cell r="V615">
            <v>14</v>
          </cell>
        </row>
        <row r="616">
          <cell r="S616">
            <v>0</v>
          </cell>
          <cell r="V616">
            <v>14</v>
          </cell>
        </row>
        <row r="617">
          <cell r="S617">
            <v>0</v>
          </cell>
          <cell r="V617">
            <v>14</v>
          </cell>
        </row>
        <row r="618">
          <cell r="S618">
            <v>0</v>
          </cell>
          <cell r="V618">
            <v>14</v>
          </cell>
        </row>
        <row r="619">
          <cell r="S619">
            <v>76.929999999999993</v>
          </cell>
          <cell r="V619">
            <v>17</v>
          </cell>
        </row>
        <row r="620">
          <cell r="S620">
            <v>0</v>
          </cell>
          <cell r="V620">
            <v>17</v>
          </cell>
        </row>
        <row r="621">
          <cell r="S621">
            <v>0</v>
          </cell>
          <cell r="V621">
            <v>17</v>
          </cell>
        </row>
        <row r="622">
          <cell r="S622">
            <v>24.451000000000001</v>
          </cell>
          <cell r="V622">
            <v>18</v>
          </cell>
        </row>
        <row r="623">
          <cell r="S623">
            <v>0</v>
          </cell>
          <cell r="V623">
            <v>18</v>
          </cell>
        </row>
        <row r="624">
          <cell r="S624">
            <v>7.7112023347551406E-3</v>
          </cell>
          <cell r="V624">
            <v>18</v>
          </cell>
        </row>
        <row r="625">
          <cell r="S625">
            <v>0</v>
          </cell>
          <cell r="V625">
            <v>16</v>
          </cell>
        </row>
        <row r="626">
          <cell r="S626">
            <v>0</v>
          </cell>
          <cell r="V626">
            <v>16</v>
          </cell>
        </row>
        <row r="627">
          <cell r="S627">
            <v>0</v>
          </cell>
          <cell r="V627">
            <v>15</v>
          </cell>
        </row>
        <row r="628">
          <cell r="S628">
            <v>0</v>
          </cell>
          <cell r="V628">
            <v>14</v>
          </cell>
        </row>
        <row r="629">
          <cell r="S629">
            <v>27.930000000000003</v>
          </cell>
          <cell r="V629">
            <v>25</v>
          </cell>
        </row>
        <row r="630">
          <cell r="S630">
            <v>0</v>
          </cell>
          <cell r="V630">
            <v>25</v>
          </cell>
        </row>
        <row r="631">
          <cell r="S631">
            <v>0</v>
          </cell>
          <cell r="V631">
            <v>10</v>
          </cell>
        </row>
        <row r="632">
          <cell r="S632">
            <v>13.917630007522463</v>
          </cell>
          <cell r="V632">
            <v>15</v>
          </cell>
        </row>
        <row r="633">
          <cell r="S633">
            <v>61.607740620290905</v>
          </cell>
          <cell r="V633">
            <v>9</v>
          </cell>
        </row>
        <row r="634">
          <cell r="S634">
            <v>0</v>
          </cell>
          <cell r="V634">
            <v>11</v>
          </cell>
        </row>
        <row r="635">
          <cell r="S635">
            <v>0</v>
          </cell>
          <cell r="V635">
            <v>10</v>
          </cell>
        </row>
        <row r="636">
          <cell r="S636">
            <v>0</v>
          </cell>
          <cell r="V636">
            <v>10</v>
          </cell>
        </row>
        <row r="637">
          <cell r="S637">
            <v>0</v>
          </cell>
          <cell r="V637">
            <v>10</v>
          </cell>
        </row>
        <row r="638">
          <cell r="S638">
            <v>16.337634041537356</v>
          </cell>
          <cell r="V638">
            <v>21</v>
          </cell>
        </row>
        <row r="639">
          <cell r="S639">
            <v>303.45874649579491</v>
          </cell>
          <cell r="V639">
            <v>18</v>
          </cell>
        </row>
        <row r="640">
          <cell r="S640">
            <v>0</v>
          </cell>
          <cell r="V640">
            <v>18</v>
          </cell>
        </row>
        <row r="641">
          <cell r="S641">
            <v>0</v>
          </cell>
          <cell r="V641">
            <v>18</v>
          </cell>
        </row>
        <row r="642">
          <cell r="S642">
            <v>0</v>
          </cell>
          <cell r="V642">
            <v>18</v>
          </cell>
        </row>
        <row r="643">
          <cell r="S643">
            <v>6.0813376051261518E-2</v>
          </cell>
          <cell r="V643">
            <v>18</v>
          </cell>
        </row>
        <row r="644">
          <cell r="S644">
            <v>98</v>
          </cell>
          <cell r="V644">
            <v>13</v>
          </cell>
        </row>
        <row r="645">
          <cell r="S645">
            <v>86.622549477221796</v>
          </cell>
          <cell r="V645">
            <v>9</v>
          </cell>
        </row>
        <row r="646">
          <cell r="S646">
            <v>86.622549477221796</v>
          </cell>
          <cell r="V646">
            <v>9</v>
          </cell>
        </row>
        <row r="647">
          <cell r="S647">
            <v>0</v>
          </cell>
          <cell r="V647">
            <v>10</v>
          </cell>
        </row>
        <row r="648">
          <cell r="S648">
            <v>0</v>
          </cell>
          <cell r="V648">
            <v>10</v>
          </cell>
        </row>
        <row r="649">
          <cell r="S649">
            <v>0</v>
          </cell>
          <cell r="V649">
            <v>10</v>
          </cell>
        </row>
        <row r="650">
          <cell r="S650">
            <v>15.38653321991765</v>
          </cell>
          <cell r="V650">
            <v>11</v>
          </cell>
        </row>
        <row r="651">
          <cell r="S651">
            <v>0</v>
          </cell>
          <cell r="V651">
            <v>13</v>
          </cell>
        </row>
        <row r="652">
          <cell r="S652">
            <v>0</v>
          </cell>
          <cell r="V652">
            <v>19</v>
          </cell>
        </row>
        <row r="653">
          <cell r="S653">
            <v>0</v>
          </cell>
          <cell r="V653">
            <v>18</v>
          </cell>
        </row>
        <row r="654">
          <cell r="S654">
            <v>0</v>
          </cell>
          <cell r="V654">
            <v>18</v>
          </cell>
        </row>
        <row r="655">
          <cell r="S655">
            <v>146.50676057273844</v>
          </cell>
          <cell r="V655">
            <v>1</v>
          </cell>
        </row>
        <row r="656">
          <cell r="S656">
            <v>61.607740620290905</v>
          </cell>
          <cell r="V656">
            <v>11</v>
          </cell>
        </row>
        <row r="657">
          <cell r="S657">
            <v>123.21548124058181</v>
          </cell>
          <cell r="V657">
            <v>11</v>
          </cell>
        </row>
        <row r="658">
          <cell r="S658">
            <v>92.411610930436339</v>
          </cell>
          <cell r="V658">
            <v>11</v>
          </cell>
        </row>
        <row r="659">
          <cell r="S659">
            <v>0</v>
          </cell>
          <cell r="V659">
            <v>16</v>
          </cell>
        </row>
        <row r="660">
          <cell r="S660">
            <v>0</v>
          </cell>
          <cell r="V660">
            <v>4</v>
          </cell>
        </row>
        <row r="661">
          <cell r="S661">
            <v>0</v>
          </cell>
          <cell r="V661">
            <v>23</v>
          </cell>
        </row>
        <row r="662">
          <cell r="S662">
            <v>0</v>
          </cell>
          <cell r="V662">
            <v>25</v>
          </cell>
        </row>
        <row r="663">
          <cell r="S663">
            <v>37.729999999999997</v>
          </cell>
          <cell r="V663">
            <v>25</v>
          </cell>
        </row>
        <row r="664">
          <cell r="S664">
            <v>21.07</v>
          </cell>
          <cell r="V664">
            <v>24</v>
          </cell>
        </row>
        <row r="665">
          <cell r="S665">
            <v>294</v>
          </cell>
          <cell r="V665">
            <v>24</v>
          </cell>
        </row>
        <row r="666">
          <cell r="S666">
            <v>122.00999999999999</v>
          </cell>
          <cell r="V666">
            <v>24</v>
          </cell>
        </row>
        <row r="667">
          <cell r="S667">
            <v>17.541999999999998</v>
          </cell>
          <cell r="V667">
            <v>24</v>
          </cell>
        </row>
        <row r="668">
          <cell r="S668">
            <v>48.990200000000002</v>
          </cell>
          <cell r="V668">
            <v>24</v>
          </cell>
        </row>
        <row r="669">
          <cell r="S669">
            <v>146.51</v>
          </cell>
          <cell r="V669">
            <v>18</v>
          </cell>
        </row>
        <row r="670">
          <cell r="S670">
            <v>7.35</v>
          </cell>
          <cell r="V670">
            <v>18</v>
          </cell>
        </row>
        <row r="671">
          <cell r="S671">
            <v>2.94</v>
          </cell>
          <cell r="V671">
            <v>26</v>
          </cell>
        </row>
        <row r="672">
          <cell r="S672">
            <v>30.134999999999998</v>
          </cell>
          <cell r="V672">
            <v>27</v>
          </cell>
        </row>
        <row r="673">
          <cell r="S673">
            <v>17.541999999999998</v>
          </cell>
          <cell r="V673">
            <v>21</v>
          </cell>
        </row>
        <row r="674">
          <cell r="S674">
            <v>0</v>
          </cell>
          <cell r="V674">
            <v>21</v>
          </cell>
        </row>
        <row r="675">
          <cell r="S675">
            <v>0</v>
          </cell>
          <cell r="V675">
            <v>21</v>
          </cell>
        </row>
        <row r="676">
          <cell r="S676">
            <v>24.5</v>
          </cell>
          <cell r="V676">
            <v>21</v>
          </cell>
        </row>
        <row r="677">
          <cell r="S677">
            <v>130.095</v>
          </cell>
          <cell r="V677">
            <v>17</v>
          </cell>
        </row>
        <row r="678">
          <cell r="S678">
            <v>0</v>
          </cell>
          <cell r="V678">
            <v>18</v>
          </cell>
        </row>
        <row r="679">
          <cell r="S679">
            <v>20.09</v>
          </cell>
          <cell r="V679">
            <v>18</v>
          </cell>
        </row>
        <row r="680">
          <cell r="S680">
            <v>294</v>
          </cell>
          <cell r="V680">
            <v>18</v>
          </cell>
        </row>
        <row r="681">
          <cell r="S681">
            <v>18.62</v>
          </cell>
          <cell r="V681">
            <v>18</v>
          </cell>
        </row>
        <row r="682">
          <cell r="S682">
            <v>14.7</v>
          </cell>
          <cell r="V682">
            <v>16</v>
          </cell>
        </row>
        <row r="683">
          <cell r="S683">
            <v>24.451000000000001</v>
          </cell>
          <cell r="V683">
            <v>16</v>
          </cell>
        </row>
        <row r="684">
          <cell r="S684">
            <v>48.460999999999999</v>
          </cell>
          <cell r="V684">
            <v>16</v>
          </cell>
        </row>
        <row r="685">
          <cell r="S685">
            <v>14.209999999999999</v>
          </cell>
          <cell r="V685">
            <v>18</v>
          </cell>
        </row>
        <row r="686">
          <cell r="S686">
            <v>16.66</v>
          </cell>
          <cell r="V686">
            <v>18</v>
          </cell>
        </row>
        <row r="687">
          <cell r="S687">
            <v>40.963999999999999</v>
          </cell>
          <cell r="V687">
            <v>18</v>
          </cell>
        </row>
        <row r="688">
          <cell r="S688">
            <v>19.11</v>
          </cell>
          <cell r="V688">
            <v>19</v>
          </cell>
        </row>
        <row r="689">
          <cell r="S689">
            <v>19.600000000000001</v>
          </cell>
          <cell r="V689">
            <v>16</v>
          </cell>
        </row>
        <row r="690">
          <cell r="S690">
            <v>453.25</v>
          </cell>
          <cell r="V690">
            <v>19</v>
          </cell>
        </row>
        <row r="691">
          <cell r="S691">
            <v>9.8000000000000007</v>
          </cell>
          <cell r="V691">
            <v>16</v>
          </cell>
        </row>
        <row r="692">
          <cell r="S692">
            <v>0</v>
          </cell>
          <cell r="V692">
            <v>16</v>
          </cell>
        </row>
        <row r="693">
          <cell r="S693">
            <v>44.1</v>
          </cell>
          <cell r="V693">
            <v>16</v>
          </cell>
        </row>
        <row r="694">
          <cell r="S694">
            <v>1.47</v>
          </cell>
          <cell r="V694">
            <v>15</v>
          </cell>
        </row>
        <row r="695">
          <cell r="S695">
            <v>10.29</v>
          </cell>
          <cell r="V695">
            <v>15</v>
          </cell>
        </row>
        <row r="696">
          <cell r="S696">
            <v>0</v>
          </cell>
          <cell r="V696">
            <v>16</v>
          </cell>
        </row>
        <row r="697">
          <cell r="S697">
            <v>2.94</v>
          </cell>
          <cell r="V697">
            <v>15</v>
          </cell>
        </row>
        <row r="698">
          <cell r="S698">
            <v>36.75</v>
          </cell>
          <cell r="V698">
            <v>15</v>
          </cell>
        </row>
        <row r="699">
          <cell r="S699">
            <v>0</v>
          </cell>
          <cell r="V699">
            <v>15</v>
          </cell>
        </row>
        <row r="700">
          <cell r="S700">
            <v>1519</v>
          </cell>
          <cell r="V700">
            <v>15</v>
          </cell>
        </row>
        <row r="701">
          <cell r="S701">
            <v>7.35</v>
          </cell>
          <cell r="V701">
            <v>16</v>
          </cell>
        </row>
        <row r="702">
          <cell r="S702">
            <v>146.02000000000001</v>
          </cell>
          <cell r="V702">
            <v>15</v>
          </cell>
        </row>
        <row r="703">
          <cell r="S703">
            <v>166.6</v>
          </cell>
          <cell r="V703">
            <v>13</v>
          </cell>
        </row>
        <row r="704">
          <cell r="S704">
            <v>110.29899999999999</v>
          </cell>
          <cell r="V704">
            <v>13</v>
          </cell>
        </row>
        <row r="705">
          <cell r="S705">
            <v>273.90999999999997</v>
          </cell>
          <cell r="V705">
            <v>14</v>
          </cell>
        </row>
        <row r="706">
          <cell r="S706">
            <v>26.95</v>
          </cell>
          <cell r="V706">
            <v>9</v>
          </cell>
        </row>
        <row r="707">
          <cell r="S707">
            <v>22.491</v>
          </cell>
          <cell r="V707">
            <v>9</v>
          </cell>
        </row>
        <row r="708">
          <cell r="S708">
            <v>49.49</v>
          </cell>
          <cell r="V708">
            <v>11</v>
          </cell>
        </row>
        <row r="709">
          <cell r="S709">
            <v>16.169999999999998</v>
          </cell>
          <cell r="V709">
            <v>10</v>
          </cell>
        </row>
        <row r="710">
          <cell r="S710">
            <v>7.35</v>
          </cell>
          <cell r="V710">
            <v>1</v>
          </cell>
        </row>
        <row r="711">
          <cell r="S711">
            <v>10.927</v>
          </cell>
          <cell r="V711">
            <v>1</v>
          </cell>
        </row>
        <row r="712">
          <cell r="S712">
            <v>13.719999999999999</v>
          </cell>
          <cell r="V712">
            <v>2</v>
          </cell>
        </row>
        <row r="713">
          <cell r="S713">
            <v>445.9</v>
          </cell>
          <cell r="V713">
            <v>2</v>
          </cell>
        </row>
        <row r="714">
          <cell r="S714">
            <v>394.30299999999994</v>
          </cell>
          <cell r="V714">
            <v>1</v>
          </cell>
        </row>
        <row r="715">
          <cell r="S715">
            <v>36.701000000000001</v>
          </cell>
          <cell r="V715">
            <v>7</v>
          </cell>
        </row>
        <row r="716">
          <cell r="S716">
            <v>0</v>
          </cell>
          <cell r="V716">
            <v>7</v>
          </cell>
        </row>
        <row r="717">
          <cell r="S717">
            <v>14.014000000000001</v>
          </cell>
          <cell r="V717">
            <v>1</v>
          </cell>
        </row>
        <row r="718">
          <cell r="S718">
            <v>4.9000000000000004</v>
          </cell>
          <cell r="V718">
            <v>1</v>
          </cell>
        </row>
        <row r="719">
          <cell r="S719">
            <v>0</v>
          </cell>
          <cell r="V719">
            <v>10</v>
          </cell>
        </row>
        <row r="720">
          <cell r="S720">
            <v>0</v>
          </cell>
          <cell r="V720">
            <v>1</v>
          </cell>
        </row>
        <row r="721">
          <cell r="S721">
            <v>0</v>
          </cell>
          <cell r="V721">
            <v>5</v>
          </cell>
        </row>
        <row r="722">
          <cell r="S722">
            <v>0</v>
          </cell>
          <cell r="V722">
            <v>13</v>
          </cell>
        </row>
        <row r="723">
          <cell r="S723">
            <v>0</v>
          </cell>
          <cell r="V723">
            <v>15</v>
          </cell>
        </row>
        <row r="724">
          <cell r="S724">
            <v>5.88</v>
          </cell>
          <cell r="V724">
            <v>15</v>
          </cell>
        </row>
        <row r="725">
          <cell r="S725">
            <v>98</v>
          </cell>
          <cell r="V725">
            <v>17</v>
          </cell>
        </row>
        <row r="726">
          <cell r="S726">
            <v>0</v>
          </cell>
          <cell r="V726">
            <v>22</v>
          </cell>
        </row>
        <row r="727">
          <cell r="S727">
            <v>81.010709504685394</v>
          </cell>
          <cell r="V727">
            <v>15</v>
          </cell>
        </row>
        <row r="728">
          <cell r="S728">
            <v>149.44999999999999</v>
          </cell>
          <cell r="V728">
            <v>3</v>
          </cell>
        </row>
        <row r="729">
          <cell r="S729">
            <v>245</v>
          </cell>
          <cell r="V729">
            <v>15</v>
          </cell>
        </row>
        <row r="730">
          <cell r="S730">
            <v>540.96</v>
          </cell>
          <cell r="V730">
            <v>13</v>
          </cell>
        </row>
        <row r="731">
          <cell r="S731">
            <v>0</v>
          </cell>
          <cell r="V731">
            <v>5</v>
          </cell>
        </row>
        <row r="732">
          <cell r="S732">
            <v>0</v>
          </cell>
          <cell r="V732">
            <v>15</v>
          </cell>
        </row>
        <row r="733">
          <cell r="S733">
            <v>0</v>
          </cell>
          <cell r="V733">
            <v>13</v>
          </cell>
        </row>
        <row r="734">
          <cell r="S734">
            <v>0</v>
          </cell>
          <cell r="V734">
            <v>16</v>
          </cell>
        </row>
        <row r="735">
          <cell r="S735">
            <v>0</v>
          </cell>
          <cell r="V735">
            <v>15</v>
          </cell>
        </row>
        <row r="736">
          <cell r="S736">
            <v>0</v>
          </cell>
          <cell r="V736">
            <v>15</v>
          </cell>
        </row>
        <row r="737">
          <cell r="S737">
            <v>0</v>
          </cell>
          <cell r="V737">
            <v>2</v>
          </cell>
        </row>
        <row r="738">
          <cell r="S738">
            <v>0</v>
          </cell>
          <cell r="V738">
            <v>2</v>
          </cell>
        </row>
        <row r="739">
          <cell r="S739">
            <v>0</v>
          </cell>
          <cell r="V739">
            <v>13</v>
          </cell>
        </row>
        <row r="740">
          <cell r="S740">
            <v>0</v>
          </cell>
          <cell r="V740">
            <v>1</v>
          </cell>
        </row>
      </sheetData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F8CBE-689B-40CD-A0D1-629BA5717946}">
  <dimension ref="A1"/>
  <sheetViews>
    <sheetView tabSelected="1" zoomScale="70" zoomScaleNormal="70" workbookViewId="0">
      <selection activeCell="AP28" sqref="AP28"/>
    </sheetView>
  </sheetViews>
  <sheetFormatPr defaultRowHeight="14.5" x14ac:dyDescent="0.3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39AD38-0000-4D6E-AC1D-E90E14104A89}">
  <sheetPr codeName="Sheet1"/>
  <dimension ref="A2:M113"/>
  <sheetViews>
    <sheetView topLeftCell="A75" zoomScale="70" zoomScaleNormal="70" workbookViewId="0">
      <selection activeCell="D2" sqref="D2:H2"/>
    </sheetView>
  </sheetViews>
  <sheetFormatPr defaultRowHeight="14.5" x14ac:dyDescent="0.35"/>
  <cols>
    <col min="2" max="2" width="5.08984375" bestFit="1" customWidth="1"/>
    <col min="3" max="3" width="35.54296875" bestFit="1" customWidth="1"/>
    <col min="4" max="12" width="16.90625" customWidth="1"/>
    <col min="13" max="13" width="22.1796875" bestFit="1" customWidth="1"/>
  </cols>
  <sheetData>
    <row r="2" spans="2:12" x14ac:dyDescent="0.35">
      <c r="D2" s="29" t="s">
        <v>0</v>
      </c>
      <c r="E2" s="29"/>
      <c r="F2" s="29"/>
      <c r="G2" s="29"/>
      <c r="H2" s="29"/>
      <c r="I2" s="30" t="s">
        <v>1</v>
      </c>
      <c r="J2" s="30"/>
      <c r="K2" s="30"/>
      <c r="L2" s="30"/>
    </row>
    <row r="3" spans="2:12" x14ac:dyDescent="0.35">
      <c r="D3" s="27" t="s">
        <v>2</v>
      </c>
      <c r="E3" s="27" t="s">
        <v>3</v>
      </c>
      <c r="F3" s="27" t="s">
        <v>4</v>
      </c>
      <c r="G3" s="27" t="s">
        <v>5</v>
      </c>
      <c r="H3" s="27" t="s">
        <v>6</v>
      </c>
      <c r="I3" s="27" t="s">
        <v>7</v>
      </c>
      <c r="J3" s="27" t="s">
        <v>8</v>
      </c>
      <c r="K3" s="27" t="s">
        <v>9</v>
      </c>
      <c r="L3" s="27" t="s">
        <v>10</v>
      </c>
    </row>
    <row r="4" spans="2:12" x14ac:dyDescent="0.35">
      <c r="D4" s="28"/>
      <c r="E4" s="28"/>
      <c r="F4" s="28"/>
      <c r="G4" s="28"/>
      <c r="H4" s="28"/>
      <c r="I4" s="28"/>
      <c r="J4" s="28"/>
      <c r="K4" s="28"/>
      <c r="L4" s="28"/>
    </row>
    <row r="5" spans="2:12" ht="14.4" customHeight="1" x14ac:dyDescent="0.35">
      <c r="B5" s="31" t="s">
        <v>11</v>
      </c>
      <c r="C5" s="32"/>
      <c r="D5" s="27" t="s">
        <v>12</v>
      </c>
      <c r="E5" s="27" t="s">
        <v>12</v>
      </c>
      <c r="F5" s="27" t="s">
        <v>12</v>
      </c>
      <c r="G5" s="27" t="s">
        <v>12</v>
      </c>
      <c r="H5" s="27" t="s">
        <v>12</v>
      </c>
      <c r="I5" s="27" t="s">
        <v>12</v>
      </c>
      <c r="J5" s="27" t="s">
        <v>12</v>
      </c>
      <c r="K5" s="27" t="s">
        <v>12</v>
      </c>
      <c r="L5" s="27" t="s">
        <v>12</v>
      </c>
    </row>
    <row r="6" spans="2:12" x14ac:dyDescent="0.35">
      <c r="B6" s="33"/>
      <c r="C6" s="33"/>
      <c r="D6" s="28"/>
      <c r="E6" s="28"/>
      <c r="F6" s="28"/>
      <c r="G6" s="28"/>
      <c r="H6" s="28"/>
      <c r="I6" s="28"/>
      <c r="J6" s="28"/>
      <c r="K6" s="28"/>
      <c r="L6" s="28"/>
    </row>
    <row r="7" spans="2:12" ht="15.65" customHeight="1" thickBot="1" x14ac:dyDescent="0.4">
      <c r="B7" s="1" t="s">
        <v>13</v>
      </c>
      <c r="C7" s="1" t="s">
        <v>14</v>
      </c>
      <c r="D7" s="1" t="s">
        <v>15</v>
      </c>
      <c r="E7" s="1" t="s">
        <v>15</v>
      </c>
      <c r="F7" s="1" t="s">
        <v>15</v>
      </c>
      <c r="G7" s="1" t="s">
        <v>15</v>
      </c>
      <c r="H7" s="1" t="s">
        <v>15</v>
      </c>
      <c r="I7" s="1" t="s">
        <v>15</v>
      </c>
      <c r="J7" s="1" t="s">
        <v>15</v>
      </c>
      <c r="K7" s="1" t="s">
        <v>15</v>
      </c>
      <c r="L7" s="1" t="s">
        <v>15</v>
      </c>
    </row>
    <row r="8" spans="2:12" ht="15" thickTop="1" x14ac:dyDescent="0.35">
      <c r="B8" s="2">
        <v>1</v>
      </c>
      <c r="C8" s="3" t="s">
        <v>16</v>
      </c>
      <c r="D8" s="4">
        <v>2.8861829999999999</v>
      </c>
      <c r="E8" s="4">
        <v>2.2345120000000001</v>
      </c>
      <c r="F8" s="4">
        <v>2.5522779999999998</v>
      </c>
      <c r="G8" s="4">
        <v>1.554953</v>
      </c>
      <c r="H8" s="4">
        <v>2.704088</v>
      </c>
      <c r="I8" s="4">
        <v>8.9134650000000004</v>
      </c>
      <c r="J8" s="4">
        <v>9.3792899999999992</v>
      </c>
      <c r="K8" s="4">
        <v>12.647283</v>
      </c>
      <c r="L8" s="4">
        <v>25.540512</v>
      </c>
    </row>
    <row r="9" spans="2:12" x14ac:dyDescent="0.35">
      <c r="B9" s="5">
        <v>2</v>
      </c>
      <c r="C9" s="6" t="s">
        <v>17</v>
      </c>
      <c r="D9" s="7">
        <v>3.409808</v>
      </c>
      <c r="E9" s="7">
        <v>3.8775200000000001</v>
      </c>
      <c r="F9" s="7">
        <v>3.9837669999999998</v>
      </c>
      <c r="G9" s="7">
        <v>3.3136540000000001</v>
      </c>
      <c r="H9" s="7">
        <v>3.145057</v>
      </c>
      <c r="I9" s="7">
        <v>12.09291</v>
      </c>
      <c r="J9" s="7">
        <v>12.568077000000001</v>
      </c>
      <c r="K9" s="7">
        <v>9.3391470000000005</v>
      </c>
      <c r="L9" s="7">
        <v>22.449752</v>
      </c>
    </row>
    <row r="10" spans="2:12" x14ac:dyDescent="0.35">
      <c r="B10" s="5">
        <v>3</v>
      </c>
      <c r="C10" s="6" t="s">
        <v>18</v>
      </c>
      <c r="D10" s="8">
        <v>3.0626709999999999</v>
      </c>
      <c r="E10" s="8">
        <v>2.4470139999999998</v>
      </c>
      <c r="F10" s="8">
        <v>3.0161210000000001</v>
      </c>
      <c r="G10" s="8">
        <v>1.814762</v>
      </c>
      <c r="H10" s="8">
        <v>3.1741459999999999</v>
      </c>
      <c r="I10" s="8">
        <v>8.1347869999999993</v>
      </c>
      <c r="J10" s="8">
        <v>8.5267789999999994</v>
      </c>
      <c r="K10" s="8">
        <v>11.640233</v>
      </c>
      <c r="L10" s="8">
        <v>23.181851000000002</v>
      </c>
    </row>
    <row r="11" spans="2:12" x14ac:dyDescent="0.35">
      <c r="B11" s="5">
        <v>4</v>
      </c>
      <c r="C11" s="6" t="s">
        <v>19</v>
      </c>
      <c r="D11" s="7">
        <v>-2.2989090000000001</v>
      </c>
      <c r="E11" s="7">
        <v>2.3738679999999999</v>
      </c>
      <c r="F11" s="7">
        <v>2.9936950000000002</v>
      </c>
      <c r="G11" s="7">
        <v>1.8035909999999999</v>
      </c>
      <c r="H11" s="7">
        <v>3.0956730000000001</v>
      </c>
      <c r="I11" s="7">
        <v>8.1491159999999994</v>
      </c>
      <c r="J11" s="7">
        <v>8.5426230000000007</v>
      </c>
      <c r="K11" s="7">
        <v>10.75938</v>
      </c>
      <c r="L11" s="7">
        <v>22.558779000000001</v>
      </c>
    </row>
    <row r="12" spans="2:12" x14ac:dyDescent="0.35">
      <c r="B12" s="5">
        <v>5</v>
      </c>
      <c r="C12" s="6" t="s">
        <v>20</v>
      </c>
      <c r="D12" s="8">
        <v>3.5509110000000002</v>
      </c>
      <c r="E12" s="8">
        <v>4.741352</v>
      </c>
      <c r="F12" s="8">
        <v>5.1396189999999997</v>
      </c>
      <c r="G12" s="8">
        <v>4.1562549999999998</v>
      </c>
      <c r="H12" s="8">
        <v>3.756904</v>
      </c>
      <c r="I12" s="8">
        <v>8.9985210000000002</v>
      </c>
      <c r="J12" s="8">
        <v>8.9164469999999998</v>
      </c>
      <c r="K12" s="8">
        <v>11.722465</v>
      </c>
      <c r="L12" s="8">
        <v>22.754007000000001</v>
      </c>
    </row>
    <row r="13" spans="2:12" x14ac:dyDescent="0.35">
      <c r="B13" s="5">
        <v>6</v>
      </c>
      <c r="C13" s="6" t="s">
        <v>21</v>
      </c>
      <c r="D13" s="7">
        <v>3.629184</v>
      </c>
      <c r="E13" s="7">
        <v>3.9703719999999998</v>
      </c>
      <c r="F13" s="7">
        <v>4.567234</v>
      </c>
      <c r="G13" s="7">
        <v>3.608724</v>
      </c>
      <c r="H13" s="7">
        <v>4.7620399999999998</v>
      </c>
      <c r="I13" s="7">
        <v>11.968211999999999</v>
      </c>
      <c r="J13" s="7">
        <v>12.267144999999999</v>
      </c>
      <c r="K13" s="7">
        <v>14.530276000000001</v>
      </c>
      <c r="L13" s="7">
        <v>23.194697999999999</v>
      </c>
    </row>
    <row r="14" spans="2:12" x14ac:dyDescent="0.35">
      <c r="B14" s="5">
        <v>7</v>
      </c>
      <c r="C14" s="6" t="s">
        <v>22</v>
      </c>
      <c r="D14" s="8">
        <v>1.918301</v>
      </c>
      <c r="E14" s="8">
        <v>1.5103759999999999</v>
      </c>
      <c r="F14" s="8">
        <v>2.2044139999999999</v>
      </c>
      <c r="G14" s="8">
        <v>1.448787</v>
      </c>
      <c r="H14" s="8">
        <v>3.1130140000000002</v>
      </c>
      <c r="I14" s="8">
        <v>11.587320999999999</v>
      </c>
      <c r="J14" s="8">
        <v>11.88875</v>
      </c>
      <c r="K14" s="8">
        <v>13.323230000000001</v>
      </c>
      <c r="L14" s="8">
        <v>21.091736999999998</v>
      </c>
    </row>
    <row r="15" spans="2:12" x14ac:dyDescent="0.35">
      <c r="B15" s="5">
        <v>8</v>
      </c>
      <c r="C15" s="6" t="s">
        <v>23</v>
      </c>
      <c r="D15" s="7">
        <v>3.121054</v>
      </c>
      <c r="E15" s="7">
        <v>2.9253170000000002</v>
      </c>
      <c r="F15" s="7">
        <v>3.5941450000000001</v>
      </c>
      <c r="G15" s="7">
        <v>2.6485110000000001</v>
      </c>
      <c r="H15" s="7">
        <v>3.576953</v>
      </c>
      <c r="I15" s="7">
        <v>10.924809</v>
      </c>
      <c r="J15" s="7">
        <v>11.28895</v>
      </c>
      <c r="K15" s="7">
        <v>13.315903</v>
      </c>
      <c r="L15" s="7">
        <v>21.021826000000001</v>
      </c>
    </row>
    <row r="16" spans="2:12" x14ac:dyDescent="0.35">
      <c r="B16" s="5">
        <v>9</v>
      </c>
      <c r="C16" s="6" t="s">
        <v>24</v>
      </c>
      <c r="D16" s="8">
        <v>2.263388</v>
      </c>
      <c r="E16" s="8">
        <v>2.038278</v>
      </c>
      <c r="F16" s="8">
        <v>2.090964</v>
      </c>
      <c r="G16" s="8">
        <v>1.245458</v>
      </c>
      <c r="H16" s="8">
        <v>2.0293800000000002</v>
      </c>
      <c r="I16" s="8">
        <v>8.7509139999999999</v>
      </c>
      <c r="J16" s="8">
        <v>9.2142940000000007</v>
      </c>
      <c r="K16" s="8">
        <v>11.13411</v>
      </c>
      <c r="L16" s="8">
        <v>19.034876000000001</v>
      </c>
    </row>
    <row r="17" spans="2:12" x14ac:dyDescent="0.35">
      <c r="B17" s="5">
        <v>10</v>
      </c>
      <c r="C17" s="6" t="s">
        <v>25</v>
      </c>
      <c r="D17" s="7">
        <v>1.421883</v>
      </c>
      <c r="E17" s="7">
        <v>0.89621200000000001</v>
      </c>
      <c r="F17" s="7">
        <v>1.907718</v>
      </c>
      <c r="G17" s="7">
        <v>1.073877</v>
      </c>
      <c r="H17" s="7">
        <v>1.7725869999999999</v>
      </c>
      <c r="I17" s="7">
        <v>7.5282210000000003</v>
      </c>
      <c r="J17" s="7">
        <v>7.5101120000000003</v>
      </c>
      <c r="K17" s="7">
        <v>9.1803220000000003</v>
      </c>
      <c r="L17" s="7">
        <v>13.567652000000001</v>
      </c>
    </row>
    <row r="18" spans="2:12" x14ac:dyDescent="0.35">
      <c r="B18" s="5">
        <v>11</v>
      </c>
      <c r="C18" s="6" t="s">
        <v>26</v>
      </c>
      <c r="D18" s="8">
        <v>3.2478630000000002</v>
      </c>
      <c r="E18" s="8">
        <v>3.5006710000000001</v>
      </c>
      <c r="F18" s="8">
        <v>1.8897919999999999</v>
      </c>
      <c r="G18" s="8">
        <v>1.086695</v>
      </c>
      <c r="H18" s="8">
        <v>1.9038390000000001</v>
      </c>
      <c r="I18" s="8">
        <v>7.5205299999999999</v>
      </c>
      <c r="J18" s="8">
        <v>7.139113</v>
      </c>
      <c r="K18" s="8">
        <v>8.5501529999999999</v>
      </c>
      <c r="L18" s="8">
        <v>12.248521</v>
      </c>
    </row>
    <row r="19" spans="2:12" x14ac:dyDescent="0.35">
      <c r="B19" s="5">
        <v>12</v>
      </c>
      <c r="C19" s="6" t="s">
        <v>27</v>
      </c>
      <c r="D19" s="7">
        <v>0.75454299999999996</v>
      </c>
      <c r="E19" s="7">
        <v>1.1973769999999999</v>
      </c>
      <c r="F19" s="7">
        <v>1.2069350000000001</v>
      </c>
      <c r="G19" s="7">
        <v>0.40035300000000001</v>
      </c>
      <c r="H19" s="7">
        <v>0.99573800000000001</v>
      </c>
      <c r="I19" s="7">
        <v>4.4499969999999998</v>
      </c>
      <c r="J19" s="7">
        <v>4.6473459999999998</v>
      </c>
      <c r="K19" s="7">
        <v>6.6343550000000002</v>
      </c>
      <c r="L19" s="7">
        <v>9.3849850000000004</v>
      </c>
    </row>
    <row r="20" spans="2:12" x14ac:dyDescent="0.35">
      <c r="B20" s="5">
        <v>13</v>
      </c>
      <c r="C20" s="6" t="s">
        <v>28</v>
      </c>
      <c r="D20" s="8">
        <v>3.6338979999999999</v>
      </c>
      <c r="E20" s="8">
        <v>3.8268430000000002</v>
      </c>
      <c r="F20" s="8">
        <v>3.2213639999999999</v>
      </c>
      <c r="G20" s="8">
        <v>2.3689070000000001</v>
      </c>
      <c r="H20" s="8">
        <v>2.647564</v>
      </c>
      <c r="I20" s="8">
        <v>6.7324320000000002</v>
      </c>
      <c r="J20" s="8">
        <v>6.11313</v>
      </c>
      <c r="K20" s="8">
        <v>6.8304179999999999</v>
      </c>
      <c r="L20" s="8">
        <v>7.0922400000000003</v>
      </c>
    </row>
    <row r="21" spans="2:12" x14ac:dyDescent="0.35">
      <c r="B21" s="5">
        <v>14</v>
      </c>
      <c r="C21" s="6" t="s">
        <v>29</v>
      </c>
      <c r="D21" s="7">
        <v>0.55554199999999998</v>
      </c>
      <c r="E21" s="7">
        <v>0.83092999999999995</v>
      </c>
      <c r="F21" s="7">
        <v>0.51192700000000002</v>
      </c>
      <c r="G21" s="7">
        <v>-0.29326000000000002</v>
      </c>
      <c r="H21" s="7">
        <v>0.26472800000000002</v>
      </c>
      <c r="I21" s="7">
        <v>3.3797839999999999</v>
      </c>
      <c r="J21" s="7">
        <v>3.411594</v>
      </c>
      <c r="K21" s="7">
        <v>5.0423390000000001</v>
      </c>
      <c r="L21" s="7">
        <v>7.5951570000000004</v>
      </c>
    </row>
    <row r="22" spans="2:12" x14ac:dyDescent="0.35">
      <c r="B22" s="5">
        <v>15</v>
      </c>
      <c r="C22" s="6" t="s">
        <v>30</v>
      </c>
      <c r="D22" s="8">
        <v>4.2350120000000002</v>
      </c>
      <c r="E22" s="8">
        <v>4.4064430000000003</v>
      </c>
      <c r="F22" s="8">
        <v>4.0003190000000002</v>
      </c>
      <c r="G22" s="8">
        <v>3.1576979999999999</v>
      </c>
      <c r="H22" s="8">
        <v>3.6201910000000002</v>
      </c>
      <c r="I22" s="8">
        <v>5.8799570000000001</v>
      </c>
      <c r="J22" s="8">
        <v>5.8612149999999996</v>
      </c>
      <c r="K22" s="8">
        <v>6.6943070000000002</v>
      </c>
      <c r="L22" s="8">
        <v>6.4370139999999996</v>
      </c>
    </row>
    <row r="23" spans="2:12" x14ac:dyDescent="0.35">
      <c r="B23" s="5">
        <v>16</v>
      </c>
      <c r="C23" s="6" t="s">
        <v>31</v>
      </c>
      <c r="D23" s="7">
        <v>2.7172200000000002</v>
      </c>
      <c r="E23" s="7">
        <v>2.7671359999999998</v>
      </c>
      <c r="F23" s="7">
        <v>2.4515289999999998</v>
      </c>
      <c r="G23" s="7">
        <v>1.356436</v>
      </c>
      <c r="H23" s="7">
        <v>1.5836790000000001</v>
      </c>
      <c r="I23" s="7">
        <v>3.6600060000000001</v>
      </c>
      <c r="J23" s="7">
        <v>3.554557</v>
      </c>
      <c r="K23" s="7">
        <v>4.8084249999999997</v>
      </c>
      <c r="L23" s="7">
        <v>4.9528679999999996</v>
      </c>
    </row>
    <row r="24" spans="2:12" x14ac:dyDescent="0.35">
      <c r="B24" s="5">
        <v>17</v>
      </c>
      <c r="C24" s="6" t="s">
        <v>32</v>
      </c>
      <c r="D24" s="8">
        <v>2.6722260000000002</v>
      </c>
      <c r="E24" s="8">
        <v>3.3453870000000001</v>
      </c>
      <c r="F24" s="8">
        <v>3.0636359999999998</v>
      </c>
      <c r="G24" s="8">
        <v>2.5013830000000001</v>
      </c>
      <c r="H24" s="8">
        <v>3.0772680000000001</v>
      </c>
      <c r="I24" s="8">
        <v>0.25464999999999999</v>
      </c>
      <c r="J24" s="8">
        <v>1.358708</v>
      </c>
      <c r="K24" s="8">
        <v>-1.0877669999999999</v>
      </c>
      <c r="L24" s="8">
        <v>-0.74504000000000004</v>
      </c>
    </row>
    <row r="25" spans="2:12" x14ac:dyDescent="0.35">
      <c r="B25" s="5">
        <v>18</v>
      </c>
      <c r="C25" s="6" t="s">
        <v>33</v>
      </c>
      <c r="D25" s="7">
        <v>1.0264420000000001</v>
      </c>
      <c r="E25" s="7">
        <v>0.60073100000000001</v>
      </c>
      <c r="F25" s="7">
        <v>0.323187</v>
      </c>
      <c r="G25" s="7">
        <v>0.42176799999999998</v>
      </c>
      <c r="H25" s="7">
        <v>0.45455600000000002</v>
      </c>
      <c r="I25" s="7">
        <v>-1.5975010000000001</v>
      </c>
      <c r="J25" s="7">
        <v>-0.91791400000000001</v>
      </c>
      <c r="K25" s="7">
        <v>-1.2008989999999999</v>
      </c>
      <c r="L25" s="7">
        <v>-1.037757</v>
      </c>
    </row>
    <row r="26" spans="2:12" x14ac:dyDescent="0.35">
      <c r="B26" s="5">
        <v>19</v>
      </c>
      <c r="C26" s="6" t="s">
        <v>34</v>
      </c>
      <c r="D26" s="8">
        <v>5.1666239999999997</v>
      </c>
      <c r="E26" s="8">
        <v>3.5255049999999999</v>
      </c>
      <c r="F26" s="8">
        <v>3.418552</v>
      </c>
      <c r="G26" s="8">
        <v>2.6248369999999999</v>
      </c>
      <c r="H26" s="8">
        <v>2.316916</v>
      </c>
      <c r="I26" s="8">
        <v>5.4347180000000002</v>
      </c>
      <c r="J26" s="8">
        <v>5.4891379999999996</v>
      </c>
      <c r="K26" s="8">
        <v>7.1707429999999999</v>
      </c>
      <c r="L26" s="8">
        <v>10.187875</v>
      </c>
    </row>
    <row r="27" spans="2:12" x14ac:dyDescent="0.35">
      <c r="B27" s="5">
        <v>20</v>
      </c>
      <c r="C27" s="6" t="s">
        <v>35</v>
      </c>
      <c r="D27" s="7">
        <v>9.4138559999999991</v>
      </c>
      <c r="E27" s="7">
        <v>9.7839430000000007</v>
      </c>
      <c r="F27" s="7">
        <v>10.11769</v>
      </c>
      <c r="G27" s="7">
        <v>10.191864000000001</v>
      </c>
      <c r="H27" s="7">
        <v>10.445186</v>
      </c>
      <c r="I27" s="7">
        <v>9.7251030000000007</v>
      </c>
      <c r="J27" s="7">
        <v>9.9616399999999992</v>
      </c>
      <c r="K27" s="7">
        <v>10.055906</v>
      </c>
      <c r="L27" s="7">
        <v>9.3559140000000003</v>
      </c>
    </row>
    <row r="28" spans="2:12" x14ac:dyDescent="0.35">
      <c r="B28" s="5">
        <v>21</v>
      </c>
      <c r="C28" s="6" t="s">
        <v>36</v>
      </c>
      <c r="D28" s="8">
        <v>5.5136500000000002</v>
      </c>
      <c r="E28" s="8">
        <v>6.1463279999999996</v>
      </c>
      <c r="F28" s="8">
        <v>6.3639780000000004</v>
      </c>
      <c r="G28" s="8">
        <v>6.7119299999999997</v>
      </c>
      <c r="H28" s="8">
        <v>6.5691699999999997</v>
      </c>
      <c r="I28" s="8">
        <v>4.4906069999999998</v>
      </c>
      <c r="J28" s="8">
        <v>4.4066660000000004</v>
      </c>
      <c r="K28" s="8">
        <v>4.2889309999999998</v>
      </c>
      <c r="L28" s="8">
        <v>3.5001720000000001</v>
      </c>
    </row>
    <row r="29" spans="2:12" x14ac:dyDescent="0.35">
      <c r="B29" s="5">
        <v>22</v>
      </c>
      <c r="C29" s="6" t="s">
        <v>37</v>
      </c>
      <c r="D29" s="7">
        <v>3.1149230000000001</v>
      </c>
      <c r="E29" s="7">
        <v>3.560206</v>
      </c>
      <c r="F29" s="7">
        <v>4.5552950000000001</v>
      </c>
      <c r="G29" s="7">
        <v>4.5722810000000003</v>
      </c>
      <c r="H29" s="7">
        <v>4.5322279999999999</v>
      </c>
      <c r="I29" s="7">
        <v>3.0401180000000001</v>
      </c>
      <c r="J29" s="7">
        <v>1.05081</v>
      </c>
      <c r="K29" s="7">
        <v>1.482596</v>
      </c>
      <c r="L29" s="7">
        <v>0.71027300000000004</v>
      </c>
    </row>
    <row r="30" spans="2:12" x14ac:dyDescent="0.35">
      <c r="B30" s="5">
        <v>23</v>
      </c>
      <c r="C30" s="6" t="s">
        <v>38</v>
      </c>
      <c r="D30" s="8">
        <v>-2.7192430000000001</v>
      </c>
      <c r="E30" s="8">
        <v>-4.4113059999999997</v>
      </c>
      <c r="F30" s="8">
        <v>-4.7652000000000001</v>
      </c>
      <c r="G30" s="8">
        <v>-1.789579</v>
      </c>
      <c r="H30" s="8">
        <v>-4.4588400000000004</v>
      </c>
      <c r="I30" s="8">
        <v>-6.2762669999999998</v>
      </c>
      <c r="J30" s="8">
        <v>-4.3167689999999999</v>
      </c>
      <c r="K30" s="8">
        <v>-4.9166480000000004</v>
      </c>
      <c r="L30" s="8">
        <v>-4.8324069999999999</v>
      </c>
    </row>
    <row r="31" spans="2:12" x14ac:dyDescent="0.35">
      <c r="B31" s="5">
        <v>24</v>
      </c>
      <c r="C31" s="6" t="s">
        <v>39</v>
      </c>
      <c r="D31" s="7">
        <v>-2.7478940000000001</v>
      </c>
      <c r="E31" s="7">
        <v>-2.5663390000000001</v>
      </c>
      <c r="F31" s="7">
        <v>-2.8408509999999998</v>
      </c>
      <c r="G31" s="7">
        <v>-1.2151700000000001</v>
      </c>
      <c r="H31" s="7">
        <v>-2.2915420000000002</v>
      </c>
      <c r="I31" s="7">
        <v>-5.8848050000000001</v>
      </c>
      <c r="J31" s="7">
        <v>-5.5067750000000002</v>
      </c>
      <c r="K31" s="7">
        <v>-5.8818219999999997</v>
      </c>
      <c r="L31" s="7">
        <v>-5.9105270000000001</v>
      </c>
    </row>
    <row r="32" spans="2:12" x14ac:dyDescent="0.35">
      <c r="B32" s="5">
        <v>25</v>
      </c>
      <c r="C32" s="6" t="s">
        <v>40</v>
      </c>
      <c r="D32" s="8">
        <v>-0.12327299999999999</v>
      </c>
      <c r="E32" s="8">
        <v>-0.18984799999999999</v>
      </c>
      <c r="F32" s="8">
        <v>-0.51471500000000003</v>
      </c>
      <c r="G32" s="8">
        <v>-0.55133500000000002</v>
      </c>
      <c r="H32" s="8">
        <v>-0.28825899999999999</v>
      </c>
      <c r="I32" s="8">
        <v>-3.8371249999999999</v>
      </c>
      <c r="J32" s="8">
        <v>-3.742953</v>
      </c>
      <c r="K32" s="8">
        <v>-4.1054550000000001</v>
      </c>
      <c r="L32" s="8">
        <v>-4.6778630000000003</v>
      </c>
    </row>
    <row r="33" spans="2:12" x14ac:dyDescent="0.35">
      <c r="B33" s="5">
        <v>26</v>
      </c>
      <c r="C33" s="6" t="s">
        <v>41</v>
      </c>
      <c r="D33" s="7">
        <v>-2.8671139999999999</v>
      </c>
      <c r="E33" s="7">
        <v>-3.059742</v>
      </c>
      <c r="F33" s="7">
        <v>1.638879</v>
      </c>
      <c r="G33" s="7">
        <v>3.1101009999999998</v>
      </c>
      <c r="H33" s="7">
        <v>2.7098810000000002</v>
      </c>
      <c r="I33" s="7">
        <v>4.4249770000000002</v>
      </c>
      <c r="J33" s="7">
        <v>3.9931040000000002</v>
      </c>
      <c r="K33" s="7">
        <v>3.29474</v>
      </c>
      <c r="L33" s="7">
        <v>3.2451949999999998</v>
      </c>
    </row>
    <row r="34" spans="2:12" x14ac:dyDescent="0.35">
      <c r="B34" s="5">
        <v>27</v>
      </c>
      <c r="C34" s="6" t="s">
        <v>42</v>
      </c>
      <c r="D34" s="8">
        <v>-1.6801459999999999</v>
      </c>
      <c r="E34" s="8">
        <v>-1.4672829999999999</v>
      </c>
      <c r="F34" s="8">
        <v>2.8416600000000001</v>
      </c>
      <c r="G34" s="8">
        <v>3.4873590000000001</v>
      </c>
      <c r="H34" s="8">
        <v>3.3754080000000002</v>
      </c>
      <c r="I34" s="9">
        <v>4.3350210000000002</v>
      </c>
      <c r="J34" s="9">
        <v>3.9459939999999998</v>
      </c>
      <c r="K34" s="9">
        <v>0.77717999999999998</v>
      </c>
      <c r="L34" s="9">
        <v>-0.48538700000000001</v>
      </c>
    </row>
    <row r="36" spans="2:12" x14ac:dyDescent="0.35">
      <c r="D36" s="29" t="s">
        <v>0</v>
      </c>
      <c r="E36" s="29"/>
      <c r="F36" s="29"/>
      <c r="G36" s="29"/>
      <c r="H36" s="29"/>
      <c r="I36" s="30" t="s">
        <v>1</v>
      </c>
      <c r="J36" s="30"/>
      <c r="K36" s="30"/>
      <c r="L36" s="30"/>
    </row>
    <row r="37" spans="2:12" x14ac:dyDescent="0.35">
      <c r="B37" s="31" t="s">
        <v>11</v>
      </c>
      <c r="C37" s="32"/>
      <c r="D37" s="27" t="s">
        <v>43</v>
      </c>
      <c r="E37" s="27" t="s">
        <v>43</v>
      </c>
      <c r="F37" s="27" t="s">
        <v>43</v>
      </c>
      <c r="G37" s="27" t="s">
        <v>43</v>
      </c>
      <c r="H37" s="27" t="s">
        <v>43</v>
      </c>
      <c r="I37" s="27" t="s">
        <v>43</v>
      </c>
      <c r="J37" s="27" t="s">
        <v>43</v>
      </c>
      <c r="K37" s="27" t="s">
        <v>43</v>
      </c>
      <c r="L37" s="27" t="s">
        <v>43</v>
      </c>
    </row>
    <row r="38" spans="2:12" x14ac:dyDescent="0.35">
      <c r="B38" s="33"/>
      <c r="C38" s="33"/>
      <c r="D38" s="28"/>
      <c r="E38" s="28"/>
      <c r="F38" s="28"/>
      <c r="G38" s="28"/>
      <c r="H38" s="28"/>
      <c r="I38" s="28"/>
      <c r="J38" s="28"/>
      <c r="K38" s="28"/>
      <c r="L38" s="28"/>
    </row>
    <row r="39" spans="2:12" ht="15" thickBot="1" x14ac:dyDescent="0.4">
      <c r="B39" s="1" t="s">
        <v>13</v>
      </c>
      <c r="C39" s="1" t="s">
        <v>14</v>
      </c>
      <c r="D39" s="1" t="s">
        <v>15</v>
      </c>
      <c r="E39" s="1" t="s">
        <v>15</v>
      </c>
      <c r="F39" s="1" t="s">
        <v>15</v>
      </c>
      <c r="G39" s="1" t="s">
        <v>15</v>
      </c>
      <c r="H39" s="1" t="s">
        <v>15</v>
      </c>
      <c r="I39" s="1" t="s">
        <v>15</v>
      </c>
      <c r="J39" s="1" t="s">
        <v>15</v>
      </c>
      <c r="K39" s="1" t="s">
        <v>15</v>
      </c>
      <c r="L39" s="1" t="s">
        <v>15</v>
      </c>
    </row>
    <row r="40" spans="2:12" ht="15" thickTop="1" x14ac:dyDescent="0.35">
      <c r="B40" s="2">
        <v>1</v>
      </c>
      <c r="C40" s="3" t="s">
        <v>16</v>
      </c>
      <c r="D40" s="4">
        <v>24.098106999999999</v>
      </c>
      <c r="E40" s="4">
        <v>21.936661000000001</v>
      </c>
      <c r="F40" s="4">
        <v>25.127763999999999</v>
      </c>
      <c r="G40" s="4">
        <v>29.519303000000001</v>
      </c>
      <c r="H40" s="4">
        <v>39.463591999999998</v>
      </c>
      <c r="I40" s="4">
        <v>61.755887000000001</v>
      </c>
      <c r="J40" s="4">
        <v>59.925134999999997</v>
      </c>
      <c r="K40" s="4">
        <v>70.383154000000005</v>
      </c>
      <c r="L40" s="4">
        <v>59.342787000000001</v>
      </c>
    </row>
    <row r="41" spans="2:12" x14ac:dyDescent="0.35">
      <c r="B41" s="5">
        <v>2</v>
      </c>
      <c r="C41" s="6" t="s">
        <v>17</v>
      </c>
      <c r="D41" s="7">
        <v>13.959538</v>
      </c>
      <c r="E41" s="7">
        <v>13.138436</v>
      </c>
      <c r="F41" s="7">
        <v>13.939197999999999</v>
      </c>
      <c r="G41" s="7">
        <v>7.2951280000000001</v>
      </c>
      <c r="H41" s="7">
        <v>18.335944999999999</v>
      </c>
      <c r="I41" s="7">
        <v>52.255232999999997</v>
      </c>
      <c r="J41" s="7">
        <v>51.194124000000002</v>
      </c>
      <c r="K41" s="7">
        <v>59.584598999999997</v>
      </c>
      <c r="L41" s="7">
        <v>49.682175000000001</v>
      </c>
    </row>
    <row r="42" spans="2:12" x14ac:dyDescent="0.35">
      <c r="B42" s="5">
        <v>3</v>
      </c>
      <c r="C42" s="6" t="s">
        <v>18</v>
      </c>
      <c r="D42" s="8">
        <v>21.893176</v>
      </c>
      <c r="E42" s="8">
        <v>20.711341999999998</v>
      </c>
      <c r="F42" s="8">
        <v>22.291737000000001</v>
      </c>
      <c r="G42" s="8">
        <v>22.038062</v>
      </c>
      <c r="H42" s="8">
        <v>31.783283000000001</v>
      </c>
      <c r="I42" s="8">
        <v>52.182848</v>
      </c>
      <c r="J42" s="8">
        <v>50.182611999999999</v>
      </c>
      <c r="K42" s="8">
        <v>58.988954999999997</v>
      </c>
      <c r="L42" s="8">
        <v>49.604515999999997</v>
      </c>
    </row>
    <row r="43" spans="2:12" x14ac:dyDescent="0.35">
      <c r="B43" s="5">
        <v>4</v>
      </c>
      <c r="C43" s="6" t="s">
        <v>19</v>
      </c>
      <c r="D43" s="7">
        <v>21.893176</v>
      </c>
      <c r="E43" s="7">
        <v>20.711341999999998</v>
      </c>
      <c r="F43" s="7">
        <v>22.291737000000001</v>
      </c>
      <c r="G43" s="7">
        <v>22.038062</v>
      </c>
      <c r="H43" s="7">
        <v>31.783283000000001</v>
      </c>
      <c r="I43" s="7">
        <v>52.182848</v>
      </c>
      <c r="J43" s="7">
        <v>50.182611999999999</v>
      </c>
      <c r="K43" s="7">
        <v>58.988954999999997</v>
      </c>
      <c r="L43" s="7">
        <v>49.604515999999997</v>
      </c>
    </row>
    <row r="44" spans="2:12" x14ac:dyDescent="0.35">
      <c r="B44" s="5">
        <v>5</v>
      </c>
      <c r="C44" s="6" t="s">
        <v>20</v>
      </c>
      <c r="D44" s="8">
        <v>17.024494000000001</v>
      </c>
      <c r="E44" s="8">
        <v>16.658467000000002</v>
      </c>
      <c r="F44" s="8">
        <v>18.884544000000002</v>
      </c>
      <c r="G44" s="8">
        <v>18.754106</v>
      </c>
      <c r="H44" s="8">
        <v>27.316862</v>
      </c>
      <c r="I44" s="8">
        <v>51.000816</v>
      </c>
      <c r="J44" s="8">
        <v>50.125087999999998</v>
      </c>
      <c r="K44" s="8">
        <v>58.841366000000001</v>
      </c>
      <c r="L44" s="8">
        <v>53.878262999999997</v>
      </c>
    </row>
    <row r="45" spans="2:12" x14ac:dyDescent="0.35">
      <c r="B45" s="5">
        <v>6</v>
      </c>
      <c r="C45" s="6" t="s">
        <v>21</v>
      </c>
      <c r="D45" s="7">
        <v>17.447343</v>
      </c>
      <c r="E45" s="7">
        <v>16.477468999999999</v>
      </c>
      <c r="F45" s="7">
        <v>18.824068</v>
      </c>
      <c r="G45" s="7">
        <v>18.677167000000001</v>
      </c>
      <c r="H45" s="7">
        <v>26.540472999999999</v>
      </c>
      <c r="I45" s="7">
        <v>44.149864999999998</v>
      </c>
      <c r="J45" s="7">
        <v>42.466278000000003</v>
      </c>
      <c r="K45" s="7">
        <v>48.763060000000003</v>
      </c>
      <c r="L45" s="7">
        <v>42.461917</v>
      </c>
    </row>
    <row r="46" spans="2:12" x14ac:dyDescent="0.35">
      <c r="B46" s="5">
        <v>7</v>
      </c>
      <c r="C46" s="6" t="s">
        <v>22</v>
      </c>
      <c r="D46" s="8">
        <v>15.160989000000001</v>
      </c>
      <c r="E46" s="8">
        <v>14.58014</v>
      </c>
      <c r="F46" s="8">
        <v>17.085080999999999</v>
      </c>
      <c r="G46" s="8">
        <v>17.045051999999998</v>
      </c>
      <c r="H46" s="8">
        <v>24.123403</v>
      </c>
      <c r="I46" s="8">
        <v>43.289959000000003</v>
      </c>
      <c r="J46" s="8">
        <v>41.629196999999998</v>
      </c>
      <c r="K46" s="8">
        <v>47.504100999999999</v>
      </c>
      <c r="L46" s="8">
        <v>42.284706</v>
      </c>
    </row>
    <row r="47" spans="2:12" x14ac:dyDescent="0.35">
      <c r="B47" s="5">
        <v>8</v>
      </c>
      <c r="C47" s="6" t="s">
        <v>23</v>
      </c>
      <c r="D47" s="7">
        <v>15.160989000000001</v>
      </c>
      <c r="E47" s="7">
        <v>14.58014</v>
      </c>
      <c r="F47" s="7">
        <v>17.085080999999999</v>
      </c>
      <c r="G47" s="7">
        <v>17.045051999999998</v>
      </c>
      <c r="H47" s="7">
        <v>24.123403</v>
      </c>
      <c r="I47" s="7">
        <v>41.869033999999999</v>
      </c>
      <c r="J47" s="7">
        <v>40.256487999999997</v>
      </c>
      <c r="K47" s="7">
        <v>46.201244000000003</v>
      </c>
      <c r="L47" s="7">
        <v>40.823636</v>
      </c>
    </row>
    <row r="48" spans="2:12" x14ac:dyDescent="0.35">
      <c r="B48" s="5">
        <v>9</v>
      </c>
      <c r="C48" s="6" t="s">
        <v>24</v>
      </c>
      <c r="D48" s="8">
        <v>14.839326</v>
      </c>
      <c r="E48" s="8">
        <v>14.584082</v>
      </c>
      <c r="F48" s="8">
        <v>16.884585999999999</v>
      </c>
      <c r="G48" s="8">
        <v>16.037251999999999</v>
      </c>
      <c r="H48" s="8">
        <v>23.516178</v>
      </c>
      <c r="I48" s="8">
        <v>43.306465000000003</v>
      </c>
      <c r="J48" s="8">
        <v>41.609426999999997</v>
      </c>
      <c r="K48" s="8">
        <v>47.631594999999997</v>
      </c>
      <c r="L48" s="8">
        <v>41.685191000000003</v>
      </c>
    </row>
    <row r="49" spans="2:12" x14ac:dyDescent="0.35">
      <c r="B49" s="5">
        <v>10</v>
      </c>
      <c r="C49" s="6" t="s">
        <v>25</v>
      </c>
      <c r="D49" s="7">
        <v>14.182942000000001</v>
      </c>
      <c r="E49" s="7">
        <v>14.032245</v>
      </c>
      <c r="F49" s="7">
        <v>16.605905</v>
      </c>
      <c r="G49" s="7">
        <v>16.685399</v>
      </c>
      <c r="H49" s="7">
        <v>22.281068999999999</v>
      </c>
      <c r="I49" s="7">
        <v>36.547699000000001</v>
      </c>
      <c r="J49" s="7">
        <v>35.294331999999997</v>
      </c>
      <c r="K49" s="7">
        <v>39.999738999999998</v>
      </c>
      <c r="L49" s="7">
        <v>36.362715000000001</v>
      </c>
    </row>
    <row r="50" spans="2:12" x14ac:dyDescent="0.35">
      <c r="B50" s="5">
        <v>11</v>
      </c>
      <c r="C50" s="6" t="s">
        <v>26</v>
      </c>
      <c r="D50" s="8">
        <v>14.182942000000001</v>
      </c>
      <c r="E50" s="8">
        <v>14.032245</v>
      </c>
      <c r="F50" s="8">
        <v>16.605905</v>
      </c>
      <c r="G50" s="8">
        <v>16.685399</v>
      </c>
      <c r="H50" s="8">
        <v>22.281068999999999</v>
      </c>
      <c r="I50" s="8">
        <v>36.547699000000001</v>
      </c>
      <c r="J50" s="8">
        <v>35.294331999999997</v>
      </c>
      <c r="K50" s="8">
        <v>39.999738999999998</v>
      </c>
      <c r="L50" s="8">
        <v>36.362715000000001</v>
      </c>
    </row>
    <row r="51" spans="2:12" x14ac:dyDescent="0.35">
      <c r="B51" s="5">
        <v>12</v>
      </c>
      <c r="C51" s="6" t="s">
        <v>27</v>
      </c>
      <c r="D51" s="7">
        <v>9.4649079999999994</v>
      </c>
      <c r="E51" s="7">
        <v>10.028135000000001</v>
      </c>
      <c r="F51" s="7">
        <v>11.847329</v>
      </c>
      <c r="G51" s="7">
        <v>12.252741</v>
      </c>
      <c r="H51" s="7">
        <v>15.858383999999999</v>
      </c>
      <c r="I51" s="7">
        <v>25.797864000000001</v>
      </c>
      <c r="J51" s="7">
        <v>24.510349999999999</v>
      </c>
      <c r="K51" s="7">
        <v>26.671944</v>
      </c>
      <c r="L51" s="7">
        <v>24.207516999999999</v>
      </c>
    </row>
    <row r="52" spans="2:12" x14ac:dyDescent="0.35">
      <c r="B52" s="5">
        <v>13</v>
      </c>
      <c r="C52" s="6" t="s">
        <v>28</v>
      </c>
      <c r="D52" s="8">
        <v>7.0080249999999999</v>
      </c>
      <c r="E52" s="8">
        <v>7.1465170000000002</v>
      </c>
      <c r="F52" s="8">
        <v>7.9074960000000001</v>
      </c>
      <c r="G52" s="8">
        <v>8.4149460000000005</v>
      </c>
      <c r="H52" s="8">
        <v>7.8609600000000004</v>
      </c>
      <c r="I52" s="8">
        <v>15.621567000000001</v>
      </c>
      <c r="J52" s="8">
        <v>15.629498</v>
      </c>
      <c r="K52" s="8">
        <v>16.283767000000001</v>
      </c>
      <c r="L52" s="8">
        <v>15.165671</v>
      </c>
    </row>
    <row r="53" spans="2:12" x14ac:dyDescent="0.35">
      <c r="B53" s="5">
        <v>14</v>
      </c>
      <c r="C53" s="6" t="s">
        <v>29</v>
      </c>
      <c r="D53" s="7">
        <v>7.0080249999999999</v>
      </c>
      <c r="E53" s="7">
        <v>7.1465170000000002</v>
      </c>
      <c r="F53" s="7">
        <v>7.9074960000000001</v>
      </c>
      <c r="G53" s="7">
        <v>8.4149460000000005</v>
      </c>
      <c r="H53" s="7">
        <v>7.8609600000000004</v>
      </c>
      <c r="I53" s="7">
        <v>15.621567000000001</v>
      </c>
      <c r="J53" s="7">
        <v>15.629498</v>
      </c>
      <c r="K53" s="7">
        <v>16.283767000000001</v>
      </c>
      <c r="L53" s="7">
        <v>15.165671</v>
      </c>
    </row>
    <row r="54" spans="2:12" x14ac:dyDescent="0.35">
      <c r="B54" s="5">
        <v>15</v>
      </c>
      <c r="C54" s="6" t="s">
        <v>30</v>
      </c>
      <c r="D54" s="8">
        <v>2.8521570000000001</v>
      </c>
      <c r="E54" s="8">
        <v>3.2972670000000002</v>
      </c>
      <c r="F54" s="8">
        <v>3.2326640000000002</v>
      </c>
      <c r="G54" s="8">
        <v>3.877059</v>
      </c>
      <c r="H54" s="8">
        <v>2.4996659999999999</v>
      </c>
      <c r="I54" s="8">
        <v>9.0495180000000008</v>
      </c>
      <c r="J54" s="8">
        <v>8.9109770000000008</v>
      </c>
      <c r="K54" s="8">
        <v>8.8920250000000003</v>
      </c>
      <c r="L54" s="8">
        <v>7.229311</v>
      </c>
    </row>
    <row r="55" spans="2:12" x14ac:dyDescent="0.35">
      <c r="B55" s="5">
        <v>16</v>
      </c>
      <c r="C55" s="6" t="s">
        <v>31</v>
      </c>
      <c r="D55" s="7">
        <v>1.222774</v>
      </c>
      <c r="E55" s="7">
        <v>2.0965410000000002</v>
      </c>
      <c r="F55" s="7">
        <v>1.8925080000000001</v>
      </c>
      <c r="G55" s="7">
        <v>2.5680399999999999</v>
      </c>
      <c r="H55" s="7">
        <v>1.8418000000000001</v>
      </c>
      <c r="I55" s="7">
        <v>3.2842799999999999</v>
      </c>
      <c r="J55" s="7">
        <v>3.479079</v>
      </c>
      <c r="K55" s="7">
        <v>2.7842750000000001</v>
      </c>
      <c r="L55" s="7">
        <v>1.7994779999999999</v>
      </c>
    </row>
    <row r="56" spans="2:12" x14ac:dyDescent="0.35">
      <c r="B56" s="5">
        <v>17</v>
      </c>
      <c r="C56" s="6" t="s">
        <v>32</v>
      </c>
      <c r="D56" s="8">
        <v>0.45508599999999999</v>
      </c>
      <c r="E56" s="8">
        <v>-0.167631</v>
      </c>
      <c r="F56" s="8">
        <v>-0.48888700000000002</v>
      </c>
      <c r="G56" s="8">
        <v>-0.238931</v>
      </c>
      <c r="H56" s="8">
        <v>-1.9343349999999999</v>
      </c>
      <c r="I56" s="8">
        <v>2.937344</v>
      </c>
      <c r="J56" s="8">
        <v>3.0660159999999999</v>
      </c>
      <c r="K56" s="8">
        <v>3.4057089999999999</v>
      </c>
      <c r="L56" s="8">
        <v>3.242998</v>
      </c>
    </row>
    <row r="57" spans="2:12" x14ac:dyDescent="0.35">
      <c r="B57" s="5">
        <v>18</v>
      </c>
      <c r="C57" s="6" t="s">
        <v>33</v>
      </c>
      <c r="D57" s="7">
        <v>1.3033410000000001</v>
      </c>
      <c r="E57" s="7">
        <v>0.77594799999999997</v>
      </c>
      <c r="F57" s="7">
        <v>0.42290899999999998</v>
      </c>
      <c r="G57" s="7">
        <v>0.37320799999999998</v>
      </c>
      <c r="H57" s="7">
        <v>-0.95878799999999997</v>
      </c>
      <c r="I57" s="7">
        <v>5.7716529999999997</v>
      </c>
      <c r="J57" s="7">
        <v>5.7707519999999999</v>
      </c>
      <c r="K57" s="7">
        <v>5.5289770000000003</v>
      </c>
      <c r="L57" s="7">
        <v>4.9899339999999999</v>
      </c>
    </row>
    <row r="58" spans="2:12" x14ac:dyDescent="0.35">
      <c r="B58" s="5">
        <v>19</v>
      </c>
      <c r="C58" s="6" t="s">
        <v>34</v>
      </c>
      <c r="D58" s="8">
        <v>0.66047500000000003</v>
      </c>
      <c r="E58" s="8">
        <v>3.132117</v>
      </c>
      <c r="F58" s="8">
        <v>3.0713569999999999</v>
      </c>
      <c r="G58" s="8">
        <v>3.773285</v>
      </c>
      <c r="H58" s="8">
        <v>2.746105</v>
      </c>
      <c r="I58" s="8">
        <v>1.601027</v>
      </c>
      <c r="J58" s="8">
        <v>1.759002</v>
      </c>
      <c r="K58" s="8">
        <v>0.75041199999999997</v>
      </c>
      <c r="L58" s="8">
        <v>-1.772016</v>
      </c>
    </row>
    <row r="59" spans="2:12" x14ac:dyDescent="0.35">
      <c r="B59" s="5">
        <v>20</v>
      </c>
      <c r="C59" s="6" t="s">
        <v>35</v>
      </c>
      <c r="D59" s="7">
        <v>-8.4793230000000008</v>
      </c>
      <c r="E59" s="7">
        <v>-7.2480849999999997</v>
      </c>
      <c r="F59" s="7">
        <v>-7.8795070000000003</v>
      </c>
      <c r="G59" s="7">
        <v>-7.779801</v>
      </c>
      <c r="H59" s="7">
        <v>-9.6853119999999997</v>
      </c>
      <c r="I59" s="7">
        <v>-4.9263649999999997</v>
      </c>
      <c r="J59" s="7">
        <v>-7.0489769999999998</v>
      </c>
      <c r="K59" s="7">
        <v>-6.581213</v>
      </c>
      <c r="L59" s="7">
        <v>-5.4289969999999999</v>
      </c>
    </row>
    <row r="60" spans="2:12" x14ac:dyDescent="0.35">
      <c r="B60" s="5">
        <v>21</v>
      </c>
      <c r="C60" s="6" t="s">
        <v>36</v>
      </c>
      <c r="D60" s="8">
        <v>-8.2531820000000007</v>
      </c>
      <c r="E60" s="8">
        <v>-7.8032830000000004</v>
      </c>
      <c r="F60" s="8">
        <v>-7.6302820000000002</v>
      </c>
      <c r="G60" s="8">
        <v>-7.3004069999999999</v>
      </c>
      <c r="H60" s="8">
        <v>-9.4754050000000003</v>
      </c>
      <c r="I60" s="8">
        <v>-4.9805859999999997</v>
      </c>
      <c r="J60" s="8">
        <v>-7.131888</v>
      </c>
      <c r="K60" s="8">
        <v>-6.6360570000000001</v>
      </c>
      <c r="L60" s="8">
        <v>-5.4472269999999998</v>
      </c>
    </row>
    <row r="61" spans="2:12" x14ac:dyDescent="0.35">
      <c r="B61" s="5">
        <v>22</v>
      </c>
      <c r="C61" s="6" t="s">
        <v>37</v>
      </c>
      <c r="D61" s="7">
        <v>2.9420679999999999</v>
      </c>
      <c r="E61" s="7">
        <v>1.709789</v>
      </c>
      <c r="F61" s="7">
        <v>1.955471</v>
      </c>
      <c r="G61" s="7">
        <v>0.79706200000000005</v>
      </c>
      <c r="H61" s="7">
        <v>-8.2885E-2</v>
      </c>
      <c r="I61" s="7">
        <v>2.1265450000000001</v>
      </c>
      <c r="J61" s="7">
        <v>2.4413269999999998</v>
      </c>
      <c r="K61" s="7">
        <v>2.6804649999999999</v>
      </c>
      <c r="L61" s="7">
        <v>2.3235260000000002</v>
      </c>
    </row>
    <row r="62" spans="2:12" x14ac:dyDescent="0.35">
      <c r="B62" s="5">
        <v>23</v>
      </c>
      <c r="C62" s="6" t="s">
        <v>38</v>
      </c>
      <c r="D62" s="8">
        <v>2.9420679999999999</v>
      </c>
      <c r="E62" s="8">
        <v>1.709789</v>
      </c>
      <c r="F62" s="8">
        <v>1.955471</v>
      </c>
      <c r="G62" s="8">
        <v>0.79706200000000005</v>
      </c>
      <c r="H62" s="8">
        <v>-8.2885E-2</v>
      </c>
      <c r="I62" s="8">
        <v>2.1265450000000001</v>
      </c>
      <c r="J62" s="8">
        <v>2.4413269999999998</v>
      </c>
      <c r="K62" s="8">
        <v>2.6804649999999999</v>
      </c>
      <c r="L62" s="8">
        <v>2.3235260000000002</v>
      </c>
    </row>
    <row r="63" spans="2:12" x14ac:dyDescent="0.35">
      <c r="B63" s="5">
        <v>24</v>
      </c>
      <c r="C63" s="6" t="s">
        <v>39</v>
      </c>
      <c r="D63" s="7">
        <v>2.9420679999999999</v>
      </c>
      <c r="E63" s="7">
        <v>1.709789</v>
      </c>
      <c r="F63" s="7">
        <v>1.955471</v>
      </c>
      <c r="G63" s="7">
        <v>0.79706200000000005</v>
      </c>
      <c r="H63" s="7">
        <v>-8.2885E-2</v>
      </c>
      <c r="I63" s="7">
        <v>2.1265450000000001</v>
      </c>
      <c r="J63" s="7">
        <v>2.4413269999999998</v>
      </c>
      <c r="K63" s="7">
        <v>2.6804649999999999</v>
      </c>
      <c r="L63" s="7">
        <v>2.3235260000000002</v>
      </c>
    </row>
    <row r="64" spans="2:12" x14ac:dyDescent="0.35">
      <c r="B64" s="5">
        <v>25</v>
      </c>
      <c r="C64" s="6" t="s">
        <v>40</v>
      </c>
      <c r="D64" s="8">
        <v>-3.9594649999999998</v>
      </c>
      <c r="E64" s="8">
        <v>-4.4273550000000004</v>
      </c>
      <c r="F64" s="8">
        <v>-4.1373530000000001</v>
      </c>
      <c r="G64" s="8">
        <v>-4.3274609999999996</v>
      </c>
      <c r="H64" s="8">
        <v>-6.3620159999999997</v>
      </c>
      <c r="I64" s="8">
        <v>-5.1255990000000002</v>
      </c>
      <c r="J64" s="8">
        <v>-5.1914040000000004</v>
      </c>
      <c r="K64" s="8">
        <v>-5.2039169999999997</v>
      </c>
      <c r="L64" s="8">
        <v>-3.1880299999999999</v>
      </c>
    </row>
    <row r="65" spans="2:12" x14ac:dyDescent="0.35">
      <c r="B65" s="5">
        <v>26</v>
      </c>
      <c r="C65" s="6" t="s">
        <v>41</v>
      </c>
      <c r="D65" s="7">
        <v>-5.2297900000000004</v>
      </c>
      <c r="E65" s="7">
        <v>-6.0658599999999998</v>
      </c>
      <c r="F65" s="7">
        <v>-4.0024559999999996</v>
      </c>
      <c r="G65" s="7">
        <v>-3.560044</v>
      </c>
      <c r="H65" s="7">
        <v>-5.8908699999999996</v>
      </c>
      <c r="I65" s="7">
        <v>-6.1870609999999999</v>
      </c>
      <c r="J65" s="7">
        <v>-6.7293450000000004</v>
      </c>
      <c r="K65" s="7">
        <v>-6.5175599999999996</v>
      </c>
      <c r="L65" s="7">
        <v>-3.3860570000000001</v>
      </c>
    </row>
    <row r="66" spans="2:12" x14ac:dyDescent="0.35">
      <c r="B66" s="5">
        <v>27</v>
      </c>
      <c r="C66" s="6" t="s">
        <v>42</v>
      </c>
      <c r="D66" s="8">
        <v>-12.129115000000001</v>
      </c>
      <c r="E66" s="8">
        <v>-12.518148</v>
      </c>
      <c r="F66" s="8">
        <v>-7.6347009999999997</v>
      </c>
      <c r="G66" s="8">
        <v>-7.2324140000000003</v>
      </c>
      <c r="H66" s="8">
        <v>-9.5968889999999991</v>
      </c>
      <c r="I66" s="9">
        <v>-8.4344529999999995</v>
      </c>
      <c r="J66" s="9">
        <v>-9.037134</v>
      </c>
      <c r="K66" s="9">
        <v>-7.203532</v>
      </c>
      <c r="L66" s="9">
        <v>-2.9739770000000001</v>
      </c>
    </row>
    <row r="68" spans="2:12" x14ac:dyDescent="0.35">
      <c r="D68" s="29" t="s">
        <v>0</v>
      </c>
      <c r="E68" s="29"/>
      <c r="F68" s="29"/>
      <c r="G68" s="29"/>
      <c r="H68" s="29"/>
      <c r="I68" s="30" t="s">
        <v>1</v>
      </c>
      <c r="J68" s="30"/>
      <c r="K68" s="30"/>
      <c r="L68" s="30"/>
    </row>
    <row r="69" spans="2:12" x14ac:dyDescent="0.35">
      <c r="B69" s="31" t="s">
        <v>11</v>
      </c>
      <c r="C69" s="32"/>
      <c r="D69" s="27" t="s">
        <v>44</v>
      </c>
      <c r="E69" s="27" t="s">
        <v>44</v>
      </c>
      <c r="F69" s="27" t="s">
        <v>44</v>
      </c>
      <c r="G69" s="27" t="s">
        <v>44</v>
      </c>
      <c r="H69" s="27" t="s">
        <v>44</v>
      </c>
      <c r="I69" s="27" t="s">
        <v>44</v>
      </c>
      <c r="J69" s="27" t="s">
        <v>44</v>
      </c>
      <c r="K69" s="27" t="s">
        <v>44</v>
      </c>
      <c r="L69" s="27" t="s">
        <v>44</v>
      </c>
    </row>
    <row r="70" spans="2:12" x14ac:dyDescent="0.35">
      <c r="B70" s="33"/>
      <c r="C70" s="33"/>
      <c r="D70" s="28"/>
      <c r="E70" s="28"/>
      <c r="F70" s="28"/>
      <c r="G70" s="28"/>
      <c r="H70" s="28"/>
      <c r="I70" s="28"/>
      <c r="J70" s="28"/>
      <c r="K70" s="28"/>
      <c r="L70" s="28"/>
    </row>
    <row r="71" spans="2:12" ht="15" thickBot="1" x14ac:dyDescent="0.4">
      <c r="B71" s="1" t="s">
        <v>13</v>
      </c>
      <c r="C71" s="1" t="s">
        <v>14</v>
      </c>
      <c r="D71" s="1" t="s">
        <v>15</v>
      </c>
      <c r="E71" s="1" t="s">
        <v>15</v>
      </c>
      <c r="F71" s="1" t="s">
        <v>15</v>
      </c>
      <c r="G71" s="1" t="s">
        <v>15</v>
      </c>
      <c r="H71" s="1" t="s">
        <v>15</v>
      </c>
      <c r="I71" s="1" t="s">
        <v>15</v>
      </c>
      <c r="J71" s="1" t="s">
        <v>15</v>
      </c>
      <c r="K71" s="1" t="s">
        <v>15</v>
      </c>
      <c r="L71" s="1" t="s">
        <v>15</v>
      </c>
    </row>
    <row r="72" spans="2:12" ht="15" thickTop="1" x14ac:dyDescent="0.35">
      <c r="B72" s="2">
        <v>1</v>
      </c>
      <c r="C72" s="3" t="s">
        <v>16</v>
      </c>
      <c r="D72" s="4">
        <v>18.297187000000001</v>
      </c>
      <c r="E72" s="4">
        <v>19.994368999999999</v>
      </c>
      <c r="F72" s="4">
        <v>20.323937999999998</v>
      </c>
      <c r="G72" s="4">
        <v>27.849539</v>
      </c>
      <c r="H72" s="4">
        <v>34.670938</v>
      </c>
      <c r="I72" s="4">
        <v>70.035591999999994</v>
      </c>
      <c r="J72" s="4">
        <v>73.702280999999999</v>
      </c>
      <c r="K72" s="4">
        <v>63.090831000000001</v>
      </c>
      <c r="L72" s="4">
        <v>64.171245999999996</v>
      </c>
    </row>
    <row r="73" spans="2:12" x14ac:dyDescent="0.35">
      <c r="B73" s="5">
        <v>2</v>
      </c>
      <c r="C73" s="6" t="s">
        <v>17</v>
      </c>
      <c r="D73" s="7">
        <v>18.297187000000001</v>
      </c>
      <c r="E73" s="7">
        <v>19.994368999999999</v>
      </c>
      <c r="F73" s="7">
        <v>20.323937999999998</v>
      </c>
      <c r="G73" s="7">
        <v>27.849539</v>
      </c>
      <c r="H73" s="7">
        <v>34.670938</v>
      </c>
      <c r="I73" s="7">
        <v>61.007030999999998</v>
      </c>
      <c r="J73" s="7">
        <v>64.270422999999994</v>
      </c>
      <c r="K73" s="7">
        <v>61.213946999999997</v>
      </c>
      <c r="L73" s="7">
        <v>61.525339000000002</v>
      </c>
    </row>
    <row r="74" spans="2:12" x14ac:dyDescent="0.35">
      <c r="B74" s="5">
        <v>3</v>
      </c>
      <c r="C74" s="6" t="s">
        <v>18</v>
      </c>
      <c r="D74" s="8">
        <v>17.194122</v>
      </c>
      <c r="E74" s="8">
        <v>19.143339000000001</v>
      </c>
      <c r="F74" s="8">
        <v>17.679013999999999</v>
      </c>
      <c r="G74" s="8">
        <v>19.509435</v>
      </c>
      <c r="H74" s="8">
        <v>25.675022999999999</v>
      </c>
      <c r="I74" s="8">
        <v>60.106620999999997</v>
      </c>
      <c r="J74" s="8">
        <v>63.793315999999997</v>
      </c>
      <c r="K74" s="8">
        <v>55.432358999999998</v>
      </c>
      <c r="L74" s="8">
        <v>55.965221999999997</v>
      </c>
    </row>
    <row r="75" spans="2:12" x14ac:dyDescent="0.35">
      <c r="B75" s="5">
        <v>4</v>
      </c>
      <c r="C75" s="6" t="s">
        <v>19</v>
      </c>
      <c r="D75" s="7">
        <v>18.970946999999999</v>
      </c>
      <c r="E75" s="7">
        <v>28.425070000000002</v>
      </c>
      <c r="F75" s="7">
        <v>27.167207000000001</v>
      </c>
      <c r="G75" s="7">
        <v>29.043396000000001</v>
      </c>
      <c r="H75" s="7">
        <v>34.574100999999999</v>
      </c>
      <c r="I75" s="7">
        <v>68.729900999999998</v>
      </c>
      <c r="J75" s="7">
        <v>72.570783000000006</v>
      </c>
      <c r="K75" s="7">
        <v>63.987001999999997</v>
      </c>
      <c r="L75" s="7">
        <v>64.867092999999997</v>
      </c>
    </row>
    <row r="76" spans="2:12" x14ac:dyDescent="0.35">
      <c r="B76" s="5">
        <v>5</v>
      </c>
      <c r="C76" s="6" t="s">
        <v>20</v>
      </c>
      <c r="D76" s="8">
        <v>14.012798999999999</v>
      </c>
      <c r="E76" s="8">
        <v>15.702809999999999</v>
      </c>
      <c r="F76" s="8">
        <v>13.975459000000001</v>
      </c>
      <c r="G76" s="8">
        <v>15.254923</v>
      </c>
      <c r="H76" s="8">
        <v>21.691426</v>
      </c>
      <c r="I76" s="8">
        <v>58.713771999999999</v>
      </c>
      <c r="J76" s="8">
        <v>63.726939999999999</v>
      </c>
      <c r="K76" s="8">
        <v>55.334479999999999</v>
      </c>
      <c r="L76" s="8">
        <v>59.734001999999997</v>
      </c>
    </row>
    <row r="77" spans="2:12" x14ac:dyDescent="0.35">
      <c r="B77" s="5">
        <v>6</v>
      </c>
      <c r="C77" s="6" t="s">
        <v>21</v>
      </c>
      <c r="D77" s="7">
        <v>14.488239</v>
      </c>
      <c r="E77" s="7">
        <v>15.46824</v>
      </c>
      <c r="F77" s="7">
        <v>13.882687000000001</v>
      </c>
      <c r="G77" s="7">
        <v>15.119101000000001</v>
      </c>
      <c r="H77" s="7">
        <v>20.757273999999999</v>
      </c>
      <c r="I77" s="7">
        <v>48.313580000000002</v>
      </c>
      <c r="J77" s="7">
        <v>51.412463000000002</v>
      </c>
      <c r="K77" s="7">
        <v>45.538857999999998</v>
      </c>
      <c r="L77" s="7">
        <v>45.805667999999997</v>
      </c>
    </row>
    <row r="78" spans="2:12" x14ac:dyDescent="0.35">
      <c r="B78" s="5">
        <v>7</v>
      </c>
      <c r="C78" s="6" t="s">
        <v>22</v>
      </c>
      <c r="D78" s="8">
        <v>21.062018999999999</v>
      </c>
      <c r="E78" s="8">
        <v>24.518808</v>
      </c>
      <c r="F78" s="8">
        <v>19.803148</v>
      </c>
      <c r="G78" s="8">
        <v>19.828423000000001</v>
      </c>
      <c r="H78" s="8">
        <v>26.030377000000001</v>
      </c>
      <c r="I78" s="8">
        <v>54.555166999999997</v>
      </c>
      <c r="J78" s="8">
        <v>57.678674999999998</v>
      </c>
      <c r="K78" s="8">
        <v>52.372937999999998</v>
      </c>
      <c r="L78" s="8">
        <v>54.270209999999999</v>
      </c>
    </row>
    <row r="79" spans="2:12" x14ac:dyDescent="0.35">
      <c r="B79" s="5">
        <v>8</v>
      </c>
      <c r="C79" s="6" t="s">
        <v>23</v>
      </c>
      <c r="D79" s="7">
        <v>11.87551</v>
      </c>
      <c r="E79" s="7">
        <v>12.97723</v>
      </c>
      <c r="F79" s="7">
        <v>11.185578</v>
      </c>
      <c r="G79" s="7">
        <v>12.210345999999999</v>
      </c>
      <c r="H79" s="7">
        <v>17.819707000000001</v>
      </c>
      <c r="I79" s="7">
        <v>44.825989</v>
      </c>
      <c r="J79" s="7">
        <v>47.836405999999997</v>
      </c>
      <c r="K79" s="7">
        <v>43.031505000000003</v>
      </c>
      <c r="L79" s="7">
        <v>43.794387999999998</v>
      </c>
    </row>
    <row r="80" spans="2:12" x14ac:dyDescent="0.35">
      <c r="B80" s="5">
        <v>9</v>
      </c>
      <c r="C80" s="6" t="s">
        <v>24</v>
      </c>
      <c r="D80" s="8">
        <v>11.665368000000001</v>
      </c>
      <c r="E80" s="8">
        <v>12.98048</v>
      </c>
      <c r="F80" s="8">
        <v>10.996442</v>
      </c>
      <c r="G80" s="8">
        <v>11.094894</v>
      </c>
      <c r="H80" s="8">
        <v>17.307168000000001</v>
      </c>
      <c r="I80" s="8">
        <v>46.924565000000001</v>
      </c>
      <c r="J80" s="8">
        <v>49.932194000000003</v>
      </c>
      <c r="K80" s="8">
        <v>44.420045999999999</v>
      </c>
      <c r="L80" s="8">
        <v>44.829934000000002</v>
      </c>
    </row>
    <row r="81" spans="2:12" x14ac:dyDescent="0.35">
      <c r="B81" s="5">
        <v>10</v>
      </c>
      <c r="C81" s="6" t="s">
        <v>25</v>
      </c>
      <c r="D81" s="7">
        <v>11.364027</v>
      </c>
      <c r="E81" s="7">
        <v>12.642999</v>
      </c>
      <c r="F81" s="7">
        <v>10.795508</v>
      </c>
      <c r="G81" s="7">
        <v>11.604979</v>
      </c>
      <c r="H81" s="7">
        <v>16.651139000000001</v>
      </c>
      <c r="I81" s="7">
        <v>39.325042000000003</v>
      </c>
      <c r="J81" s="7">
        <v>42.282021999999998</v>
      </c>
      <c r="K81" s="7">
        <v>38.256459</v>
      </c>
      <c r="L81" s="7">
        <v>39.572254000000001</v>
      </c>
    </row>
    <row r="82" spans="2:12" x14ac:dyDescent="0.35">
      <c r="B82" s="5">
        <v>11</v>
      </c>
      <c r="C82" s="6" t="s">
        <v>26</v>
      </c>
      <c r="D82" s="8">
        <v>5.7870699999999999</v>
      </c>
      <c r="E82" s="8">
        <v>7.4143090000000003</v>
      </c>
      <c r="F82" s="8">
        <v>4.6550520000000004</v>
      </c>
      <c r="G82" s="8">
        <v>5.6190660000000001</v>
      </c>
      <c r="H82" s="8">
        <v>11.820460000000001</v>
      </c>
      <c r="I82" s="8">
        <v>28.220952</v>
      </c>
      <c r="J82" s="8">
        <v>31.002507999999999</v>
      </c>
      <c r="K82" s="8">
        <v>27.242221000000001</v>
      </c>
      <c r="L82" s="8">
        <v>31.479437999999998</v>
      </c>
    </row>
    <row r="83" spans="2:12" x14ac:dyDescent="0.35">
      <c r="B83" s="5">
        <v>12</v>
      </c>
      <c r="C83" s="6" t="s">
        <v>27</v>
      </c>
      <c r="D83" s="7">
        <v>6.8212929999999998</v>
      </c>
      <c r="E83" s="7">
        <v>8.1489349999999998</v>
      </c>
      <c r="F83" s="7">
        <v>6.8235089999999996</v>
      </c>
      <c r="G83" s="7">
        <v>7.4208720000000001</v>
      </c>
      <c r="H83" s="7">
        <v>11.140306000000001</v>
      </c>
      <c r="I83" s="7">
        <v>24.932220999999998</v>
      </c>
      <c r="J83" s="7">
        <v>25.192806999999998</v>
      </c>
      <c r="K83" s="7">
        <v>22.791086</v>
      </c>
      <c r="L83" s="7">
        <v>23.660843</v>
      </c>
    </row>
    <row r="84" spans="2:12" x14ac:dyDescent="0.35">
      <c r="B84" s="5">
        <v>13</v>
      </c>
      <c r="C84" s="6" t="s">
        <v>28</v>
      </c>
      <c r="D84" s="8">
        <v>4.338997</v>
      </c>
      <c r="E84" s="8">
        <v>4.5949150000000003</v>
      </c>
      <c r="F84" s="8">
        <v>3.161877</v>
      </c>
      <c r="G84" s="8">
        <v>3.445948</v>
      </c>
      <c r="H84" s="8">
        <v>3.7346689999999998</v>
      </c>
      <c r="I84" s="8">
        <v>10.560216</v>
      </c>
      <c r="J84" s="8">
        <v>12.3429</v>
      </c>
      <c r="K84" s="8">
        <v>11.506169999999999</v>
      </c>
      <c r="L84" s="8">
        <v>12.573041</v>
      </c>
    </row>
    <row r="85" spans="2:12" x14ac:dyDescent="0.35">
      <c r="B85" s="5">
        <v>14</v>
      </c>
      <c r="C85" s="6" t="s">
        <v>29</v>
      </c>
      <c r="D85" s="7">
        <v>1.4697709999999999</v>
      </c>
      <c r="E85" s="7">
        <v>2.1434030000000002</v>
      </c>
      <c r="F85" s="7">
        <v>1.01309</v>
      </c>
      <c r="G85" s="7">
        <v>1.227625</v>
      </c>
      <c r="H85" s="7">
        <v>3.7733569999999999</v>
      </c>
      <c r="I85" s="7">
        <v>6.1306789999999998</v>
      </c>
      <c r="J85" s="7">
        <v>6.7264970000000002</v>
      </c>
      <c r="K85" s="7">
        <v>5.4403649999999999</v>
      </c>
      <c r="L85" s="7">
        <v>5.095726</v>
      </c>
    </row>
    <row r="86" spans="2:12" x14ac:dyDescent="0.35">
      <c r="B86" s="5">
        <v>15</v>
      </c>
      <c r="C86" s="6" t="s">
        <v>30</v>
      </c>
      <c r="D86" s="8">
        <v>0.326714</v>
      </c>
      <c r="E86" s="8">
        <v>0.25273099999999998</v>
      </c>
      <c r="F86" s="8">
        <v>0.150279</v>
      </c>
      <c r="G86" s="8">
        <v>0.18217</v>
      </c>
      <c r="H86" s="8">
        <v>0.12748499999999999</v>
      </c>
      <c r="I86" s="8">
        <v>3.958647</v>
      </c>
      <c r="J86" s="8">
        <v>4.3099030000000003</v>
      </c>
      <c r="K86" s="8">
        <v>4.0514520000000003</v>
      </c>
      <c r="L86" s="8">
        <v>3.7010640000000001</v>
      </c>
    </row>
    <row r="87" spans="2:12" x14ac:dyDescent="0.35">
      <c r="B87" s="5">
        <v>16</v>
      </c>
      <c r="C87" s="6" t="s">
        <v>31</v>
      </c>
      <c r="D87" s="7">
        <v>0</v>
      </c>
      <c r="E87" s="7">
        <v>-1.7818000000000001E-2</v>
      </c>
      <c r="F87" s="7">
        <v>0</v>
      </c>
      <c r="G87" s="7">
        <v>0</v>
      </c>
      <c r="H87" s="7">
        <v>0</v>
      </c>
      <c r="I87" s="7">
        <v>0.639575</v>
      </c>
      <c r="J87" s="7">
        <v>0.83945899999999996</v>
      </c>
      <c r="K87" s="7">
        <v>0.48440699999999998</v>
      </c>
      <c r="L87" s="7">
        <v>0.312975</v>
      </c>
    </row>
    <row r="88" spans="2:12" x14ac:dyDescent="0.35">
      <c r="B88" s="5">
        <v>17</v>
      </c>
      <c r="C88" s="6" t="s">
        <v>32</v>
      </c>
      <c r="D88" s="8">
        <v>0</v>
      </c>
      <c r="E88" s="8">
        <v>-1.7818000000000001E-2</v>
      </c>
      <c r="F88" s="8">
        <v>0</v>
      </c>
      <c r="G88" s="8">
        <v>0</v>
      </c>
      <c r="H88" s="8">
        <v>0</v>
      </c>
      <c r="I88" s="8">
        <v>0.52359299999999998</v>
      </c>
      <c r="J88" s="8">
        <v>0.67164800000000002</v>
      </c>
      <c r="K88" s="8">
        <v>0.73794000000000004</v>
      </c>
      <c r="L88" s="8">
        <v>0.98965000000000003</v>
      </c>
    </row>
    <row r="89" spans="2:12" x14ac:dyDescent="0.35">
      <c r="B89" s="5">
        <v>18</v>
      </c>
      <c r="C89" s="6" t="s">
        <v>33</v>
      </c>
      <c r="D89" s="7">
        <v>0</v>
      </c>
      <c r="E89" s="7">
        <v>-1.7818000000000001E-2</v>
      </c>
      <c r="F89" s="7">
        <v>0</v>
      </c>
      <c r="G89" s="7">
        <v>0</v>
      </c>
      <c r="H89" s="7">
        <v>0</v>
      </c>
      <c r="I89" s="7">
        <v>1.4162950000000001</v>
      </c>
      <c r="J89" s="7">
        <v>1.6825810000000001</v>
      </c>
      <c r="K89" s="7">
        <v>1.596797</v>
      </c>
      <c r="L89" s="7">
        <v>1.8533329999999999</v>
      </c>
    </row>
    <row r="90" spans="2:12" x14ac:dyDescent="0.35">
      <c r="B90" s="5">
        <v>19</v>
      </c>
      <c r="C90" s="6" t="s">
        <v>34</v>
      </c>
      <c r="D90" s="8">
        <v>0</v>
      </c>
      <c r="E90" s="8">
        <v>-1.7818000000000001E-2</v>
      </c>
      <c r="F90" s="8">
        <v>0</v>
      </c>
      <c r="G90" s="8">
        <v>0</v>
      </c>
      <c r="H90" s="8">
        <v>0</v>
      </c>
      <c r="I90" s="8">
        <v>0.639575</v>
      </c>
      <c r="J90" s="8">
        <v>0.83945899999999996</v>
      </c>
      <c r="K90" s="8">
        <v>0.48440699999999998</v>
      </c>
      <c r="L90" s="8">
        <v>0.312975</v>
      </c>
    </row>
    <row r="91" spans="2:12" x14ac:dyDescent="0.35">
      <c r="B91" s="5">
        <v>20</v>
      </c>
      <c r="C91" s="6" t="s">
        <v>35</v>
      </c>
      <c r="D91" s="7">
        <v>0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v>0</v>
      </c>
      <c r="K91" s="7">
        <v>0</v>
      </c>
      <c r="L91" s="7">
        <v>0</v>
      </c>
    </row>
    <row r="92" spans="2:12" x14ac:dyDescent="0.35">
      <c r="B92" s="5">
        <v>21</v>
      </c>
      <c r="C92" s="6" t="s">
        <v>36</v>
      </c>
      <c r="D92" s="8">
        <v>0</v>
      </c>
      <c r="E92" s="8">
        <v>0</v>
      </c>
      <c r="F92" s="8">
        <v>0</v>
      </c>
      <c r="G92" s="8">
        <v>0</v>
      </c>
      <c r="H92" s="8">
        <v>0</v>
      </c>
      <c r="I92" s="8">
        <v>0</v>
      </c>
      <c r="J92" s="8">
        <v>0</v>
      </c>
      <c r="K92" s="8">
        <v>0</v>
      </c>
      <c r="L92" s="8">
        <v>0</v>
      </c>
    </row>
    <row r="93" spans="2:12" x14ac:dyDescent="0.35">
      <c r="B93" s="5">
        <v>22</v>
      </c>
      <c r="C93" s="6" t="s">
        <v>37</v>
      </c>
      <c r="D93" s="7">
        <v>-10.695342999999999</v>
      </c>
      <c r="E93" s="7">
        <v>-9.2422389999999996</v>
      </c>
      <c r="F93" s="7">
        <v>-8.1924270000000003</v>
      </c>
      <c r="G93" s="7">
        <v>-6.9528819999999998</v>
      </c>
      <c r="H93" s="7">
        <v>-7.5827970000000002</v>
      </c>
      <c r="I93" s="7">
        <v>-9.9498800000000003</v>
      </c>
      <c r="J93" s="7">
        <v>-11.245361000000001</v>
      </c>
      <c r="K93" s="7">
        <v>-12.170869</v>
      </c>
      <c r="L93" s="7">
        <v>-10.735530000000001</v>
      </c>
    </row>
    <row r="94" spans="2:12" x14ac:dyDescent="0.35">
      <c r="B94" s="5">
        <v>23</v>
      </c>
      <c r="C94" s="6" t="s">
        <v>38</v>
      </c>
      <c r="D94" s="8">
        <v>-3.3738830000000002</v>
      </c>
      <c r="E94" s="8">
        <v>-3.1345830000000001</v>
      </c>
      <c r="F94" s="8">
        <v>-3.6645810000000001</v>
      </c>
      <c r="G94" s="8">
        <v>-3.8706149999999999</v>
      </c>
      <c r="H94" s="8">
        <v>-3.5759069999999999</v>
      </c>
      <c r="I94" s="8">
        <v>0.33235999999999999</v>
      </c>
      <c r="J94" s="8">
        <v>0.53639599999999998</v>
      </c>
      <c r="K94" s="8">
        <v>0.580098</v>
      </c>
      <c r="L94" s="8">
        <v>0.67569000000000001</v>
      </c>
    </row>
    <row r="95" spans="2:12" x14ac:dyDescent="0.35">
      <c r="B95" s="5">
        <v>24</v>
      </c>
      <c r="C95" s="6" t="s">
        <v>39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-1.998904</v>
      </c>
      <c r="J95" s="7">
        <v>-2.3250459999999999</v>
      </c>
      <c r="K95" s="7">
        <v>-1.919041</v>
      </c>
      <c r="L95" s="7">
        <v>-2.0199549999999999</v>
      </c>
    </row>
    <row r="96" spans="2:12" x14ac:dyDescent="0.35">
      <c r="B96" s="5">
        <v>25</v>
      </c>
      <c r="C96" s="6" t="s">
        <v>40</v>
      </c>
      <c r="D96" s="8">
        <v>0</v>
      </c>
      <c r="E96" s="8">
        <v>0</v>
      </c>
      <c r="F96" s="8">
        <v>0</v>
      </c>
      <c r="G96" s="8">
        <v>0</v>
      </c>
      <c r="H96" s="8">
        <v>0</v>
      </c>
      <c r="I96" s="8">
        <v>-0.289883</v>
      </c>
      <c r="J96" s="8">
        <v>-0.33633200000000002</v>
      </c>
      <c r="K96" s="8">
        <v>-0.30649100000000001</v>
      </c>
      <c r="L96" s="8">
        <v>-1.9675069999999999</v>
      </c>
    </row>
    <row r="97" spans="1:13" x14ac:dyDescent="0.35">
      <c r="B97" s="5">
        <v>26</v>
      </c>
      <c r="C97" s="6" t="s">
        <v>41</v>
      </c>
      <c r="D97" s="7">
        <v>0</v>
      </c>
      <c r="E97" s="7">
        <v>0</v>
      </c>
      <c r="F97" s="7">
        <v>0</v>
      </c>
      <c r="G97" s="7">
        <v>0</v>
      </c>
      <c r="H97" s="7">
        <v>0</v>
      </c>
      <c r="I97" s="7">
        <v>-0.19356699999999999</v>
      </c>
      <c r="J97" s="7">
        <v>0</v>
      </c>
      <c r="K97" s="7">
        <v>-0.822353</v>
      </c>
      <c r="L97" s="7">
        <v>-2.780675</v>
      </c>
    </row>
    <row r="98" spans="1:13" x14ac:dyDescent="0.35">
      <c r="B98" s="5">
        <v>27</v>
      </c>
      <c r="C98" s="6" t="s">
        <v>42</v>
      </c>
      <c r="D98" s="8">
        <v>0</v>
      </c>
      <c r="E98" s="8">
        <v>0</v>
      </c>
      <c r="F98" s="8">
        <v>0</v>
      </c>
      <c r="G98" s="8">
        <v>0</v>
      </c>
      <c r="H98" s="8">
        <v>0</v>
      </c>
      <c r="I98" s="9">
        <v>-0.19356699999999999</v>
      </c>
      <c r="J98" s="9">
        <v>0</v>
      </c>
      <c r="K98" s="9">
        <v>-1.17458</v>
      </c>
      <c r="L98" s="9">
        <v>8.7840000000000001E-3</v>
      </c>
    </row>
    <row r="102" spans="1:13" x14ac:dyDescent="0.35">
      <c r="A102" t="s">
        <v>74</v>
      </c>
      <c r="D102">
        <v>-1.8258219090602306</v>
      </c>
      <c r="E102">
        <v>-2.6114685842232315</v>
      </c>
      <c r="F102">
        <v>-2.2762954827390312</v>
      </c>
      <c r="G102">
        <v>-2.9975846832204582</v>
      </c>
      <c r="H102">
        <v>-4.3789461195667867</v>
      </c>
      <c r="I102">
        <v>-19.92268732953584</v>
      </c>
      <c r="J102">
        <v>-21.798699704954615</v>
      </c>
      <c r="K102">
        <v>-21.701678102266595</v>
      </c>
      <c r="L102">
        <v>-20.104886808396039</v>
      </c>
      <c r="M102" t="s">
        <v>75</v>
      </c>
    </row>
    <row r="106" spans="1:13" x14ac:dyDescent="0.35">
      <c r="M106" t="s">
        <v>79</v>
      </c>
    </row>
    <row r="107" spans="1:13" x14ac:dyDescent="0.35">
      <c r="M107" t="s">
        <v>80</v>
      </c>
    </row>
    <row r="109" spans="1:13" ht="15" customHeight="1" x14ac:dyDescent="0.35">
      <c r="C109" s="10" t="s">
        <v>45</v>
      </c>
      <c r="D109" s="11"/>
      <c r="E109" s="11"/>
      <c r="F109" s="34"/>
      <c r="G109" s="34"/>
      <c r="H109" s="34"/>
      <c r="I109" s="34"/>
      <c r="J109" s="34"/>
      <c r="K109" s="26"/>
      <c r="L109" s="26"/>
      <c r="M109" s="26"/>
    </row>
    <row r="110" spans="1:13" x14ac:dyDescent="0.35">
      <c r="C110" s="11"/>
      <c r="D110" s="10" t="s">
        <v>2</v>
      </c>
      <c r="E110" s="10" t="s">
        <v>3</v>
      </c>
      <c r="F110" s="10" t="s">
        <v>4</v>
      </c>
      <c r="G110" s="10" t="s">
        <v>5</v>
      </c>
      <c r="H110" s="10" t="s">
        <v>6</v>
      </c>
      <c r="I110" s="12" t="s">
        <v>7</v>
      </c>
      <c r="J110" s="12" t="s">
        <v>8</v>
      </c>
      <c r="K110" s="10" t="s">
        <v>9</v>
      </c>
      <c r="L110" s="10" t="s">
        <v>10</v>
      </c>
      <c r="M110" s="10"/>
    </row>
    <row r="111" spans="1:13" x14ac:dyDescent="0.35">
      <c r="C111" s="11" t="s">
        <v>46</v>
      </c>
      <c r="D111" s="11">
        <v>372.27</v>
      </c>
      <c r="E111" s="11">
        <v>372.27</v>
      </c>
      <c r="F111" s="11">
        <v>372.27</v>
      </c>
      <c r="G111" s="11">
        <v>372.27</v>
      </c>
      <c r="H111" s="11">
        <v>372.27</v>
      </c>
      <c r="I111" s="11">
        <v>372.27</v>
      </c>
      <c r="J111" s="11">
        <v>372.27</v>
      </c>
      <c r="K111" s="11">
        <v>372.27</v>
      </c>
      <c r="L111" s="11">
        <v>372.27</v>
      </c>
      <c r="M111" s="11"/>
    </row>
    <row r="112" spans="1:13" x14ac:dyDescent="0.35">
      <c r="C112" s="11" t="s">
        <v>47</v>
      </c>
      <c r="D112" s="11">
        <v>372.27</v>
      </c>
      <c r="E112" s="11">
        <v>379.71</v>
      </c>
      <c r="F112" s="11">
        <v>387.31</v>
      </c>
      <c r="G112" s="11">
        <v>395.06</v>
      </c>
      <c r="H112" s="11">
        <v>402.96</v>
      </c>
      <c r="I112" s="13">
        <f>H112*1.02</f>
        <v>411.01920000000001</v>
      </c>
      <c r="J112" s="13">
        <f t="shared" ref="J112:L112" si="0">I112*1.02</f>
        <v>419.23958400000004</v>
      </c>
      <c r="K112" s="13">
        <f t="shared" si="0"/>
        <v>427.62437568000007</v>
      </c>
      <c r="L112" s="13">
        <f t="shared" si="0"/>
        <v>436.17686319360007</v>
      </c>
      <c r="M112" s="11"/>
    </row>
    <row r="113" spans="4:13" x14ac:dyDescent="0.35">
      <c r="D113" s="14">
        <f>D112/D111</f>
        <v>1</v>
      </c>
      <c r="E113" s="14">
        <f t="shared" ref="E113:L113" si="1">E112/E111</f>
        <v>1.0199854943992264</v>
      </c>
      <c r="F113" s="14">
        <f t="shared" si="1"/>
        <v>1.0404007843769307</v>
      </c>
      <c r="G113" s="14">
        <f t="shared" si="1"/>
        <v>1.0612190077094583</v>
      </c>
      <c r="H113" s="14">
        <f t="shared" si="1"/>
        <v>1.0824401643968087</v>
      </c>
      <c r="I113" s="14">
        <f t="shared" si="1"/>
        <v>1.104088967684745</v>
      </c>
      <c r="J113" s="14">
        <f t="shared" si="1"/>
        <v>1.1261707470384399</v>
      </c>
      <c r="K113" s="14">
        <f t="shared" si="1"/>
        <v>1.1486941619792088</v>
      </c>
      <c r="L113" s="14">
        <f t="shared" si="1"/>
        <v>1.1716680452187931</v>
      </c>
      <c r="M113" s="14"/>
    </row>
  </sheetData>
  <mergeCells count="46">
    <mergeCell ref="D68:H68"/>
    <mergeCell ref="I68:L68"/>
    <mergeCell ref="H69:H70"/>
    <mergeCell ref="I69:I70"/>
    <mergeCell ref="J69:J70"/>
    <mergeCell ref="K69:K70"/>
    <mergeCell ref="L69:L70"/>
    <mergeCell ref="F109:J109"/>
    <mergeCell ref="B69:C70"/>
    <mergeCell ref="D69:D70"/>
    <mergeCell ref="E69:E70"/>
    <mergeCell ref="F69:F70"/>
    <mergeCell ref="G69:G70"/>
    <mergeCell ref="D36:H36"/>
    <mergeCell ref="I36:L36"/>
    <mergeCell ref="B37:C38"/>
    <mergeCell ref="D37:D38"/>
    <mergeCell ref="E37:E38"/>
    <mergeCell ref="F37:F38"/>
    <mergeCell ref="G37:G38"/>
    <mergeCell ref="H37:H38"/>
    <mergeCell ref="I37:I38"/>
    <mergeCell ref="J37:J38"/>
    <mergeCell ref="K37:K38"/>
    <mergeCell ref="L37:L38"/>
    <mergeCell ref="H5:H6"/>
    <mergeCell ref="I5:I6"/>
    <mergeCell ref="J5:J6"/>
    <mergeCell ref="K5:K6"/>
    <mergeCell ref="L5:L6"/>
    <mergeCell ref="B5:C6"/>
    <mergeCell ref="D5:D6"/>
    <mergeCell ref="E5:E6"/>
    <mergeCell ref="F5:F6"/>
    <mergeCell ref="G5:G6"/>
    <mergeCell ref="D2:H2"/>
    <mergeCell ref="I2:L2"/>
    <mergeCell ref="D3:D4"/>
    <mergeCell ref="E3:E4"/>
    <mergeCell ref="F3:F4"/>
    <mergeCell ref="G3:G4"/>
    <mergeCell ref="H3:H4"/>
    <mergeCell ref="I3:I4"/>
    <mergeCell ref="J3:J4"/>
    <mergeCell ref="K3:K4"/>
    <mergeCell ref="L3:L4"/>
  </mergeCells>
  <conditionalFormatting sqref="D8:L34 D40:L66 D72:L98">
    <cfRule type="cellIs" dxfId="46" priority="1" operator="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CE68B9-1EE9-43CC-B27B-110D5E7CB0A4}">
  <sheetPr codeName="Sheet2"/>
  <dimension ref="B1:AR98"/>
  <sheetViews>
    <sheetView topLeftCell="U1" zoomScale="50" zoomScaleNormal="50" workbookViewId="0">
      <selection activeCell="BA107" sqref="BA107"/>
    </sheetView>
  </sheetViews>
  <sheetFormatPr defaultRowHeight="14.5" x14ac:dyDescent="0.35"/>
  <cols>
    <col min="3" max="3" width="35.453125" bestFit="1" customWidth="1"/>
    <col min="4" max="12" width="10.453125" customWidth="1"/>
    <col min="33" max="33" width="15.90625" bestFit="1" customWidth="1"/>
    <col min="35" max="35" width="35.453125" bestFit="1" customWidth="1"/>
    <col min="36" max="44" width="10.453125" customWidth="1"/>
  </cols>
  <sheetData>
    <row r="1" spans="2:44" x14ac:dyDescent="0.35">
      <c r="B1" t="s">
        <v>68</v>
      </c>
      <c r="AG1" t="s">
        <v>81</v>
      </c>
      <c r="AH1" t="s">
        <v>68</v>
      </c>
    </row>
    <row r="2" spans="2:44" x14ac:dyDescent="0.35">
      <c r="B2" s="21">
        <v>0.45</v>
      </c>
      <c r="C2" t="s">
        <v>69</v>
      </c>
      <c r="AH2" s="21">
        <v>0.45</v>
      </c>
      <c r="AI2" t="s">
        <v>69</v>
      </c>
    </row>
    <row r="3" spans="2:44" x14ac:dyDescent="0.35">
      <c r="B3" s="31" t="s">
        <v>11</v>
      </c>
      <c r="C3" s="32"/>
      <c r="D3" s="27" t="s">
        <v>2</v>
      </c>
      <c r="E3" s="27" t="s">
        <v>3</v>
      </c>
      <c r="F3" s="27" t="s">
        <v>4</v>
      </c>
      <c r="G3" s="27" t="s">
        <v>5</v>
      </c>
      <c r="H3" s="27" t="s">
        <v>6</v>
      </c>
      <c r="I3" s="27" t="s">
        <v>7</v>
      </c>
      <c r="J3" s="27" t="s">
        <v>8</v>
      </c>
      <c r="K3" s="27" t="s">
        <v>9</v>
      </c>
      <c r="L3" s="27" t="s">
        <v>10</v>
      </c>
      <c r="AH3" s="31" t="s">
        <v>11</v>
      </c>
      <c r="AI3" s="32"/>
      <c r="AJ3" s="27" t="s">
        <v>2</v>
      </c>
      <c r="AK3" s="27" t="s">
        <v>3</v>
      </c>
      <c r="AL3" s="27" t="s">
        <v>4</v>
      </c>
      <c r="AM3" s="27" t="s">
        <v>5</v>
      </c>
      <c r="AN3" s="27" t="s">
        <v>6</v>
      </c>
      <c r="AO3" s="27" t="s">
        <v>7</v>
      </c>
      <c r="AP3" s="27" t="s">
        <v>8</v>
      </c>
      <c r="AQ3" s="27" t="s">
        <v>9</v>
      </c>
      <c r="AR3" s="27" t="s">
        <v>10</v>
      </c>
    </row>
    <row r="4" spans="2:44" x14ac:dyDescent="0.35">
      <c r="B4" s="33"/>
      <c r="C4" s="33"/>
      <c r="D4" s="28"/>
      <c r="E4" s="28"/>
      <c r="F4" s="28"/>
      <c r="G4" s="28"/>
      <c r="H4" s="28"/>
      <c r="I4" s="28"/>
      <c r="J4" s="28"/>
      <c r="K4" s="28"/>
      <c r="L4" s="28"/>
      <c r="AH4" s="33"/>
      <c r="AI4" s="33"/>
      <c r="AJ4" s="28"/>
      <c r="AK4" s="28"/>
      <c r="AL4" s="28"/>
      <c r="AM4" s="28"/>
      <c r="AN4" s="28"/>
      <c r="AO4" s="28"/>
      <c r="AP4" s="28"/>
      <c r="AQ4" s="28"/>
      <c r="AR4" s="28"/>
    </row>
    <row r="5" spans="2:44" ht="15" thickBot="1" x14ac:dyDescent="0.4">
      <c r="B5" s="1" t="s">
        <v>13</v>
      </c>
      <c r="C5" s="1" t="s">
        <v>14</v>
      </c>
      <c r="D5" s="1" t="s">
        <v>15</v>
      </c>
      <c r="E5" s="1" t="s">
        <v>15</v>
      </c>
      <c r="F5" s="1" t="s">
        <v>15</v>
      </c>
      <c r="G5" s="1" t="s">
        <v>15</v>
      </c>
      <c r="H5" s="1" t="s">
        <v>15</v>
      </c>
      <c r="I5" s="1" t="s">
        <v>15</v>
      </c>
      <c r="J5" s="1" t="s">
        <v>15</v>
      </c>
      <c r="K5" s="1" t="s">
        <v>15</v>
      </c>
      <c r="L5" s="1" t="s">
        <v>15</v>
      </c>
      <c r="AH5" s="1" t="s">
        <v>13</v>
      </c>
      <c r="AI5" s="1" t="s">
        <v>14</v>
      </c>
      <c r="AJ5" s="1" t="s">
        <v>15</v>
      </c>
      <c r="AK5" s="1" t="s">
        <v>15</v>
      </c>
      <c r="AL5" s="1" t="s">
        <v>15</v>
      </c>
      <c r="AM5" s="1" t="s">
        <v>15</v>
      </c>
      <c r="AN5" s="1" t="s">
        <v>15</v>
      </c>
      <c r="AO5" s="1" t="s">
        <v>15</v>
      </c>
      <c r="AP5" s="1" t="s">
        <v>15</v>
      </c>
      <c r="AQ5" s="1" t="s">
        <v>15</v>
      </c>
      <c r="AR5" s="1" t="s">
        <v>15</v>
      </c>
    </row>
    <row r="6" spans="2:44" ht="15" thickTop="1" x14ac:dyDescent="0.35">
      <c r="B6" s="2">
        <v>1</v>
      </c>
      <c r="C6" s="3" t="s">
        <v>16</v>
      </c>
      <c r="D6" s="22">
        <f>$B$2*Tariff_Input!D40+Tariff_Input!D72</f>
        <v>29.141335150000003</v>
      </c>
      <c r="E6" s="22">
        <f>$B$2*Tariff_Input!E40+Tariff_Input!E72</f>
        <v>29.865866449999999</v>
      </c>
      <c r="F6" s="22">
        <f>$B$2*Tariff_Input!F40+Tariff_Input!F72</f>
        <v>31.631431799999998</v>
      </c>
      <c r="G6" s="22">
        <f>$B$2*Tariff_Input!G40+Tariff_Input!G72</f>
        <v>41.133225350000004</v>
      </c>
      <c r="H6" s="22">
        <f>$B$2*Tariff_Input!H40+Tariff_Input!H72</f>
        <v>52.429554400000001</v>
      </c>
      <c r="I6" s="22">
        <f>$B$2*Tariff_Input!I40+Tariff_Input!I72</f>
        <v>97.825741149999999</v>
      </c>
      <c r="J6" s="22">
        <f>$B$2*Tariff_Input!J40+Tariff_Input!J72</f>
        <v>100.66859174999999</v>
      </c>
      <c r="K6" s="22">
        <f>$B$2*Tariff_Input!K40+Tariff_Input!K72</f>
        <v>94.76325030000001</v>
      </c>
      <c r="L6" s="22">
        <f>$B$2*Tariff_Input!L40+Tariff_Input!L72</f>
        <v>90.875500149999993</v>
      </c>
      <c r="AH6" s="2">
        <v>1</v>
      </c>
      <c r="AI6" s="3" t="s">
        <v>16</v>
      </c>
      <c r="AJ6" s="22">
        <f>D6+Tariff_Input!D$102</f>
        <v>27.315513240939772</v>
      </c>
      <c r="AK6" s="22">
        <f>E6+Tariff_Input!E$102</f>
        <v>27.254397865776767</v>
      </c>
      <c r="AL6" s="22">
        <f>F6+Tariff_Input!F$102</f>
        <v>29.355136317260968</v>
      </c>
      <c r="AM6" s="22">
        <f>G6+Tariff_Input!G$102</f>
        <v>38.135640666779544</v>
      </c>
      <c r="AN6" s="22">
        <f>H6+Tariff_Input!H$102</f>
        <v>48.050608280433217</v>
      </c>
      <c r="AO6" s="22">
        <f>I6+Tariff_Input!I$102</f>
        <v>77.903053820464152</v>
      </c>
      <c r="AP6" s="22">
        <f>J6+Tariff_Input!J$102</f>
        <v>78.869892045045376</v>
      </c>
      <c r="AQ6" s="22">
        <f>K6+Tariff_Input!K$102</f>
        <v>73.061572197733412</v>
      </c>
      <c r="AR6" s="22">
        <f>L6+Tariff_Input!L$102</f>
        <v>70.770613341603962</v>
      </c>
    </row>
    <row r="7" spans="2:44" x14ac:dyDescent="0.35">
      <c r="B7" s="5">
        <v>2</v>
      </c>
      <c r="C7" s="6" t="s">
        <v>17</v>
      </c>
      <c r="D7" s="23">
        <f>$B$2*Tariff_Input!D41+Tariff_Input!D73</f>
        <v>24.578979100000002</v>
      </c>
      <c r="E7" s="23">
        <f>$B$2*Tariff_Input!E41+Tariff_Input!E73</f>
        <v>25.906665199999999</v>
      </c>
      <c r="F7" s="23">
        <f>$B$2*Tariff_Input!F41+Tariff_Input!F73</f>
        <v>26.596577099999998</v>
      </c>
      <c r="G7" s="23">
        <f>$B$2*Tariff_Input!G41+Tariff_Input!G73</f>
        <v>31.132346599999998</v>
      </c>
      <c r="H7" s="23">
        <f>$B$2*Tariff_Input!H41+Tariff_Input!H73</f>
        <v>42.922113249999995</v>
      </c>
      <c r="I7" s="23">
        <f>$B$2*Tariff_Input!I41+Tariff_Input!I73</f>
        <v>84.52188584999999</v>
      </c>
      <c r="J7" s="23">
        <f>$B$2*Tariff_Input!J41+Tariff_Input!J73</f>
        <v>87.307778799999994</v>
      </c>
      <c r="K7" s="23">
        <f>$B$2*Tariff_Input!K41+Tariff_Input!K73</f>
        <v>88.027016549999999</v>
      </c>
      <c r="L7" s="23">
        <f>$B$2*Tariff_Input!L41+Tariff_Input!L73</f>
        <v>83.882317749999999</v>
      </c>
      <c r="AH7" s="5">
        <v>2</v>
      </c>
      <c r="AI7" s="6" t="s">
        <v>17</v>
      </c>
      <c r="AJ7" s="23">
        <f>D7+Tariff_Input!D$102</f>
        <v>22.753157190939771</v>
      </c>
      <c r="AK7" s="23">
        <f>E7+Tariff_Input!E$102</f>
        <v>23.295196615776767</v>
      </c>
      <c r="AL7" s="23">
        <f>F7+Tariff_Input!F$102</f>
        <v>24.320281617260967</v>
      </c>
      <c r="AM7" s="23">
        <f>G7+Tariff_Input!G$102</f>
        <v>28.134761916779539</v>
      </c>
      <c r="AN7" s="23">
        <f>H7+Tariff_Input!H$102</f>
        <v>38.543167130433211</v>
      </c>
      <c r="AO7" s="23">
        <f>I7+Tariff_Input!I$102</f>
        <v>64.599198520464142</v>
      </c>
      <c r="AP7" s="23">
        <f>J7+Tariff_Input!J$102</f>
        <v>65.509079095045379</v>
      </c>
      <c r="AQ7" s="23">
        <f>K7+Tariff_Input!K$102</f>
        <v>66.325338447733401</v>
      </c>
      <c r="AR7" s="23">
        <f>L7+Tariff_Input!L$102</f>
        <v>63.77743094160396</v>
      </c>
    </row>
    <row r="8" spans="2:44" x14ac:dyDescent="0.35">
      <c r="B8" s="5">
        <v>3</v>
      </c>
      <c r="C8" s="6" t="s">
        <v>18</v>
      </c>
      <c r="D8" s="24">
        <f>$B$2*Tariff_Input!D42+Tariff_Input!D74</f>
        <v>27.046051200000001</v>
      </c>
      <c r="E8" s="24">
        <f>$B$2*Tariff_Input!E42+Tariff_Input!E74</f>
        <v>28.4634429</v>
      </c>
      <c r="F8" s="24">
        <f>$B$2*Tariff_Input!F42+Tariff_Input!F74</f>
        <v>27.710295649999999</v>
      </c>
      <c r="G8" s="24">
        <f>$B$2*Tariff_Input!G42+Tariff_Input!G74</f>
        <v>29.4265629</v>
      </c>
      <c r="H8" s="24">
        <f>$B$2*Tariff_Input!H42+Tariff_Input!H74</f>
        <v>39.97750035</v>
      </c>
      <c r="I8" s="24">
        <f>$B$2*Tariff_Input!I42+Tariff_Input!I74</f>
        <v>83.588902599999997</v>
      </c>
      <c r="J8" s="24">
        <f>$B$2*Tariff_Input!J42+Tariff_Input!J74</f>
        <v>86.375491400000001</v>
      </c>
      <c r="K8" s="24">
        <f>$B$2*Tariff_Input!K42+Tariff_Input!K74</f>
        <v>81.977388749999989</v>
      </c>
      <c r="L8" s="24">
        <f>$B$2*Tariff_Input!L42+Tariff_Input!L74</f>
        <v>78.287254199999992</v>
      </c>
      <c r="AH8" s="5">
        <v>3</v>
      </c>
      <c r="AI8" s="6" t="s">
        <v>18</v>
      </c>
      <c r="AJ8" s="24">
        <f>D8+Tariff_Input!D$102</f>
        <v>25.22022929093977</v>
      </c>
      <c r="AK8" s="24">
        <f>E8+Tariff_Input!E$102</f>
        <v>25.851974315776769</v>
      </c>
      <c r="AL8" s="24">
        <f>F8+Tariff_Input!F$102</f>
        <v>25.434000167260969</v>
      </c>
      <c r="AM8" s="24">
        <f>G8+Tariff_Input!G$102</f>
        <v>26.428978216779541</v>
      </c>
      <c r="AN8" s="24">
        <f>H8+Tariff_Input!H$102</f>
        <v>35.598554230433216</v>
      </c>
      <c r="AO8" s="24">
        <f>I8+Tariff_Input!I$102</f>
        <v>63.666215270464157</v>
      </c>
      <c r="AP8" s="24">
        <f>J8+Tariff_Input!J$102</f>
        <v>64.576791695045387</v>
      </c>
      <c r="AQ8" s="24">
        <f>K8+Tariff_Input!K$102</f>
        <v>60.275710647733391</v>
      </c>
      <c r="AR8" s="24">
        <f>L8+Tariff_Input!L$102</f>
        <v>58.182367391603954</v>
      </c>
    </row>
    <row r="9" spans="2:44" x14ac:dyDescent="0.35">
      <c r="B9" s="5">
        <v>4</v>
      </c>
      <c r="C9" s="6" t="s">
        <v>19</v>
      </c>
      <c r="D9" s="23">
        <f>$B$2*Tariff_Input!D43+Tariff_Input!D75</f>
        <v>28.8228762</v>
      </c>
      <c r="E9" s="23">
        <f>$B$2*Tariff_Input!E43+Tariff_Input!E75</f>
        <v>37.745173899999998</v>
      </c>
      <c r="F9" s="23">
        <f>$B$2*Tariff_Input!F43+Tariff_Input!F75</f>
        <v>37.198488650000002</v>
      </c>
      <c r="G9" s="23">
        <f>$B$2*Tariff_Input!G43+Tariff_Input!G75</f>
        <v>38.960523899999998</v>
      </c>
      <c r="H9" s="23">
        <f>$B$2*Tariff_Input!H43+Tariff_Input!H75</f>
        <v>48.876578350000003</v>
      </c>
      <c r="I9" s="23">
        <f>$B$2*Tariff_Input!I43+Tariff_Input!I75</f>
        <v>92.212182600000006</v>
      </c>
      <c r="J9" s="23">
        <f>$B$2*Tariff_Input!J43+Tariff_Input!J75</f>
        <v>95.152958400000003</v>
      </c>
      <c r="K9" s="23">
        <f>$B$2*Tariff_Input!K43+Tariff_Input!K75</f>
        <v>90.532031749999987</v>
      </c>
      <c r="L9" s="23">
        <f>$B$2*Tariff_Input!L43+Tariff_Input!L75</f>
        <v>87.189125199999992</v>
      </c>
      <c r="AH9" s="5">
        <v>4</v>
      </c>
      <c r="AI9" s="6" t="s">
        <v>19</v>
      </c>
      <c r="AJ9" s="23">
        <f>D9+Tariff_Input!D$102</f>
        <v>26.997054290939769</v>
      </c>
      <c r="AK9" s="23">
        <f>E9+Tariff_Input!E$102</f>
        <v>35.133705315776766</v>
      </c>
      <c r="AL9" s="23">
        <f>F9+Tariff_Input!F$102</f>
        <v>34.922193167260971</v>
      </c>
      <c r="AM9" s="23">
        <f>G9+Tariff_Input!G$102</f>
        <v>35.962939216779539</v>
      </c>
      <c r="AN9" s="23">
        <f>H9+Tariff_Input!H$102</f>
        <v>44.497632230433219</v>
      </c>
      <c r="AO9" s="23">
        <f>I9+Tariff_Input!I$102</f>
        <v>72.289495270464158</v>
      </c>
      <c r="AP9" s="23">
        <f>J9+Tariff_Input!J$102</f>
        <v>73.354258695045388</v>
      </c>
      <c r="AQ9" s="23">
        <f>K9+Tariff_Input!K$102</f>
        <v>68.830353647733389</v>
      </c>
      <c r="AR9" s="23">
        <f>L9+Tariff_Input!L$102</f>
        <v>67.084238391603947</v>
      </c>
    </row>
    <row r="10" spans="2:44" x14ac:dyDescent="0.35">
      <c r="B10" s="5">
        <v>5</v>
      </c>
      <c r="C10" s="6" t="s">
        <v>20</v>
      </c>
      <c r="D10" s="24">
        <f>$B$2*Tariff_Input!D44+Tariff_Input!D76</f>
        <v>21.6738213</v>
      </c>
      <c r="E10" s="24">
        <f>$B$2*Tariff_Input!E44+Tariff_Input!E76</f>
        <v>23.199120149999999</v>
      </c>
      <c r="F10" s="24">
        <f>$B$2*Tariff_Input!F44+Tariff_Input!F76</f>
        <v>22.473503800000003</v>
      </c>
      <c r="G10" s="24">
        <f>$B$2*Tariff_Input!G44+Tariff_Input!G76</f>
        <v>23.694270700000001</v>
      </c>
      <c r="H10" s="24">
        <f>$B$2*Tariff_Input!H44+Tariff_Input!H76</f>
        <v>33.984013900000001</v>
      </c>
      <c r="I10" s="24">
        <f>$B$2*Tariff_Input!I44+Tariff_Input!I76</f>
        <v>81.664139199999994</v>
      </c>
      <c r="J10" s="24">
        <f>$B$2*Tariff_Input!J44+Tariff_Input!J76</f>
        <v>86.283229599999999</v>
      </c>
      <c r="K10" s="24">
        <f>$B$2*Tariff_Input!K44+Tariff_Input!K76</f>
        <v>81.813094699999994</v>
      </c>
      <c r="L10" s="24">
        <f>$B$2*Tariff_Input!L44+Tariff_Input!L76</f>
        <v>83.979220349999991</v>
      </c>
      <c r="AH10" s="5">
        <v>5</v>
      </c>
      <c r="AI10" s="6" t="s">
        <v>20</v>
      </c>
      <c r="AJ10" s="24">
        <f>D10+Tariff_Input!D$102</f>
        <v>19.847999390939769</v>
      </c>
      <c r="AK10" s="24">
        <f>E10+Tariff_Input!E$102</f>
        <v>20.587651565776767</v>
      </c>
      <c r="AL10" s="24">
        <f>F10+Tariff_Input!F$102</f>
        <v>20.197208317260973</v>
      </c>
      <c r="AM10" s="24">
        <f>G10+Tariff_Input!G$102</f>
        <v>20.696686016779541</v>
      </c>
      <c r="AN10" s="24">
        <f>H10+Tariff_Input!H$102</f>
        <v>29.605067780433213</v>
      </c>
      <c r="AO10" s="24">
        <f>I10+Tariff_Input!I$102</f>
        <v>61.741451870464154</v>
      </c>
      <c r="AP10" s="24">
        <f>J10+Tariff_Input!J$102</f>
        <v>64.484529895045384</v>
      </c>
      <c r="AQ10" s="24">
        <f>K10+Tariff_Input!K$102</f>
        <v>60.111416597733395</v>
      </c>
      <c r="AR10" s="24">
        <f>L10+Tariff_Input!L$102</f>
        <v>63.874333541603953</v>
      </c>
    </row>
    <row r="11" spans="2:44" x14ac:dyDescent="0.35">
      <c r="B11" s="5">
        <v>6</v>
      </c>
      <c r="C11" s="6" t="s">
        <v>21</v>
      </c>
      <c r="D11" s="23">
        <f>$B$2*Tariff_Input!D45+Tariff_Input!D77</f>
        <v>22.33954335</v>
      </c>
      <c r="E11" s="23">
        <f>$B$2*Tariff_Input!E45+Tariff_Input!E77</f>
        <v>22.88310105</v>
      </c>
      <c r="F11" s="23">
        <f>$B$2*Tariff_Input!F45+Tariff_Input!F77</f>
        <v>22.353517600000004</v>
      </c>
      <c r="G11" s="23">
        <f>$B$2*Tariff_Input!G45+Tariff_Input!G77</f>
        <v>23.523826150000001</v>
      </c>
      <c r="H11" s="23">
        <f>$B$2*Tariff_Input!H45+Tariff_Input!H77</f>
        <v>32.700486849999997</v>
      </c>
      <c r="I11" s="23">
        <f>$B$2*Tariff_Input!I45+Tariff_Input!I77</f>
        <v>68.181019250000006</v>
      </c>
      <c r="J11" s="23">
        <f>$B$2*Tariff_Input!J45+Tariff_Input!J77</f>
        <v>70.522288099999997</v>
      </c>
      <c r="K11" s="23">
        <f>$B$2*Tariff_Input!K45+Tariff_Input!K77</f>
        <v>67.482235000000003</v>
      </c>
      <c r="L11" s="23">
        <f>$B$2*Tariff_Input!L45+Tariff_Input!L77</f>
        <v>64.913530649999998</v>
      </c>
      <c r="AH11" s="5">
        <v>6</v>
      </c>
      <c r="AI11" s="6" t="s">
        <v>21</v>
      </c>
      <c r="AJ11" s="23">
        <f>D11+Tariff_Input!D$102</f>
        <v>20.513721440939769</v>
      </c>
      <c r="AK11" s="23">
        <f>E11+Tariff_Input!E$102</f>
        <v>20.271632465776769</v>
      </c>
      <c r="AL11" s="23">
        <f>F11+Tariff_Input!F$102</f>
        <v>20.077222117260973</v>
      </c>
      <c r="AM11" s="23">
        <f>G11+Tariff_Input!G$102</f>
        <v>20.526241466779542</v>
      </c>
      <c r="AN11" s="23">
        <f>H11+Tariff_Input!H$102</f>
        <v>28.32154073043321</v>
      </c>
      <c r="AO11" s="23">
        <f>I11+Tariff_Input!I$102</f>
        <v>48.258331920464165</v>
      </c>
      <c r="AP11" s="23">
        <f>J11+Tariff_Input!J$102</f>
        <v>48.723588395045383</v>
      </c>
      <c r="AQ11" s="23">
        <f>K11+Tariff_Input!K$102</f>
        <v>45.780556897733405</v>
      </c>
      <c r="AR11" s="23">
        <f>L11+Tariff_Input!L$102</f>
        <v>44.80864384160396</v>
      </c>
    </row>
    <row r="12" spans="2:44" x14ac:dyDescent="0.35">
      <c r="B12" s="5">
        <v>7</v>
      </c>
      <c r="C12" s="6" t="s">
        <v>22</v>
      </c>
      <c r="D12" s="24">
        <f>$B$2*Tariff_Input!D46+Tariff_Input!D78</f>
        <v>27.884464049999998</v>
      </c>
      <c r="E12" s="24">
        <f>$B$2*Tariff_Input!E46+Tariff_Input!E78</f>
        <v>31.079871000000001</v>
      </c>
      <c r="F12" s="24">
        <f>$B$2*Tariff_Input!F46+Tariff_Input!F78</f>
        <v>27.49143445</v>
      </c>
      <c r="G12" s="24">
        <f>$B$2*Tariff_Input!G46+Tariff_Input!G78</f>
        <v>27.4986964</v>
      </c>
      <c r="H12" s="24">
        <f>$B$2*Tariff_Input!H46+Tariff_Input!H78</f>
        <v>36.885908350000001</v>
      </c>
      <c r="I12" s="24">
        <f>$B$2*Tariff_Input!I46+Tariff_Input!I78</f>
        <v>74.035648549999991</v>
      </c>
      <c r="J12" s="24">
        <f>$B$2*Tariff_Input!J46+Tariff_Input!J78</f>
        <v>76.411813649999999</v>
      </c>
      <c r="K12" s="24">
        <f>$B$2*Tariff_Input!K46+Tariff_Input!K78</f>
        <v>73.749783449999995</v>
      </c>
      <c r="L12" s="24">
        <f>$B$2*Tariff_Input!L46+Tariff_Input!L78</f>
        <v>73.298327700000002</v>
      </c>
      <c r="AH12" s="5">
        <v>7</v>
      </c>
      <c r="AI12" s="6" t="s">
        <v>22</v>
      </c>
      <c r="AJ12" s="24">
        <f>D12+Tariff_Input!D$102</f>
        <v>26.058642140939767</v>
      </c>
      <c r="AK12" s="24">
        <f>E12+Tariff_Input!E$102</f>
        <v>28.468402415776769</v>
      </c>
      <c r="AL12" s="24">
        <f>F12+Tariff_Input!F$102</f>
        <v>25.21513896726097</v>
      </c>
      <c r="AM12" s="24">
        <f>G12+Tariff_Input!G$102</f>
        <v>24.50111171677954</v>
      </c>
      <c r="AN12" s="24">
        <f>H12+Tariff_Input!H$102</f>
        <v>32.506962230433217</v>
      </c>
      <c r="AO12" s="24">
        <f>I12+Tariff_Input!I$102</f>
        <v>54.11296122046415</v>
      </c>
      <c r="AP12" s="24">
        <f>J12+Tariff_Input!J$102</f>
        <v>54.613113945045384</v>
      </c>
      <c r="AQ12" s="24">
        <f>K12+Tariff_Input!K$102</f>
        <v>52.048105347733397</v>
      </c>
      <c r="AR12" s="24">
        <f>L12+Tariff_Input!L$102</f>
        <v>53.193440891603963</v>
      </c>
    </row>
    <row r="13" spans="2:44" x14ac:dyDescent="0.35">
      <c r="B13" s="5">
        <v>8</v>
      </c>
      <c r="C13" s="6" t="s">
        <v>23</v>
      </c>
      <c r="D13" s="23">
        <f>$B$2*Tariff_Input!D47+Tariff_Input!D79</f>
        <v>18.697955050000001</v>
      </c>
      <c r="E13" s="23">
        <f>$B$2*Tariff_Input!E47+Tariff_Input!E79</f>
        <v>19.538292999999999</v>
      </c>
      <c r="F13" s="23">
        <f>$B$2*Tariff_Input!F47+Tariff_Input!F79</f>
        <v>18.873864449999999</v>
      </c>
      <c r="G13" s="23">
        <f>$B$2*Tariff_Input!G47+Tariff_Input!G79</f>
        <v>19.8806194</v>
      </c>
      <c r="H13" s="23">
        <f>$B$2*Tariff_Input!H47+Tariff_Input!H79</f>
        <v>28.675238350000001</v>
      </c>
      <c r="I13" s="23">
        <f>$B$2*Tariff_Input!I47+Tariff_Input!I79</f>
        <v>63.667054300000004</v>
      </c>
      <c r="J13" s="23">
        <f>$B$2*Tariff_Input!J47+Tariff_Input!J79</f>
        <v>65.951825599999992</v>
      </c>
      <c r="K13" s="23">
        <f>$B$2*Tariff_Input!K47+Tariff_Input!K79</f>
        <v>63.822064800000007</v>
      </c>
      <c r="L13" s="23">
        <f>$B$2*Tariff_Input!L47+Tariff_Input!L79</f>
        <v>62.165024199999998</v>
      </c>
      <c r="AH13" s="5">
        <v>8</v>
      </c>
      <c r="AI13" s="6" t="s">
        <v>23</v>
      </c>
      <c r="AJ13" s="23">
        <f>D13+Tariff_Input!D$102</f>
        <v>16.87213314093977</v>
      </c>
      <c r="AK13" s="23">
        <f>E13+Tariff_Input!E$102</f>
        <v>16.926824415776768</v>
      </c>
      <c r="AL13" s="23">
        <f>F13+Tariff_Input!F$102</f>
        <v>16.597568967260969</v>
      </c>
      <c r="AM13" s="23">
        <f>G13+Tariff_Input!G$102</f>
        <v>16.883034716779541</v>
      </c>
      <c r="AN13" s="23">
        <f>H13+Tariff_Input!H$102</f>
        <v>24.296292230433213</v>
      </c>
      <c r="AO13" s="23">
        <f>I13+Tariff_Input!I$102</f>
        <v>43.744366970464164</v>
      </c>
      <c r="AP13" s="23">
        <f>J13+Tariff_Input!J$102</f>
        <v>44.153125895045378</v>
      </c>
      <c r="AQ13" s="23">
        <f>K13+Tariff_Input!K$102</f>
        <v>42.120386697733409</v>
      </c>
      <c r="AR13" s="23">
        <f>L13+Tariff_Input!L$102</f>
        <v>42.060137391603959</v>
      </c>
    </row>
    <row r="14" spans="2:44" x14ac:dyDescent="0.35">
      <c r="B14" s="5">
        <v>9</v>
      </c>
      <c r="C14" s="6" t="s">
        <v>24</v>
      </c>
      <c r="D14" s="24">
        <f>$B$2*Tariff_Input!D48+Tariff_Input!D80</f>
        <v>18.343064699999999</v>
      </c>
      <c r="E14" s="24">
        <f>$B$2*Tariff_Input!E48+Tariff_Input!E80</f>
        <v>19.543316900000001</v>
      </c>
      <c r="F14" s="24">
        <f>$B$2*Tariff_Input!F48+Tariff_Input!F80</f>
        <v>18.594505699999999</v>
      </c>
      <c r="G14" s="24">
        <f>$B$2*Tariff_Input!G48+Tariff_Input!G80</f>
        <v>18.311657400000001</v>
      </c>
      <c r="H14" s="24">
        <f>$B$2*Tariff_Input!H48+Tariff_Input!H80</f>
        <v>27.889448100000003</v>
      </c>
      <c r="I14" s="24">
        <f>$B$2*Tariff_Input!I48+Tariff_Input!I80</f>
        <v>66.412474250000002</v>
      </c>
      <c r="J14" s="24">
        <f>$B$2*Tariff_Input!J48+Tariff_Input!J80</f>
        <v>68.656436150000005</v>
      </c>
      <c r="K14" s="24">
        <f>$B$2*Tariff_Input!K48+Tariff_Input!K80</f>
        <v>65.854263750000001</v>
      </c>
      <c r="L14" s="24">
        <f>$B$2*Tariff_Input!L48+Tariff_Input!L80</f>
        <v>63.588269950000004</v>
      </c>
      <c r="AH14" s="5">
        <v>9</v>
      </c>
      <c r="AI14" s="6" t="s">
        <v>24</v>
      </c>
      <c r="AJ14" s="24">
        <f>D14+Tariff_Input!D$102</f>
        <v>16.517242790939768</v>
      </c>
      <c r="AK14" s="24">
        <f>E14+Tariff_Input!E$102</f>
        <v>16.931848315776769</v>
      </c>
      <c r="AL14" s="24">
        <f>F14+Tariff_Input!F$102</f>
        <v>16.318210217260969</v>
      </c>
      <c r="AM14" s="24">
        <f>G14+Tariff_Input!G$102</f>
        <v>15.314072716779544</v>
      </c>
      <c r="AN14" s="24">
        <f>H14+Tariff_Input!H$102</f>
        <v>23.510501980433215</v>
      </c>
      <c r="AO14" s="24">
        <f>I14+Tariff_Input!I$102</f>
        <v>46.489786920464162</v>
      </c>
      <c r="AP14" s="24">
        <f>J14+Tariff_Input!J$102</f>
        <v>46.85773644504539</v>
      </c>
      <c r="AQ14" s="24">
        <f>K14+Tariff_Input!K$102</f>
        <v>44.152585647733403</v>
      </c>
      <c r="AR14" s="24">
        <f>L14+Tariff_Input!L$102</f>
        <v>43.483383141603966</v>
      </c>
    </row>
    <row r="15" spans="2:44" x14ac:dyDescent="0.35">
      <c r="B15" s="5">
        <v>10</v>
      </c>
      <c r="C15" s="6" t="s">
        <v>25</v>
      </c>
      <c r="D15" s="23">
        <f>$B$2*Tariff_Input!D49+Tariff_Input!D81</f>
        <v>17.746350899999999</v>
      </c>
      <c r="E15" s="23">
        <f>$B$2*Tariff_Input!E49+Tariff_Input!E81</f>
        <v>18.957509250000001</v>
      </c>
      <c r="F15" s="23">
        <f>$B$2*Tariff_Input!F49+Tariff_Input!F81</f>
        <v>18.268165249999999</v>
      </c>
      <c r="G15" s="23">
        <f>$B$2*Tariff_Input!G49+Tariff_Input!G81</f>
        <v>19.113408550000003</v>
      </c>
      <c r="H15" s="23">
        <f>$B$2*Tariff_Input!H49+Tariff_Input!H81</f>
        <v>26.677620050000002</v>
      </c>
      <c r="I15" s="23">
        <f>$B$2*Tariff_Input!I49+Tariff_Input!I81</f>
        <v>55.771506550000005</v>
      </c>
      <c r="J15" s="23">
        <f>$B$2*Tariff_Input!J49+Tariff_Input!J81</f>
        <v>58.164471399999996</v>
      </c>
      <c r="K15" s="23">
        <f>$B$2*Tariff_Input!K49+Tariff_Input!K81</f>
        <v>56.256341550000002</v>
      </c>
      <c r="L15" s="23">
        <f>$B$2*Tariff_Input!L49+Tariff_Input!L81</f>
        <v>55.935475750000002</v>
      </c>
      <c r="AH15" s="5">
        <v>10</v>
      </c>
      <c r="AI15" s="6" t="s">
        <v>25</v>
      </c>
      <c r="AJ15" s="23">
        <f>D15+Tariff_Input!D$102</f>
        <v>15.920528990939768</v>
      </c>
      <c r="AK15" s="23">
        <f>E15+Tariff_Input!E$102</f>
        <v>16.346040665776769</v>
      </c>
      <c r="AL15" s="23">
        <f>F15+Tariff_Input!F$102</f>
        <v>15.991869767260969</v>
      </c>
      <c r="AM15" s="23">
        <f>G15+Tariff_Input!G$102</f>
        <v>16.115823866779543</v>
      </c>
      <c r="AN15" s="23">
        <f>H15+Tariff_Input!H$102</f>
        <v>22.298673930433214</v>
      </c>
      <c r="AO15" s="23">
        <f>I15+Tariff_Input!I$102</f>
        <v>35.848819220464165</v>
      </c>
      <c r="AP15" s="23">
        <f>J15+Tariff_Input!J$102</f>
        <v>36.365771695045382</v>
      </c>
      <c r="AQ15" s="23">
        <f>K15+Tariff_Input!K$102</f>
        <v>34.554663447733404</v>
      </c>
      <c r="AR15" s="23">
        <f>L15+Tariff_Input!L$102</f>
        <v>35.830588941603963</v>
      </c>
    </row>
    <row r="16" spans="2:44" x14ac:dyDescent="0.35">
      <c r="B16" s="5">
        <v>11</v>
      </c>
      <c r="C16" s="6" t="s">
        <v>26</v>
      </c>
      <c r="D16" s="24">
        <f>$B$2*Tariff_Input!D50+Tariff_Input!D82</f>
        <v>12.169393899999999</v>
      </c>
      <c r="E16" s="24">
        <f>$B$2*Tariff_Input!E50+Tariff_Input!E82</f>
        <v>13.728819250000001</v>
      </c>
      <c r="F16" s="24">
        <f>$B$2*Tariff_Input!F50+Tariff_Input!F82</f>
        <v>12.127709250000001</v>
      </c>
      <c r="G16" s="24">
        <f>$B$2*Tariff_Input!G50+Tariff_Input!G82</f>
        <v>13.127495550000001</v>
      </c>
      <c r="H16" s="24">
        <f>$B$2*Tariff_Input!H50+Tariff_Input!H82</f>
        <v>21.846941049999998</v>
      </c>
      <c r="I16" s="24">
        <f>$B$2*Tariff_Input!I50+Tariff_Input!I82</f>
        <v>44.667416549999999</v>
      </c>
      <c r="J16" s="24">
        <f>$B$2*Tariff_Input!J50+Tariff_Input!J82</f>
        <v>46.884957399999998</v>
      </c>
      <c r="K16" s="24">
        <f>$B$2*Tariff_Input!K50+Tariff_Input!K82</f>
        <v>45.242103549999996</v>
      </c>
      <c r="L16" s="24">
        <f>$B$2*Tariff_Input!L50+Tariff_Input!L82</f>
        <v>47.842659749999996</v>
      </c>
      <c r="AH16" s="5">
        <v>11</v>
      </c>
      <c r="AI16" s="6" t="s">
        <v>26</v>
      </c>
      <c r="AJ16" s="24">
        <f>D16+Tariff_Input!D$102</f>
        <v>10.343571990939768</v>
      </c>
      <c r="AK16" s="24">
        <f>E16+Tariff_Input!E$102</f>
        <v>11.117350665776769</v>
      </c>
      <c r="AL16" s="24">
        <f>F16+Tariff_Input!F$102</f>
        <v>9.8514137672609685</v>
      </c>
      <c r="AM16" s="24">
        <f>G16+Tariff_Input!G$102</f>
        <v>10.129910866779543</v>
      </c>
      <c r="AN16" s="24">
        <f>H16+Tariff_Input!H$102</f>
        <v>17.46799493043321</v>
      </c>
      <c r="AO16" s="24">
        <f>I16+Tariff_Input!I$102</f>
        <v>24.744729220464158</v>
      </c>
      <c r="AP16" s="24">
        <f>J16+Tariff_Input!J$102</f>
        <v>25.086257695045383</v>
      </c>
      <c r="AQ16" s="24">
        <f>K16+Tariff_Input!K$102</f>
        <v>23.540425447733401</v>
      </c>
      <c r="AR16" s="24">
        <f>L16+Tariff_Input!L$102</f>
        <v>27.737772941603957</v>
      </c>
    </row>
    <row r="17" spans="2:44" x14ac:dyDescent="0.35">
      <c r="B17" s="5">
        <v>12</v>
      </c>
      <c r="C17" s="6" t="s">
        <v>27</v>
      </c>
      <c r="D17" s="23">
        <f>$B$2*Tariff_Input!D51+Tariff_Input!D83</f>
        <v>11.0805016</v>
      </c>
      <c r="E17" s="23">
        <f>$B$2*Tariff_Input!E51+Tariff_Input!E83</f>
        <v>12.66159575</v>
      </c>
      <c r="F17" s="23">
        <f>$B$2*Tariff_Input!F51+Tariff_Input!F83</f>
        <v>12.154807049999999</v>
      </c>
      <c r="G17" s="23">
        <f>$B$2*Tariff_Input!G51+Tariff_Input!G83</f>
        <v>12.934605449999999</v>
      </c>
      <c r="H17" s="23">
        <f>$B$2*Tariff_Input!H51+Tariff_Input!H83</f>
        <v>18.276578799999999</v>
      </c>
      <c r="I17" s="23">
        <f>$B$2*Tariff_Input!I51+Tariff_Input!I83</f>
        <v>36.541259799999999</v>
      </c>
      <c r="J17" s="23">
        <f>$B$2*Tariff_Input!J51+Tariff_Input!J83</f>
        <v>36.222464500000001</v>
      </c>
      <c r="K17" s="23">
        <f>$B$2*Tariff_Input!K51+Tariff_Input!K83</f>
        <v>34.793460799999998</v>
      </c>
      <c r="L17" s="23">
        <f>$B$2*Tariff_Input!L51+Tariff_Input!L83</f>
        <v>34.554225649999999</v>
      </c>
      <c r="AH17" s="5">
        <v>12</v>
      </c>
      <c r="AI17" s="6" t="s">
        <v>27</v>
      </c>
      <c r="AJ17" s="23">
        <f>D17+Tariff_Input!D$102</f>
        <v>9.2546796909397688</v>
      </c>
      <c r="AK17" s="23">
        <f>E17+Tariff_Input!E$102</f>
        <v>10.050127165776768</v>
      </c>
      <c r="AL17" s="23">
        <f>F17+Tariff_Input!F$102</f>
        <v>9.8785115672609685</v>
      </c>
      <c r="AM17" s="23">
        <f>G17+Tariff_Input!G$102</f>
        <v>9.9370207667795416</v>
      </c>
      <c r="AN17" s="23">
        <f>H17+Tariff_Input!H$102</f>
        <v>13.897632680433212</v>
      </c>
      <c r="AO17" s="23">
        <f>I17+Tariff_Input!I$102</f>
        <v>16.618572470464159</v>
      </c>
      <c r="AP17" s="23">
        <f>J17+Tariff_Input!J$102</f>
        <v>14.423764795045386</v>
      </c>
      <c r="AQ17" s="23">
        <f>K17+Tariff_Input!K$102</f>
        <v>13.091782697733404</v>
      </c>
      <c r="AR17" s="23">
        <f>L17+Tariff_Input!L$102</f>
        <v>14.449338841603961</v>
      </c>
    </row>
    <row r="18" spans="2:44" x14ac:dyDescent="0.35">
      <c r="B18" s="5">
        <v>13</v>
      </c>
      <c r="C18" s="6" t="s">
        <v>28</v>
      </c>
      <c r="D18" s="24">
        <f>$B$2*Tariff_Input!D52+Tariff_Input!D84</f>
        <v>7.49260825</v>
      </c>
      <c r="E18" s="24">
        <f>$B$2*Tariff_Input!E52+Tariff_Input!E84</f>
        <v>7.8108476500000004</v>
      </c>
      <c r="F18" s="24">
        <f>$B$2*Tariff_Input!F52+Tariff_Input!F84</f>
        <v>6.7202502000000006</v>
      </c>
      <c r="G18" s="24">
        <f>$B$2*Tariff_Input!G52+Tariff_Input!G84</f>
        <v>7.2326737000000003</v>
      </c>
      <c r="H18" s="24">
        <f>$B$2*Tariff_Input!H52+Tariff_Input!H84</f>
        <v>7.2721010000000001</v>
      </c>
      <c r="I18" s="24">
        <f>$B$2*Tariff_Input!I52+Tariff_Input!I84</f>
        <v>17.589921150000002</v>
      </c>
      <c r="J18" s="24">
        <f>$B$2*Tariff_Input!J52+Tariff_Input!J84</f>
        <v>19.3761741</v>
      </c>
      <c r="K18" s="24">
        <f>$B$2*Tariff_Input!K52+Tariff_Input!K84</f>
        <v>18.833865150000001</v>
      </c>
      <c r="L18" s="24">
        <f>$B$2*Tariff_Input!L52+Tariff_Input!L84</f>
        <v>19.39759295</v>
      </c>
      <c r="AH18" s="5">
        <v>13</v>
      </c>
      <c r="AI18" s="6" t="s">
        <v>28</v>
      </c>
      <c r="AJ18" s="24">
        <f>D18+Tariff_Input!D$102</f>
        <v>5.666786340939769</v>
      </c>
      <c r="AK18" s="24">
        <f>E18+Tariff_Input!E$102</f>
        <v>5.1993790657767693</v>
      </c>
      <c r="AL18" s="24">
        <f>F18+Tariff_Input!F$102</f>
        <v>4.4439547172609695</v>
      </c>
      <c r="AM18" s="24">
        <f>G18+Tariff_Input!G$102</f>
        <v>4.2350890167795416</v>
      </c>
      <c r="AN18" s="24">
        <f>H18+Tariff_Input!H$102</f>
        <v>2.8931548804332134</v>
      </c>
      <c r="AO18" s="24">
        <f>I18+Tariff_Input!I$102</f>
        <v>-2.3327661795358381</v>
      </c>
      <c r="AP18" s="24">
        <f>J18+Tariff_Input!J$102</f>
        <v>-2.4225256049546147</v>
      </c>
      <c r="AQ18" s="24">
        <f>K18+Tariff_Input!K$102</f>
        <v>-2.8678129522665934</v>
      </c>
      <c r="AR18" s="24">
        <f>L18+Tariff_Input!L$102</f>
        <v>-0.70729385839603864</v>
      </c>
    </row>
    <row r="19" spans="2:44" x14ac:dyDescent="0.35">
      <c r="B19" s="5">
        <v>14</v>
      </c>
      <c r="C19" s="6" t="s">
        <v>29</v>
      </c>
      <c r="D19" s="23">
        <f>$B$2*Tariff_Input!D53+Tariff_Input!D85</f>
        <v>4.6233822499999997</v>
      </c>
      <c r="E19" s="23">
        <f>$B$2*Tariff_Input!E53+Tariff_Input!E85</f>
        <v>5.3593356500000002</v>
      </c>
      <c r="F19" s="23">
        <f>$B$2*Tariff_Input!F53+Tariff_Input!F85</f>
        <v>4.5714632000000002</v>
      </c>
      <c r="G19" s="23">
        <f>$B$2*Tariff_Input!G53+Tariff_Input!G85</f>
        <v>5.0143507000000005</v>
      </c>
      <c r="H19" s="23">
        <f>$B$2*Tariff_Input!H53+Tariff_Input!H85</f>
        <v>7.3107889999999998</v>
      </c>
      <c r="I19" s="23">
        <f>$B$2*Tariff_Input!I53+Tariff_Input!I85</f>
        <v>13.160384150000001</v>
      </c>
      <c r="J19" s="23">
        <f>$B$2*Tariff_Input!J53+Tariff_Input!J85</f>
        <v>13.7597711</v>
      </c>
      <c r="K19" s="23">
        <f>$B$2*Tariff_Input!K53+Tariff_Input!K85</f>
        <v>12.76806015</v>
      </c>
      <c r="L19" s="23">
        <f>$B$2*Tariff_Input!L53+Tariff_Input!L85</f>
        <v>11.920277949999999</v>
      </c>
      <c r="AH19" s="5">
        <v>14</v>
      </c>
      <c r="AI19" s="6" t="s">
        <v>29</v>
      </c>
      <c r="AJ19" s="23">
        <f>D19+Tariff_Input!D$102</f>
        <v>2.7975603409397691</v>
      </c>
      <c r="AK19" s="23">
        <f>E19+Tariff_Input!E$102</f>
        <v>2.7478670657767688</v>
      </c>
      <c r="AL19" s="23">
        <f>F19+Tariff_Input!F$102</f>
        <v>2.295167717260969</v>
      </c>
      <c r="AM19" s="23">
        <f>G19+Tariff_Input!G$102</f>
        <v>2.0167660167795423</v>
      </c>
      <c r="AN19" s="23">
        <f>H19+Tariff_Input!H$102</f>
        <v>2.9318428804332131</v>
      </c>
      <c r="AO19" s="23">
        <f>I19+Tariff_Input!I$102</f>
        <v>-6.7623031795358397</v>
      </c>
      <c r="AP19" s="23">
        <f>J19+Tariff_Input!J$102</f>
        <v>-8.0389286049546147</v>
      </c>
      <c r="AQ19" s="23">
        <f>K19+Tariff_Input!K$102</f>
        <v>-8.9336179522665944</v>
      </c>
      <c r="AR19" s="23">
        <f>L19+Tariff_Input!L$102</f>
        <v>-8.1846088583960395</v>
      </c>
    </row>
    <row r="20" spans="2:44" x14ac:dyDescent="0.35">
      <c r="B20" s="5">
        <v>15</v>
      </c>
      <c r="C20" s="6" t="s">
        <v>30</v>
      </c>
      <c r="D20" s="24">
        <f>$B$2*Tariff_Input!D54+Tariff_Input!D86</f>
        <v>1.6101846500000001</v>
      </c>
      <c r="E20" s="24">
        <f>$B$2*Tariff_Input!E54+Tariff_Input!E86</f>
        <v>1.73650115</v>
      </c>
      <c r="F20" s="24">
        <f>$B$2*Tariff_Input!F54+Tariff_Input!F86</f>
        <v>1.6049778000000001</v>
      </c>
      <c r="G20" s="24">
        <f>$B$2*Tariff_Input!G54+Tariff_Input!G86</f>
        <v>1.92684655</v>
      </c>
      <c r="H20" s="24">
        <f>$B$2*Tariff_Input!H54+Tariff_Input!H86</f>
        <v>1.2523347</v>
      </c>
      <c r="I20" s="24">
        <f>$B$2*Tariff_Input!I54+Tariff_Input!I86</f>
        <v>8.0309301000000008</v>
      </c>
      <c r="J20" s="24">
        <f>$B$2*Tariff_Input!J54+Tariff_Input!J86</f>
        <v>8.3198426500000018</v>
      </c>
      <c r="K20" s="24">
        <f>$B$2*Tariff_Input!K54+Tariff_Input!K86</f>
        <v>8.0528632500000015</v>
      </c>
      <c r="L20" s="24">
        <f>$B$2*Tariff_Input!L54+Tariff_Input!L86</f>
        <v>6.95425395</v>
      </c>
      <c r="AH20" s="5">
        <v>15</v>
      </c>
      <c r="AI20" s="6" t="s">
        <v>30</v>
      </c>
      <c r="AJ20" s="24">
        <f>D20+Tariff_Input!D$102</f>
        <v>-0.21563725906023046</v>
      </c>
      <c r="AK20" s="24">
        <f>E20+Tariff_Input!E$102</f>
        <v>-0.87496743422323142</v>
      </c>
      <c r="AL20" s="24">
        <f>F20+Tariff_Input!F$102</f>
        <v>-0.67131768273903103</v>
      </c>
      <c r="AM20" s="24">
        <f>G20+Tariff_Input!G$102</f>
        <v>-1.0707381332204582</v>
      </c>
      <c r="AN20" s="24">
        <f>H20+Tariff_Input!H$102</f>
        <v>-3.1266114195667867</v>
      </c>
      <c r="AO20" s="24">
        <f>I20+Tariff_Input!I$102</f>
        <v>-11.891757229535839</v>
      </c>
      <c r="AP20" s="24">
        <f>J20+Tariff_Input!J$102</f>
        <v>-13.478857054954613</v>
      </c>
      <c r="AQ20" s="24">
        <f>K20+Tariff_Input!K$102</f>
        <v>-13.648814852266593</v>
      </c>
      <c r="AR20" s="24">
        <f>L20+Tariff_Input!L$102</f>
        <v>-13.150632858396039</v>
      </c>
    </row>
    <row r="21" spans="2:44" x14ac:dyDescent="0.35">
      <c r="B21" s="5">
        <v>16</v>
      </c>
      <c r="C21" s="6" t="s">
        <v>31</v>
      </c>
      <c r="D21" s="23">
        <f>$B$2*Tariff_Input!D55+Tariff_Input!D87</f>
        <v>0.55024830000000002</v>
      </c>
      <c r="E21" s="23">
        <f>$B$2*Tariff_Input!E55+Tariff_Input!E87</f>
        <v>0.92562545000000007</v>
      </c>
      <c r="F21" s="23">
        <f>$B$2*Tariff_Input!F55+Tariff_Input!F87</f>
        <v>0.85162860000000007</v>
      </c>
      <c r="G21" s="23">
        <f>$B$2*Tariff_Input!G55+Tariff_Input!G87</f>
        <v>1.155618</v>
      </c>
      <c r="H21" s="23">
        <f>$B$2*Tariff_Input!H55+Tariff_Input!H87</f>
        <v>0.82881000000000005</v>
      </c>
      <c r="I21" s="23">
        <f>$B$2*Tariff_Input!I55+Tariff_Input!I87</f>
        <v>2.1175009999999999</v>
      </c>
      <c r="J21" s="23">
        <f>$B$2*Tariff_Input!J55+Tariff_Input!J87</f>
        <v>2.4050445499999999</v>
      </c>
      <c r="K21" s="23">
        <f>$B$2*Tariff_Input!K55+Tariff_Input!K87</f>
        <v>1.7373307500000001</v>
      </c>
      <c r="L21" s="23">
        <f>$B$2*Tariff_Input!L55+Tariff_Input!L87</f>
        <v>1.1227401000000001</v>
      </c>
      <c r="AH21" s="5">
        <v>16</v>
      </c>
      <c r="AI21" s="6" t="s">
        <v>31</v>
      </c>
      <c r="AJ21" s="23">
        <f>D21+Tariff_Input!D$102</f>
        <v>-1.2755736090602305</v>
      </c>
      <c r="AK21" s="23">
        <f>E21+Tariff_Input!E$102</f>
        <v>-1.6858431342232314</v>
      </c>
      <c r="AL21" s="23">
        <f>F21+Tariff_Input!F$102</f>
        <v>-1.424666882739031</v>
      </c>
      <c r="AM21" s="23">
        <f>G21+Tariff_Input!G$102</f>
        <v>-1.8419666832204582</v>
      </c>
      <c r="AN21" s="23">
        <f>H21+Tariff_Input!H$102</f>
        <v>-3.5501361195667869</v>
      </c>
      <c r="AO21" s="23">
        <f>I21+Tariff_Input!I$102</f>
        <v>-17.805186329535839</v>
      </c>
      <c r="AP21" s="23">
        <f>J21+Tariff_Input!J$102</f>
        <v>-19.393655154954615</v>
      </c>
      <c r="AQ21" s="23">
        <f>K21+Tariff_Input!K$102</f>
        <v>-19.964347352266593</v>
      </c>
      <c r="AR21" s="23">
        <f>L21+Tariff_Input!L$102</f>
        <v>-18.982146708396037</v>
      </c>
    </row>
    <row r="22" spans="2:44" x14ac:dyDescent="0.35">
      <c r="B22" s="5">
        <v>17</v>
      </c>
      <c r="C22" s="6" t="s">
        <v>32</v>
      </c>
      <c r="D22" s="24">
        <f>$B$2*Tariff_Input!D56+Tariff_Input!D88</f>
        <v>0.20478869999999999</v>
      </c>
      <c r="E22" s="24">
        <f>$B$2*Tariff_Input!E56+Tariff_Input!E88</f>
        <v>-9.325195E-2</v>
      </c>
      <c r="F22" s="24">
        <f>$B$2*Tariff_Input!F56+Tariff_Input!F88</f>
        <v>-0.21999915</v>
      </c>
      <c r="G22" s="24">
        <f>$B$2*Tariff_Input!G56+Tariff_Input!G88</f>
        <v>-0.10751895</v>
      </c>
      <c r="H22" s="24">
        <f>$B$2*Tariff_Input!H56+Tariff_Input!H88</f>
        <v>-0.87045074999999994</v>
      </c>
      <c r="I22" s="24">
        <f>$B$2*Tariff_Input!I56+Tariff_Input!I88</f>
        <v>1.8453978</v>
      </c>
      <c r="J22" s="24">
        <f>$B$2*Tariff_Input!J56+Tariff_Input!J88</f>
        <v>2.0513551999999997</v>
      </c>
      <c r="K22" s="24">
        <f>$B$2*Tariff_Input!K56+Tariff_Input!K88</f>
        <v>2.2705090500000003</v>
      </c>
      <c r="L22" s="24">
        <f>$B$2*Tariff_Input!L56+Tariff_Input!L88</f>
        <v>2.4489991</v>
      </c>
      <c r="AH22" s="5">
        <v>17</v>
      </c>
      <c r="AI22" s="6" t="s">
        <v>32</v>
      </c>
      <c r="AJ22" s="24">
        <f>D22+Tariff_Input!D$102</f>
        <v>-1.6210332090602306</v>
      </c>
      <c r="AK22" s="24">
        <f>E22+Tariff_Input!E$102</f>
        <v>-2.7047205342232314</v>
      </c>
      <c r="AL22" s="24">
        <f>F22+Tariff_Input!F$102</f>
        <v>-2.4962946327390312</v>
      </c>
      <c r="AM22" s="24">
        <f>G22+Tariff_Input!G$102</f>
        <v>-3.105103633220458</v>
      </c>
      <c r="AN22" s="24">
        <f>H22+Tariff_Input!H$102</f>
        <v>-5.2493968695667865</v>
      </c>
      <c r="AO22" s="24">
        <f>I22+Tariff_Input!I$102</f>
        <v>-18.07728952953584</v>
      </c>
      <c r="AP22" s="24">
        <f>J22+Tariff_Input!J$102</f>
        <v>-19.747344504954615</v>
      </c>
      <c r="AQ22" s="24">
        <f>K22+Tariff_Input!K$102</f>
        <v>-19.431169052266593</v>
      </c>
      <c r="AR22" s="24">
        <f>L22+Tariff_Input!L$102</f>
        <v>-17.655887708396037</v>
      </c>
    </row>
    <row r="23" spans="2:44" x14ac:dyDescent="0.35">
      <c r="B23" s="5">
        <v>18</v>
      </c>
      <c r="C23" s="6" t="s">
        <v>33</v>
      </c>
      <c r="D23" s="23">
        <f>$B$2*Tariff_Input!D57+Tariff_Input!D89</f>
        <v>0.58650345000000004</v>
      </c>
      <c r="E23" s="23">
        <f>$B$2*Tariff_Input!E57+Tariff_Input!E89</f>
        <v>0.3313586</v>
      </c>
      <c r="F23" s="23">
        <f>$B$2*Tariff_Input!F57+Tariff_Input!F89</f>
        <v>0.19030905000000001</v>
      </c>
      <c r="G23" s="23">
        <f>$B$2*Tariff_Input!G57+Tariff_Input!G89</f>
        <v>0.1679436</v>
      </c>
      <c r="H23" s="23">
        <f>$B$2*Tariff_Input!H57+Tariff_Input!H89</f>
        <v>-0.43145460000000002</v>
      </c>
      <c r="I23" s="23">
        <f>$B$2*Tariff_Input!I57+Tariff_Input!I89</f>
        <v>4.0135388499999998</v>
      </c>
      <c r="J23" s="23">
        <f>$B$2*Tariff_Input!J57+Tariff_Input!J89</f>
        <v>4.2794194000000001</v>
      </c>
      <c r="K23" s="23">
        <f>$B$2*Tariff_Input!K57+Tariff_Input!K89</f>
        <v>4.0848366499999997</v>
      </c>
      <c r="L23" s="23">
        <f>$B$2*Tariff_Input!L57+Tariff_Input!L89</f>
        <v>4.0988033000000001</v>
      </c>
      <c r="AH23" s="5">
        <v>18</v>
      </c>
      <c r="AI23" s="6" t="s">
        <v>33</v>
      </c>
      <c r="AJ23" s="23">
        <f>D23+Tariff_Input!D$102</f>
        <v>-1.2393184590602306</v>
      </c>
      <c r="AK23" s="23">
        <f>E23+Tariff_Input!E$102</f>
        <v>-2.2801099842232313</v>
      </c>
      <c r="AL23" s="23">
        <f>F23+Tariff_Input!F$102</f>
        <v>-2.0859864327390309</v>
      </c>
      <c r="AM23" s="23">
        <f>G23+Tariff_Input!G$102</f>
        <v>-2.8296410832204582</v>
      </c>
      <c r="AN23" s="23">
        <f>H23+Tariff_Input!H$102</f>
        <v>-4.8104007195667871</v>
      </c>
      <c r="AO23" s="23">
        <f>I23+Tariff_Input!I$102</f>
        <v>-15.90914847953584</v>
      </c>
      <c r="AP23" s="23">
        <f>J23+Tariff_Input!J$102</f>
        <v>-17.519280304954613</v>
      </c>
      <c r="AQ23" s="23">
        <f>K23+Tariff_Input!K$102</f>
        <v>-17.616841452266595</v>
      </c>
      <c r="AR23" s="23">
        <f>L23+Tariff_Input!L$102</f>
        <v>-16.006083508396038</v>
      </c>
    </row>
    <row r="24" spans="2:44" x14ac:dyDescent="0.35">
      <c r="B24" s="5">
        <v>19</v>
      </c>
      <c r="C24" s="6" t="s">
        <v>34</v>
      </c>
      <c r="D24" s="24">
        <f>$B$2*Tariff_Input!D58+Tariff_Input!D90</f>
        <v>0.29721375</v>
      </c>
      <c r="E24" s="24">
        <f>$B$2*Tariff_Input!E58+Tariff_Input!E90</f>
        <v>1.3916346499999999</v>
      </c>
      <c r="F24" s="24">
        <f>$B$2*Tariff_Input!F58+Tariff_Input!F90</f>
        <v>1.38211065</v>
      </c>
      <c r="G24" s="24">
        <f>$B$2*Tariff_Input!G58+Tariff_Input!G90</f>
        <v>1.69797825</v>
      </c>
      <c r="H24" s="24">
        <f>$B$2*Tariff_Input!H58+Tariff_Input!H90</f>
        <v>1.23574725</v>
      </c>
      <c r="I24" s="24">
        <f>$B$2*Tariff_Input!I58+Tariff_Input!I90</f>
        <v>1.3600371500000001</v>
      </c>
      <c r="J24" s="24">
        <f>$B$2*Tariff_Input!J58+Tariff_Input!J90</f>
        <v>1.6310099</v>
      </c>
      <c r="K24" s="24">
        <f>$B$2*Tariff_Input!K58+Tariff_Input!K90</f>
        <v>0.82209239999999995</v>
      </c>
      <c r="L24" s="24">
        <f>$B$2*Tariff_Input!L58+Tariff_Input!L90</f>
        <v>-0.48443219999999998</v>
      </c>
      <c r="AH24" s="5">
        <v>19</v>
      </c>
      <c r="AI24" s="6" t="s">
        <v>34</v>
      </c>
      <c r="AJ24" s="24">
        <f>D24+Tariff_Input!D$102</f>
        <v>-1.5286081590602305</v>
      </c>
      <c r="AK24" s="24">
        <f>E24+Tariff_Input!E$102</f>
        <v>-1.2198339342232316</v>
      </c>
      <c r="AL24" s="24">
        <f>F24+Tariff_Input!F$102</f>
        <v>-0.89418483273903115</v>
      </c>
      <c r="AM24" s="24">
        <f>G24+Tariff_Input!G$102</f>
        <v>-1.2996064332204582</v>
      </c>
      <c r="AN24" s="24">
        <f>H24+Tariff_Input!H$102</f>
        <v>-3.1431988695667865</v>
      </c>
      <c r="AO24" s="24">
        <f>I24+Tariff_Input!I$102</f>
        <v>-18.56265017953584</v>
      </c>
      <c r="AP24" s="24">
        <f>J24+Tariff_Input!J$102</f>
        <v>-20.167689804954616</v>
      </c>
      <c r="AQ24" s="24">
        <f>K24+Tariff_Input!K$102</f>
        <v>-20.879585702266596</v>
      </c>
      <c r="AR24" s="24">
        <f>L24+Tariff_Input!L$102</f>
        <v>-20.589319008396039</v>
      </c>
    </row>
    <row r="25" spans="2:44" x14ac:dyDescent="0.35">
      <c r="B25" s="5">
        <v>20</v>
      </c>
      <c r="C25" s="6" t="s">
        <v>35</v>
      </c>
      <c r="D25" s="23">
        <f>$B$2*Tariff_Input!D59+Tariff_Input!D91</f>
        <v>-3.8156953500000004</v>
      </c>
      <c r="E25" s="23">
        <f>$B$2*Tariff_Input!E59+Tariff_Input!E91</f>
        <v>-3.2616382499999999</v>
      </c>
      <c r="F25" s="23">
        <f>$B$2*Tariff_Input!F59+Tariff_Input!F91</f>
        <v>-3.5457781500000003</v>
      </c>
      <c r="G25" s="23">
        <f>$B$2*Tariff_Input!G59+Tariff_Input!G91</f>
        <v>-3.5009104500000001</v>
      </c>
      <c r="H25" s="23">
        <f>$B$2*Tariff_Input!H59+Tariff_Input!H91</f>
        <v>-4.3583904000000002</v>
      </c>
      <c r="I25" s="23">
        <f>$B$2*Tariff_Input!I59+Tariff_Input!I91</f>
        <v>-2.21686425</v>
      </c>
      <c r="J25" s="23">
        <f>$B$2*Tariff_Input!J59+Tariff_Input!J91</f>
        <v>-3.1720396499999999</v>
      </c>
      <c r="K25" s="23">
        <f>$B$2*Tariff_Input!K59+Tariff_Input!K91</f>
        <v>-2.9615458500000003</v>
      </c>
      <c r="L25" s="23">
        <f>$B$2*Tariff_Input!L59+Tariff_Input!L91</f>
        <v>-2.4430486500000002</v>
      </c>
      <c r="AH25" s="5">
        <v>20</v>
      </c>
      <c r="AI25" s="6" t="s">
        <v>35</v>
      </c>
      <c r="AJ25" s="23">
        <f>D25+Tariff_Input!D$102</f>
        <v>-5.6415172590602314</v>
      </c>
      <c r="AK25" s="23">
        <f>E25+Tariff_Input!E$102</f>
        <v>-5.8731068342232309</v>
      </c>
      <c r="AL25" s="23">
        <f>F25+Tariff_Input!F$102</f>
        <v>-5.8220736327390314</v>
      </c>
      <c r="AM25" s="23">
        <f>G25+Tariff_Input!G$102</f>
        <v>-6.4984951332204588</v>
      </c>
      <c r="AN25" s="23">
        <f>H25+Tariff_Input!H$102</f>
        <v>-8.7373365195667869</v>
      </c>
      <c r="AO25" s="23">
        <f>I25+Tariff_Input!I$102</f>
        <v>-22.139551579535841</v>
      </c>
      <c r="AP25" s="23">
        <f>J25+Tariff_Input!J$102</f>
        <v>-24.970739354954613</v>
      </c>
      <c r="AQ25" s="23">
        <f>K25+Tariff_Input!K$102</f>
        <v>-24.663223952266595</v>
      </c>
      <c r="AR25" s="23">
        <f>L25+Tariff_Input!L$102</f>
        <v>-22.54793545839604</v>
      </c>
    </row>
    <row r="26" spans="2:44" x14ac:dyDescent="0.35">
      <c r="B26" s="5">
        <v>21</v>
      </c>
      <c r="C26" s="6" t="s">
        <v>36</v>
      </c>
      <c r="D26" s="24">
        <f>$B$2*Tariff_Input!D60+Tariff_Input!D92</f>
        <v>-3.7139319000000004</v>
      </c>
      <c r="E26" s="24">
        <f>$B$2*Tariff_Input!E60+Tariff_Input!E92</f>
        <v>-3.5114773500000003</v>
      </c>
      <c r="F26" s="24">
        <f>$B$2*Tariff_Input!F60+Tariff_Input!F92</f>
        <v>-3.4336269000000001</v>
      </c>
      <c r="G26" s="24">
        <f>$B$2*Tariff_Input!G60+Tariff_Input!G92</f>
        <v>-3.2851831499999999</v>
      </c>
      <c r="H26" s="24">
        <f>$B$2*Tariff_Input!H60+Tariff_Input!H92</f>
        <v>-4.2639322499999999</v>
      </c>
      <c r="I26" s="24">
        <f>$B$2*Tariff_Input!I60+Tariff_Input!I92</f>
        <v>-2.2412636999999997</v>
      </c>
      <c r="J26" s="24">
        <f>$B$2*Tariff_Input!J60+Tariff_Input!J92</f>
        <v>-3.2093495999999999</v>
      </c>
      <c r="K26" s="24">
        <f>$B$2*Tariff_Input!K60+Tariff_Input!K92</f>
        <v>-2.9862256500000002</v>
      </c>
      <c r="L26" s="24">
        <f>$B$2*Tariff_Input!L60+Tariff_Input!L92</f>
        <v>-2.4512521500000002</v>
      </c>
      <c r="AH26" s="5">
        <v>21</v>
      </c>
      <c r="AI26" s="6" t="s">
        <v>36</v>
      </c>
      <c r="AJ26" s="24">
        <f>D26+Tariff_Input!D$102</f>
        <v>-5.5397538090602314</v>
      </c>
      <c r="AK26" s="24">
        <f>E26+Tariff_Input!E$102</f>
        <v>-6.1229459342232317</v>
      </c>
      <c r="AL26" s="24">
        <f>F26+Tariff_Input!F$102</f>
        <v>-5.7099223827390313</v>
      </c>
      <c r="AM26" s="24">
        <f>G26+Tariff_Input!G$102</f>
        <v>-6.2827678332204577</v>
      </c>
      <c r="AN26" s="24">
        <f>H26+Tariff_Input!H$102</f>
        <v>-8.6428783695667875</v>
      </c>
      <c r="AO26" s="24">
        <f>I26+Tariff_Input!I$102</f>
        <v>-22.163951029535841</v>
      </c>
      <c r="AP26" s="24">
        <f>J26+Tariff_Input!J$102</f>
        <v>-25.008049304954614</v>
      </c>
      <c r="AQ26" s="24">
        <f>K26+Tariff_Input!K$102</f>
        <v>-24.687903752266596</v>
      </c>
      <c r="AR26" s="24">
        <f>L26+Tariff_Input!L$102</f>
        <v>-22.556138958396041</v>
      </c>
    </row>
    <row r="27" spans="2:44" x14ac:dyDescent="0.35">
      <c r="B27" s="5">
        <v>22</v>
      </c>
      <c r="C27" s="6" t="s">
        <v>37</v>
      </c>
      <c r="D27" s="23">
        <f>$B$2*Tariff_Input!D61+Tariff_Input!D93</f>
        <v>-9.3714123999999988</v>
      </c>
      <c r="E27" s="23">
        <f>$B$2*Tariff_Input!E61+Tariff_Input!E93</f>
        <v>-8.4728339500000001</v>
      </c>
      <c r="F27" s="23">
        <f>$B$2*Tariff_Input!F61+Tariff_Input!F93</f>
        <v>-7.3124650500000001</v>
      </c>
      <c r="G27" s="23">
        <f>$B$2*Tariff_Input!G61+Tariff_Input!G93</f>
        <v>-6.5942040999999998</v>
      </c>
      <c r="H27" s="23">
        <f>$B$2*Tariff_Input!H61+Tariff_Input!H93</f>
        <v>-7.6200952500000003</v>
      </c>
      <c r="I27" s="23">
        <f>$B$2*Tariff_Input!I61+Tariff_Input!I93</f>
        <v>-8.9929347499999999</v>
      </c>
      <c r="J27" s="23">
        <f>$B$2*Tariff_Input!J61+Tariff_Input!J93</f>
        <v>-10.146763850000001</v>
      </c>
      <c r="K27" s="23">
        <f>$B$2*Tariff_Input!K61+Tariff_Input!K93</f>
        <v>-10.964659749999999</v>
      </c>
      <c r="L27" s="23">
        <f>$B$2*Tariff_Input!L61+Tariff_Input!L93</f>
        <v>-9.6899433000000013</v>
      </c>
      <c r="AH27" s="5">
        <v>22</v>
      </c>
      <c r="AI27" s="6" t="s">
        <v>37</v>
      </c>
      <c r="AJ27" s="23">
        <f>D27+Tariff_Input!D$102</f>
        <v>-11.19723430906023</v>
      </c>
      <c r="AK27" s="23">
        <f>E27+Tariff_Input!E$102</f>
        <v>-11.084302534223232</v>
      </c>
      <c r="AL27" s="23">
        <f>F27+Tariff_Input!F$102</f>
        <v>-9.5887605327390304</v>
      </c>
      <c r="AM27" s="23">
        <f>G27+Tariff_Input!G$102</f>
        <v>-9.5917887832204585</v>
      </c>
      <c r="AN27" s="23">
        <f>H27+Tariff_Input!H$102</f>
        <v>-11.999041369566786</v>
      </c>
      <c r="AO27" s="23">
        <f>I27+Tariff_Input!I$102</f>
        <v>-28.91562207953584</v>
      </c>
      <c r="AP27" s="23">
        <f>J27+Tariff_Input!J$102</f>
        <v>-31.945463554954614</v>
      </c>
      <c r="AQ27" s="23">
        <f>K27+Tariff_Input!K$102</f>
        <v>-32.666337852266594</v>
      </c>
      <c r="AR27" s="23">
        <f>L27+Tariff_Input!L$102</f>
        <v>-29.794830108396042</v>
      </c>
    </row>
    <row r="28" spans="2:44" x14ac:dyDescent="0.35">
      <c r="B28" s="5">
        <v>23</v>
      </c>
      <c r="C28" s="6" t="s">
        <v>38</v>
      </c>
      <c r="D28" s="24">
        <f>$B$2*Tariff_Input!D62+Tariff_Input!D94</f>
        <v>-2.0499524000000005</v>
      </c>
      <c r="E28" s="24">
        <f>$B$2*Tariff_Input!E62+Tariff_Input!E94</f>
        <v>-2.3651779500000001</v>
      </c>
      <c r="F28" s="24">
        <f>$B$2*Tariff_Input!F62+Tariff_Input!F94</f>
        <v>-2.7846190499999999</v>
      </c>
      <c r="G28" s="24">
        <f>$B$2*Tariff_Input!G62+Tariff_Input!G94</f>
        <v>-3.5119370999999999</v>
      </c>
      <c r="H28" s="24">
        <f>$B$2*Tariff_Input!H62+Tariff_Input!H94</f>
        <v>-3.61320525</v>
      </c>
      <c r="I28" s="24">
        <f>$B$2*Tariff_Input!I62+Tariff_Input!I94</f>
        <v>1.28930525</v>
      </c>
      <c r="J28" s="24">
        <f>$B$2*Tariff_Input!J62+Tariff_Input!J94</f>
        <v>1.6349931500000001</v>
      </c>
      <c r="K28" s="24">
        <f>$B$2*Tariff_Input!K62+Tariff_Input!K94</f>
        <v>1.7863072499999999</v>
      </c>
      <c r="L28" s="24">
        <f>$B$2*Tariff_Input!L62+Tariff_Input!L94</f>
        <v>1.7212767000000002</v>
      </c>
      <c r="AH28" s="5">
        <v>23</v>
      </c>
      <c r="AI28" s="6" t="s">
        <v>38</v>
      </c>
      <c r="AJ28" s="24">
        <f>D28+Tariff_Input!D$102</f>
        <v>-3.875774309060231</v>
      </c>
      <c r="AK28" s="24">
        <f>E28+Tariff_Input!E$102</f>
        <v>-4.9766465342232316</v>
      </c>
      <c r="AL28" s="24">
        <f>F28+Tariff_Input!F$102</f>
        <v>-5.060914532739031</v>
      </c>
      <c r="AM28" s="24">
        <f>G28+Tariff_Input!G$102</f>
        <v>-6.5095217832204586</v>
      </c>
      <c r="AN28" s="24">
        <f>H28+Tariff_Input!H$102</f>
        <v>-7.9921513695667867</v>
      </c>
      <c r="AO28" s="24">
        <f>I28+Tariff_Input!I$102</f>
        <v>-18.633382079535842</v>
      </c>
      <c r="AP28" s="24">
        <f>J28+Tariff_Input!J$102</f>
        <v>-20.163706554954615</v>
      </c>
      <c r="AQ28" s="24">
        <f>K28+Tariff_Input!K$102</f>
        <v>-19.915370852266594</v>
      </c>
      <c r="AR28" s="24">
        <f>L28+Tariff_Input!L$102</f>
        <v>-18.383610108396038</v>
      </c>
    </row>
    <row r="29" spans="2:44" x14ac:dyDescent="0.35">
      <c r="B29" s="5">
        <v>24</v>
      </c>
      <c r="C29" s="6" t="s">
        <v>39</v>
      </c>
      <c r="D29" s="23">
        <f>$B$2*Tariff_Input!D63+Tariff_Input!D95</f>
        <v>1.3239306</v>
      </c>
      <c r="E29" s="23">
        <f>$B$2*Tariff_Input!E63+Tariff_Input!E95</f>
        <v>0.76940505000000003</v>
      </c>
      <c r="F29" s="23">
        <f>$B$2*Tariff_Input!F63+Tariff_Input!F95</f>
        <v>0.87996194999999999</v>
      </c>
      <c r="G29" s="23">
        <f>$B$2*Tariff_Input!G63+Tariff_Input!G95</f>
        <v>0.35867790000000005</v>
      </c>
      <c r="H29" s="23">
        <f>$B$2*Tariff_Input!H63+Tariff_Input!H95</f>
        <v>-3.7298249999999998E-2</v>
      </c>
      <c r="I29" s="23">
        <f>$B$2*Tariff_Input!I63+Tariff_Input!I95</f>
        <v>-1.04195875</v>
      </c>
      <c r="J29" s="23">
        <f>$B$2*Tariff_Input!J63+Tariff_Input!J95</f>
        <v>-1.2264488499999999</v>
      </c>
      <c r="K29" s="23">
        <f>$B$2*Tariff_Input!K63+Tariff_Input!K95</f>
        <v>-0.7128317500000001</v>
      </c>
      <c r="L29" s="23">
        <f>$B$2*Tariff_Input!L63+Tariff_Input!L95</f>
        <v>-0.97436829999999985</v>
      </c>
      <c r="AH29" s="5">
        <v>24</v>
      </c>
      <c r="AI29" s="6" t="s">
        <v>39</v>
      </c>
      <c r="AJ29" s="23">
        <f>D29+Tariff_Input!D$102</f>
        <v>-0.50189130906023061</v>
      </c>
      <c r="AK29" s="23">
        <f>E29+Tariff_Input!E$102</f>
        <v>-1.8420635342232314</v>
      </c>
      <c r="AL29" s="23">
        <f>F29+Tariff_Input!F$102</f>
        <v>-1.3963335327390312</v>
      </c>
      <c r="AM29" s="23">
        <f>G29+Tariff_Input!G$102</f>
        <v>-2.6389067832204582</v>
      </c>
      <c r="AN29" s="23">
        <f>H29+Tariff_Input!H$102</f>
        <v>-4.4162443695667868</v>
      </c>
      <c r="AO29" s="23">
        <f>I29+Tariff_Input!I$102</f>
        <v>-20.964646079535839</v>
      </c>
      <c r="AP29" s="23">
        <f>J29+Tariff_Input!J$102</f>
        <v>-23.025148554954615</v>
      </c>
      <c r="AQ29" s="23">
        <f>K29+Tariff_Input!K$102</f>
        <v>-22.414509852266594</v>
      </c>
      <c r="AR29" s="23">
        <f>L29+Tariff_Input!L$102</f>
        <v>-21.079255108396037</v>
      </c>
    </row>
    <row r="30" spans="2:44" x14ac:dyDescent="0.35">
      <c r="B30" s="5">
        <v>25</v>
      </c>
      <c r="C30" s="6" t="s">
        <v>40</v>
      </c>
      <c r="D30" s="24">
        <f>$B$2*Tariff_Input!D64+Tariff_Input!D96</f>
        <v>-1.7817592499999999</v>
      </c>
      <c r="E30" s="24">
        <f>$B$2*Tariff_Input!E64+Tariff_Input!E96</f>
        <v>-1.9923097500000002</v>
      </c>
      <c r="F30" s="24">
        <f>$B$2*Tariff_Input!F64+Tariff_Input!F96</f>
        <v>-1.8618088500000001</v>
      </c>
      <c r="G30" s="24">
        <f>$B$2*Tariff_Input!G64+Tariff_Input!G96</f>
        <v>-1.9473574499999999</v>
      </c>
      <c r="H30" s="24">
        <f>$B$2*Tariff_Input!H64+Tariff_Input!H96</f>
        <v>-2.8629072</v>
      </c>
      <c r="I30" s="24">
        <f>$B$2*Tariff_Input!I64+Tariff_Input!I96</f>
        <v>-2.5964025500000001</v>
      </c>
      <c r="J30" s="24">
        <f>$B$2*Tariff_Input!J64+Tariff_Input!J96</f>
        <v>-2.6724638000000005</v>
      </c>
      <c r="K30" s="24">
        <f>$B$2*Tariff_Input!K64+Tariff_Input!K96</f>
        <v>-2.6482536499999996</v>
      </c>
      <c r="L30" s="24">
        <f>$B$2*Tariff_Input!L64+Tariff_Input!L96</f>
        <v>-3.4021204999999997</v>
      </c>
      <c r="AH30" s="5">
        <v>25</v>
      </c>
      <c r="AI30" s="6" t="s">
        <v>40</v>
      </c>
      <c r="AJ30" s="24">
        <f>D30+Tariff_Input!D$102</f>
        <v>-3.6075811590602305</v>
      </c>
      <c r="AK30" s="24">
        <f>E30+Tariff_Input!E$102</f>
        <v>-4.6037783342232315</v>
      </c>
      <c r="AL30" s="24">
        <f>F30+Tariff_Input!F$102</f>
        <v>-4.1381043327390312</v>
      </c>
      <c r="AM30" s="24">
        <f>G30+Tariff_Input!G$102</f>
        <v>-4.9449421332204579</v>
      </c>
      <c r="AN30" s="24">
        <f>H30+Tariff_Input!H$102</f>
        <v>-7.2418533195667862</v>
      </c>
      <c r="AO30" s="24">
        <f>I30+Tariff_Input!I$102</f>
        <v>-22.519089879535841</v>
      </c>
      <c r="AP30" s="24">
        <f>J30+Tariff_Input!J$102</f>
        <v>-24.471163504954614</v>
      </c>
      <c r="AQ30" s="24">
        <f>K30+Tariff_Input!K$102</f>
        <v>-24.349931752266595</v>
      </c>
      <c r="AR30" s="24">
        <f>L30+Tariff_Input!L$102</f>
        <v>-23.507007308396037</v>
      </c>
    </row>
    <row r="31" spans="2:44" x14ac:dyDescent="0.35">
      <c r="B31" s="5">
        <v>26</v>
      </c>
      <c r="C31" s="6" t="s">
        <v>41</v>
      </c>
      <c r="D31" s="23">
        <f>$B$2*Tariff_Input!D65+Tariff_Input!D97</f>
        <v>-2.3534055</v>
      </c>
      <c r="E31" s="23">
        <f>$B$2*Tariff_Input!E65+Tariff_Input!E97</f>
        <v>-2.7296369999999999</v>
      </c>
      <c r="F31" s="23">
        <f>$B$2*Tariff_Input!F65+Tariff_Input!F97</f>
        <v>-1.8011051999999999</v>
      </c>
      <c r="G31" s="23">
        <f>$B$2*Tariff_Input!G65+Tariff_Input!G97</f>
        <v>-1.6020198000000001</v>
      </c>
      <c r="H31" s="23">
        <f>$B$2*Tariff_Input!H65+Tariff_Input!H97</f>
        <v>-2.6508914999999997</v>
      </c>
      <c r="I31" s="23">
        <f>$B$2*Tariff_Input!I65+Tariff_Input!I97</f>
        <v>-2.9777444499999999</v>
      </c>
      <c r="J31" s="23">
        <f>$B$2*Tariff_Input!J65+Tariff_Input!J97</f>
        <v>-3.0282052500000001</v>
      </c>
      <c r="K31" s="23">
        <f>$B$2*Tariff_Input!K65+Tariff_Input!K97</f>
        <v>-3.755255</v>
      </c>
      <c r="L31" s="23">
        <f>$B$2*Tariff_Input!L65+Tariff_Input!L97</f>
        <v>-4.3044006499999998</v>
      </c>
      <c r="AH31" s="5">
        <v>26</v>
      </c>
      <c r="AI31" s="6" t="s">
        <v>41</v>
      </c>
      <c r="AJ31" s="23">
        <f>D31+Tariff_Input!D$102</f>
        <v>-4.1792274090602302</v>
      </c>
      <c r="AK31" s="23">
        <f>E31+Tariff_Input!E$102</f>
        <v>-5.3411055842232313</v>
      </c>
      <c r="AL31" s="23">
        <f>F31+Tariff_Input!F$102</f>
        <v>-4.0774006827390306</v>
      </c>
      <c r="AM31" s="23">
        <f>G31+Tariff_Input!G$102</f>
        <v>-4.5996044832204586</v>
      </c>
      <c r="AN31" s="23">
        <f>H31+Tariff_Input!H$102</f>
        <v>-7.029837619566786</v>
      </c>
      <c r="AO31" s="23">
        <f>I31+Tariff_Input!I$102</f>
        <v>-22.90043177953584</v>
      </c>
      <c r="AP31" s="23">
        <f>J31+Tariff_Input!J$102</f>
        <v>-24.826904954954614</v>
      </c>
      <c r="AQ31" s="23">
        <f>K31+Tariff_Input!K$102</f>
        <v>-25.456933102266596</v>
      </c>
      <c r="AR31" s="23">
        <f>L31+Tariff_Input!L$102</f>
        <v>-24.409287458396037</v>
      </c>
    </row>
    <row r="32" spans="2:44" x14ac:dyDescent="0.35">
      <c r="B32" s="5">
        <v>27</v>
      </c>
      <c r="C32" s="6" t="s">
        <v>42</v>
      </c>
      <c r="D32" s="24">
        <f>$B$2*Tariff_Input!D66+Tariff_Input!D98</f>
        <v>-5.45810175</v>
      </c>
      <c r="E32" s="24">
        <f>$B$2*Tariff_Input!E66+Tariff_Input!E98</f>
        <v>-5.6331666</v>
      </c>
      <c r="F32" s="24">
        <f>$B$2*Tariff_Input!F66+Tariff_Input!F98</f>
        <v>-3.4356154499999998</v>
      </c>
      <c r="G32" s="24">
        <f>$B$2*Tariff_Input!G66+Tariff_Input!G98</f>
        <v>-3.2545863000000002</v>
      </c>
      <c r="H32" s="24">
        <f>$B$2*Tariff_Input!H66+Tariff_Input!H98</f>
        <v>-4.3186000499999997</v>
      </c>
      <c r="I32" s="24">
        <f>$B$2*Tariff_Input!I66+Tariff_Input!I98</f>
        <v>-3.9890708499999996</v>
      </c>
      <c r="J32" s="24">
        <f>$B$2*Tariff_Input!J66+Tariff_Input!J98</f>
        <v>-4.0667103000000004</v>
      </c>
      <c r="K32" s="24">
        <f>$B$2*Tariff_Input!K66+Tariff_Input!K98</f>
        <v>-4.4161694000000002</v>
      </c>
      <c r="L32" s="24">
        <f>$B$2*Tariff_Input!L66+Tariff_Input!L98</f>
        <v>-1.3295056500000002</v>
      </c>
      <c r="AH32" s="5">
        <v>27</v>
      </c>
      <c r="AI32" s="6" t="s">
        <v>42</v>
      </c>
      <c r="AJ32" s="24">
        <f>D32+Tariff_Input!D$102</f>
        <v>-7.2839236590602301</v>
      </c>
      <c r="AK32" s="24">
        <f>E32+Tariff_Input!E$102</f>
        <v>-8.2446351842232311</v>
      </c>
      <c r="AL32" s="24">
        <f>F32+Tariff_Input!F$102</f>
        <v>-5.7119109327390305</v>
      </c>
      <c r="AM32" s="24">
        <f>G32+Tariff_Input!G$102</f>
        <v>-6.2521709832204584</v>
      </c>
      <c r="AN32" s="24">
        <f>H32+Tariff_Input!H$102</f>
        <v>-8.6975461695667864</v>
      </c>
      <c r="AO32" s="24">
        <f>I32+Tariff_Input!I$102</f>
        <v>-23.911758179535841</v>
      </c>
      <c r="AP32" s="24">
        <f>J32+Tariff_Input!J$102</f>
        <v>-25.865410004954615</v>
      </c>
      <c r="AQ32" s="24">
        <f>K32+Tariff_Input!K$102</f>
        <v>-26.117847502266596</v>
      </c>
      <c r="AR32" s="24">
        <f>L32+Tariff_Input!L$102</f>
        <v>-21.43439245839604</v>
      </c>
    </row>
    <row r="34" spans="2:44" x14ac:dyDescent="0.35">
      <c r="B34" t="s">
        <v>68</v>
      </c>
      <c r="AH34" t="s">
        <v>68</v>
      </c>
    </row>
    <row r="35" spans="2:44" x14ac:dyDescent="0.35">
      <c r="B35" s="21">
        <v>0.75</v>
      </c>
      <c r="C35" t="s">
        <v>70</v>
      </c>
      <c r="AH35" s="21">
        <v>0.75</v>
      </c>
      <c r="AI35" t="s">
        <v>70</v>
      </c>
    </row>
    <row r="36" spans="2:44" x14ac:dyDescent="0.35">
      <c r="B36" s="31" t="s">
        <v>11</v>
      </c>
      <c r="C36" s="32"/>
      <c r="D36" s="27" t="s">
        <v>2</v>
      </c>
      <c r="E36" s="27" t="s">
        <v>3</v>
      </c>
      <c r="F36" s="27" t="s">
        <v>4</v>
      </c>
      <c r="G36" s="27" t="s">
        <v>5</v>
      </c>
      <c r="H36" s="27" t="s">
        <v>6</v>
      </c>
      <c r="I36" s="27" t="s">
        <v>7</v>
      </c>
      <c r="J36" s="27" t="s">
        <v>8</v>
      </c>
      <c r="K36" s="27" t="s">
        <v>9</v>
      </c>
      <c r="L36" s="27" t="s">
        <v>10</v>
      </c>
      <c r="AH36" s="31" t="s">
        <v>11</v>
      </c>
      <c r="AI36" s="32"/>
      <c r="AJ36" s="27" t="s">
        <v>2</v>
      </c>
      <c r="AK36" s="27" t="s">
        <v>3</v>
      </c>
      <c r="AL36" s="27" t="s">
        <v>4</v>
      </c>
      <c r="AM36" s="27" t="s">
        <v>5</v>
      </c>
      <c r="AN36" s="27" t="s">
        <v>6</v>
      </c>
      <c r="AO36" s="27" t="s">
        <v>7</v>
      </c>
      <c r="AP36" s="27" t="s">
        <v>8</v>
      </c>
      <c r="AQ36" s="27" t="s">
        <v>9</v>
      </c>
      <c r="AR36" s="27" t="s">
        <v>10</v>
      </c>
    </row>
    <row r="37" spans="2:44" x14ac:dyDescent="0.35">
      <c r="B37" s="33"/>
      <c r="C37" s="33"/>
      <c r="D37" s="28"/>
      <c r="E37" s="28"/>
      <c r="F37" s="28"/>
      <c r="G37" s="28"/>
      <c r="H37" s="28"/>
      <c r="I37" s="28"/>
      <c r="J37" s="28"/>
      <c r="K37" s="28"/>
      <c r="L37" s="28"/>
      <c r="AH37" s="33"/>
      <c r="AI37" s="33"/>
      <c r="AJ37" s="28"/>
      <c r="AK37" s="28"/>
      <c r="AL37" s="28"/>
      <c r="AM37" s="28"/>
      <c r="AN37" s="28"/>
      <c r="AO37" s="28"/>
      <c r="AP37" s="28"/>
      <c r="AQ37" s="28"/>
      <c r="AR37" s="28"/>
    </row>
    <row r="38" spans="2:44" ht="15" thickBot="1" x14ac:dyDescent="0.4">
      <c r="B38" s="1" t="s">
        <v>13</v>
      </c>
      <c r="C38" s="1" t="s">
        <v>14</v>
      </c>
      <c r="D38" s="1" t="s">
        <v>15</v>
      </c>
      <c r="E38" s="1" t="s">
        <v>15</v>
      </c>
      <c r="F38" s="1" t="s">
        <v>15</v>
      </c>
      <c r="G38" s="1" t="s">
        <v>15</v>
      </c>
      <c r="H38" s="1" t="s">
        <v>15</v>
      </c>
      <c r="I38" s="1" t="s">
        <v>15</v>
      </c>
      <c r="J38" s="1" t="s">
        <v>15</v>
      </c>
      <c r="K38" s="1" t="s">
        <v>15</v>
      </c>
      <c r="L38" s="1" t="s">
        <v>15</v>
      </c>
      <c r="AH38" s="1" t="s">
        <v>13</v>
      </c>
      <c r="AI38" s="1" t="s">
        <v>14</v>
      </c>
      <c r="AJ38" s="1" t="s">
        <v>15</v>
      </c>
      <c r="AK38" s="1" t="s">
        <v>15</v>
      </c>
      <c r="AL38" s="1" t="s">
        <v>15</v>
      </c>
      <c r="AM38" s="1" t="s">
        <v>15</v>
      </c>
      <c r="AN38" s="1" t="s">
        <v>15</v>
      </c>
      <c r="AO38" s="1" t="s">
        <v>15</v>
      </c>
      <c r="AP38" s="1" t="s">
        <v>15</v>
      </c>
      <c r="AQ38" s="1" t="s">
        <v>15</v>
      </c>
      <c r="AR38" s="1" t="s">
        <v>15</v>
      </c>
    </row>
    <row r="39" spans="2:44" ht="15" thickTop="1" x14ac:dyDescent="0.35">
      <c r="B39" s="2">
        <v>1</v>
      </c>
      <c r="C39" s="3" t="s">
        <v>16</v>
      </c>
      <c r="D39" s="22">
        <f>Tariff_Input!D8+$B$35*Tariff_Input!D40+Tariff_Input!D72</f>
        <v>39.256950250000003</v>
      </c>
      <c r="E39" s="22">
        <f>Tariff_Input!E8+$B$35*Tariff_Input!E40+Tariff_Input!E72</f>
        <v>38.681376749999998</v>
      </c>
      <c r="F39" s="22">
        <f>Tariff_Input!F8+$B$35*Tariff_Input!F40+Tariff_Input!F72</f>
        <v>41.722038999999995</v>
      </c>
      <c r="G39" s="22">
        <f>Tariff_Input!G8+$B$35*Tariff_Input!G40+Tariff_Input!G72</f>
        <v>51.543969250000004</v>
      </c>
      <c r="H39" s="22">
        <f>Tariff_Input!H8+$B$35*Tariff_Input!H40+Tariff_Input!H72</f>
        <v>66.972719999999995</v>
      </c>
      <c r="I39" s="22">
        <f>Tariff_Input!I8+$B$35*Tariff_Input!I40+Tariff_Input!I72</f>
        <v>125.26597225</v>
      </c>
      <c r="J39" s="22">
        <f>Tariff_Input!J8+$B$35*Tariff_Input!J40+Tariff_Input!J72</f>
        <v>128.02542224999999</v>
      </c>
      <c r="K39" s="22">
        <f>Tariff_Input!K8+$B$35*Tariff_Input!K40+Tariff_Input!K72</f>
        <v>128.52547950000002</v>
      </c>
      <c r="L39" s="22">
        <f>Tariff_Input!L8+$B$35*Tariff_Input!L40+Tariff_Input!L72</f>
        <v>134.21884825000001</v>
      </c>
      <c r="AH39" s="2">
        <v>1</v>
      </c>
      <c r="AI39" s="3" t="s">
        <v>16</v>
      </c>
      <c r="AJ39" s="22">
        <f>D39+Tariff_Input!D$102</f>
        <v>37.431128340939772</v>
      </c>
      <c r="AK39" s="22">
        <f>E39+Tariff_Input!E$102</f>
        <v>36.069908165776766</v>
      </c>
      <c r="AL39" s="22">
        <f>F39+Tariff_Input!F$102</f>
        <v>39.445743517260965</v>
      </c>
      <c r="AM39" s="22">
        <f>G39+Tariff_Input!G$102</f>
        <v>48.546384566779544</v>
      </c>
      <c r="AN39" s="22">
        <f>H39+Tariff_Input!H$102</f>
        <v>62.593773880433211</v>
      </c>
      <c r="AO39" s="22">
        <f>I39+Tariff_Input!I$102</f>
        <v>105.34328492046416</v>
      </c>
      <c r="AP39" s="22">
        <f>J39+Tariff_Input!J$102</f>
        <v>106.22672254504538</v>
      </c>
      <c r="AQ39" s="22">
        <f>K39+Tariff_Input!K$102</f>
        <v>106.82380139773342</v>
      </c>
      <c r="AR39" s="22">
        <f>L39+Tariff_Input!L$102</f>
        <v>114.11396144160398</v>
      </c>
    </row>
    <row r="40" spans="2:44" x14ac:dyDescent="0.35">
      <c r="B40" s="5">
        <v>2</v>
      </c>
      <c r="C40" s="6" t="s">
        <v>17</v>
      </c>
      <c r="D40" s="23">
        <f>Tariff_Input!D9+$B$35*Tariff_Input!D41+Tariff_Input!D73</f>
        <v>32.176648499999999</v>
      </c>
      <c r="E40" s="23">
        <f>Tariff_Input!E9+$B$35*Tariff_Input!E41+Tariff_Input!E73</f>
        <v>33.725715999999998</v>
      </c>
      <c r="F40" s="23">
        <f>Tariff_Input!F9+$B$35*Tariff_Input!F41+Tariff_Input!F73</f>
        <v>34.762103499999995</v>
      </c>
      <c r="G40" s="23">
        <f>Tariff_Input!G9+$B$35*Tariff_Input!G41+Tariff_Input!G73</f>
        <v>36.634539000000004</v>
      </c>
      <c r="H40" s="23">
        <f>Tariff_Input!H9+$B$35*Tariff_Input!H41+Tariff_Input!H73</f>
        <v>51.567953750000001</v>
      </c>
      <c r="I40" s="23">
        <f>Tariff_Input!I9+$B$35*Tariff_Input!I41+Tariff_Input!I73</f>
        <v>112.29136575</v>
      </c>
      <c r="J40" s="23">
        <f>Tariff_Input!J9+$B$35*Tariff_Input!J41+Tariff_Input!J73</f>
        <v>115.234093</v>
      </c>
      <c r="K40" s="23">
        <f>Tariff_Input!K9+$B$35*Tariff_Input!K41+Tariff_Input!K73</f>
        <v>115.24154325000001</v>
      </c>
      <c r="L40" s="23">
        <f>Tariff_Input!L9+$B$35*Tariff_Input!L41+Tariff_Input!L73</f>
        <v>121.23672225</v>
      </c>
      <c r="AH40" s="5">
        <v>2</v>
      </c>
      <c r="AI40" s="6" t="s">
        <v>17</v>
      </c>
      <c r="AJ40" s="23">
        <f>D40+Tariff_Input!D$102</f>
        <v>30.350826590939768</v>
      </c>
      <c r="AK40" s="23">
        <f>E40+Tariff_Input!E$102</f>
        <v>31.114247415776767</v>
      </c>
      <c r="AL40" s="23">
        <f>F40+Tariff_Input!F$102</f>
        <v>32.485808017260965</v>
      </c>
      <c r="AM40" s="23">
        <f>G40+Tariff_Input!G$102</f>
        <v>33.636954316779544</v>
      </c>
      <c r="AN40" s="23">
        <f>H40+Tariff_Input!H$102</f>
        <v>47.189007630433217</v>
      </c>
      <c r="AO40" s="23">
        <f>I40+Tariff_Input!I$102</f>
        <v>92.368678420464164</v>
      </c>
      <c r="AP40" s="23">
        <f>J40+Tariff_Input!J$102</f>
        <v>93.435393295045387</v>
      </c>
      <c r="AQ40" s="23">
        <f>K40+Tariff_Input!K$102</f>
        <v>93.539865147733408</v>
      </c>
      <c r="AR40" s="23">
        <f>L40+Tariff_Input!L$102</f>
        <v>101.13183544160395</v>
      </c>
    </row>
    <row r="41" spans="2:44" x14ac:dyDescent="0.35">
      <c r="B41" s="5">
        <v>3</v>
      </c>
      <c r="C41" s="6" t="s">
        <v>18</v>
      </c>
      <c r="D41" s="24">
        <f>Tariff_Input!D10+$B$35*Tariff_Input!D42+Tariff_Input!D74</f>
        <v>36.676675000000003</v>
      </c>
      <c r="E41" s="24">
        <f>Tariff_Input!E10+$B$35*Tariff_Input!E42+Tariff_Input!E74</f>
        <v>37.123859499999995</v>
      </c>
      <c r="F41" s="24">
        <f>Tariff_Input!F10+$B$35*Tariff_Input!F42+Tariff_Input!F74</f>
        <v>37.413937750000002</v>
      </c>
      <c r="G41" s="24">
        <f>Tariff_Input!G10+$B$35*Tariff_Input!G42+Tariff_Input!G74</f>
        <v>37.852743500000003</v>
      </c>
      <c r="H41" s="24">
        <f>Tariff_Input!H10+$B$35*Tariff_Input!H42+Tariff_Input!H74</f>
        <v>52.686631250000005</v>
      </c>
      <c r="I41" s="24">
        <f>Tariff_Input!I10+$B$35*Tariff_Input!I42+Tariff_Input!I74</f>
        <v>107.37854400000001</v>
      </c>
      <c r="J41" s="24">
        <f>Tariff_Input!J10+$B$35*Tariff_Input!J42+Tariff_Input!J74</f>
        <v>109.957054</v>
      </c>
      <c r="K41" s="24">
        <f>Tariff_Input!K10+$B$35*Tariff_Input!K42+Tariff_Input!K74</f>
        <v>111.31430825</v>
      </c>
      <c r="L41" s="24">
        <f>Tariff_Input!L10+$B$35*Tariff_Input!L42+Tariff_Input!L74</f>
        <v>116.35046</v>
      </c>
      <c r="AH41" s="5">
        <v>3</v>
      </c>
      <c r="AI41" s="6" t="s">
        <v>18</v>
      </c>
      <c r="AJ41" s="24">
        <f>D41+Tariff_Input!D$102</f>
        <v>34.850853090939772</v>
      </c>
      <c r="AK41" s="24">
        <f>E41+Tariff_Input!E$102</f>
        <v>34.512390915776763</v>
      </c>
      <c r="AL41" s="24">
        <f>F41+Tariff_Input!F$102</f>
        <v>35.137642267260972</v>
      </c>
      <c r="AM41" s="24">
        <f>G41+Tariff_Input!G$102</f>
        <v>34.855158816779543</v>
      </c>
      <c r="AN41" s="24">
        <f>H41+Tariff_Input!H$102</f>
        <v>48.307685130433221</v>
      </c>
      <c r="AO41" s="24">
        <f>I41+Tariff_Input!I$102</f>
        <v>87.455856670464158</v>
      </c>
      <c r="AP41" s="24">
        <f>J41+Tariff_Input!J$102</f>
        <v>88.158354295045385</v>
      </c>
      <c r="AQ41" s="24">
        <f>K41+Tariff_Input!K$102</f>
        <v>89.612630147733398</v>
      </c>
      <c r="AR41" s="24">
        <f>L41+Tariff_Input!L$102</f>
        <v>96.245573191603967</v>
      </c>
    </row>
    <row r="42" spans="2:44" x14ac:dyDescent="0.35">
      <c r="B42" s="5">
        <v>4</v>
      </c>
      <c r="C42" s="6" t="s">
        <v>19</v>
      </c>
      <c r="D42" s="23">
        <f>Tariff_Input!D11+$B$35*Tariff_Input!D43+Tariff_Input!D75</f>
        <v>33.091920000000002</v>
      </c>
      <c r="E42" s="23">
        <f>Tariff_Input!E11+$B$35*Tariff_Input!E43+Tariff_Input!E75</f>
        <v>46.332444499999994</v>
      </c>
      <c r="F42" s="23">
        <f>Tariff_Input!F11+$B$35*Tariff_Input!F43+Tariff_Input!F75</f>
        <v>46.879704750000002</v>
      </c>
      <c r="G42" s="23">
        <f>Tariff_Input!G11+$B$35*Tariff_Input!G43+Tariff_Input!G75</f>
        <v>47.375533500000003</v>
      </c>
      <c r="H42" s="23">
        <f>Tariff_Input!H11+$B$35*Tariff_Input!H43+Tariff_Input!H75</f>
        <v>61.507236250000005</v>
      </c>
      <c r="I42" s="23">
        <f>Tariff_Input!I11+$B$35*Tariff_Input!I43+Tariff_Input!I75</f>
        <v>116.016153</v>
      </c>
      <c r="J42" s="23">
        <f>Tariff_Input!J11+$B$35*Tariff_Input!J43+Tariff_Input!J75</f>
        <v>118.750365</v>
      </c>
      <c r="K42" s="23">
        <f>Tariff_Input!K11+$B$35*Tariff_Input!K43+Tariff_Input!K75</f>
        <v>118.98809824999999</v>
      </c>
      <c r="L42" s="23">
        <f>Tariff_Input!L11+$B$35*Tariff_Input!L43+Tariff_Input!L75</f>
        <v>124.62925899999999</v>
      </c>
      <c r="AH42" s="5">
        <v>4</v>
      </c>
      <c r="AI42" s="6" t="s">
        <v>19</v>
      </c>
      <c r="AJ42" s="23">
        <f>D42+Tariff_Input!D$102</f>
        <v>31.266098090939771</v>
      </c>
      <c r="AK42" s="23">
        <f>E42+Tariff_Input!E$102</f>
        <v>43.720975915776762</v>
      </c>
      <c r="AL42" s="23">
        <f>F42+Tariff_Input!F$102</f>
        <v>44.603409267260972</v>
      </c>
      <c r="AM42" s="23">
        <f>G42+Tariff_Input!G$102</f>
        <v>44.377948816779544</v>
      </c>
      <c r="AN42" s="23">
        <f>H42+Tariff_Input!H$102</f>
        <v>57.128290130433221</v>
      </c>
      <c r="AO42" s="23">
        <f>I42+Tariff_Input!I$102</f>
        <v>96.093465670464155</v>
      </c>
      <c r="AP42" s="23">
        <f>J42+Tariff_Input!J$102</f>
        <v>96.951665295045387</v>
      </c>
      <c r="AQ42" s="23">
        <f>K42+Tariff_Input!K$102</f>
        <v>97.286420147733395</v>
      </c>
      <c r="AR42" s="23">
        <f>L42+Tariff_Input!L$102</f>
        <v>104.52437219160396</v>
      </c>
    </row>
    <row r="43" spans="2:44" x14ac:dyDescent="0.35">
      <c r="B43" s="5">
        <v>5</v>
      </c>
      <c r="C43" s="6" t="s">
        <v>20</v>
      </c>
      <c r="D43" s="24">
        <f>Tariff_Input!D12+$B$35*Tariff_Input!D44+Tariff_Input!D76</f>
        <v>30.332080499999996</v>
      </c>
      <c r="E43" s="24">
        <f>Tariff_Input!E12+$B$35*Tariff_Input!E44+Tariff_Input!E76</f>
        <v>32.93801225</v>
      </c>
      <c r="F43" s="24">
        <f>Tariff_Input!F12+$B$35*Tariff_Input!F44+Tariff_Input!F76</f>
        <v>33.278486000000001</v>
      </c>
      <c r="G43" s="24">
        <f>Tariff_Input!G12+$B$35*Tariff_Input!G44+Tariff_Input!G76</f>
        <v>33.476757499999998</v>
      </c>
      <c r="H43" s="24">
        <f>Tariff_Input!H12+$B$35*Tariff_Input!H44+Tariff_Input!H76</f>
        <v>45.935976499999995</v>
      </c>
      <c r="I43" s="24">
        <f>Tariff_Input!I12+$B$35*Tariff_Input!I44+Tariff_Input!I76</f>
        <v>105.96290500000001</v>
      </c>
      <c r="J43" s="24">
        <f>Tariff_Input!J12+$B$35*Tariff_Input!J44+Tariff_Input!J76</f>
        <v>110.23720299999999</v>
      </c>
      <c r="K43" s="24">
        <f>Tariff_Input!K12+$B$35*Tariff_Input!K44+Tariff_Input!K76</f>
        <v>111.18796950000001</v>
      </c>
      <c r="L43" s="24">
        <f>Tariff_Input!L12+$B$35*Tariff_Input!L44+Tariff_Input!L76</f>
        <v>122.89670624999999</v>
      </c>
      <c r="AH43" s="5">
        <v>5</v>
      </c>
      <c r="AI43" s="6" t="s">
        <v>20</v>
      </c>
      <c r="AJ43" s="24">
        <f>D43+Tariff_Input!D$102</f>
        <v>28.506258590939765</v>
      </c>
      <c r="AK43" s="24">
        <f>E43+Tariff_Input!E$102</f>
        <v>30.326543665776768</v>
      </c>
      <c r="AL43" s="24">
        <f>F43+Tariff_Input!F$102</f>
        <v>31.002190517260971</v>
      </c>
      <c r="AM43" s="24">
        <f>G43+Tariff_Input!G$102</f>
        <v>30.479172816779538</v>
      </c>
      <c r="AN43" s="24">
        <f>H43+Tariff_Input!H$102</f>
        <v>41.557030380433211</v>
      </c>
      <c r="AO43" s="24">
        <f>I43+Tariff_Input!I$102</f>
        <v>86.040217670464159</v>
      </c>
      <c r="AP43" s="24">
        <f>J43+Tariff_Input!J$102</f>
        <v>88.438503295045379</v>
      </c>
      <c r="AQ43" s="24">
        <f>K43+Tariff_Input!K$102</f>
        <v>89.48629139773341</v>
      </c>
      <c r="AR43" s="24">
        <f>L43+Tariff_Input!L$102</f>
        <v>102.79181944160396</v>
      </c>
    </row>
    <row r="44" spans="2:44" x14ac:dyDescent="0.35">
      <c r="B44" s="5">
        <v>6</v>
      </c>
      <c r="C44" s="6" t="s">
        <v>21</v>
      </c>
      <c r="D44" s="23">
        <f>Tariff_Input!D13+$B$35*Tariff_Input!D45+Tariff_Input!D77</f>
        <v>31.202930249999998</v>
      </c>
      <c r="E44" s="23">
        <f>Tariff_Input!E13+$B$35*Tariff_Input!E45+Tariff_Input!E77</f>
        <v>31.796713750000002</v>
      </c>
      <c r="F44" s="23">
        <f>Tariff_Input!F13+$B$35*Tariff_Input!F45+Tariff_Input!F77</f>
        <v>32.567971999999997</v>
      </c>
      <c r="G44" s="23">
        <f>Tariff_Input!G13+$B$35*Tariff_Input!G45+Tariff_Input!G77</f>
        <v>32.735700250000001</v>
      </c>
      <c r="H44" s="23">
        <f>Tariff_Input!H13+$B$35*Tariff_Input!H45+Tariff_Input!H77</f>
        <v>45.424668749999995</v>
      </c>
      <c r="I44" s="23">
        <f>Tariff_Input!I13+$B$35*Tariff_Input!I45+Tariff_Input!I77</f>
        <v>93.394190750000007</v>
      </c>
      <c r="J44" s="23">
        <f>Tariff_Input!J13+$B$35*Tariff_Input!J45+Tariff_Input!J77</f>
        <v>95.529316500000007</v>
      </c>
      <c r="K44" s="23">
        <f>Tariff_Input!K13+$B$35*Tariff_Input!K45+Tariff_Input!K77</f>
        <v>96.641429000000002</v>
      </c>
      <c r="L44" s="23">
        <f>Tariff_Input!L13+$B$35*Tariff_Input!L45+Tariff_Input!L77</f>
        <v>100.84680374999999</v>
      </c>
      <c r="AH44" s="5">
        <v>6</v>
      </c>
      <c r="AI44" s="6" t="s">
        <v>21</v>
      </c>
      <c r="AJ44" s="23">
        <f>D44+Tariff_Input!D$102</f>
        <v>29.377108340939767</v>
      </c>
      <c r="AK44" s="23">
        <f>E44+Tariff_Input!E$102</f>
        <v>29.18524516577677</v>
      </c>
      <c r="AL44" s="23">
        <f>F44+Tariff_Input!F$102</f>
        <v>30.291676517260967</v>
      </c>
      <c r="AM44" s="23">
        <f>G44+Tariff_Input!G$102</f>
        <v>29.738115566779541</v>
      </c>
      <c r="AN44" s="23">
        <f>H44+Tariff_Input!H$102</f>
        <v>41.045722630433211</v>
      </c>
      <c r="AO44" s="23">
        <f>I44+Tariff_Input!I$102</f>
        <v>73.47150342046416</v>
      </c>
      <c r="AP44" s="23">
        <f>J44+Tariff_Input!J$102</f>
        <v>73.730616795045393</v>
      </c>
      <c r="AQ44" s="23">
        <f>K44+Tariff_Input!K$102</f>
        <v>74.939750897733404</v>
      </c>
      <c r="AR44" s="23">
        <f>L44+Tariff_Input!L$102</f>
        <v>80.741916941603961</v>
      </c>
    </row>
    <row r="45" spans="2:44" x14ac:dyDescent="0.35">
      <c r="B45" s="5">
        <v>7</v>
      </c>
      <c r="C45" s="6" t="s">
        <v>22</v>
      </c>
      <c r="D45" s="24">
        <f>Tariff_Input!D14+$B$35*Tariff_Input!D46+Tariff_Input!D78</f>
        <v>34.35106175</v>
      </c>
      <c r="E45" s="24">
        <f>Tariff_Input!E14+$B$35*Tariff_Input!E46+Tariff_Input!E78</f>
        <v>36.964289000000001</v>
      </c>
      <c r="F45" s="24">
        <f>Tariff_Input!F14+$B$35*Tariff_Input!F46+Tariff_Input!F78</f>
        <v>34.821372749999995</v>
      </c>
      <c r="G45" s="24">
        <f>Tariff_Input!G14+$B$35*Tariff_Input!G46+Tariff_Input!G78</f>
        <v>34.060998999999995</v>
      </c>
      <c r="H45" s="24">
        <f>Tariff_Input!H14+$B$35*Tariff_Input!H46+Tariff_Input!H78</f>
        <v>47.235943250000005</v>
      </c>
      <c r="I45" s="24">
        <f>Tariff_Input!I14+$B$35*Tariff_Input!I46+Tariff_Input!I78</f>
        <v>98.609957249999994</v>
      </c>
      <c r="J45" s="24">
        <f>Tariff_Input!J14+$B$35*Tariff_Input!J46+Tariff_Input!J78</f>
        <v>100.78932275</v>
      </c>
      <c r="K45" s="24">
        <f>Tariff_Input!K14+$B$35*Tariff_Input!K46+Tariff_Input!K78</f>
        <v>101.32424374999999</v>
      </c>
      <c r="L45" s="24">
        <f>Tariff_Input!L14+$B$35*Tariff_Input!L46+Tariff_Input!L78</f>
        <v>107.07547650000001</v>
      </c>
      <c r="AH45" s="5">
        <v>7</v>
      </c>
      <c r="AI45" s="6" t="s">
        <v>22</v>
      </c>
      <c r="AJ45" s="24">
        <f>D45+Tariff_Input!D$102</f>
        <v>32.525239840939768</v>
      </c>
      <c r="AK45" s="24">
        <f>E45+Tariff_Input!E$102</f>
        <v>34.352820415776769</v>
      </c>
      <c r="AL45" s="24">
        <f>F45+Tariff_Input!F$102</f>
        <v>32.545077267260965</v>
      </c>
      <c r="AM45" s="24">
        <f>G45+Tariff_Input!G$102</f>
        <v>31.063414316779536</v>
      </c>
      <c r="AN45" s="24">
        <f>H45+Tariff_Input!H$102</f>
        <v>42.856997130433221</v>
      </c>
      <c r="AO45" s="24">
        <f>I45+Tariff_Input!I$102</f>
        <v>78.687269920464161</v>
      </c>
      <c r="AP45" s="24">
        <f>J45+Tariff_Input!J$102</f>
        <v>78.990623045045382</v>
      </c>
      <c r="AQ45" s="24">
        <f>K45+Tariff_Input!K$102</f>
        <v>79.622565647733396</v>
      </c>
      <c r="AR45" s="24">
        <f>L45+Tariff_Input!L$102</f>
        <v>86.970589691603976</v>
      </c>
    </row>
    <row r="46" spans="2:44" x14ac:dyDescent="0.35">
      <c r="B46" s="5">
        <v>8</v>
      </c>
      <c r="C46" s="6" t="s">
        <v>23</v>
      </c>
      <c r="D46" s="23">
        <f>Tariff_Input!D15+$B$35*Tariff_Input!D47+Tariff_Input!D79</f>
        <v>26.36730575</v>
      </c>
      <c r="E46" s="23">
        <f>Tariff_Input!E15+$B$35*Tariff_Input!E47+Tariff_Input!E79</f>
        <v>26.837651999999999</v>
      </c>
      <c r="F46" s="23">
        <f>Tariff_Input!F15+$B$35*Tariff_Input!F47+Tariff_Input!F79</f>
        <v>27.593533749999999</v>
      </c>
      <c r="G46" s="23">
        <f>Tariff_Input!G15+$B$35*Tariff_Input!G47+Tariff_Input!G79</f>
        <v>27.642645999999999</v>
      </c>
      <c r="H46" s="23">
        <f>Tariff_Input!H15+$B$35*Tariff_Input!H47+Tariff_Input!H79</f>
        <v>39.489212250000001</v>
      </c>
      <c r="I46" s="23">
        <f>Tariff_Input!I15+$B$35*Tariff_Input!I47+Tariff_Input!I79</f>
        <v>87.152573499999988</v>
      </c>
      <c r="J46" s="23">
        <f>Tariff_Input!J15+$B$35*Tariff_Input!J47+Tariff_Input!J79</f>
        <v>89.317722000000003</v>
      </c>
      <c r="K46" s="23">
        <f>Tariff_Input!K15+$B$35*Tariff_Input!K47+Tariff_Input!K79</f>
        <v>90.998341000000011</v>
      </c>
      <c r="L46" s="23">
        <f>Tariff_Input!L15+$B$35*Tariff_Input!L47+Tariff_Input!L79</f>
        <v>95.433941000000004</v>
      </c>
      <c r="AH46" s="5">
        <v>8</v>
      </c>
      <c r="AI46" s="6" t="s">
        <v>23</v>
      </c>
      <c r="AJ46" s="23">
        <f>D46+Tariff_Input!D$102</f>
        <v>24.541483840939769</v>
      </c>
      <c r="AK46" s="23">
        <f>E46+Tariff_Input!E$102</f>
        <v>24.226183415776767</v>
      </c>
      <c r="AL46" s="23">
        <f>F46+Tariff_Input!F$102</f>
        <v>25.317238267260969</v>
      </c>
      <c r="AM46" s="23">
        <f>G46+Tariff_Input!G$102</f>
        <v>24.64506131677954</v>
      </c>
      <c r="AN46" s="23">
        <f>H46+Tariff_Input!H$102</f>
        <v>35.110266130433217</v>
      </c>
      <c r="AO46" s="23">
        <f>I46+Tariff_Input!I$102</f>
        <v>67.229886170464141</v>
      </c>
      <c r="AP46" s="23">
        <f>J46+Tariff_Input!J$102</f>
        <v>67.519022295045389</v>
      </c>
      <c r="AQ46" s="23">
        <f>K46+Tariff_Input!K$102</f>
        <v>69.296662897733412</v>
      </c>
      <c r="AR46" s="23">
        <f>L46+Tariff_Input!L$102</f>
        <v>75.329054191603973</v>
      </c>
    </row>
    <row r="47" spans="2:44" x14ac:dyDescent="0.35">
      <c r="B47" s="5">
        <v>9</v>
      </c>
      <c r="C47" s="6" t="s">
        <v>24</v>
      </c>
      <c r="D47" s="24">
        <f>Tariff_Input!D16+$B$35*Tariff_Input!D48+Tariff_Input!D80</f>
        <v>25.0582505</v>
      </c>
      <c r="E47" s="24">
        <f>Tariff_Input!E16+$B$35*Tariff_Input!E48+Tariff_Input!E80</f>
        <v>25.956819500000002</v>
      </c>
      <c r="F47" s="24">
        <f>Tariff_Input!F16+$B$35*Tariff_Input!F48+Tariff_Input!F80</f>
        <v>25.750845499999997</v>
      </c>
      <c r="G47" s="24">
        <f>Tariff_Input!G16+$B$35*Tariff_Input!G48+Tariff_Input!G80</f>
        <v>24.368290999999999</v>
      </c>
      <c r="H47" s="24">
        <f>Tariff_Input!H16+$B$35*Tariff_Input!H48+Tariff_Input!H80</f>
        <v>36.973681499999998</v>
      </c>
      <c r="I47" s="24">
        <f>Tariff_Input!I16+$B$35*Tariff_Input!I48+Tariff_Input!I80</f>
        <v>88.155327749999998</v>
      </c>
      <c r="J47" s="24">
        <f>Tariff_Input!J16+$B$35*Tariff_Input!J48+Tariff_Input!J80</f>
        <v>90.353558249999992</v>
      </c>
      <c r="K47" s="24">
        <f>Tariff_Input!K16+$B$35*Tariff_Input!K48+Tariff_Input!K80</f>
        <v>91.277852249999995</v>
      </c>
      <c r="L47" s="24">
        <f>Tariff_Input!L16+$B$35*Tariff_Input!L48+Tariff_Input!L80</f>
        <v>95.128703250000001</v>
      </c>
      <c r="AH47" s="5">
        <v>9</v>
      </c>
      <c r="AI47" s="6" t="s">
        <v>24</v>
      </c>
      <c r="AJ47" s="24">
        <f>D47+Tariff_Input!D$102</f>
        <v>23.232428590939769</v>
      </c>
      <c r="AK47" s="24">
        <f>E47+Tariff_Input!E$102</f>
        <v>23.34535091577677</v>
      </c>
      <c r="AL47" s="24">
        <f>F47+Tariff_Input!F$102</f>
        <v>23.474550017260967</v>
      </c>
      <c r="AM47" s="24">
        <f>G47+Tariff_Input!G$102</f>
        <v>21.37070631677954</v>
      </c>
      <c r="AN47" s="24">
        <f>H47+Tariff_Input!H$102</f>
        <v>32.594735380433214</v>
      </c>
      <c r="AO47" s="24">
        <f>I47+Tariff_Input!I$102</f>
        <v>68.232640420464151</v>
      </c>
      <c r="AP47" s="24">
        <f>J47+Tariff_Input!J$102</f>
        <v>68.554858545045377</v>
      </c>
      <c r="AQ47" s="24">
        <f>K47+Tariff_Input!K$102</f>
        <v>69.576174147733397</v>
      </c>
      <c r="AR47" s="24">
        <f>L47+Tariff_Input!L$102</f>
        <v>75.023816441603969</v>
      </c>
    </row>
    <row r="48" spans="2:44" x14ac:dyDescent="0.35">
      <c r="B48" s="5">
        <v>10</v>
      </c>
      <c r="C48" s="6" t="s">
        <v>25</v>
      </c>
      <c r="D48" s="23">
        <f>Tariff_Input!D17+$B$35*Tariff_Input!D49+Tariff_Input!D81</f>
        <v>23.423116499999999</v>
      </c>
      <c r="E48" s="23">
        <f>Tariff_Input!E17+$B$35*Tariff_Input!E49+Tariff_Input!E81</f>
        <v>24.06339475</v>
      </c>
      <c r="F48" s="23">
        <f>Tariff_Input!F17+$B$35*Tariff_Input!F49+Tariff_Input!F81</f>
        <v>25.157654749999999</v>
      </c>
      <c r="G48" s="23">
        <f>Tariff_Input!G17+$B$35*Tariff_Input!G49+Tariff_Input!G81</f>
        <v>25.192905249999999</v>
      </c>
      <c r="H48" s="23">
        <f>Tariff_Input!H17+$B$35*Tariff_Input!H49+Tariff_Input!H81</f>
        <v>35.134527750000004</v>
      </c>
      <c r="I48" s="23">
        <f>Tariff_Input!I17+$B$35*Tariff_Input!I49+Tariff_Input!I81</f>
        <v>74.264037250000001</v>
      </c>
      <c r="J48" s="23">
        <f>Tariff_Input!J17+$B$35*Tariff_Input!J49+Tariff_Input!J81</f>
        <v>76.262882999999988</v>
      </c>
      <c r="K48" s="23">
        <f>Tariff_Input!K17+$B$35*Tariff_Input!K49+Tariff_Input!K81</f>
        <v>77.436585250000007</v>
      </c>
      <c r="L48" s="23">
        <f>Tariff_Input!L17+$B$35*Tariff_Input!L49+Tariff_Input!L81</f>
        <v>80.41194225000001</v>
      </c>
      <c r="AH48" s="5">
        <v>10</v>
      </c>
      <c r="AI48" s="6" t="s">
        <v>25</v>
      </c>
      <c r="AJ48" s="23">
        <f>D48+Tariff_Input!D$102</f>
        <v>21.597294590939768</v>
      </c>
      <c r="AK48" s="23">
        <f>E48+Tariff_Input!E$102</f>
        <v>21.451926165776769</v>
      </c>
      <c r="AL48" s="23">
        <f>F48+Tariff_Input!F$102</f>
        <v>22.881359267260969</v>
      </c>
      <c r="AM48" s="23">
        <f>G48+Tariff_Input!G$102</f>
        <v>22.195320566779539</v>
      </c>
      <c r="AN48" s="23">
        <f>H48+Tariff_Input!H$102</f>
        <v>30.755581630433216</v>
      </c>
      <c r="AO48" s="23">
        <f>I48+Tariff_Input!I$102</f>
        <v>54.341349920464161</v>
      </c>
      <c r="AP48" s="23">
        <f>J48+Tariff_Input!J$102</f>
        <v>54.464183295045373</v>
      </c>
      <c r="AQ48" s="23">
        <f>K48+Tariff_Input!K$102</f>
        <v>55.734907147733409</v>
      </c>
      <c r="AR48" s="23">
        <f>L48+Tariff_Input!L$102</f>
        <v>60.307055441603971</v>
      </c>
    </row>
    <row r="49" spans="2:44" x14ac:dyDescent="0.35">
      <c r="B49" s="5">
        <v>11</v>
      </c>
      <c r="C49" s="6" t="s">
        <v>26</v>
      </c>
      <c r="D49" s="24">
        <f>Tariff_Input!D18+$B$35*Tariff_Input!D50+Tariff_Input!D82</f>
        <v>19.6721395</v>
      </c>
      <c r="E49" s="24">
        <f>Tariff_Input!E18+$B$35*Tariff_Input!E50+Tariff_Input!E82</f>
        <v>21.439163749999999</v>
      </c>
      <c r="F49" s="24">
        <f>Tariff_Input!F18+$B$35*Tariff_Input!F50+Tariff_Input!F82</f>
        <v>18.999272749999999</v>
      </c>
      <c r="G49" s="24">
        <f>Tariff_Input!G18+$B$35*Tariff_Input!G50+Tariff_Input!G82</f>
        <v>19.219810250000002</v>
      </c>
      <c r="H49" s="24">
        <f>Tariff_Input!H18+$B$35*Tariff_Input!H50+Tariff_Input!H82</f>
        <v>30.43510075</v>
      </c>
      <c r="I49" s="24">
        <f>Tariff_Input!I18+$B$35*Tariff_Input!I50+Tariff_Input!I82</f>
        <v>63.152256250000008</v>
      </c>
      <c r="J49" s="24">
        <f>Tariff_Input!J18+$B$35*Tariff_Input!J50+Tariff_Input!J82</f>
        <v>64.612369999999999</v>
      </c>
      <c r="K49" s="24">
        <f>Tariff_Input!K18+$B$35*Tariff_Input!K50+Tariff_Input!K82</f>
        <v>65.792178250000006</v>
      </c>
      <c r="L49" s="24">
        <f>Tariff_Input!L18+$B$35*Tariff_Input!L50+Tariff_Input!L82</f>
        <v>70.999995249999998</v>
      </c>
      <c r="AH49" s="5">
        <v>11</v>
      </c>
      <c r="AI49" s="6" t="s">
        <v>26</v>
      </c>
      <c r="AJ49" s="24">
        <f>D49+Tariff_Input!D$102</f>
        <v>17.846317590939769</v>
      </c>
      <c r="AK49" s="24">
        <f>E49+Tariff_Input!E$102</f>
        <v>18.827695165776767</v>
      </c>
      <c r="AL49" s="24">
        <f>F49+Tariff_Input!F$102</f>
        <v>16.722977267260969</v>
      </c>
      <c r="AM49" s="24">
        <f>G49+Tariff_Input!G$102</f>
        <v>16.222225566779542</v>
      </c>
      <c r="AN49" s="24">
        <f>H49+Tariff_Input!H$102</f>
        <v>26.056154630433213</v>
      </c>
      <c r="AO49" s="24">
        <f>I49+Tariff_Input!I$102</f>
        <v>43.229568920464168</v>
      </c>
      <c r="AP49" s="24">
        <f>J49+Tariff_Input!J$102</f>
        <v>42.813670295045384</v>
      </c>
      <c r="AQ49" s="24">
        <f>K49+Tariff_Input!K$102</f>
        <v>44.090500147733408</v>
      </c>
      <c r="AR49" s="24">
        <f>L49+Tariff_Input!L$102</f>
        <v>50.895108441603959</v>
      </c>
    </row>
    <row r="50" spans="2:44" x14ac:dyDescent="0.35">
      <c r="B50" s="5">
        <v>12</v>
      </c>
      <c r="C50" s="6" t="s">
        <v>27</v>
      </c>
      <c r="D50" s="23">
        <f>Tariff_Input!D19+$B$35*Tariff_Input!D51+Tariff_Input!D83</f>
        <v>14.674516999999998</v>
      </c>
      <c r="E50" s="23">
        <f>Tariff_Input!E19+$B$35*Tariff_Input!E51+Tariff_Input!E83</f>
        <v>16.867413249999998</v>
      </c>
      <c r="F50" s="23">
        <f>Tariff_Input!F19+$B$35*Tariff_Input!F51+Tariff_Input!F83</f>
        <v>16.915940749999997</v>
      </c>
      <c r="G50" s="23">
        <f>Tariff_Input!G19+$B$35*Tariff_Input!G51+Tariff_Input!G83</f>
        <v>17.010780750000002</v>
      </c>
      <c r="H50" s="23">
        <f>Tariff_Input!H19+$B$35*Tariff_Input!H51+Tariff_Input!H83</f>
        <v>24.029831999999999</v>
      </c>
      <c r="I50" s="23">
        <f>Tariff_Input!I19+$B$35*Tariff_Input!I51+Tariff_Input!I83</f>
        <v>48.730615999999998</v>
      </c>
      <c r="J50" s="23">
        <f>Tariff_Input!J19+$B$35*Tariff_Input!J51+Tariff_Input!J83</f>
        <v>48.222915499999999</v>
      </c>
      <c r="K50" s="23">
        <f>Tariff_Input!K19+$B$35*Tariff_Input!K51+Tariff_Input!K83</f>
        <v>49.429399000000004</v>
      </c>
      <c r="L50" s="23">
        <f>Tariff_Input!L19+$B$35*Tariff_Input!L51+Tariff_Input!L83</f>
        <v>51.201465749999997</v>
      </c>
      <c r="AH50" s="5">
        <v>12</v>
      </c>
      <c r="AI50" s="6" t="s">
        <v>27</v>
      </c>
      <c r="AJ50" s="23">
        <f>D50+Tariff_Input!D$102</f>
        <v>12.848695090939767</v>
      </c>
      <c r="AK50" s="23">
        <f>E50+Tariff_Input!E$102</f>
        <v>14.255944665776767</v>
      </c>
      <c r="AL50" s="23">
        <f>F50+Tariff_Input!F$102</f>
        <v>14.639645267260967</v>
      </c>
      <c r="AM50" s="23">
        <f>G50+Tariff_Input!G$102</f>
        <v>14.013196066779544</v>
      </c>
      <c r="AN50" s="23">
        <f>H50+Tariff_Input!H$102</f>
        <v>19.650885880433211</v>
      </c>
      <c r="AO50" s="23">
        <f>I50+Tariff_Input!I$102</f>
        <v>28.807928670464158</v>
      </c>
      <c r="AP50" s="23">
        <f>J50+Tariff_Input!J$102</f>
        <v>26.424215795045384</v>
      </c>
      <c r="AQ50" s="23">
        <f>K50+Tariff_Input!K$102</f>
        <v>27.727720897733409</v>
      </c>
      <c r="AR50" s="23">
        <f>L50+Tariff_Input!L$102</f>
        <v>31.096578941603958</v>
      </c>
    </row>
    <row r="51" spans="2:44" x14ac:dyDescent="0.35">
      <c r="B51" s="5">
        <v>13</v>
      </c>
      <c r="C51" s="6" t="s">
        <v>28</v>
      </c>
      <c r="D51" s="24">
        <f>Tariff_Input!D20+$B$35*Tariff_Input!D52+Tariff_Input!D84</f>
        <v>13.22891375</v>
      </c>
      <c r="E51" s="24">
        <f>Tariff_Input!E20+$B$35*Tariff_Input!E52+Tariff_Input!E84</f>
        <v>13.781645750000001</v>
      </c>
      <c r="F51" s="24">
        <f>Tariff_Input!F20+$B$35*Tariff_Input!F52+Tariff_Input!F84</f>
        <v>12.313863</v>
      </c>
      <c r="G51" s="24">
        <f>Tariff_Input!G20+$B$35*Tariff_Input!G52+Tariff_Input!G84</f>
        <v>12.1260645</v>
      </c>
      <c r="H51" s="24">
        <f>Tariff_Input!H20+$B$35*Tariff_Input!H52+Tariff_Input!H84</f>
        <v>12.277953</v>
      </c>
      <c r="I51" s="24">
        <f>Tariff_Input!I20+$B$35*Tariff_Input!I52+Tariff_Input!I84</f>
        <v>29.008823250000003</v>
      </c>
      <c r="J51" s="24">
        <f>Tariff_Input!J20+$B$35*Tariff_Input!J52+Tariff_Input!J84</f>
        <v>30.178153500000001</v>
      </c>
      <c r="K51" s="24">
        <f>Tariff_Input!K20+$B$35*Tariff_Input!K52+Tariff_Input!K84</f>
        <v>30.549413250000001</v>
      </c>
      <c r="L51" s="24">
        <f>Tariff_Input!L20+$B$35*Tariff_Input!L52+Tariff_Input!L84</f>
        <v>31.039534249999999</v>
      </c>
      <c r="AH51" s="5">
        <v>13</v>
      </c>
      <c r="AI51" s="6" t="s">
        <v>28</v>
      </c>
      <c r="AJ51" s="24">
        <f>D51+Tariff_Input!D$102</f>
        <v>11.403091840939769</v>
      </c>
      <c r="AK51" s="24">
        <f>E51+Tariff_Input!E$102</f>
        <v>11.170177165776769</v>
      </c>
      <c r="AL51" s="24">
        <f>F51+Tariff_Input!F$102</f>
        <v>10.037567517260968</v>
      </c>
      <c r="AM51" s="24">
        <f>G51+Tariff_Input!G$102</f>
        <v>9.1284798167795422</v>
      </c>
      <c r="AN51" s="24">
        <f>H51+Tariff_Input!H$102</f>
        <v>7.8990068804332134</v>
      </c>
      <c r="AO51" s="24">
        <f>I51+Tariff_Input!I$102</f>
        <v>9.0861359204641623</v>
      </c>
      <c r="AP51" s="24">
        <f>J51+Tariff_Input!J$102</f>
        <v>8.3794537950453858</v>
      </c>
      <c r="AQ51" s="24">
        <f>K51+Tariff_Input!K$102</f>
        <v>8.8477351477334061</v>
      </c>
      <c r="AR51" s="24">
        <f>L51+Tariff_Input!L$102</f>
        <v>10.934647441603961</v>
      </c>
    </row>
    <row r="52" spans="2:44" x14ac:dyDescent="0.35">
      <c r="B52" s="5">
        <v>14</v>
      </c>
      <c r="C52" s="6" t="s">
        <v>29</v>
      </c>
      <c r="D52" s="23">
        <f>Tariff_Input!D21+$B$35*Tariff_Input!D53+Tariff_Input!D85</f>
        <v>7.2813317499999997</v>
      </c>
      <c r="E52" s="23">
        <f>Tariff_Input!E21+$B$35*Tariff_Input!E53+Tariff_Input!E85</f>
        <v>8.3342207500000001</v>
      </c>
      <c r="F52" s="23">
        <f>Tariff_Input!F21+$B$35*Tariff_Input!F53+Tariff_Input!F85</f>
        <v>7.4556389999999997</v>
      </c>
      <c r="G52" s="23">
        <f>Tariff_Input!G21+$B$35*Tariff_Input!G53+Tariff_Input!G85</f>
        <v>7.2455745</v>
      </c>
      <c r="H52" s="23">
        <f>Tariff_Input!H21+$B$35*Tariff_Input!H53+Tariff_Input!H85</f>
        <v>9.9338049999999996</v>
      </c>
      <c r="I52" s="23">
        <f>Tariff_Input!I21+$B$35*Tariff_Input!I53+Tariff_Input!I85</f>
        <v>21.226638250000001</v>
      </c>
      <c r="J52" s="23">
        <f>Tariff_Input!J21+$B$35*Tariff_Input!J53+Tariff_Input!J85</f>
        <v>21.860214499999998</v>
      </c>
      <c r="K52" s="23">
        <f>Tariff_Input!K21+$B$35*Tariff_Input!K53+Tariff_Input!K85</f>
        <v>22.69552925</v>
      </c>
      <c r="L52" s="23">
        <f>Tariff_Input!L21+$B$35*Tariff_Input!L53+Tariff_Input!L85</f>
        <v>24.065136249999998</v>
      </c>
      <c r="AH52" s="5">
        <v>14</v>
      </c>
      <c r="AI52" s="6" t="s">
        <v>29</v>
      </c>
      <c r="AJ52" s="23">
        <f>D52+Tariff_Input!D$102</f>
        <v>5.4555098409397687</v>
      </c>
      <c r="AK52" s="23">
        <f>E52+Tariff_Input!E$102</f>
        <v>5.7227521657767682</v>
      </c>
      <c r="AL52" s="23">
        <f>F52+Tariff_Input!F$102</f>
        <v>5.1793435172609685</v>
      </c>
      <c r="AM52" s="23">
        <f>G52+Tariff_Input!G$102</f>
        <v>4.2479898167795422</v>
      </c>
      <c r="AN52" s="23">
        <f>H52+Tariff_Input!H$102</f>
        <v>5.5548588804332129</v>
      </c>
      <c r="AO52" s="23">
        <f>I52+Tariff_Input!I$102</f>
        <v>1.3039509204641604</v>
      </c>
      <c r="AP52" s="23">
        <f>J52+Tariff_Input!J$102</f>
        <v>6.1514795045383153E-2</v>
      </c>
      <c r="AQ52" s="23">
        <f>K52+Tariff_Input!K$102</f>
        <v>0.99385114773340533</v>
      </c>
      <c r="AR52" s="23">
        <f>L52+Tariff_Input!L$102</f>
        <v>3.9602494416039598</v>
      </c>
    </row>
    <row r="53" spans="2:44" x14ac:dyDescent="0.35">
      <c r="B53" s="5">
        <v>15</v>
      </c>
      <c r="C53" s="6" t="s">
        <v>30</v>
      </c>
      <c r="D53" s="24">
        <f>Tariff_Input!D22+$B$35*Tariff_Input!D54+Tariff_Input!D86</f>
        <v>6.7008437499999998</v>
      </c>
      <c r="E53" s="24">
        <f>Tariff_Input!E22+$B$35*Tariff_Input!E54+Tariff_Input!E86</f>
        <v>7.1321242500000004</v>
      </c>
      <c r="F53" s="24">
        <f>Tariff_Input!F22+$B$35*Tariff_Input!F54+Tariff_Input!F86</f>
        <v>6.5750960000000012</v>
      </c>
      <c r="G53" s="24">
        <f>Tariff_Input!G22+$B$35*Tariff_Input!G54+Tariff_Input!G86</f>
        <v>6.2476622500000003</v>
      </c>
      <c r="H53" s="24">
        <f>Tariff_Input!H22+$B$35*Tariff_Input!H54+Tariff_Input!H86</f>
        <v>5.6224255000000003</v>
      </c>
      <c r="I53" s="24">
        <f>Tariff_Input!I22+$B$35*Tariff_Input!I54+Tariff_Input!I86</f>
        <v>16.625742500000001</v>
      </c>
      <c r="J53" s="24">
        <f>Tariff_Input!J22+$B$35*Tariff_Input!J54+Tariff_Input!J86</f>
        <v>16.854350750000002</v>
      </c>
      <c r="K53" s="24">
        <f>Tariff_Input!K22+$B$35*Tariff_Input!K54+Tariff_Input!K86</f>
        <v>17.414777750000002</v>
      </c>
      <c r="L53" s="24">
        <f>Tariff_Input!L22+$B$35*Tariff_Input!L54+Tariff_Input!L86</f>
        <v>15.56006125</v>
      </c>
      <c r="AH53" s="5">
        <v>15</v>
      </c>
      <c r="AI53" s="6" t="s">
        <v>30</v>
      </c>
      <c r="AJ53" s="24">
        <f>D53+Tariff_Input!D$102</f>
        <v>4.8750218409397696</v>
      </c>
      <c r="AK53" s="24">
        <f>E53+Tariff_Input!E$102</f>
        <v>4.5206556657767685</v>
      </c>
      <c r="AL53" s="24">
        <f>F53+Tariff_Input!F$102</f>
        <v>4.29880051726097</v>
      </c>
      <c r="AM53" s="24">
        <f>G53+Tariff_Input!G$102</f>
        <v>3.2500775667795421</v>
      </c>
      <c r="AN53" s="24">
        <f>H53+Tariff_Input!H$102</f>
        <v>1.2434793804332136</v>
      </c>
      <c r="AO53" s="24">
        <f>I53+Tariff_Input!I$102</f>
        <v>-3.296944829535839</v>
      </c>
      <c r="AP53" s="24">
        <f>J53+Tariff_Input!J$102</f>
        <v>-4.9443489549546129</v>
      </c>
      <c r="AQ53" s="24">
        <f>K53+Tariff_Input!K$102</f>
        <v>-4.2869003522665921</v>
      </c>
      <c r="AR53" s="24">
        <f>L53+Tariff_Input!L$102</f>
        <v>-4.5448255583960382</v>
      </c>
    </row>
    <row r="54" spans="2:44" x14ac:dyDescent="0.35">
      <c r="B54" s="5">
        <v>16</v>
      </c>
      <c r="C54" s="6" t="s">
        <v>31</v>
      </c>
      <c r="D54" s="23">
        <f>Tariff_Input!D23+$B$35*Tariff_Input!D55+Tariff_Input!D87</f>
        <v>3.6343005000000002</v>
      </c>
      <c r="E54" s="23">
        <f>Tariff_Input!E23+$B$35*Tariff_Input!E55+Tariff_Input!E87</f>
        <v>4.3217237500000003</v>
      </c>
      <c r="F54" s="23">
        <f>Tariff_Input!F23+$B$35*Tariff_Input!F55+Tariff_Input!F87</f>
        <v>3.8709099999999999</v>
      </c>
      <c r="G54" s="23">
        <f>Tariff_Input!G23+$B$35*Tariff_Input!G55+Tariff_Input!G87</f>
        <v>3.2824659999999999</v>
      </c>
      <c r="H54" s="23">
        <f>Tariff_Input!H23+$B$35*Tariff_Input!H55+Tariff_Input!H87</f>
        <v>2.9650290000000004</v>
      </c>
      <c r="I54" s="23">
        <f>Tariff_Input!I23+$B$35*Tariff_Input!I55+Tariff_Input!I87</f>
        <v>6.762791</v>
      </c>
      <c r="J54" s="23">
        <f>Tariff_Input!J23+$B$35*Tariff_Input!J55+Tariff_Input!J87</f>
        <v>7.0033252499999996</v>
      </c>
      <c r="K54" s="23">
        <f>Tariff_Input!K23+$B$35*Tariff_Input!K55+Tariff_Input!K87</f>
        <v>7.3810382499999996</v>
      </c>
      <c r="L54" s="23">
        <f>Tariff_Input!L23+$B$35*Tariff_Input!L55+Tariff_Input!L87</f>
        <v>6.6154514999999989</v>
      </c>
      <c r="AH54" s="5">
        <v>16</v>
      </c>
      <c r="AI54" s="6" t="s">
        <v>31</v>
      </c>
      <c r="AJ54" s="23">
        <f>D54+Tariff_Input!D$102</f>
        <v>1.8084785909397696</v>
      </c>
      <c r="AK54" s="23">
        <f>E54+Tariff_Input!E$102</f>
        <v>1.7102551657767688</v>
      </c>
      <c r="AL54" s="23">
        <f>F54+Tariff_Input!F$102</f>
        <v>1.5946145172609687</v>
      </c>
      <c r="AM54" s="23">
        <f>G54+Tariff_Input!G$102</f>
        <v>0.28488131677954165</v>
      </c>
      <c r="AN54" s="23">
        <f>H54+Tariff_Input!H$102</f>
        <v>-1.4139171195667863</v>
      </c>
      <c r="AO54" s="23">
        <f>I54+Tariff_Input!I$102</f>
        <v>-13.15989632953584</v>
      </c>
      <c r="AP54" s="23">
        <f>J54+Tariff_Input!J$102</f>
        <v>-14.795374454954615</v>
      </c>
      <c r="AQ54" s="23">
        <f>K54+Tariff_Input!K$102</f>
        <v>-14.320639852266595</v>
      </c>
      <c r="AR54" s="23">
        <f>L54+Tariff_Input!L$102</f>
        <v>-13.48943530839604</v>
      </c>
    </row>
    <row r="55" spans="2:44" x14ac:dyDescent="0.35">
      <c r="B55" s="5">
        <v>17</v>
      </c>
      <c r="C55" s="6" t="s">
        <v>32</v>
      </c>
      <c r="D55" s="24">
        <f>Tariff_Input!D24+$B$35*Tariff_Input!D56+Tariff_Input!D88</f>
        <v>3.0135405000000004</v>
      </c>
      <c r="E55" s="24">
        <f>Tariff_Input!E24+$B$35*Tariff_Input!E56+Tariff_Input!E88</f>
        <v>3.2018457499999999</v>
      </c>
      <c r="F55" s="24">
        <f>Tariff_Input!F24+$B$35*Tariff_Input!F56+Tariff_Input!F88</f>
        <v>2.6969707499999998</v>
      </c>
      <c r="G55" s="24">
        <f>Tariff_Input!G24+$B$35*Tariff_Input!G56+Tariff_Input!G88</f>
        <v>2.3221847499999999</v>
      </c>
      <c r="H55" s="24">
        <f>Tariff_Input!H24+$B$35*Tariff_Input!H56+Tariff_Input!H88</f>
        <v>1.6265167500000002</v>
      </c>
      <c r="I55" s="24">
        <f>Tariff_Input!I24+$B$35*Tariff_Input!I56+Tariff_Input!I88</f>
        <v>2.9812509999999999</v>
      </c>
      <c r="J55" s="24">
        <f>Tariff_Input!J24+$B$35*Tariff_Input!J56+Tariff_Input!J88</f>
        <v>4.3298680000000003</v>
      </c>
      <c r="K55" s="24">
        <f>Tariff_Input!K24+$B$35*Tariff_Input!K56+Tariff_Input!K88</f>
        <v>2.20445475</v>
      </c>
      <c r="L55" s="24">
        <f>Tariff_Input!L24+$B$35*Tariff_Input!L56+Tariff_Input!L88</f>
        <v>2.6768585000000003</v>
      </c>
      <c r="AH55" s="5">
        <v>17</v>
      </c>
      <c r="AI55" s="6" t="s">
        <v>32</v>
      </c>
      <c r="AJ55" s="24">
        <f>D55+Tariff_Input!D$102</f>
        <v>1.1877185909397698</v>
      </c>
      <c r="AK55" s="24">
        <f>E55+Tariff_Input!E$102</f>
        <v>0.59037716577676846</v>
      </c>
      <c r="AL55" s="24">
        <f>F55+Tariff_Input!F$102</f>
        <v>0.4206752672609686</v>
      </c>
      <c r="AM55" s="24">
        <f>G55+Tariff_Input!G$102</f>
        <v>-0.67539993322045833</v>
      </c>
      <c r="AN55" s="24">
        <f>H55+Tariff_Input!H$102</f>
        <v>-2.7524293695667863</v>
      </c>
      <c r="AO55" s="24">
        <f>I55+Tariff_Input!I$102</f>
        <v>-16.94143632953584</v>
      </c>
      <c r="AP55" s="24">
        <f>J55+Tariff_Input!J$102</f>
        <v>-17.468831704954614</v>
      </c>
      <c r="AQ55" s="24">
        <f>K55+Tariff_Input!K$102</f>
        <v>-19.497223352266595</v>
      </c>
      <c r="AR55" s="24">
        <f>L55+Tariff_Input!L$102</f>
        <v>-17.428028308396037</v>
      </c>
    </row>
    <row r="56" spans="2:44" x14ac:dyDescent="0.35">
      <c r="B56" s="5">
        <v>18</v>
      </c>
      <c r="C56" s="6" t="s">
        <v>33</v>
      </c>
      <c r="D56" s="23">
        <f>Tariff_Input!D25+$B$35*Tariff_Input!D57+Tariff_Input!D89</f>
        <v>2.00394775</v>
      </c>
      <c r="E56" s="23">
        <f>Tariff_Input!E25+$B$35*Tariff_Input!E57+Tariff_Input!E89</f>
        <v>1.1648739999999997</v>
      </c>
      <c r="F56" s="23">
        <f>Tariff_Input!F25+$B$35*Tariff_Input!F57+Tariff_Input!F89</f>
        <v>0.64036874999999993</v>
      </c>
      <c r="G56" s="23">
        <f>Tariff_Input!G25+$B$35*Tariff_Input!G57+Tariff_Input!G89</f>
        <v>0.70167399999999991</v>
      </c>
      <c r="H56" s="23">
        <f>Tariff_Input!H25+$B$35*Tariff_Input!H57+Tariff_Input!H89</f>
        <v>-0.26453499999999991</v>
      </c>
      <c r="I56" s="23">
        <f>Tariff_Input!I25+$B$35*Tariff_Input!I57+Tariff_Input!I89</f>
        <v>4.1475337499999991</v>
      </c>
      <c r="J56" s="23">
        <f>Tariff_Input!J25+$B$35*Tariff_Input!J57+Tariff_Input!J89</f>
        <v>5.0927309999999997</v>
      </c>
      <c r="K56" s="23">
        <f>Tariff_Input!K25+$B$35*Tariff_Input!K57+Tariff_Input!K89</f>
        <v>4.5426307500000007</v>
      </c>
      <c r="L56" s="23">
        <f>Tariff_Input!L25+$B$35*Tariff_Input!L57+Tariff_Input!L89</f>
        <v>4.5580264999999995</v>
      </c>
      <c r="AH56" s="5">
        <v>18</v>
      </c>
      <c r="AI56" s="6" t="s">
        <v>33</v>
      </c>
      <c r="AJ56" s="23">
        <f>D56+Tariff_Input!D$102</f>
        <v>0.17812584093976946</v>
      </c>
      <c r="AK56" s="23">
        <f>E56+Tariff_Input!E$102</f>
        <v>-1.4465945842232317</v>
      </c>
      <c r="AL56" s="23">
        <f>F56+Tariff_Input!F$102</f>
        <v>-1.6359267327390312</v>
      </c>
      <c r="AM56" s="23">
        <f>G56+Tariff_Input!G$102</f>
        <v>-2.2959106832204581</v>
      </c>
      <c r="AN56" s="23">
        <f>H56+Tariff_Input!H$102</f>
        <v>-4.6434811195667862</v>
      </c>
      <c r="AO56" s="23">
        <f>I56+Tariff_Input!I$102</f>
        <v>-15.775153579535841</v>
      </c>
      <c r="AP56" s="23">
        <f>J56+Tariff_Input!J$102</f>
        <v>-16.705968704954614</v>
      </c>
      <c r="AQ56" s="23">
        <f>K56+Tariff_Input!K$102</f>
        <v>-17.159047352266594</v>
      </c>
      <c r="AR56" s="23">
        <f>L56+Tariff_Input!L$102</f>
        <v>-15.546860308396038</v>
      </c>
    </row>
    <row r="57" spans="2:44" x14ac:dyDescent="0.35">
      <c r="B57" s="5">
        <v>19</v>
      </c>
      <c r="C57" s="6" t="s">
        <v>34</v>
      </c>
      <c r="D57" s="24">
        <f>Tariff_Input!D26+$B$35*Tariff_Input!D58+Tariff_Input!D90</f>
        <v>5.66198025</v>
      </c>
      <c r="E57" s="24">
        <f>Tariff_Input!E26+$B$35*Tariff_Input!E58+Tariff_Input!E90</f>
        <v>5.8567747499999996</v>
      </c>
      <c r="F57" s="24">
        <f>Tariff_Input!F26+$B$35*Tariff_Input!F58+Tariff_Input!F90</f>
        <v>5.7220697500000002</v>
      </c>
      <c r="G57" s="24">
        <f>Tariff_Input!G26+$B$35*Tariff_Input!G58+Tariff_Input!G90</f>
        <v>5.4548007500000004</v>
      </c>
      <c r="H57" s="24">
        <f>Tariff_Input!H26+$B$35*Tariff_Input!H58+Tariff_Input!H90</f>
        <v>4.37649475</v>
      </c>
      <c r="I57" s="24">
        <f>Tariff_Input!I26+$B$35*Tariff_Input!I58+Tariff_Input!I90</f>
        <v>7.2750632499999996</v>
      </c>
      <c r="J57" s="24">
        <f>Tariff_Input!J26+$B$35*Tariff_Input!J58+Tariff_Input!J90</f>
        <v>7.6478484999999994</v>
      </c>
      <c r="K57" s="24">
        <f>Tariff_Input!K26+$B$35*Tariff_Input!K58+Tariff_Input!K90</f>
        <v>8.2179589999999987</v>
      </c>
      <c r="L57" s="24">
        <f>Tariff_Input!L26+$B$35*Tariff_Input!L58+Tariff_Input!L90</f>
        <v>9.1718379999999993</v>
      </c>
      <c r="AH57" s="5">
        <v>19</v>
      </c>
      <c r="AI57" s="6" t="s">
        <v>34</v>
      </c>
      <c r="AJ57" s="24">
        <f>D57+Tariff_Input!D$102</f>
        <v>3.8361583409397695</v>
      </c>
      <c r="AK57" s="24">
        <f>E57+Tariff_Input!E$102</f>
        <v>3.2453061657767681</v>
      </c>
      <c r="AL57" s="24">
        <f>F57+Tariff_Input!F$102</f>
        <v>3.445774267260969</v>
      </c>
      <c r="AM57" s="24">
        <f>G57+Tariff_Input!G$102</f>
        <v>2.4572160667795422</v>
      </c>
      <c r="AN57" s="24">
        <f>H57+Tariff_Input!H$102</f>
        <v>-2.4513695667867097E-3</v>
      </c>
      <c r="AO57" s="24">
        <f>I57+Tariff_Input!I$102</f>
        <v>-12.647624079535841</v>
      </c>
      <c r="AP57" s="24">
        <f>J57+Tariff_Input!J$102</f>
        <v>-14.150851204954616</v>
      </c>
      <c r="AQ57" s="24">
        <f>K57+Tariff_Input!K$102</f>
        <v>-13.483719102266596</v>
      </c>
      <c r="AR57" s="24">
        <f>L57+Tariff_Input!L$102</f>
        <v>-10.933048808396039</v>
      </c>
    </row>
    <row r="58" spans="2:44" x14ac:dyDescent="0.35">
      <c r="B58" s="5">
        <v>20</v>
      </c>
      <c r="C58" s="6" t="s">
        <v>35</v>
      </c>
      <c r="D58" s="23">
        <f>Tariff_Input!D27+$B$35*Tariff_Input!D59+Tariff_Input!D91</f>
        <v>3.0543637499999985</v>
      </c>
      <c r="E58" s="23">
        <f>Tariff_Input!E27+$B$35*Tariff_Input!E59+Tariff_Input!E91</f>
        <v>4.347879250000001</v>
      </c>
      <c r="F58" s="23">
        <f>Tariff_Input!F27+$B$35*Tariff_Input!F59+Tariff_Input!F91</f>
        <v>4.2080597499999994</v>
      </c>
      <c r="G58" s="23">
        <f>Tariff_Input!G27+$B$35*Tariff_Input!G59+Tariff_Input!G91</f>
        <v>4.3570132500000005</v>
      </c>
      <c r="H58" s="23">
        <f>Tariff_Input!H27+$B$35*Tariff_Input!H59+Tariff_Input!H91</f>
        <v>3.1812019999999999</v>
      </c>
      <c r="I58" s="23">
        <f>Tariff_Input!I27+$B$35*Tariff_Input!I59+Tariff_Input!I91</f>
        <v>6.0303292500000012</v>
      </c>
      <c r="J58" s="23">
        <f>Tariff_Input!J27+$B$35*Tariff_Input!J59+Tariff_Input!J91</f>
        <v>4.6749072499999995</v>
      </c>
      <c r="K58" s="23">
        <f>Tariff_Input!K27+$B$35*Tariff_Input!K59+Tariff_Input!K91</f>
        <v>5.1199962499999998</v>
      </c>
      <c r="L58" s="23">
        <f>Tariff_Input!L27+$B$35*Tariff_Input!L59+Tariff_Input!L91</f>
        <v>5.2841662500000002</v>
      </c>
      <c r="AH58" s="5">
        <v>20</v>
      </c>
      <c r="AI58" s="6" t="s">
        <v>35</v>
      </c>
      <c r="AJ58" s="23">
        <f>D58+Tariff_Input!D$102</f>
        <v>1.2285418409397679</v>
      </c>
      <c r="AK58" s="23">
        <f>E58+Tariff_Input!E$102</f>
        <v>1.7364106657767695</v>
      </c>
      <c r="AL58" s="23">
        <f>F58+Tariff_Input!F$102</f>
        <v>1.9317642672609683</v>
      </c>
      <c r="AM58" s="23">
        <f>G58+Tariff_Input!G$102</f>
        <v>1.3594285667795423</v>
      </c>
      <c r="AN58" s="23">
        <f>H58+Tariff_Input!H$102</f>
        <v>-1.1977441195667868</v>
      </c>
      <c r="AO58" s="23">
        <f>I58+Tariff_Input!I$102</f>
        <v>-13.892358079535839</v>
      </c>
      <c r="AP58" s="23">
        <f>J58+Tariff_Input!J$102</f>
        <v>-17.123792454954614</v>
      </c>
      <c r="AQ58" s="23">
        <f>K58+Tariff_Input!K$102</f>
        <v>-16.581681852266595</v>
      </c>
      <c r="AR58" s="23">
        <f>L58+Tariff_Input!L$102</f>
        <v>-14.820720558396038</v>
      </c>
    </row>
    <row r="59" spans="2:44" x14ac:dyDescent="0.35">
      <c r="B59" s="5">
        <v>21</v>
      </c>
      <c r="C59" s="6" t="s">
        <v>36</v>
      </c>
      <c r="D59" s="24">
        <f>Tariff_Input!D28+$B$35*Tariff_Input!D60+Tariff_Input!D92</f>
        <v>-0.67623649999999991</v>
      </c>
      <c r="E59" s="24">
        <f>Tariff_Input!E28+$B$35*Tariff_Input!E60+Tariff_Input!E92</f>
        <v>0.29386574999999926</v>
      </c>
      <c r="F59" s="24">
        <f>Tariff_Input!F28+$B$35*Tariff_Input!F60+Tariff_Input!F92</f>
        <v>0.64126650000000041</v>
      </c>
      <c r="G59" s="24">
        <f>Tariff_Input!G28+$B$35*Tariff_Input!G60+Tariff_Input!G92</f>
        <v>1.2366247499999998</v>
      </c>
      <c r="H59" s="24">
        <f>Tariff_Input!H28+$B$35*Tariff_Input!H60+Tariff_Input!H92</f>
        <v>-0.53738375000000005</v>
      </c>
      <c r="I59" s="24">
        <f>Tariff_Input!I28+$B$35*Tariff_Input!I60+Tariff_Input!I92</f>
        <v>0.75516749999999977</v>
      </c>
      <c r="J59" s="24">
        <f>Tariff_Input!J28+$B$35*Tariff_Input!J60+Tariff_Input!J92</f>
        <v>-0.94224999999999959</v>
      </c>
      <c r="K59" s="24">
        <f>Tariff_Input!K28+$B$35*Tariff_Input!K60+Tariff_Input!K92</f>
        <v>-0.68811175000000002</v>
      </c>
      <c r="L59" s="24">
        <f>Tariff_Input!L28+$B$35*Tariff_Input!L60+Tariff_Input!L92</f>
        <v>-0.58524825000000025</v>
      </c>
      <c r="AH59" s="5">
        <v>21</v>
      </c>
      <c r="AI59" s="6" t="s">
        <v>36</v>
      </c>
      <c r="AJ59" s="24">
        <f>D59+Tariff_Input!D$102</f>
        <v>-2.5020584090602305</v>
      </c>
      <c r="AK59" s="24">
        <f>E59+Tariff_Input!E$102</f>
        <v>-2.3176028342232322</v>
      </c>
      <c r="AL59" s="24">
        <f>F59+Tariff_Input!F$102</f>
        <v>-1.6350289827390307</v>
      </c>
      <c r="AM59" s="24">
        <f>G59+Tariff_Input!G$102</f>
        <v>-1.7609599332204584</v>
      </c>
      <c r="AN59" s="24">
        <f>H59+Tariff_Input!H$102</f>
        <v>-4.9163298695667867</v>
      </c>
      <c r="AO59" s="24">
        <f>I59+Tariff_Input!I$102</f>
        <v>-19.167519829535841</v>
      </c>
      <c r="AP59" s="24">
        <f>J59+Tariff_Input!J$102</f>
        <v>-22.740949704954616</v>
      </c>
      <c r="AQ59" s="24">
        <f>K59+Tariff_Input!K$102</f>
        <v>-22.389789852266595</v>
      </c>
      <c r="AR59" s="24">
        <f>L59+Tariff_Input!L$102</f>
        <v>-20.690135058396038</v>
      </c>
    </row>
    <row r="60" spans="2:44" x14ac:dyDescent="0.35">
      <c r="B60" s="5">
        <v>22</v>
      </c>
      <c r="C60" s="6" t="s">
        <v>37</v>
      </c>
      <c r="D60" s="23">
        <f>Tariff_Input!D29+$B$35*Tariff_Input!D61+Tariff_Input!D93</f>
        <v>-5.3738689999999991</v>
      </c>
      <c r="E60" s="23">
        <f>Tariff_Input!E29+$B$35*Tariff_Input!E61+Tariff_Input!E93</f>
        <v>-4.3996912500000001</v>
      </c>
      <c r="F60" s="23">
        <f>Tariff_Input!F29+$B$35*Tariff_Input!F61+Tariff_Input!F93</f>
        <v>-2.1705287500000008</v>
      </c>
      <c r="G60" s="23">
        <f>Tariff_Input!G29+$B$35*Tariff_Input!G61+Tariff_Input!G93</f>
        <v>-1.7828044999999992</v>
      </c>
      <c r="H60" s="23">
        <f>Tariff_Input!H29+$B$35*Tariff_Input!H61+Tariff_Input!H93</f>
        <v>-3.1127327500000002</v>
      </c>
      <c r="I60" s="23">
        <f>Tariff_Input!I29+$B$35*Tariff_Input!I61+Tariff_Input!I93</f>
        <v>-5.3148532500000005</v>
      </c>
      <c r="J60" s="23">
        <f>Tariff_Input!J29+$B$35*Tariff_Input!J61+Tariff_Input!J93</f>
        <v>-8.3635557499999997</v>
      </c>
      <c r="K60" s="23">
        <f>Tariff_Input!K29+$B$35*Tariff_Input!K61+Tariff_Input!K93</f>
        <v>-8.6779242500000002</v>
      </c>
      <c r="L60" s="23">
        <f>Tariff_Input!L29+$B$35*Tariff_Input!L61+Tariff_Input!L93</f>
        <v>-8.2826125000000008</v>
      </c>
      <c r="AH60" s="5">
        <v>22</v>
      </c>
      <c r="AI60" s="6" t="s">
        <v>37</v>
      </c>
      <c r="AJ60" s="23">
        <f>D60+Tariff_Input!D$102</f>
        <v>-7.1996909090602301</v>
      </c>
      <c r="AK60" s="23">
        <f>E60+Tariff_Input!E$102</f>
        <v>-7.011159834223232</v>
      </c>
      <c r="AL60" s="23">
        <f>F60+Tariff_Input!F$102</f>
        <v>-4.4468242327390319</v>
      </c>
      <c r="AM60" s="23">
        <f>G60+Tariff_Input!G$102</f>
        <v>-4.780389183220457</v>
      </c>
      <c r="AN60" s="23">
        <f>H60+Tariff_Input!H$102</f>
        <v>-7.4916788695667869</v>
      </c>
      <c r="AO60" s="23">
        <f>I60+Tariff_Input!I$102</f>
        <v>-25.237540579535839</v>
      </c>
      <c r="AP60" s="23">
        <f>J60+Tariff_Input!J$102</f>
        <v>-30.162255454954614</v>
      </c>
      <c r="AQ60" s="23">
        <f>K60+Tariff_Input!K$102</f>
        <v>-30.379602352266595</v>
      </c>
      <c r="AR60" s="23">
        <f>L60+Tariff_Input!L$102</f>
        <v>-28.387499308396038</v>
      </c>
    </row>
    <row r="61" spans="2:44" x14ac:dyDescent="0.35">
      <c r="B61" s="5">
        <v>23</v>
      </c>
      <c r="C61" s="6" t="s">
        <v>38</v>
      </c>
      <c r="D61" s="24">
        <f>Tariff_Input!D30+$B$35*Tariff_Input!D62+Tariff_Input!D94</f>
        <v>-3.8865750000000001</v>
      </c>
      <c r="E61" s="24">
        <f>Tariff_Input!E30+$B$35*Tariff_Input!E62+Tariff_Input!E94</f>
        <v>-6.2635472500000002</v>
      </c>
      <c r="F61" s="24">
        <f>Tariff_Input!F30+$B$35*Tariff_Input!F62+Tariff_Input!F94</f>
        <v>-6.9631777499999998</v>
      </c>
      <c r="G61" s="24">
        <f>Tariff_Input!G30+$B$35*Tariff_Input!G62+Tariff_Input!G94</f>
        <v>-5.0623974999999994</v>
      </c>
      <c r="H61" s="24">
        <f>Tariff_Input!H30+$B$35*Tariff_Input!H62+Tariff_Input!H94</f>
        <v>-8.0969107499999993</v>
      </c>
      <c r="I61" s="24">
        <f>Tariff_Input!I30+$B$35*Tariff_Input!I62+Tariff_Input!I94</f>
        <v>-4.3489982499999993</v>
      </c>
      <c r="J61" s="24">
        <f>Tariff_Input!J30+$B$35*Tariff_Input!J62+Tariff_Input!J94</f>
        <v>-1.94937775</v>
      </c>
      <c r="K61" s="24">
        <f>Tariff_Input!K30+$B$35*Tariff_Input!K62+Tariff_Input!K94</f>
        <v>-2.3262012500000004</v>
      </c>
      <c r="L61" s="24">
        <f>Tariff_Input!L30+$B$35*Tariff_Input!L62+Tariff_Input!L94</f>
        <v>-2.4140725000000001</v>
      </c>
      <c r="AH61" s="5">
        <v>23</v>
      </c>
      <c r="AI61" s="6" t="s">
        <v>38</v>
      </c>
      <c r="AJ61" s="24">
        <f>D61+Tariff_Input!D$102</f>
        <v>-5.7123969090602307</v>
      </c>
      <c r="AK61" s="24">
        <f>E61+Tariff_Input!E$102</f>
        <v>-8.8750158342232321</v>
      </c>
      <c r="AL61" s="24">
        <f>F61+Tariff_Input!F$102</f>
        <v>-9.2394732327390301</v>
      </c>
      <c r="AM61" s="24">
        <f>G61+Tariff_Input!G$102</f>
        <v>-8.0599821832204572</v>
      </c>
      <c r="AN61" s="24">
        <f>H61+Tariff_Input!H$102</f>
        <v>-12.475856869566787</v>
      </c>
      <c r="AO61" s="24">
        <f>I61+Tariff_Input!I$102</f>
        <v>-24.271685579535841</v>
      </c>
      <c r="AP61" s="24">
        <f>J61+Tariff_Input!J$102</f>
        <v>-23.748077454954615</v>
      </c>
      <c r="AQ61" s="24">
        <f>K61+Tariff_Input!K$102</f>
        <v>-24.027879352266595</v>
      </c>
      <c r="AR61" s="24">
        <f>L61+Tariff_Input!L$102</f>
        <v>-22.518959308396038</v>
      </c>
    </row>
    <row r="62" spans="2:44" x14ac:dyDescent="0.35">
      <c r="B62" s="5">
        <v>24</v>
      </c>
      <c r="C62" s="6" t="s">
        <v>39</v>
      </c>
      <c r="D62" s="23">
        <f>Tariff_Input!D31+$B$35*Tariff_Input!D63+Tariff_Input!D95</f>
        <v>-0.54134299999999991</v>
      </c>
      <c r="E62" s="23">
        <f>Tariff_Input!E31+$B$35*Tariff_Input!E63+Tariff_Input!E95</f>
        <v>-1.2839972500000001</v>
      </c>
      <c r="F62" s="23">
        <f>Tariff_Input!F31+$B$35*Tariff_Input!F63+Tariff_Input!F95</f>
        <v>-1.3742477499999999</v>
      </c>
      <c r="G62" s="23">
        <f>Tariff_Input!G31+$B$35*Tariff_Input!G63+Tariff_Input!G95</f>
        <v>-0.61737350000000002</v>
      </c>
      <c r="H62" s="23">
        <f>Tariff_Input!H31+$B$35*Tariff_Input!H63+Tariff_Input!H95</f>
        <v>-2.35370575</v>
      </c>
      <c r="I62" s="23">
        <f>Tariff_Input!I31+$B$35*Tariff_Input!I63+Tariff_Input!I95</f>
        <v>-6.2888002499999995</v>
      </c>
      <c r="J62" s="23">
        <f>Tariff_Input!J31+$B$35*Tariff_Input!J63+Tariff_Input!J95</f>
        <v>-6.0008257500000006</v>
      </c>
      <c r="K62" s="23">
        <f>Tariff_Input!K31+$B$35*Tariff_Input!K63+Tariff_Input!K95</f>
        <v>-5.7905142499999993</v>
      </c>
      <c r="L62" s="23">
        <f>Tariff_Input!L31+$B$35*Tariff_Input!L63+Tariff_Input!L95</f>
        <v>-6.1878375000000005</v>
      </c>
      <c r="AH62" s="5">
        <v>24</v>
      </c>
      <c r="AI62" s="6" t="s">
        <v>39</v>
      </c>
      <c r="AJ62" s="23">
        <f>D62+Tariff_Input!D$102</f>
        <v>-2.3671649090602305</v>
      </c>
      <c r="AK62" s="23">
        <f>E62+Tariff_Input!E$102</f>
        <v>-3.8954658342232316</v>
      </c>
      <c r="AL62" s="23">
        <f>F62+Tariff_Input!F$102</f>
        <v>-3.650543232739031</v>
      </c>
      <c r="AM62" s="23">
        <f>G62+Tariff_Input!G$102</f>
        <v>-3.614958183220458</v>
      </c>
      <c r="AN62" s="23">
        <f>H62+Tariff_Input!H$102</f>
        <v>-6.7326518695667872</v>
      </c>
      <c r="AO62" s="23">
        <f>I62+Tariff_Input!I$102</f>
        <v>-26.211487579535842</v>
      </c>
      <c r="AP62" s="23">
        <f>J62+Tariff_Input!J$102</f>
        <v>-27.799525454954615</v>
      </c>
      <c r="AQ62" s="23">
        <f>K62+Tariff_Input!K$102</f>
        <v>-27.492192352266592</v>
      </c>
      <c r="AR62" s="23">
        <f>L62+Tariff_Input!L$102</f>
        <v>-26.292724308396039</v>
      </c>
    </row>
    <row r="63" spans="2:44" x14ac:dyDescent="0.35">
      <c r="B63" s="5">
        <v>25</v>
      </c>
      <c r="C63" s="6" t="s">
        <v>40</v>
      </c>
      <c r="D63" s="24">
        <f>Tariff_Input!D32+$B$35*Tariff_Input!D64+Tariff_Input!D96</f>
        <v>-3.09287175</v>
      </c>
      <c r="E63" s="24">
        <f>Tariff_Input!E32+$B$35*Tariff_Input!E64+Tariff_Input!E96</f>
        <v>-3.5103642500000003</v>
      </c>
      <c r="F63" s="24">
        <f>Tariff_Input!F32+$B$35*Tariff_Input!F64+Tariff_Input!F96</f>
        <v>-3.6177297499999996</v>
      </c>
      <c r="G63" s="24">
        <f>Tariff_Input!G32+$B$35*Tariff_Input!G64+Tariff_Input!G96</f>
        <v>-3.7969307499999996</v>
      </c>
      <c r="H63" s="24">
        <f>Tariff_Input!H32+$B$35*Tariff_Input!H64+Tariff_Input!H96</f>
        <v>-5.0597709999999996</v>
      </c>
      <c r="I63" s="24">
        <f>Tariff_Input!I32+$B$35*Tariff_Input!I64+Tariff_Input!I96</f>
        <v>-7.9712072499999991</v>
      </c>
      <c r="J63" s="24">
        <f>Tariff_Input!J32+$B$35*Tariff_Input!J64+Tariff_Input!J96</f>
        <v>-7.9728380000000003</v>
      </c>
      <c r="K63" s="24">
        <f>Tariff_Input!K32+$B$35*Tariff_Input!K64+Tariff_Input!K96</f>
        <v>-8.3148837499999981</v>
      </c>
      <c r="L63" s="24">
        <f>Tariff_Input!L32+$B$35*Tariff_Input!L64+Tariff_Input!L96</f>
        <v>-9.0363924999999998</v>
      </c>
      <c r="AH63" s="5">
        <v>25</v>
      </c>
      <c r="AI63" s="6" t="s">
        <v>40</v>
      </c>
      <c r="AJ63" s="24">
        <f>D63+Tariff_Input!D$102</f>
        <v>-4.9186936590602306</v>
      </c>
      <c r="AK63" s="24">
        <f>E63+Tariff_Input!E$102</f>
        <v>-6.1218328342232322</v>
      </c>
      <c r="AL63" s="24">
        <f>F63+Tariff_Input!F$102</f>
        <v>-5.8940252327390308</v>
      </c>
      <c r="AM63" s="24">
        <f>G63+Tariff_Input!G$102</f>
        <v>-6.7945154332204574</v>
      </c>
      <c r="AN63" s="24">
        <f>H63+Tariff_Input!H$102</f>
        <v>-9.4387171195667854</v>
      </c>
      <c r="AO63" s="24">
        <f>I63+Tariff_Input!I$102</f>
        <v>-27.893894579535839</v>
      </c>
      <c r="AP63" s="24">
        <f>J63+Tariff_Input!J$102</f>
        <v>-29.771537704954614</v>
      </c>
      <c r="AQ63" s="24">
        <f>K63+Tariff_Input!K$102</f>
        <v>-30.016561852266591</v>
      </c>
      <c r="AR63" s="24">
        <f>L63+Tariff_Input!L$102</f>
        <v>-29.141279308396037</v>
      </c>
    </row>
    <row r="64" spans="2:44" x14ac:dyDescent="0.35">
      <c r="B64" s="5">
        <v>26</v>
      </c>
      <c r="C64" s="6" t="s">
        <v>41</v>
      </c>
      <c r="D64" s="23">
        <f>Tariff_Input!D33+$B$35*Tariff_Input!D65+Tariff_Input!D97</f>
        <v>-6.7894565</v>
      </c>
      <c r="E64" s="23">
        <f>Tariff_Input!E33+$B$35*Tariff_Input!E65+Tariff_Input!E97</f>
        <v>-7.6091369999999996</v>
      </c>
      <c r="F64" s="23">
        <f>Tariff_Input!F33+$B$35*Tariff_Input!F65+Tariff_Input!F97</f>
        <v>-1.3629629999999999</v>
      </c>
      <c r="G64" s="23">
        <f>Tariff_Input!G33+$B$35*Tariff_Input!G65+Tariff_Input!G97</f>
        <v>0.44006799999999968</v>
      </c>
      <c r="H64" s="23">
        <f>Tariff_Input!H33+$B$35*Tariff_Input!H65+Tariff_Input!H97</f>
        <v>-1.7082714999999995</v>
      </c>
      <c r="I64" s="23">
        <f>Tariff_Input!I33+$B$35*Tariff_Input!I65+Tariff_Input!I97</f>
        <v>-0.40888574999999977</v>
      </c>
      <c r="J64" s="23">
        <f>Tariff_Input!J33+$B$35*Tariff_Input!J65+Tariff_Input!J97</f>
        <v>-1.0539047499999996</v>
      </c>
      <c r="K64" s="23">
        <f>Tariff_Input!K33+$B$35*Tariff_Input!K65+Tariff_Input!K97</f>
        <v>-2.4157829999999998</v>
      </c>
      <c r="L64" s="23">
        <f>Tariff_Input!L33+$B$35*Tariff_Input!L65+Tariff_Input!L97</f>
        <v>-2.07502275</v>
      </c>
      <c r="AH64" s="5">
        <v>26</v>
      </c>
      <c r="AI64" s="6" t="s">
        <v>41</v>
      </c>
      <c r="AJ64" s="23">
        <f>D64+Tariff_Input!D$102</f>
        <v>-8.615278409060231</v>
      </c>
      <c r="AK64" s="23">
        <f>E64+Tariff_Input!E$102</f>
        <v>-10.220605584223231</v>
      </c>
      <c r="AL64" s="23">
        <f>F64+Tariff_Input!F$102</f>
        <v>-3.6392584827390309</v>
      </c>
      <c r="AM64" s="23">
        <f>G64+Tariff_Input!G$102</f>
        <v>-2.5575166832204586</v>
      </c>
      <c r="AN64" s="23">
        <f>H64+Tariff_Input!H$102</f>
        <v>-6.0872176195667862</v>
      </c>
      <c r="AO64" s="23">
        <f>I64+Tariff_Input!I$102</f>
        <v>-20.33157307953584</v>
      </c>
      <c r="AP64" s="23">
        <f>J64+Tariff_Input!J$102</f>
        <v>-22.852604454954616</v>
      </c>
      <c r="AQ64" s="23">
        <f>K64+Tariff_Input!K$102</f>
        <v>-24.117461102266596</v>
      </c>
      <c r="AR64" s="23">
        <f>L64+Tariff_Input!L$102</f>
        <v>-22.179909558396037</v>
      </c>
    </row>
    <row r="65" spans="2:44" x14ac:dyDescent="0.35">
      <c r="B65" s="5">
        <v>27</v>
      </c>
      <c r="C65" s="6" t="s">
        <v>42</v>
      </c>
      <c r="D65" s="24">
        <f>Tariff_Input!D34+$B$35*Tariff_Input!D66+Tariff_Input!D98</f>
        <v>-10.776982250000001</v>
      </c>
      <c r="E65" s="24">
        <f>Tariff_Input!E34+$B$35*Tariff_Input!E66+Tariff_Input!E98</f>
        <v>-10.855894000000001</v>
      </c>
      <c r="F65" s="24">
        <f>Tariff_Input!F34+$B$35*Tariff_Input!F66+Tariff_Input!F98</f>
        <v>-2.8843657499999997</v>
      </c>
      <c r="G65" s="24">
        <f>Tariff_Input!G34+$B$35*Tariff_Input!G66+Tariff_Input!G98</f>
        <v>-1.9369515000000006</v>
      </c>
      <c r="H65" s="24">
        <f>Tariff_Input!H34+$B$35*Tariff_Input!H66+Tariff_Input!H98</f>
        <v>-3.8222587499999996</v>
      </c>
      <c r="I65" s="24">
        <f>Tariff_Input!I34+$B$35*Tariff_Input!I66+Tariff_Input!I98</f>
        <v>-2.1843857499999997</v>
      </c>
      <c r="J65" s="24">
        <f>Tariff_Input!J34+$B$35*Tariff_Input!J66+Tariff_Input!J98</f>
        <v>-2.8318564999999998</v>
      </c>
      <c r="K65" s="24">
        <f>Tariff_Input!K34+$B$35*Tariff_Input!K66+Tariff_Input!K98</f>
        <v>-5.8000490000000005</v>
      </c>
      <c r="L65" s="24">
        <f>Tariff_Input!L34+$B$35*Tariff_Input!L66+Tariff_Input!L98</f>
        <v>-2.7070857500000005</v>
      </c>
      <c r="AH65" s="5">
        <v>27</v>
      </c>
      <c r="AI65" s="6" t="s">
        <v>42</v>
      </c>
      <c r="AJ65" s="24">
        <f>D65+Tariff_Input!D$102</f>
        <v>-12.602804159060232</v>
      </c>
      <c r="AK65" s="24">
        <f>E65+Tariff_Input!E$102</f>
        <v>-13.467362584223233</v>
      </c>
      <c r="AL65" s="24">
        <f>F65+Tariff_Input!F$102</f>
        <v>-5.1606612327390309</v>
      </c>
      <c r="AM65" s="24">
        <f>G65+Tariff_Input!G$102</f>
        <v>-4.9345361832204588</v>
      </c>
      <c r="AN65" s="24">
        <f>H65+Tariff_Input!H$102</f>
        <v>-8.2012048695667872</v>
      </c>
      <c r="AO65" s="24">
        <f>I65+Tariff_Input!I$102</f>
        <v>-22.107073079535841</v>
      </c>
      <c r="AP65" s="24">
        <f>J65+Tariff_Input!J$102</f>
        <v>-24.630556204954615</v>
      </c>
      <c r="AQ65" s="24">
        <f>K65+Tariff_Input!K$102</f>
        <v>-27.501727102266596</v>
      </c>
      <c r="AR65" s="24">
        <f>L65+Tariff_Input!L$102</f>
        <v>-22.81197255839604</v>
      </c>
    </row>
    <row r="67" spans="2:44" x14ac:dyDescent="0.35">
      <c r="B67" t="s">
        <v>68</v>
      </c>
      <c r="AH67" t="s">
        <v>68</v>
      </c>
    </row>
    <row r="68" spans="2:44" x14ac:dyDescent="0.35">
      <c r="B68" s="21">
        <v>0.4</v>
      </c>
      <c r="C68" t="s">
        <v>71</v>
      </c>
      <c r="AH68" s="21">
        <v>0.4</v>
      </c>
      <c r="AI68" t="s">
        <v>71</v>
      </c>
    </row>
    <row r="69" spans="2:44" x14ac:dyDescent="0.35">
      <c r="B69" s="31" t="s">
        <v>11</v>
      </c>
      <c r="C69" s="32"/>
      <c r="D69" s="27" t="s">
        <v>2</v>
      </c>
      <c r="E69" s="27" t="s">
        <v>3</v>
      </c>
      <c r="F69" s="27" t="s">
        <v>4</v>
      </c>
      <c r="G69" s="27" t="s">
        <v>5</v>
      </c>
      <c r="H69" s="27" t="s">
        <v>6</v>
      </c>
      <c r="I69" s="27" t="s">
        <v>7</v>
      </c>
      <c r="J69" s="27" t="s">
        <v>8</v>
      </c>
      <c r="K69" s="27" t="s">
        <v>9</v>
      </c>
      <c r="L69" s="27" t="s">
        <v>10</v>
      </c>
      <c r="AH69" s="31" t="s">
        <v>11</v>
      </c>
      <c r="AI69" s="32"/>
      <c r="AJ69" s="27" t="s">
        <v>2</v>
      </c>
      <c r="AK69" s="27" t="s">
        <v>3</v>
      </c>
      <c r="AL69" s="27" t="s">
        <v>4</v>
      </c>
      <c r="AM69" s="27" t="s">
        <v>5</v>
      </c>
      <c r="AN69" s="27" t="s">
        <v>6</v>
      </c>
      <c r="AO69" s="27" t="s">
        <v>7</v>
      </c>
      <c r="AP69" s="27" t="s">
        <v>8</v>
      </c>
      <c r="AQ69" s="27" t="s">
        <v>9</v>
      </c>
      <c r="AR69" s="27" t="s">
        <v>10</v>
      </c>
    </row>
    <row r="70" spans="2:44" x14ac:dyDescent="0.35">
      <c r="B70" s="33"/>
      <c r="C70" s="33"/>
      <c r="D70" s="28"/>
      <c r="E70" s="28"/>
      <c r="F70" s="28"/>
      <c r="G70" s="28"/>
      <c r="H70" s="28"/>
      <c r="I70" s="28"/>
      <c r="J70" s="28"/>
      <c r="K70" s="28"/>
      <c r="L70" s="28"/>
      <c r="AH70" s="33"/>
      <c r="AI70" s="33"/>
      <c r="AJ70" s="28"/>
      <c r="AK70" s="28"/>
      <c r="AL70" s="28"/>
      <c r="AM70" s="28"/>
      <c r="AN70" s="28"/>
      <c r="AO70" s="28"/>
      <c r="AP70" s="28"/>
      <c r="AQ70" s="28"/>
      <c r="AR70" s="28"/>
    </row>
    <row r="71" spans="2:44" ht="15" thickBot="1" x14ac:dyDescent="0.4">
      <c r="B71" s="1" t="s">
        <v>13</v>
      </c>
      <c r="C71" s="1" t="s">
        <v>14</v>
      </c>
      <c r="D71" s="1" t="s">
        <v>15</v>
      </c>
      <c r="E71" s="1" t="s">
        <v>15</v>
      </c>
      <c r="F71" s="1" t="s">
        <v>15</v>
      </c>
      <c r="G71" s="1" t="s">
        <v>15</v>
      </c>
      <c r="H71" s="1" t="s">
        <v>15</v>
      </c>
      <c r="I71" s="1" t="s">
        <v>15</v>
      </c>
      <c r="J71" s="1" t="s">
        <v>15</v>
      </c>
      <c r="K71" s="1" t="s">
        <v>15</v>
      </c>
      <c r="L71" s="1" t="s">
        <v>15</v>
      </c>
      <c r="AH71" s="1" t="s">
        <v>13</v>
      </c>
      <c r="AI71" s="1" t="s">
        <v>14</v>
      </c>
      <c r="AJ71" s="1" t="s">
        <v>15</v>
      </c>
      <c r="AK71" s="1" t="s">
        <v>15</v>
      </c>
      <c r="AL71" s="1" t="s">
        <v>15</v>
      </c>
      <c r="AM71" s="1" t="s">
        <v>15</v>
      </c>
      <c r="AN71" s="1" t="s">
        <v>15</v>
      </c>
      <c r="AO71" s="1" t="s">
        <v>15</v>
      </c>
      <c r="AP71" s="1" t="s">
        <v>15</v>
      </c>
      <c r="AQ71" s="1" t="s">
        <v>15</v>
      </c>
      <c r="AR71" s="1" t="s">
        <v>15</v>
      </c>
    </row>
    <row r="72" spans="2:44" ht="15" thickTop="1" x14ac:dyDescent="0.35">
      <c r="B72" s="2">
        <v>1</v>
      </c>
      <c r="C72" s="3" t="s">
        <v>16</v>
      </c>
      <c r="D72" s="22">
        <f>Tariff_Input!D8+$B$68*('tariff calc step 1'!D41+Tariff_Input!D72)</f>
        <v>19.8443006</v>
      </c>
      <c r="E72" s="22">
        <f>Tariff_Input!E8+$B$68*('tariff calc step 1'!E41+Tariff_Input!E72)</f>
        <v>19.006923999999998</v>
      </c>
      <c r="F72" s="22">
        <f>Tariff_Input!F8+$B$68*('tariff calc step 1'!F41+Tariff_Input!F72)</f>
        <v>20.732958800000002</v>
      </c>
      <c r="G72" s="22">
        <f>Tariff_Input!G8+$B$68*('tariff calc step 1'!G41+Tariff_Input!G72)</f>
        <v>24.502489800000003</v>
      </c>
      <c r="H72" s="22">
        <f>Tariff_Input!H8+$B$68*('tariff calc step 1'!H41+Tariff_Input!H72)</f>
        <v>31.499589709964738</v>
      </c>
      <c r="I72" s="22">
        <f>Tariff_Input!I8+$B$68*('tariff calc step 1'!I41+Tariff_Input!I72)</f>
        <v>51.004377709096993</v>
      </c>
      <c r="J72" s="22">
        <f>Tariff_Input!J8+$B$68*('tariff calc step 1'!J41+Tariff_Input!J72)</f>
        <v>53.040872207615607</v>
      </c>
      <c r="K72" s="22">
        <f>Tariff_Input!K8+$B$68*('tariff calc step 1'!K41+Tariff_Input!K72)</f>
        <v>52.983754921762099</v>
      </c>
      <c r="L72" s="22">
        <f>Tariff_Input!L8+$B$68*('tariff calc step 1'!L41+Tariff_Input!L72)</f>
        <v>66.760051689239162</v>
      </c>
      <c r="AH72" s="2">
        <v>1</v>
      </c>
      <c r="AI72" s="3" t="s">
        <v>16</v>
      </c>
      <c r="AJ72" s="22">
        <f>D72+Tariff_Input!D$102</f>
        <v>18.018478690939769</v>
      </c>
      <c r="AK72" s="22">
        <f>E72+Tariff_Input!E$102</f>
        <v>16.395455415776766</v>
      </c>
      <c r="AL72" s="22">
        <f>F72+Tariff_Input!F$102</f>
        <v>18.456663317260972</v>
      </c>
      <c r="AM72" s="22">
        <f>G72+Tariff_Input!G$102</f>
        <v>21.504905116779543</v>
      </c>
      <c r="AN72" s="22">
        <f>H72+Tariff_Input!H$102</f>
        <v>27.12064359039795</v>
      </c>
      <c r="AO72" s="22">
        <f>I72+Tariff_Input!I$102</f>
        <v>31.081690379561152</v>
      </c>
      <c r="AP72" s="22">
        <f>J72+Tariff_Input!J$102</f>
        <v>31.242172502660992</v>
      </c>
      <c r="AQ72" s="22">
        <f>K72+Tariff_Input!K$102</f>
        <v>31.282076819495504</v>
      </c>
      <c r="AR72" s="22">
        <f>L72+Tariff_Input!L$102</f>
        <v>46.655164880843124</v>
      </c>
    </row>
    <row r="73" spans="2:44" x14ac:dyDescent="0.35">
      <c r="B73" s="5">
        <v>2</v>
      </c>
      <c r="C73" s="6" t="s">
        <v>17</v>
      </c>
      <c r="D73" s="23">
        <f>Tariff_Input!D9+$B$68*('tariff calc step 1'!D42+Tariff_Input!D73)</f>
        <v>16.312498000000001</v>
      </c>
      <c r="E73" s="23">
        <f>Tariff_Input!E9+$B$68*('tariff calc step 1'!E42+Tariff_Input!E73)</f>
        <v>17.130641999999998</v>
      </c>
      <c r="F73" s="23">
        <f>Tariff_Input!F9+$B$68*('tariff calc step 1'!F42+Tariff_Input!F73)</f>
        <v>17.689021399999998</v>
      </c>
      <c r="G73" s="23">
        <f>Tariff_Input!G9+$B$68*('tariff calc step 1'!G42+Tariff_Input!G73)</f>
        <v>17.371520799999999</v>
      </c>
      <c r="H73" s="23">
        <f>Tariff_Input!H9+$B$68*('tariff calc step 1'!H42+Tariff_Input!H73)</f>
        <v>23.949014006510556</v>
      </c>
      <c r="I73" s="23">
        <f>Tariff_Input!I9+$B$68*('tariff calc step 1'!I42+Tariff_Input!I73)</f>
        <v>48.406813232447277</v>
      </c>
      <c r="J73" s="23">
        <f>Tariff_Input!J9+$B$68*('tariff calc step 1'!J42+Tariff_Input!J73)</f>
        <v>50.390811624577346</v>
      </c>
      <c r="K73" s="23">
        <f>Tariff_Input!K9+$B$68*('tariff calc step 1'!K42+Tariff_Input!K73)</f>
        <v>46.608122211139033</v>
      </c>
      <c r="L73" s="23">
        <f>Tariff_Input!L9+$B$68*('tariff calc step 1'!L42+Tariff_Input!L73)</f>
        <v>60.079322544371678</v>
      </c>
      <c r="AH73" s="5">
        <v>2</v>
      </c>
      <c r="AI73" s="6" t="s">
        <v>17</v>
      </c>
      <c r="AJ73" s="23">
        <f>D73+Tariff_Input!D$102</f>
        <v>14.48667609093977</v>
      </c>
      <c r="AK73" s="23">
        <f>E73+Tariff_Input!E$102</f>
        <v>14.519173415776766</v>
      </c>
      <c r="AL73" s="23">
        <f>F73+Tariff_Input!F$102</f>
        <v>15.412725917260968</v>
      </c>
      <c r="AM73" s="23">
        <f>G73+Tariff_Input!G$102</f>
        <v>14.373936116779541</v>
      </c>
      <c r="AN73" s="23">
        <f>H73+Tariff_Input!H$102</f>
        <v>19.570067886943768</v>
      </c>
      <c r="AO73" s="23">
        <f>I73+Tariff_Input!I$102</f>
        <v>28.484125902911437</v>
      </c>
      <c r="AP73" s="23">
        <f>J73+Tariff_Input!J$102</f>
        <v>28.592111919622731</v>
      </c>
      <c r="AQ73" s="23">
        <f>K73+Tariff_Input!K$102</f>
        <v>24.906444108872439</v>
      </c>
      <c r="AR73" s="23">
        <f>L73+Tariff_Input!L$102</f>
        <v>39.974435735975639</v>
      </c>
    </row>
    <row r="74" spans="2:44" x14ac:dyDescent="0.35">
      <c r="B74" s="5">
        <v>3</v>
      </c>
      <c r="C74" s="6" t="s">
        <v>18</v>
      </c>
      <c r="D74" s="24">
        <f>Tariff_Input!D10+$B$68*('tariff calc step 1'!D43+Tariff_Input!D74)</f>
        <v>18.6975902</v>
      </c>
      <c r="E74" s="24">
        <f>Tariff_Input!E10+$B$68*('tariff calc step 1'!E43+Tariff_Input!E74)</f>
        <v>18.388886400000001</v>
      </c>
      <c r="F74" s="24">
        <f>Tariff_Input!F10+$B$68*('tariff calc step 1'!F43+Tariff_Input!F74)</f>
        <v>19.004421399999998</v>
      </c>
      <c r="G74" s="24">
        <f>Tariff_Input!G10+$B$68*('tariff calc step 1'!G43+Tariff_Input!G74)</f>
        <v>18.433760800000002</v>
      </c>
      <c r="H74" s="24">
        <f>Tariff_Input!H10+$B$68*('tariff calc step 1'!H43+Tariff_Input!H74)</f>
        <v>25.466200386434412</v>
      </c>
      <c r="I74" s="24">
        <f>Tariff_Input!I10+$B$68*('tariff calc step 1'!I43+Tariff_Input!I74)</f>
        <v>44.072026749803939</v>
      </c>
      <c r="J74" s="24">
        <f>Tariff_Input!J10+$B$68*('tariff calc step 1'!J43+Tariff_Input!J74)</f>
        <v>45.91930686355429</v>
      </c>
      <c r="K74" s="24">
        <f>Tariff_Input!K10+$B$68*('tariff calc step 1'!K43+Tariff_Input!K74)</f>
        <v>46.468782382357318</v>
      </c>
      <c r="L74" s="24">
        <f>Tariff_Input!L10+$B$68*('tariff calc step 1'!L43+Tariff_Input!L74)</f>
        <v>58.567023857995537</v>
      </c>
      <c r="AH74" s="5">
        <v>3</v>
      </c>
      <c r="AI74" s="6" t="s">
        <v>18</v>
      </c>
      <c r="AJ74" s="24">
        <f>D74+Tariff_Input!D$102</f>
        <v>16.871768290939769</v>
      </c>
      <c r="AK74" s="24">
        <f>E74+Tariff_Input!E$102</f>
        <v>15.777417815776769</v>
      </c>
      <c r="AL74" s="24">
        <f>F74+Tariff_Input!F$102</f>
        <v>16.728125917260968</v>
      </c>
      <c r="AM74" s="24">
        <f>G74+Tariff_Input!G$102</f>
        <v>15.436176116779544</v>
      </c>
      <c r="AN74" s="24">
        <f>H74+Tariff_Input!H$102</f>
        <v>21.087254266867625</v>
      </c>
      <c r="AO74" s="24">
        <f>I74+Tariff_Input!I$102</f>
        <v>24.149339420268099</v>
      </c>
      <c r="AP74" s="24">
        <f>J74+Tariff_Input!J$102</f>
        <v>24.120607158599675</v>
      </c>
      <c r="AQ74" s="24">
        <f>K74+Tariff_Input!K$102</f>
        <v>24.767104280090724</v>
      </c>
      <c r="AR74" s="24">
        <f>L74+Tariff_Input!L$102</f>
        <v>38.462137049599498</v>
      </c>
    </row>
    <row r="75" spans="2:44" x14ac:dyDescent="0.35">
      <c r="B75" s="5">
        <v>4</v>
      </c>
      <c r="C75" s="6" t="s">
        <v>19</v>
      </c>
      <c r="D75" s="23">
        <f>Tariff_Input!D11+$B$68*('tariff calc step 1'!D44+Tariff_Input!D75)</f>
        <v>14.0467402</v>
      </c>
      <c r="E75" s="23">
        <f>Tariff_Input!E11+$B$68*('tariff calc step 1'!E44+Tariff_Input!E75)</f>
        <v>22.028432800000004</v>
      </c>
      <c r="F75" s="23">
        <f>Tariff_Input!F11+$B$68*('tariff calc step 1'!F44+Tariff_Input!F75)</f>
        <v>22.7772726</v>
      </c>
      <c r="G75" s="23">
        <f>Tariff_Input!G11+$B$68*('tariff calc step 1'!G44+Tariff_Input!G75)</f>
        <v>22.236174200000001</v>
      </c>
      <c r="H75" s="23">
        <f>Tariff_Input!H11+$B$68*('tariff calc step 1'!H44+Tariff_Input!H75)</f>
        <v>28.947358586434415</v>
      </c>
      <c r="I75" s="23">
        <f>Tariff_Input!I11+$B$68*('tariff calc step 1'!I44+Tariff_Input!I75)</f>
        <v>47.535667749803949</v>
      </c>
      <c r="J75" s="23">
        <f>Tariff_Input!J11+$B$68*('tariff calc step 1'!J44+Tariff_Input!J75)</f>
        <v>49.446137663554289</v>
      </c>
      <c r="K75" s="23">
        <f>Tariff_Input!K11+$B$68*('tariff calc step 1'!K44+Tariff_Input!K75)</f>
        <v>49.009786582357322</v>
      </c>
      <c r="L75" s="23">
        <f>Tariff_Input!L11+$B$68*('tariff calc step 1'!L44+Tariff_Input!L75)</f>
        <v>61.504700257995538</v>
      </c>
      <c r="AH75" s="5">
        <v>4</v>
      </c>
      <c r="AI75" s="6" t="s">
        <v>19</v>
      </c>
      <c r="AJ75" s="23">
        <f>D75+Tariff_Input!D$102</f>
        <v>12.220918290939769</v>
      </c>
      <c r="AK75" s="23">
        <f>E75+Tariff_Input!E$102</f>
        <v>19.416964215776773</v>
      </c>
      <c r="AL75" s="23">
        <f>F75+Tariff_Input!F$102</f>
        <v>20.50097711726097</v>
      </c>
      <c r="AM75" s="23">
        <f>G75+Tariff_Input!G$102</f>
        <v>19.238589516779541</v>
      </c>
      <c r="AN75" s="23">
        <f>H75+Tariff_Input!H$102</f>
        <v>24.568412466867628</v>
      </c>
      <c r="AO75" s="23">
        <f>I75+Tariff_Input!I$102</f>
        <v>27.612980420268109</v>
      </c>
      <c r="AP75" s="23">
        <f>J75+Tariff_Input!J$102</f>
        <v>27.647437958599674</v>
      </c>
      <c r="AQ75" s="23">
        <f>K75+Tariff_Input!K$102</f>
        <v>27.308108480090727</v>
      </c>
      <c r="AR75" s="23">
        <f>L75+Tariff_Input!L$102</f>
        <v>41.399813449599499</v>
      </c>
    </row>
    <row r="76" spans="2:44" x14ac:dyDescent="0.35">
      <c r="B76" s="5">
        <v>5</v>
      </c>
      <c r="C76" s="6" t="s">
        <v>20</v>
      </c>
      <c r="D76" s="24">
        <f>Tariff_Input!D12+$B$68*('tariff calc step 1'!D45+Tariff_Input!D76)</f>
        <v>15.965828200000001</v>
      </c>
      <c r="E76" s="24">
        <f>Tariff_Input!E12+$B$68*('tariff calc step 1'!E45+Tariff_Input!E76)</f>
        <v>17.685862800000002</v>
      </c>
      <c r="F76" s="24">
        <f>Tariff_Input!F12+$B$68*('tariff calc step 1'!F45+Tariff_Input!F76)</f>
        <v>18.283620200000001</v>
      </c>
      <c r="G76" s="24">
        <f>Tariff_Input!G12+$B$68*('tariff calc step 1'!G45+Tariff_Input!G76)</f>
        <v>17.759866600000002</v>
      </c>
      <c r="H76" s="24">
        <f>Tariff_Input!H12+$B$68*('tariff calc step 1'!H45+Tariff_Input!H76)</f>
        <v>22.766093258649466</v>
      </c>
      <c r="I76" s="24">
        <f>Tariff_Input!I12+$B$68*('tariff calc step 1'!I45+Tariff_Input!I76)</f>
        <v>44.109188028744867</v>
      </c>
      <c r="J76" s="24">
        <f>Tariff_Input!J12+$B$68*('tariff calc step 1'!J45+Tariff_Input!J76)</f>
        <v>46.268811997766548</v>
      </c>
      <c r="K76" s="24">
        <f>Tariff_Input!K12+$B$68*('tariff calc step 1'!K45+Tariff_Input!K76)</f>
        <v>46.480198749627597</v>
      </c>
      <c r="L76" s="24">
        <f>Tariff_Input!L12+$B$68*('tariff calc step 1'!L45+Tariff_Input!L76)</f>
        <v>60.766646268912602</v>
      </c>
      <c r="AH76" s="5">
        <v>5</v>
      </c>
      <c r="AI76" s="6" t="s">
        <v>20</v>
      </c>
      <c r="AJ76" s="24">
        <f>D76+Tariff_Input!D$102</f>
        <v>14.14000629093977</v>
      </c>
      <c r="AK76" s="24">
        <f>E76+Tariff_Input!E$102</f>
        <v>15.074394215776771</v>
      </c>
      <c r="AL76" s="24">
        <f>F76+Tariff_Input!F$102</f>
        <v>16.007324717260971</v>
      </c>
      <c r="AM76" s="24">
        <f>G76+Tariff_Input!G$102</f>
        <v>14.762281916779544</v>
      </c>
      <c r="AN76" s="24">
        <f>H76+Tariff_Input!H$102</f>
        <v>18.387147139082678</v>
      </c>
      <c r="AO76" s="24">
        <f>I76+Tariff_Input!I$102</f>
        <v>24.186500699209027</v>
      </c>
      <c r="AP76" s="24">
        <f>J76+Tariff_Input!J$102</f>
        <v>24.470112292811933</v>
      </c>
      <c r="AQ76" s="24">
        <f>K76+Tariff_Input!K$102</f>
        <v>24.778520647361002</v>
      </c>
      <c r="AR76" s="24">
        <f>L76+Tariff_Input!L$102</f>
        <v>40.661759460516564</v>
      </c>
    </row>
    <row r="77" spans="2:44" x14ac:dyDescent="0.35">
      <c r="B77" s="5">
        <v>6</v>
      </c>
      <c r="C77" s="6" t="s">
        <v>21</v>
      </c>
      <c r="D77" s="23">
        <f>Tariff_Input!D13+$B$68*('tariff calc step 1'!D46+Tariff_Input!D77)</f>
        <v>16.403416799999999</v>
      </c>
      <c r="E77" s="23">
        <f>Tariff_Input!E13+$B$68*('tariff calc step 1'!E46+Tariff_Input!E77)</f>
        <v>16.748655600000003</v>
      </c>
      <c r="F77" s="23">
        <f>Tariff_Input!F13+$B$68*('tariff calc step 1'!F46+Tariff_Input!F77)</f>
        <v>17.649936</v>
      </c>
      <c r="G77" s="23">
        <f>Tariff_Input!G13+$B$68*('tariff calc step 1'!G46+Tariff_Input!G77)</f>
        <v>17.127231200000001</v>
      </c>
      <c r="H77" s="23">
        <f>Tariff_Input!H13+$B$68*('tariff calc step 1'!H46+Tariff_Input!H77)</f>
        <v>23.103898870134945</v>
      </c>
      <c r="I77" s="23">
        <f>Tariff_Input!I13+$B$68*('tariff calc step 1'!I46+Tariff_Input!I77)</f>
        <v>41.357192128381421</v>
      </c>
      <c r="J77" s="23">
        <f>Tariff_Input!J13+$B$68*('tariff calc step 1'!J46+Tariff_Input!J77)</f>
        <v>42.881340206392323</v>
      </c>
      <c r="K77" s="23">
        <f>Tariff_Input!K13+$B$68*('tariff calc step 1'!K46+Tariff_Input!K77)</f>
        <v>43.207541468201512</v>
      </c>
      <c r="L77" s="23">
        <f>Tariff_Input!L13+$B$68*('tariff calc step 1'!L46+Tariff_Input!L77)</f>
        <v>52.644299419864765</v>
      </c>
      <c r="AH77" s="5">
        <v>6</v>
      </c>
      <c r="AI77" s="6" t="s">
        <v>21</v>
      </c>
      <c r="AJ77" s="23">
        <f>D77+Tariff_Input!D$102</f>
        <v>14.577594890939768</v>
      </c>
      <c r="AK77" s="23">
        <f>E77+Tariff_Input!E$102</f>
        <v>14.137187015776771</v>
      </c>
      <c r="AL77" s="23">
        <f>F77+Tariff_Input!F$102</f>
        <v>15.37364051726097</v>
      </c>
      <c r="AM77" s="23">
        <f>G77+Tariff_Input!G$102</f>
        <v>14.129646516779543</v>
      </c>
      <c r="AN77" s="23">
        <f>H77+Tariff_Input!H$102</f>
        <v>18.724952750568157</v>
      </c>
      <c r="AO77" s="23">
        <f>I77+Tariff_Input!I$102</f>
        <v>21.43450479884558</v>
      </c>
      <c r="AP77" s="23">
        <f>J77+Tariff_Input!J$102</f>
        <v>21.082640501437709</v>
      </c>
      <c r="AQ77" s="23">
        <f>K77+Tariff_Input!K$102</f>
        <v>21.505863365934918</v>
      </c>
      <c r="AR77" s="23">
        <f>L77+Tariff_Input!L$102</f>
        <v>32.539412611468727</v>
      </c>
    </row>
    <row r="78" spans="2:44" x14ac:dyDescent="0.35">
      <c r="B78" s="5">
        <v>7</v>
      </c>
      <c r="C78" s="6" t="s">
        <v>22</v>
      </c>
      <c r="D78" s="24">
        <f>Tariff_Input!D14+$B$68*('tariff calc step 1'!D47+Tariff_Input!D78)</f>
        <v>16.407504200000002</v>
      </c>
      <c r="E78" s="24">
        <f>Tariff_Input!E14+$B$68*('tariff calc step 1'!E47+Tariff_Input!E78)</f>
        <v>17.149955200000001</v>
      </c>
      <c r="F78" s="24">
        <f>Tariff_Input!F14+$B$68*('tariff calc step 1'!F47+Tariff_Input!F78)</f>
        <v>16.959705599999999</v>
      </c>
      <c r="G78" s="24">
        <f>Tariff_Input!G14+$B$68*('tariff calc step 1'!G47+Tariff_Input!G78)</f>
        <v>16.198177000000001</v>
      </c>
      <c r="H78" s="24">
        <f>Tariff_Input!H14+$B$68*('tariff calc step 1'!H47+Tariff_Input!H78)</f>
        <v>22.649855943975513</v>
      </c>
      <c r="I78" s="24">
        <f>Tariff_Input!I14+$B$68*('tariff calc step 1'!I47+Tariff_Input!I78)</f>
        <v>43.276928411328214</v>
      </c>
      <c r="J78" s="24">
        <f>Tariff_Input!J14+$B$68*('tariff calc step 1'!J47+Tariff_Input!J78)</f>
        <v>44.811343356053882</v>
      </c>
      <c r="K78" s="24">
        <f>Tariff_Input!K14+$B$68*('tariff calc step 1'!K47+Tariff_Input!K78)</f>
        <v>44.464027941940188</v>
      </c>
      <c r="L78" s="24">
        <f>Tariff_Input!L14+$B$68*('tariff calc step 1'!L47+Tariff_Input!L78)</f>
        <v>53.880716289082713</v>
      </c>
      <c r="AH78" s="5">
        <v>7</v>
      </c>
      <c r="AI78" s="6" t="s">
        <v>22</v>
      </c>
      <c r="AJ78" s="24">
        <f>D78+Tariff_Input!D$102</f>
        <v>14.581682290939771</v>
      </c>
      <c r="AK78" s="24">
        <f>E78+Tariff_Input!E$102</f>
        <v>14.538486615776769</v>
      </c>
      <c r="AL78" s="24">
        <f>F78+Tariff_Input!F$102</f>
        <v>14.683410117260969</v>
      </c>
      <c r="AM78" s="24">
        <f>G78+Tariff_Input!G$102</f>
        <v>13.200592316779543</v>
      </c>
      <c r="AN78" s="24">
        <f>H78+Tariff_Input!H$102</f>
        <v>18.270909824408726</v>
      </c>
      <c r="AO78" s="24">
        <f>I78+Tariff_Input!I$102</f>
        <v>23.354241081792374</v>
      </c>
      <c r="AP78" s="24">
        <f>J78+Tariff_Input!J$102</f>
        <v>23.012643651099268</v>
      </c>
      <c r="AQ78" s="24">
        <f>K78+Tariff_Input!K$102</f>
        <v>22.762349839673593</v>
      </c>
      <c r="AR78" s="24">
        <f>L78+Tariff_Input!L$102</f>
        <v>33.775829480686674</v>
      </c>
    </row>
    <row r="79" spans="2:44" x14ac:dyDescent="0.35">
      <c r="B79" s="5">
        <v>8</v>
      </c>
      <c r="C79" s="6" t="s">
        <v>23</v>
      </c>
      <c r="D79" s="23">
        <f>Tariff_Input!D15+$B$68*('tariff calc step 1'!D48+Tariff_Input!D79)</f>
        <v>13.935653600000002</v>
      </c>
      <c r="E79" s="23">
        <f>Tariff_Input!E15+$B$68*('tariff calc step 1'!E48+Tariff_Input!E79)</f>
        <v>13.948264999999999</v>
      </c>
      <c r="F79" s="23">
        <f>Tariff_Input!F15+$B$68*('tariff calc step 1'!F48+Tariff_Input!F79)</f>
        <v>14.902408600000001</v>
      </c>
      <c r="G79" s="23">
        <f>Tariff_Input!G15+$B$68*('tariff calc step 1'!G48+Tariff_Input!G79)</f>
        <v>14.3506702</v>
      </c>
      <c r="H79" s="23">
        <f>Tariff_Input!H15+$B$68*('tariff calc step 1'!H48+Tariff_Input!H79)</f>
        <v>19.829526943975512</v>
      </c>
      <c r="I79" s="23">
        <f>Tariff_Input!I15+$B$68*('tariff calc step 1'!I48+Tariff_Input!I79)</f>
        <v>38.398858668881928</v>
      </c>
      <c r="J79" s="23">
        <f>Tariff_Input!J15+$B$68*('tariff calc step 1'!J48+Tariff_Input!J79)</f>
        <v>39.94979822217195</v>
      </c>
      <c r="K79" s="23">
        <f>Tariff_Input!K15+$B$68*('tariff calc step 1'!K48+Tariff_Input!K79)</f>
        <v>40.440610252898644</v>
      </c>
      <c r="L79" s="23">
        <f>Tariff_Input!L15+$B$68*('tariff calc step 1'!L48+Tariff_Input!L79)</f>
        <v>49.237596596763723</v>
      </c>
      <c r="AH79" s="5">
        <v>8</v>
      </c>
      <c r="AI79" s="6" t="s">
        <v>23</v>
      </c>
      <c r="AJ79" s="23">
        <f>D79+Tariff_Input!D$102</f>
        <v>12.109831690939771</v>
      </c>
      <c r="AK79" s="23">
        <f>E79+Tariff_Input!E$102</f>
        <v>11.336796415776767</v>
      </c>
      <c r="AL79" s="23">
        <f>F79+Tariff_Input!F$102</f>
        <v>12.626113117260971</v>
      </c>
      <c r="AM79" s="23">
        <f>G79+Tariff_Input!G$102</f>
        <v>11.353085516779542</v>
      </c>
      <c r="AN79" s="23">
        <f>H79+Tariff_Input!H$102</f>
        <v>15.450580824408725</v>
      </c>
      <c r="AO79" s="23">
        <f>I79+Tariff_Input!I$102</f>
        <v>18.476171339346088</v>
      </c>
      <c r="AP79" s="23">
        <f>J79+Tariff_Input!J$102</f>
        <v>18.151098517217335</v>
      </c>
      <c r="AQ79" s="23">
        <f>K79+Tariff_Input!K$102</f>
        <v>18.738932150632049</v>
      </c>
      <c r="AR79" s="23">
        <f>L79+Tariff_Input!L$102</f>
        <v>29.132709788367684</v>
      </c>
    </row>
    <row r="80" spans="2:44" x14ac:dyDescent="0.35">
      <c r="B80" s="5">
        <v>9</v>
      </c>
      <c r="C80" s="6" t="s">
        <v>24</v>
      </c>
      <c r="D80" s="24">
        <f>Tariff_Input!D16+$B$68*('tariff calc step 1'!D49+Tariff_Input!D80)</f>
        <v>12.865265600000001</v>
      </c>
      <c r="E80" s="24">
        <f>Tariff_Input!E16+$B$68*('tariff calc step 1'!E49+Tariff_Input!E80)</f>
        <v>13.064102800000002</v>
      </c>
      <c r="F80" s="24">
        <f>Tariff_Input!F16+$B$68*('tariff calc step 1'!F49+Tariff_Input!F80)</f>
        <v>13.243375200000001</v>
      </c>
      <c r="G80" s="24">
        <f>Tariff_Input!G16+$B$68*('tariff calc step 1'!G49+Tariff_Input!G80)</f>
        <v>12.0983164</v>
      </c>
      <c r="H80" s="24">
        <f>Tariff_Input!H16+$B$68*('tariff calc step 1'!H49+Tariff_Input!H80)</f>
        <v>17.847255136349272</v>
      </c>
      <c r="I80" s="24">
        <f>Tariff_Input!I16+$B$68*('tariff calc step 1'!I49+Tariff_Input!I80)</f>
        <v>37.392042999399102</v>
      </c>
      <c r="J80" s="24">
        <f>Tariff_Input!J16+$B$68*('tariff calc step 1'!J49+Tariff_Input!J80)</f>
        <v>39.033616587918438</v>
      </c>
      <c r="K80" s="24">
        <f>Tariff_Input!K16+$B$68*('tariff calc step 1'!K49+Tariff_Input!K80)</f>
        <v>39.121103954066044</v>
      </c>
      <c r="L80" s="24">
        <f>Tariff_Input!L16+$B$68*('tariff calc step 1'!L49+Tariff_Input!L80)</f>
        <v>47.890639316698355</v>
      </c>
      <c r="AH80" s="5">
        <v>9</v>
      </c>
      <c r="AI80" s="6" t="s">
        <v>24</v>
      </c>
      <c r="AJ80" s="24">
        <f>D80+Tariff_Input!D$102</f>
        <v>11.03944369093977</v>
      </c>
      <c r="AK80" s="24">
        <f>E80+Tariff_Input!E$102</f>
        <v>10.45263421577677</v>
      </c>
      <c r="AL80" s="24">
        <f>F80+Tariff_Input!F$102</f>
        <v>10.967079717260969</v>
      </c>
      <c r="AM80" s="24">
        <f>G80+Tariff_Input!G$102</f>
        <v>9.1007317167795421</v>
      </c>
      <c r="AN80" s="24">
        <f>H80+Tariff_Input!H$102</f>
        <v>13.468309016782484</v>
      </c>
      <c r="AO80" s="24">
        <f>I80+Tariff_Input!I$102</f>
        <v>17.469355669863262</v>
      </c>
      <c r="AP80" s="24">
        <f>J80+Tariff_Input!J$102</f>
        <v>17.234916882963823</v>
      </c>
      <c r="AQ80" s="24">
        <f>K80+Tariff_Input!K$102</f>
        <v>17.419425851799449</v>
      </c>
      <c r="AR80" s="24">
        <f>L80+Tariff_Input!L$102</f>
        <v>27.785752508302316</v>
      </c>
    </row>
    <row r="81" spans="2:44" x14ac:dyDescent="0.35">
      <c r="B81" s="5">
        <v>10</v>
      </c>
      <c r="C81" s="6" t="s">
        <v>25</v>
      </c>
      <c r="D81" s="23">
        <f>Tariff_Input!D17+$B$68*('tariff calc step 1'!D50+Tariff_Input!D81)</f>
        <v>11.6406706</v>
      </c>
      <c r="E81" s="23">
        <f>Tariff_Input!E17+$B$68*('tariff calc step 1'!E50+Tariff_Input!E81)</f>
        <v>11.5663096</v>
      </c>
      <c r="F81" s="23">
        <f>Tariff_Input!F17+$B$68*('tariff calc step 1'!F50+Tariff_Input!F81)</f>
        <v>12.8682832</v>
      </c>
      <c r="G81" s="23">
        <f>Tariff_Input!G17+$B$68*('tariff calc step 1'!G50+Tariff_Input!G81)</f>
        <v>12.3900282</v>
      </c>
      <c r="H81" s="23">
        <f>Tariff_Input!H17+$B$68*('tariff calc step 1'!H50+Tariff_Input!H81)</f>
        <v>16.860869842392269</v>
      </c>
      <c r="I81" s="23">
        <f>Tariff_Input!I17+$B$68*('tariff calc step 1'!I50+Tariff_Input!I81)</f>
        <v>31.58894340619149</v>
      </c>
      <c r="J81" s="23">
        <f>Tariff_Input!J17+$B$68*('tariff calc step 1'!J50+Tariff_Input!J81)</f>
        <v>32.774963197107013</v>
      </c>
      <c r="K81" s="23">
        <f>Tariff_Input!K17+$B$68*('tariff calc step 1'!K50+Tariff_Input!K81)</f>
        <v>33.064527840658165</v>
      </c>
      <c r="L81" s="23">
        <f>Tariff_Input!L17+$B$68*('tariff calc step 1'!L50+Tariff_Input!L81)</f>
        <v>38.925564806599319</v>
      </c>
      <c r="AH81" s="5">
        <v>10</v>
      </c>
      <c r="AI81" s="6" t="s">
        <v>25</v>
      </c>
      <c r="AJ81" s="23">
        <f>D81+Tariff_Input!D$102</f>
        <v>9.814848690939769</v>
      </c>
      <c r="AK81" s="23">
        <f>E81+Tariff_Input!E$102</f>
        <v>8.9548410157767684</v>
      </c>
      <c r="AL81" s="23">
        <f>F81+Tariff_Input!F$102</f>
        <v>10.59198771726097</v>
      </c>
      <c r="AM81" s="23">
        <f>G81+Tariff_Input!G$102</f>
        <v>9.3924435167795419</v>
      </c>
      <c r="AN81" s="23">
        <f>H81+Tariff_Input!H$102</f>
        <v>12.481923722825481</v>
      </c>
      <c r="AO81" s="23">
        <f>I81+Tariff_Input!I$102</f>
        <v>11.66625607665565</v>
      </c>
      <c r="AP81" s="23">
        <f>J81+Tariff_Input!J$102</f>
        <v>10.976263492152398</v>
      </c>
      <c r="AQ81" s="23">
        <f>K81+Tariff_Input!K$102</f>
        <v>11.362849738391571</v>
      </c>
      <c r="AR81" s="23">
        <f>L81+Tariff_Input!L$102</f>
        <v>18.82067799820328</v>
      </c>
    </row>
    <row r="82" spans="2:44" x14ac:dyDescent="0.35">
      <c r="B82" s="5">
        <v>11</v>
      </c>
      <c r="C82" s="6" t="s">
        <v>26</v>
      </c>
      <c r="D82" s="24">
        <f>Tariff_Input!D18+$B$68*('tariff calc step 1'!D51+Tariff_Input!D82)</f>
        <v>11.235867800000001</v>
      </c>
      <c r="E82" s="24">
        <f>Tariff_Input!E18+$B$68*('tariff calc step 1'!E51+Tariff_Input!E82)</f>
        <v>12.0792926</v>
      </c>
      <c r="F82" s="24">
        <f>Tariff_Input!F18+$B$68*('tariff calc step 1'!F51+Tariff_Input!F82)</f>
        <v>10.3941748</v>
      </c>
      <c r="G82" s="24">
        <f>Tariff_Input!G18+$B$68*('tariff calc step 1'!G51+Tariff_Input!G82)</f>
        <v>10.008481000000002</v>
      </c>
      <c r="H82" s="24">
        <f>Tariff_Input!H18+$B$68*('tariff calc step 1'!H51+Tariff_Input!H82)</f>
        <v>15.059850242392265</v>
      </c>
      <c r="I82" s="24">
        <f>Tariff_Input!I18+$B$68*('tariff calc step 1'!I51+Tariff_Input!I82)</f>
        <v>27.139616406191493</v>
      </c>
      <c r="J82" s="24">
        <f>Tariff_Input!J18+$B$68*('tariff calc step 1'!J51+Tariff_Input!J82)</f>
        <v>27.892158597107013</v>
      </c>
      <c r="K82" s="24">
        <f>Tariff_Input!K18+$B$68*('tariff calc step 1'!K51+Tariff_Input!K82)</f>
        <v>28.028663640658166</v>
      </c>
      <c r="L82" s="24">
        <f>Tariff_Input!L18+$B$68*('tariff calc step 1'!L51+Tariff_Input!L82)</f>
        <v>34.369307406599319</v>
      </c>
      <c r="AH82" s="5">
        <v>11</v>
      </c>
      <c r="AI82" s="6" t="s">
        <v>26</v>
      </c>
      <c r="AJ82" s="24">
        <f>D82+Tariff_Input!D$102</f>
        <v>9.4100458909397702</v>
      </c>
      <c r="AK82" s="24">
        <f>E82+Tariff_Input!E$102</f>
        <v>9.4678240157767686</v>
      </c>
      <c r="AL82" s="24">
        <f>F82+Tariff_Input!F$102</f>
        <v>8.117879317260968</v>
      </c>
      <c r="AM82" s="24">
        <f>G82+Tariff_Input!G$102</f>
        <v>7.0108963167795437</v>
      </c>
      <c r="AN82" s="24">
        <f>H82+Tariff_Input!H$102</f>
        <v>10.680904122825478</v>
      </c>
      <c r="AO82" s="24">
        <f>I82+Tariff_Input!I$102</f>
        <v>7.2169290766556529</v>
      </c>
      <c r="AP82" s="24">
        <f>J82+Tariff_Input!J$102</f>
        <v>6.0934588921523982</v>
      </c>
      <c r="AQ82" s="24">
        <f>K82+Tariff_Input!K$102</f>
        <v>6.3269855383915719</v>
      </c>
      <c r="AR82" s="24">
        <f>L82+Tariff_Input!L$102</f>
        <v>14.26442059820328</v>
      </c>
    </row>
    <row r="83" spans="2:44" x14ac:dyDescent="0.35">
      <c r="B83" s="5">
        <v>12</v>
      </c>
      <c r="C83" s="6" t="s">
        <v>27</v>
      </c>
      <c r="D83" s="23">
        <f>Tariff_Input!D19+$B$68*('tariff calc step 1'!D52+Tariff_Input!D83)</f>
        <v>7.2690234</v>
      </c>
      <c r="E83" s="23">
        <f>Tariff_Input!E19+$B$68*('tariff calc step 1'!E52+Tariff_Input!E83)</f>
        <v>8.4682050000000011</v>
      </c>
      <c r="F83" s="23">
        <f>Tariff_Input!F19+$B$68*('tariff calc step 1'!F52+Tariff_Input!F83)</f>
        <v>8.6752701999999999</v>
      </c>
      <c r="G83" s="23">
        <f>Tariff_Input!G19+$B$68*('tariff calc step 1'!G52+Tariff_Input!G83)</f>
        <v>8.2697982000000003</v>
      </c>
      <c r="H83" s="23">
        <f>Tariff_Input!H19+$B$68*('tariff calc step 1'!H52+Tariff_Input!H83)</f>
        <v>11.450303324597453</v>
      </c>
      <c r="I83" s="23">
        <f>Tariff_Input!I19+$B$68*('tariff calc step 1'!I52+Tariff_Input!I83)</f>
        <v>20.303266822988235</v>
      </c>
      <c r="J83" s="23">
        <f>Tariff_Input!J19+$B$68*('tariff calc step 1'!J52+Tariff_Input!J83)</f>
        <v>20.524592241008367</v>
      </c>
      <c r="K83" s="23">
        <f>Tariff_Input!K19+$B$68*('tariff calc step 1'!K52+Tariff_Input!K83)</f>
        <v>21.473040433487721</v>
      </c>
      <c r="L83" s="23">
        <f>Tariff_Input!L19+$B$68*('tariff calc step 1'!L52+Tariff_Input!L83)</f>
        <v>25.193009704548089</v>
      </c>
      <c r="AH83" s="5">
        <v>12</v>
      </c>
      <c r="AI83" s="6" t="s">
        <v>27</v>
      </c>
      <c r="AJ83" s="23">
        <f>D83+Tariff_Input!D$102</f>
        <v>5.443201490939769</v>
      </c>
      <c r="AK83" s="23">
        <f>E83+Tariff_Input!E$102</f>
        <v>5.8567364157767692</v>
      </c>
      <c r="AL83" s="23">
        <f>F83+Tariff_Input!F$102</f>
        <v>6.3989747172609688</v>
      </c>
      <c r="AM83" s="23">
        <f>G83+Tariff_Input!G$102</f>
        <v>5.2722135167795425</v>
      </c>
      <c r="AN83" s="23">
        <f>H83+Tariff_Input!H$102</f>
        <v>7.0713572050306661</v>
      </c>
      <c r="AO83" s="23">
        <f>I83+Tariff_Input!I$102</f>
        <v>0.3805794934523945</v>
      </c>
      <c r="AP83" s="23">
        <f>J83+Tariff_Input!J$102</f>
        <v>-1.2741074639462475</v>
      </c>
      <c r="AQ83" s="23">
        <f>K83+Tariff_Input!K$102</f>
        <v>-0.22863766877887315</v>
      </c>
      <c r="AR83" s="23">
        <f>L83+Tariff_Input!L$102</f>
        <v>5.0881228961520506</v>
      </c>
    </row>
    <row r="84" spans="2:44" x14ac:dyDescent="0.35">
      <c r="B84" s="5">
        <v>13</v>
      </c>
      <c r="C84" s="6" t="s">
        <v>28</v>
      </c>
      <c r="D84" s="24">
        <f>Tariff_Input!D20+$B$68*('tariff calc step 1'!D53+Tariff_Input!D84)</f>
        <v>8.1727068000000003</v>
      </c>
      <c r="E84" s="24">
        <f>Tariff_Input!E20+$B$68*('tariff calc step 1'!E53+Tariff_Input!E84)</f>
        <v>8.5234158000000004</v>
      </c>
      <c r="F84" s="24">
        <f>Tariff_Input!F20+$B$68*('tariff calc step 1'!F53+Tariff_Input!F84)</f>
        <v>7.6491132000000004</v>
      </c>
      <c r="G84" s="24">
        <f>Tariff_Input!G20+$B$68*('tariff calc step 1'!G53+Tariff_Input!G84)</f>
        <v>7.1132645999999999</v>
      </c>
      <c r="H84" s="24">
        <f>Tariff_Input!H20+$B$68*('tariff calc step 1'!H53+Tariff_Input!H84)</f>
        <v>7.1148442688156619</v>
      </c>
      <c r="I84" s="24">
        <f>Tariff_Input!I20+$B$68*('tariff calc step 1'!I53+Tariff_Input!I84)</f>
        <v>14.517308253949382</v>
      </c>
      <c r="J84" s="24">
        <f>Tariff_Input!J20+$B$68*('tariff calc step 1'!J53+Tariff_Input!J84)</f>
        <v>14.748850719083713</v>
      </c>
      <c r="K84" s="24">
        <f>Tariff_Input!K20+$B$68*('tariff calc step 1'!K53+Tariff_Input!K84)</f>
        <v>14.926437221644107</v>
      </c>
      <c r="L84" s="24">
        <f>Tariff_Input!L20+$B$68*('tariff calc step 1'!L53+Tariff_Input!L84)</f>
        <v>16.095687942243153</v>
      </c>
      <c r="AH84" s="5">
        <v>13</v>
      </c>
      <c r="AI84" s="6" t="s">
        <v>28</v>
      </c>
      <c r="AJ84" s="24">
        <f>D84+Tariff_Input!D$102</f>
        <v>6.3468848909397693</v>
      </c>
      <c r="AK84" s="24">
        <f>E84+Tariff_Input!E$102</f>
        <v>5.9119472157767685</v>
      </c>
      <c r="AL84" s="24">
        <f>F84+Tariff_Input!F$102</f>
        <v>5.3728177172609692</v>
      </c>
      <c r="AM84" s="24">
        <f>G84+Tariff_Input!G$102</f>
        <v>4.1156799167795413</v>
      </c>
      <c r="AN84" s="24">
        <f>H84+Tariff_Input!H$102</f>
        <v>2.7358981492488752</v>
      </c>
      <c r="AO84" s="24">
        <f>I84+Tariff_Input!I$102</f>
        <v>-5.4053790755864579</v>
      </c>
      <c r="AP84" s="24">
        <f>J84+Tariff_Input!J$102</f>
        <v>-7.0498489858709021</v>
      </c>
      <c r="AQ84" s="24">
        <f>K84+Tariff_Input!K$102</f>
        <v>-6.7752408806224871</v>
      </c>
      <c r="AR84" s="24">
        <f>L84+Tariff_Input!L$102</f>
        <v>-4.0091988661528859</v>
      </c>
    </row>
    <row r="85" spans="2:44" x14ac:dyDescent="0.35">
      <c r="B85" s="5">
        <v>14</v>
      </c>
      <c r="C85" s="6" t="s">
        <v>29</v>
      </c>
      <c r="D85" s="23">
        <f>Tariff_Input!D21+$B$68*('tariff calc step 1'!D54+Tariff_Input!D85)</f>
        <v>3.9466603999999998</v>
      </c>
      <c r="E85" s="23">
        <f>Tariff_Input!E21+$B$68*('tariff calc step 1'!E54+Tariff_Input!E85)</f>
        <v>4.5468980000000006</v>
      </c>
      <c r="F85" s="23">
        <f>Tariff_Input!F21+$B$68*('tariff calc step 1'!F54+Tariff_Input!F85)</f>
        <v>4.0801613999999997</v>
      </c>
      <c r="G85" s="23">
        <f>Tariff_Input!G21+$B$68*('tariff calc step 1'!G54+Tariff_Input!G85)</f>
        <v>3.5637684000000003</v>
      </c>
      <c r="H85" s="23">
        <f>Tariff_Input!H21+$B$68*('tariff calc step 1'!H54+Tariff_Input!H85)</f>
        <v>4.7474834688156617</v>
      </c>
      <c r="I85" s="23">
        <f>Tariff_Input!I21+$B$68*('tariff calc step 1'!I54+Tariff_Input!I85)</f>
        <v>9.3928454539493824</v>
      </c>
      <c r="J85" s="23">
        <f>Tariff_Input!J21+$B$68*('tariff calc step 1'!J54+Tariff_Input!J85)</f>
        <v>9.8007535190837132</v>
      </c>
      <c r="K85" s="23">
        <f>Tariff_Input!K21+$B$68*('tariff calc step 1'!K54+Tariff_Input!K85)</f>
        <v>10.712036221644109</v>
      </c>
      <c r="L85" s="23">
        <f>Tariff_Input!L21+$B$68*('tariff calc step 1'!L54+Tariff_Input!L85)</f>
        <v>13.607678942243155</v>
      </c>
      <c r="AH85" s="5">
        <v>14</v>
      </c>
      <c r="AI85" s="6" t="s">
        <v>29</v>
      </c>
      <c r="AJ85" s="23">
        <f>D85+Tariff_Input!D$102</f>
        <v>2.1208384909397693</v>
      </c>
      <c r="AK85" s="23">
        <f>E85+Tariff_Input!E$102</f>
        <v>1.9354294157767691</v>
      </c>
      <c r="AL85" s="23">
        <f>F85+Tariff_Input!F$102</f>
        <v>1.8038659172609686</v>
      </c>
      <c r="AM85" s="23">
        <f>G85+Tariff_Input!G$102</f>
        <v>0.56618371677954205</v>
      </c>
      <c r="AN85" s="23">
        <f>H85+Tariff_Input!H$102</f>
        <v>0.36853734924887505</v>
      </c>
      <c r="AO85" s="23">
        <f>I85+Tariff_Input!I$102</f>
        <v>-10.529841875586458</v>
      </c>
      <c r="AP85" s="23">
        <f>J85+Tariff_Input!J$102</f>
        <v>-11.997946185870902</v>
      </c>
      <c r="AQ85" s="23">
        <f>K85+Tariff_Input!K$102</f>
        <v>-10.989641880622486</v>
      </c>
      <c r="AR85" s="23">
        <f>L85+Tariff_Input!L$102</f>
        <v>-6.497207866152884</v>
      </c>
    </row>
    <row r="86" spans="2:44" x14ac:dyDescent="0.35">
      <c r="B86" s="5">
        <v>15</v>
      </c>
      <c r="C86" s="6" t="s">
        <v>30</v>
      </c>
      <c r="D86" s="24">
        <f>Tariff_Input!D22+$B$68*('tariff calc step 1'!D55+Tariff_Input!D86)</f>
        <v>5.5065604000000006</v>
      </c>
      <c r="E86" s="24">
        <f>Tariff_Input!E22+$B$68*('tariff calc step 1'!E55+Tariff_Input!E86)</f>
        <v>5.8264422000000007</v>
      </c>
      <c r="F86" s="24">
        <f>Tariff_Input!F22+$B$68*('tariff calc step 1'!F55+Tariff_Input!F86)</f>
        <v>5.3534962000000004</v>
      </c>
      <c r="G86" s="24">
        <f>Tariff_Input!G22+$B$68*('tariff calc step 1'!G55+Tariff_Input!G86)</f>
        <v>4.7813895999999998</v>
      </c>
      <c r="H86" s="24">
        <f>Tariff_Input!H22+$B$68*('tariff calc step 1'!H55+Tariff_Input!H86)</f>
        <v>4.6166851109543581</v>
      </c>
      <c r="I86" s="24">
        <f>Tariff_Input!I22+$B$68*('tariff calc step 1'!I55+Tariff_Input!I86)</f>
        <v>9.526168651716624</v>
      </c>
      <c r="J86" s="24">
        <f>Tariff_Input!J22+$B$68*('tariff calc step 1'!J55+Tariff_Input!J86)</f>
        <v>9.6938676948169427</v>
      </c>
      <c r="K86" s="24">
        <f>Tariff_Input!K22+$B$68*('tariff calc step 1'!K55+Tariff_Input!K86)</f>
        <v>10.222600235435852</v>
      </c>
      <c r="L86" s="24">
        <f>Tariff_Input!L22+$B$68*('tariff calc step 1'!L55+Tariff_Input!L86)</f>
        <v>9.8119127034245288</v>
      </c>
      <c r="AH86" s="5">
        <v>15</v>
      </c>
      <c r="AI86" s="6" t="s">
        <v>30</v>
      </c>
      <c r="AJ86" s="24">
        <f>D86+Tariff_Input!D$102</f>
        <v>3.68073849093977</v>
      </c>
      <c r="AK86" s="24">
        <f>E86+Tariff_Input!E$102</f>
        <v>3.2149736157767692</v>
      </c>
      <c r="AL86" s="24">
        <f>F86+Tariff_Input!F$102</f>
        <v>3.0772007172609692</v>
      </c>
      <c r="AM86" s="24">
        <f>G86+Tariff_Input!G$102</f>
        <v>1.7838049167795416</v>
      </c>
      <c r="AN86" s="24">
        <f>H86+Tariff_Input!H$102</f>
        <v>0.23773899138757137</v>
      </c>
      <c r="AO86" s="24">
        <f>I86+Tariff_Input!I$102</f>
        <v>-10.396518677819216</v>
      </c>
      <c r="AP86" s="24">
        <f>J86+Tariff_Input!J$102</f>
        <v>-12.104832010137672</v>
      </c>
      <c r="AQ86" s="24">
        <f>K86+Tariff_Input!K$102</f>
        <v>-11.479077866830742</v>
      </c>
      <c r="AR86" s="24">
        <f>L86+Tariff_Input!L$102</f>
        <v>-10.29297410497151</v>
      </c>
    </row>
    <row r="87" spans="2:44" x14ac:dyDescent="0.35">
      <c r="B87" s="5">
        <v>16</v>
      </c>
      <c r="C87" s="6" t="s">
        <v>31</v>
      </c>
      <c r="D87" s="23">
        <f>Tariff_Input!D23+$B$68*('tariff calc step 1'!D56+Tariff_Input!D87)</f>
        <v>3.2063296000000001</v>
      </c>
      <c r="E87" s="23">
        <f>Tariff_Input!E23+$B$68*('tariff calc step 1'!E56+Tariff_Input!E87)</f>
        <v>3.5986251999999999</v>
      </c>
      <c r="F87" s="23">
        <f>Tariff_Input!F23+$B$68*('tariff calc step 1'!F56+Tariff_Input!F87)</f>
        <v>3.2085322000000001</v>
      </c>
      <c r="G87" s="23">
        <f>Tariff_Input!G23+$B$68*('tariff calc step 1'!G56+Tariff_Input!G87)</f>
        <v>2.3836519999999997</v>
      </c>
      <c r="H87" s="23">
        <f>Tariff_Input!H23+$B$68*('tariff calc step 1'!H56+Tariff_Input!H87)</f>
        <v>2.280340915774242</v>
      </c>
      <c r="I87" s="23">
        <f>Tariff_Input!I23+$B$68*('tariff calc step 1'!I56+Tariff_Input!I87)</f>
        <v>4.6644568586839519</v>
      </c>
      <c r="J87" s="23">
        <f>Tariff_Input!J23+$B$68*('tariff calc step 1'!J56+Tariff_Input!J87)</f>
        <v>4.7136290337033113</v>
      </c>
      <c r="K87" s="23">
        <f>Tariff_Input!K23+$B$68*('tariff calc step 1'!K56+Tariff_Input!K87)</f>
        <v>5.5995316042710357</v>
      </c>
      <c r="L87" s="23">
        <f>Tariff_Input!L23+$B$68*('tariff calc step 1'!L56+Tariff_Input!L87)</f>
        <v>5.5496192139530534</v>
      </c>
      <c r="AH87" s="5">
        <v>16</v>
      </c>
      <c r="AI87" s="6" t="s">
        <v>31</v>
      </c>
      <c r="AJ87" s="23">
        <f>D87+Tariff_Input!D$102</f>
        <v>1.3805076909397695</v>
      </c>
      <c r="AK87" s="23">
        <f>E87+Tariff_Input!E$102</f>
        <v>0.98715661577676839</v>
      </c>
      <c r="AL87" s="23">
        <f>F87+Tariff_Input!F$102</f>
        <v>0.93223671726096891</v>
      </c>
      <c r="AM87" s="23">
        <f>G87+Tariff_Input!G$102</f>
        <v>-0.61393268322045857</v>
      </c>
      <c r="AN87" s="23">
        <f>H87+Tariff_Input!H$102</f>
        <v>-2.0986052037925447</v>
      </c>
      <c r="AO87" s="23">
        <f>I87+Tariff_Input!I$102</f>
        <v>-15.258230470851888</v>
      </c>
      <c r="AP87" s="23">
        <f>J87+Tariff_Input!J$102</f>
        <v>-17.085070671251302</v>
      </c>
      <c r="AQ87" s="23">
        <f>K87+Tariff_Input!K$102</f>
        <v>-16.102146497995559</v>
      </c>
      <c r="AR87" s="23">
        <f>L87+Tariff_Input!L$102</f>
        <v>-14.555267594442984</v>
      </c>
    </row>
    <row r="88" spans="2:44" x14ac:dyDescent="0.35">
      <c r="B88" s="5">
        <v>17</v>
      </c>
      <c r="C88" s="6" t="s">
        <v>32</v>
      </c>
      <c r="D88" s="24">
        <f>Tariff_Input!D24+$B$68*('tariff calc step 1'!D57+Tariff_Input!D88)</f>
        <v>2.8542604000000003</v>
      </c>
      <c r="E88" s="24">
        <f>Tariff_Input!E24+$B$68*('tariff calc step 1'!E57+Tariff_Input!E88)</f>
        <v>3.2712074000000002</v>
      </c>
      <c r="F88" s="24">
        <f>Tariff_Input!F24+$B$68*('tariff calc step 1'!F57+Tariff_Input!F88)</f>
        <v>2.8680811999999998</v>
      </c>
      <c r="G88" s="24">
        <f>Tariff_Input!G24+$B$68*('tariff calc step 1'!G57+Tariff_Input!G88)</f>
        <v>2.4058106000000001</v>
      </c>
      <c r="H88" s="24">
        <f>Tariff_Input!H24+$B$68*('tariff calc step 1'!H57+Tariff_Input!H88)</f>
        <v>2.3456046669295425</v>
      </c>
      <c r="I88" s="24">
        <f>Tariff_Input!I24+$B$68*('tariff calc step 1'!I57+Tariff_Input!I88)</f>
        <v>1.1336272475995202</v>
      </c>
      <c r="J88" s="24">
        <f>Tariff_Input!J24+$B$68*('tariff calc step 1'!J57+Tariff_Input!J88)</f>
        <v>2.3529085028417267</v>
      </c>
      <c r="K88" s="24">
        <f>Tariff_Input!K24+$B$68*('tariff calc step 1'!K57+Tariff_Input!K88)</f>
        <v>-6.1923529904515773E-2</v>
      </c>
      <c r="L88" s="24">
        <f>Tariff_Input!L24+$B$68*('tariff calc step 1'!L57+Tariff_Input!L88)</f>
        <v>0.50066205070988679</v>
      </c>
      <c r="AH88" s="5">
        <v>17</v>
      </c>
      <c r="AI88" s="6" t="s">
        <v>32</v>
      </c>
      <c r="AJ88" s="24">
        <f>D88+Tariff_Input!D$102</f>
        <v>1.0284384909397697</v>
      </c>
      <c r="AK88" s="24">
        <f>E88+Tariff_Input!E$102</f>
        <v>0.65973881577676874</v>
      </c>
      <c r="AL88" s="24">
        <f>F88+Tariff_Input!F$102</f>
        <v>0.59178571726096862</v>
      </c>
      <c r="AM88" s="24">
        <f>G88+Tariff_Input!G$102</f>
        <v>-0.5917740832204581</v>
      </c>
      <c r="AN88" s="24">
        <f>H88+Tariff_Input!H$102</f>
        <v>-2.0333414526372442</v>
      </c>
      <c r="AO88" s="24">
        <f>I88+Tariff_Input!I$102</f>
        <v>-18.78906008193632</v>
      </c>
      <c r="AP88" s="24">
        <f>J88+Tariff_Input!J$102</f>
        <v>-19.445791202112886</v>
      </c>
      <c r="AQ88" s="24">
        <f>K88+Tariff_Input!K$102</f>
        <v>-21.76360163217111</v>
      </c>
      <c r="AR88" s="24">
        <f>L88+Tariff_Input!L$102</f>
        <v>-19.604224757686151</v>
      </c>
    </row>
    <row r="89" spans="2:44" x14ac:dyDescent="0.35">
      <c r="B89" s="5">
        <v>18</v>
      </c>
      <c r="C89" s="6" t="s">
        <v>33</v>
      </c>
      <c r="D89" s="23">
        <f>Tariff_Input!D25+$B$68*('tariff calc step 1'!D58+Tariff_Input!D89)</f>
        <v>1.5477784000000001</v>
      </c>
      <c r="E89" s="23">
        <f>Tariff_Input!E25+$B$68*('tariff calc step 1'!E58+Tariff_Input!E89)</f>
        <v>0.90398299999999998</v>
      </c>
      <c r="F89" s="23">
        <f>Tariff_Input!F25+$B$68*('tariff calc step 1'!F58+Tariff_Input!F89)</f>
        <v>0.49235059999999997</v>
      </c>
      <c r="G89" s="23">
        <f>Tariff_Input!G25+$B$68*('tariff calc step 1'!G58+Tariff_Input!G89)</f>
        <v>0.57105119999999998</v>
      </c>
      <c r="H89" s="23">
        <f>Tariff_Input!H25+$B$68*('tariff calc step 1'!H58+Tariff_Input!H89)</f>
        <v>9.1893884188644803E-2</v>
      </c>
      <c r="I89" s="23">
        <f>Tariff_Input!I25+$B$68*('tariff calc step 1'!I58+Tariff_Input!I89)</f>
        <v>0.28461123218659901</v>
      </c>
      <c r="J89" s="23">
        <f>Tariff_Input!J25+$B$68*('tariff calc step 1'!J58+Tariff_Input!J89)</f>
        <v>1.1207077917241461</v>
      </c>
      <c r="K89" s="23">
        <f>Tariff_Input!K25+$B$68*('tariff calc step 1'!K58+Tariff_Input!K89)</f>
        <v>0.62401733972113349</v>
      </c>
      <c r="L89" s="23">
        <f>Tariff_Input!L25+$B$68*('tariff calc step 1'!L58+Tariff_Input!L89)</f>
        <v>1.0112105998568572</v>
      </c>
      <c r="AH89" s="5">
        <v>18</v>
      </c>
      <c r="AI89" s="6" t="s">
        <v>33</v>
      </c>
      <c r="AJ89" s="23">
        <f>D89+Tariff_Input!D$102</f>
        <v>-0.27804350906023045</v>
      </c>
      <c r="AK89" s="23">
        <f>E89+Tariff_Input!E$102</f>
        <v>-1.7074855842232315</v>
      </c>
      <c r="AL89" s="23">
        <f>F89+Tariff_Input!F$102</f>
        <v>-1.7839448827390312</v>
      </c>
      <c r="AM89" s="23">
        <f>G89+Tariff_Input!G$102</f>
        <v>-2.4265334832204584</v>
      </c>
      <c r="AN89" s="23">
        <f>H89+Tariff_Input!H$102</f>
        <v>-4.287052235378142</v>
      </c>
      <c r="AO89" s="23">
        <f>I89+Tariff_Input!I$102</f>
        <v>-19.638076097349241</v>
      </c>
      <c r="AP89" s="23">
        <f>J89+Tariff_Input!J$102</f>
        <v>-20.677991913230468</v>
      </c>
      <c r="AQ89" s="23">
        <f>K89+Tariff_Input!K$102</f>
        <v>-21.07766076254546</v>
      </c>
      <c r="AR89" s="23">
        <f>L89+Tariff_Input!L$102</f>
        <v>-19.093676208539183</v>
      </c>
    </row>
    <row r="90" spans="2:44" x14ac:dyDescent="0.35">
      <c r="B90" s="5">
        <v>19</v>
      </c>
      <c r="C90" s="6" t="s">
        <v>34</v>
      </c>
      <c r="D90" s="24">
        <f>Tariff_Input!D26+$B$68*('tariff calc step 1'!D59+Tariff_Input!D90)</f>
        <v>5.4308139999999998</v>
      </c>
      <c r="E90" s="24">
        <f>Tariff_Input!E26+$B$68*('tariff calc step 1'!E59+Tariff_Input!E90)</f>
        <v>4.7712246</v>
      </c>
      <c r="F90" s="24">
        <f>Tariff_Input!F26+$B$68*('tariff calc step 1'!F59+Tariff_Input!F90)</f>
        <v>4.6470947999999996</v>
      </c>
      <c r="G90" s="24">
        <f>Tariff_Input!G26+$B$68*('tariff calc step 1'!G59+Tariff_Input!G90)</f>
        <v>4.1341510000000001</v>
      </c>
      <c r="H90" s="24">
        <f>Tariff_Input!H26+$B$68*('tariff calc step 1'!H59+Tariff_Input!H90)</f>
        <v>3.3556318053085161</v>
      </c>
      <c r="I90" s="24">
        <f>Tariff_Input!I26+$B$68*('tariff calc step 1'!I59+Tariff_Input!I90)</f>
        <v>6.0554871061408253</v>
      </c>
      <c r="J90" s="24">
        <f>Tariff_Input!J26+$B$68*('tariff calc step 1'!J59+Tariff_Input!J90)</f>
        <v>6.2411714182596576</v>
      </c>
      <c r="K90" s="24">
        <f>Tariff_Input!K26+$B$68*('tariff calc step 1'!K59+Tariff_Input!K90)</f>
        <v>7.5255006582128692</v>
      </c>
      <c r="L90" s="24">
        <f>Tariff_Input!L26+$B$68*('tariff calc step 1'!L59+Tariff_Input!L90)</f>
        <v>9.8487003252975391</v>
      </c>
      <c r="AH90" s="5">
        <v>19</v>
      </c>
      <c r="AI90" s="6" t="s">
        <v>34</v>
      </c>
      <c r="AJ90" s="24">
        <f>D90+Tariff_Input!D$102</f>
        <v>3.6049920909397692</v>
      </c>
      <c r="AK90" s="24">
        <f>E90+Tariff_Input!E$102</f>
        <v>2.1597560157767686</v>
      </c>
      <c r="AL90" s="24">
        <f>F90+Tariff_Input!F$102</f>
        <v>2.3707993172609685</v>
      </c>
      <c r="AM90" s="24">
        <f>G90+Tariff_Input!G$102</f>
        <v>1.1365663167795419</v>
      </c>
      <c r="AN90" s="24">
        <f>H90+Tariff_Input!H$102</f>
        <v>-1.0233143142582706</v>
      </c>
      <c r="AO90" s="24">
        <f>I90+Tariff_Input!I$102</f>
        <v>-13.867200223395015</v>
      </c>
      <c r="AP90" s="24">
        <f>J90+Tariff_Input!J$102</f>
        <v>-15.557528286694957</v>
      </c>
      <c r="AQ90" s="24">
        <f>K90+Tariff_Input!K$102</f>
        <v>-14.176177444053724</v>
      </c>
      <c r="AR90" s="24">
        <f>L90+Tariff_Input!L$102</f>
        <v>-10.256186483098499</v>
      </c>
    </row>
    <row r="91" spans="2:44" x14ac:dyDescent="0.35">
      <c r="B91" s="5">
        <v>20</v>
      </c>
      <c r="C91" s="6" t="s">
        <v>35</v>
      </c>
      <c r="D91" s="23">
        <f>Tariff_Input!D27+$B$68*('tariff calc step 1'!D60+Tariff_Input!D91)</f>
        <v>6.0221267999999988</v>
      </c>
      <c r="E91" s="23">
        <f>Tariff_Input!E27+$B$68*('tariff calc step 1'!E60+Tariff_Input!E91)</f>
        <v>6.8847090000000009</v>
      </c>
      <c r="F91" s="23">
        <f>Tariff_Input!F27+$B$68*('tariff calc step 1'!F60+Tariff_Input!F91)</f>
        <v>6.9658871999999992</v>
      </c>
      <c r="G91" s="23">
        <f>Tariff_Input!G27+$B$68*('tariff calc step 1'!G60+Tariff_Input!G91)</f>
        <v>7.0799436</v>
      </c>
      <c r="H91" s="23">
        <f>Tariff_Input!H27+$B$68*('tariff calc step 1'!H60+Tariff_Input!H91)</f>
        <v>6.7817111315065386</v>
      </c>
      <c r="I91" s="23">
        <f>Tariff_Input!I27+$B$68*('tariff calc step 1'!I60+Tariff_Input!I91)</f>
        <v>8.6021842487088307</v>
      </c>
      <c r="J91" s="23">
        <f>Tariff_Input!J27+$B$68*('tariff calc step 1'!J60+Tariff_Input!J91)</f>
        <v>8.2935717458612839</v>
      </c>
      <c r="K91" s="23">
        <f>Tariff_Input!K27+$B$68*('tariff calc step 1'!K60+Tariff_Input!K91)</f>
        <v>8.6439596907676162</v>
      </c>
      <c r="L91" s="23">
        <f>Tariff_Input!L27+$B$68*('tariff calc step 1'!L60+Tariff_Input!L91)</f>
        <v>7.9332211880470407</v>
      </c>
      <c r="AH91" s="5">
        <v>20</v>
      </c>
      <c r="AI91" s="6" t="s">
        <v>35</v>
      </c>
      <c r="AJ91" s="23">
        <f>D91+Tariff_Input!D$102</f>
        <v>4.1963048909397678</v>
      </c>
      <c r="AK91" s="23">
        <f>E91+Tariff_Input!E$102</f>
        <v>4.2732404157767689</v>
      </c>
      <c r="AL91" s="23">
        <f>F91+Tariff_Input!F$102</f>
        <v>4.689591717260968</v>
      </c>
      <c r="AM91" s="23">
        <f>G91+Tariff_Input!G$102</f>
        <v>4.0823589167795422</v>
      </c>
      <c r="AN91" s="23">
        <f>H91+Tariff_Input!H$102</f>
        <v>2.4027650119397519</v>
      </c>
      <c r="AO91" s="23">
        <f>I91+Tariff_Input!I$102</f>
        <v>-11.32050308082701</v>
      </c>
      <c r="AP91" s="23">
        <f>J91+Tariff_Input!J$102</f>
        <v>-13.505127959093331</v>
      </c>
      <c r="AQ91" s="23">
        <f>K91+Tariff_Input!K$102</f>
        <v>-13.057718411498978</v>
      </c>
      <c r="AR91" s="23">
        <f>L91+Tariff_Input!L$102</f>
        <v>-12.171665620348998</v>
      </c>
    </row>
    <row r="92" spans="2:44" x14ac:dyDescent="0.35">
      <c r="B92" s="5">
        <v>21</v>
      </c>
      <c r="C92" s="6" t="s">
        <v>36</v>
      </c>
      <c r="D92" s="24">
        <f>Tariff_Input!D28+$B$68*('tariff calc step 1'!D61+Tariff_Input!D92)</f>
        <v>2.2123771999999997</v>
      </c>
      <c r="E92" s="24">
        <f>Tariff_Input!E28+$B$68*('tariff calc step 1'!E61+Tariff_Input!E92)</f>
        <v>3.0250147999999992</v>
      </c>
      <c r="F92" s="24">
        <f>Tariff_Input!F28+$B$68*('tariff calc step 1'!F61+Tariff_Input!F92)</f>
        <v>3.3118652000000002</v>
      </c>
      <c r="G92" s="24">
        <f>Tariff_Input!G28+$B$68*('tariff calc step 1'!G61+Tariff_Input!G92)</f>
        <v>3.7917671999999998</v>
      </c>
      <c r="H92" s="24">
        <f>Tariff_Input!H28+$B$68*('tariff calc step 1'!H61+Tariff_Input!H92)</f>
        <v>2.9850925757211249</v>
      </c>
      <c r="I92" s="24">
        <f>Tariff_Input!I28+$B$68*('tariff calc step 1'!I61+Tariff_Input!I92)</f>
        <v>3.3553290797041462</v>
      </c>
      <c r="J92" s="24">
        <f>Tariff_Input!J28+$B$68*('tariff calc step 1'!J61+Tariff_Input!J92)</f>
        <v>2.7189777063833729</v>
      </c>
      <c r="K92" s="24">
        <f>Tariff_Input!K28+$B$68*('tariff calc step 1'!K61+Tariff_Input!K92)</f>
        <v>2.8652183517380871</v>
      </c>
      <c r="L92" s="24">
        <f>Tariff_Input!L28+$B$68*('tariff calc step 1'!L61+Tariff_Input!L92)</f>
        <v>2.0727019354602549</v>
      </c>
      <c r="AH92" s="5">
        <v>21</v>
      </c>
      <c r="AI92" s="6" t="s">
        <v>36</v>
      </c>
      <c r="AJ92" s="24">
        <f>D92+Tariff_Input!D$102</f>
        <v>0.38655529093976915</v>
      </c>
      <c r="AK92" s="24">
        <f>E92+Tariff_Input!E$102</f>
        <v>0.41354621577676776</v>
      </c>
      <c r="AL92" s="24">
        <f>F92+Tariff_Input!F$102</f>
        <v>1.035569717260969</v>
      </c>
      <c r="AM92" s="24">
        <f>G92+Tariff_Input!G$102</f>
        <v>0.79418251677954155</v>
      </c>
      <c r="AN92" s="24">
        <f>H92+Tariff_Input!H$102</f>
        <v>-1.3938535438456618</v>
      </c>
      <c r="AO92" s="24">
        <f>I92+Tariff_Input!I$102</f>
        <v>-16.567358249831695</v>
      </c>
      <c r="AP92" s="24">
        <f>J92+Tariff_Input!J$102</f>
        <v>-19.079721998571241</v>
      </c>
      <c r="AQ92" s="24">
        <f>K92+Tariff_Input!K$102</f>
        <v>-18.836459750528508</v>
      </c>
      <c r="AR92" s="24">
        <f>L92+Tariff_Input!L$102</f>
        <v>-18.032184872935783</v>
      </c>
    </row>
    <row r="93" spans="2:44" x14ac:dyDescent="0.35">
      <c r="B93" s="5">
        <v>22</v>
      </c>
      <c r="C93" s="6" t="s">
        <v>37</v>
      </c>
      <c r="D93" s="23">
        <f>Tariff_Input!D29+$B$68*('tariff calc step 1'!D62+Tariff_Input!D93)</f>
        <v>1.3613000000000319E-2</v>
      </c>
      <c r="E93" s="23">
        <f>Tariff_Input!E29+$B$68*('tariff calc step 1'!E62+Tariff_Input!E93)</f>
        <v>0.54722599999999977</v>
      </c>
      <c r="F93" s="23">
        <f>Tariff_Input!F29+$B$68*('tariff calc step 1'!F62+Tariff_Input!F93)</f>
        <v>2.0605126</v>
      </c>
      <c r="G93" s="23">
        <f>Tariff_Input!G29+$B$68*('tariff calc step 1'!G62+Tariff_Input!G93)</f>
        <v>2.1099530000000004</v>
      </c>
      <c r="H93" s="23">
        <f>Tariff_Input!H29+$B$68*('tariff calc step 1'!H62+Tariff_Input!H93)</f>
        <v>1.4677579007878441</v>
      </c>
      <c r="I93" s="23">
        <f>Tariff_Input!I29+$B$68*('tariff calc step 1'!I62+Tariff_Input!I93)</f>
        <v>-0.45510798884076165</v>
      </c>
      <c r="J93" s="23">
        <f>Tariff_Input!J29+$B$68*('tariff calc step 1'!J62+Tariff_Input!J93)</f>
        <v>-2.8696193547286502</v>
      </c>
      <c r="K93" s="23">
        <f>Tariff_Input!K29+$B$68*('tariff calc step 1'!K62+Tariff_Input!K93)</f>
        <v>-2.8106793961712251</v>
      </c>
      <c r="L93" s="23">
        <f>Tariff_Input!L29+$B$68*('tariff calc step 1'!L62+Tariff_Input!L93)</f>
        <v>-2.9750486766887496</v>
      </c>
      <c r="AH93" s="5">
        <v>22</v>
      </c>
      <c r="AI93" s="6" t="s">
        <v>37</v>
      </c>
      <c r="AJ93" s="23">
        <f>D93+Tariff_Input!D$102</f>
        <v>-1.8122089090602302</v>
      </c>
      <c r="AK93" s="23">
        <f>E93+Tariff_Input!E$102</f>
        <v>-2.0642425842232317</v>
      </c>
      <c r="AL93" s="23">
        <f>F93+Tariff_Input!F$102</f>
        <v>-0.21578288273903112</v>
      </c>
      <c r="AM93" s="23">
        <f>G93+Tariff_Input!G$102</f>
        <v>-0.88763168322045782</v>
      </c>
      <c r="AN93" s="23">
        <f>H93+Tariff_Input!H$102</f>
        <v>-2.9111882187789426</v>
      </c>
      <c r="AO93" s="23">
        <f>I93+Tariff_Input!I$102</f>
        <v>-20.377795318376602</v>
      </c>
      <c r="AP93" s="23">
        <f>J93+Tariff_Input!J$102</f>
        <v>-24.668319059683263</v>
      </c>
      <c r="AQ93" s="23">
        <f>K93+Tariff_Input!K$102</f>
        <v>-24.512357498437819</v>
      </c>
      <c r="AR93" s="23">
        <f>L93+Tariff_Input!L$102</f>
        <v>-23.079935485084789</v>
      </c>
    </row>
    <row r="94" spans="2:44" x14ac:dyDescent="0.35">
      <c r="B94" s="5">
        <v>23</v>
      </c>
      <c r="C94" s="6" t="s">
        <v>38</v>
      </c>
      <c r="D94" s="24">
        <f>Tariff_Input!D30+$B$68*('tariff calc step 1'!D63+Tariff_Input!D94)</f>
        <v>-2.891969</v>
      </c>
      <c r="E94" s="24">
        <f>Tariff_Input!E30+$B$68*('tariff calc step 1'!E63+Tariff_Input!E94)</f>
        <v>-4.9812235999999999</v>
      </c>
      <c r="F94" s="24">
        <f>Tariff_Input!F30+$B$68*('tariff calc step 1'!F63+Tariff_Input!F94)</f>
        <v>-5.4488440000000002</v>
      </c>
      <c r="G94" s="24">
        <f>Tariff_Input!G30+$B$68*('tariff calc step 1'!G63+Tariff_Input!G94)</f>
        <v>-3.0190001999999998</v>
      </c>
      <c r="H94" s="24">
        <f>Tariff_Input!H30+$B$68*('tariff calc step 1'!H63+Tariff_Input!H94)</f>
        <v>-5.9205540992121559</v>
      </c>
      <c r="I94" s="24">
        <f>Tariff_Input!I30+$B$68*('tariff calc step 1'!I63+Tariff_Input!I94)</f>
        <v>-5.6585969888407615</v>
      </c>
      <c r="J94" s="24">
        <f>Tariff_Input!J30+$B$68*('tariff calc step 1'!J63+Tariff_Input!J94)</f>
        <v>-3.5244955547286496</v>
      </c>
      <c r="K94" s="24">
        <f>Tariff_Input!K30+$B$68*('tariff calc step 1'!K63+Tariff_Input!K94)</f>
        <v>-4.1095365961712256</v>
      </c>
      <c r="L94" s="24">
        <f>Tariff_Input!L30+$B$68*('tariff calc step 1'!L63+Tariff_Input!L94)</f>
        <v>-3.9532406766887487</v>
      </c>
      <c r="AH94" s="5">
        <v>23</v>
      </c>
      <c r="AI94" s="6" t="s">
        <v>38</v>
      </c>
      <c r="AJ94" s="24">
        <f>D94+Tariff_Input!D$102</f>
        <v>-4.7177909090602306</v>
      </c>
      <c r="AK94" s="24">
        <f>E94+Tariff_Input!E$102</f>
        <v>-7.5926921842232318</v>
      </c>
      <c r="AL94" s="24">
        <f>F94+Tariff_Input!F$102</f>
        <v>-7.7251394827390314</v>
      </c>
      <c r="AM94" s="24">
        <f>G94+Tariff_Input!G$102</f>
        <v>-6.0165848832204585</v>
      </c>
      <c r="AN94" s="24">
        <f>H94+Tariff_Input!H$102</f>
        <v>-10.299500218778942</v>
      </c>
      <c r="AO94" s="24">
        <f>I94+Tariff_Input!I$102</f>
        <v>-25.581284318376603</v>
      </c>
      <c r="AP94" s="24">
        <f>J94+Tariff_Input!J$102</f>
        <v>-25.323195259683263</v>
      </c>
      <c r="AQ94" s="24">
        <f>K94+Tariff_Input!K$102</f>
        <v>-25.811214698437819</v>
      </c>
      <c r="AR94" s="24">
        <f>L94+Tariff_Input!L$102</f>
        <v>-24.058127485084789</v>
      </c>
    </row>
    <row r="95" spans="2:44" x14ac:dyDescent="0.35">
      <c r="B95" s="5">
        <v>24</v>
      </c>
      <c r="C95" s="6" t="s">
        <v>39</v>
      </c>
      <c r="D95" s="23">
        <f>Tariff_Input!D31+$B$68*('tariff calc step 1'!D64+Tariff_Input!D95)</f>
        <v>-1.5710668000000001</v>
      </c>
      <c r="E95" s="23">
        <f>Tariff_Input!E31+$B$68*('tariff calc step 1'!E64+Tariff_Input!E95)</f>
        <v>-1.8824234</v>
      </c>
      <c r="F95" s="23">
        <f>Tariff_Input!F31+$B$68*('tariff calc step 1'!F64+Tariff_Input!F95)</f>
        <v>-2.0586625999999999</v>
      </c>
      <c r="G95" s="23">
        <f>Tariff_Input!G31+$B$68*('tariff calc step 1'!G64+Tariff_Input!G95)</f>
        <v>-0.89634520000000006</v>
      </c>
      <c r="H95" s="23">
        <f>Tariff_Input!H31+$B$68*('tariff calc step 1'!H64+Tariff_Input!H95)</f>
        <v>-2.3228932992121556</v>
      </c>
      <c r="I95" s="23">
        <f>Tariff_Input!I31+$B$68*('tariff calc step 1'!I64+Tariff_Input!I95)</f>
        <v>-6.1996405888407615</v>
      </c>
      <c r="J95" s="23">
        <f>Tariff_Input!J31+$B$68*('tariff calc step 1'!J64+Tariff_Input!J95)</f>
        <v>-5.8590783547286502</v>
      </c>
      <c r="K95" s="23">
        <f>Tariff_Input!K31+$B$68*('tariff calc step 1'!K64+Tariff_Input!K95)</f>
        <v>-6.0743661961712254</v>
      </c>
      <c r="L95" s="23">
        <f>Tariff_Input!L31+$B$68*('tariff calc step 1'!L64+Tariff_Input!L95)</f>
        <v>-6.1096186766887488</v>
      </c>
      <c r="AH95" s="5">
        <v>24</v>
      </c>
      <c r="AI95" s="6" t="s">
        <v>39</v>
      </c>
      <c r="AJ95" s="23">
        <f>D95+Tariff_Input!D$102</f>
        <v>-3.3968887090602307</v>
      </c>
      <c r="AK95" s="23">
        <f>E95+Tariff_Input!E$102</f>
        <v>-4.4938919842232314</v>
      </c>
      <c r="AL95" s="23">
        <f>F95+Tariff_Input!F$102</f>
        <v>-4.334958082739031</v>
      </c>
      <c r="AM95" s="23">
        <f>G95+Tariff_Input!G$102</f>
        <v>-3.8939298832204585</v>
      </c>
      <c r="AN95" s="23">
        <f>H95+Tariff_Input!H$102</f>
        <v>-6.7018394187789418</v>
      </c>
      <c r="AO95" s="23">
        <f>I95+Tariff_Input!I$102</f>
        <v>-26.122327918376602</v>
      </c>
      <c r="AP95" s="23">
        <f>J95+Tariff_Input!J$102</f>
        <v>-27.657778059683267</v>
      </c>
      <c r="AQ95" s="23">
        <f>K95+Tariff_Input!K$102</f>
        <v>-27.776044298437821</v>
      </c>
      <c r="AR95" s="23">
        <f>L95+Tariff_Input!L$102</f>
        <v>-26.214505485084786</v>
      </c>
    </row>
    <row r="96" spans="2:44" x14ac:dyDescent="0.35">
      <c r="B96" s="5">
        <v>25</v>
      </c>
      <c r="C96" s="6" t="s">
        <v>40</v>
      </c>
      <c r="D96" s="24">
        <f>Tariff_Input!D32+$B$68*('tariff calc step 1'!D65+Tariff_Input!D96)</f>
        <v>-1.7070589999999999</v>
      </c>
      <c r="E96" s="24">
        <f>Tariff_Input!E32+$B$68*('tariff calc step 1'!E65+Tariff_Input!E96)</f>
        <v>-1.9607900000000003</v>
      </c>
      <c r="F96" s="24">
        <f>Tariff_Input!F32+$B$68*('tariff calc step 1'!F65+Tariff_Input!F96)</f>
        <v>-2.1696562000000004</v>
      </c>
      <c r="G96" s="24">
        <f>Tariff_Input!G32+$B$68*('tariff calc step 1'!G65+Tariff_Input!G96)</f>
        <v>-2.2823194</v>
      </c>
      <c r="H96" s="24">
        <f>Tariff_Input!H32+$B$68*('tariff calc step 1'!H65+Tariff_Input!H96)</f>
        <v>-2.6946952334381478</v>
      </c>
      <c r="I96" s="24">
        <f>Tariff_Input!I32+$B$68*('tariff calc step 1'!I65+Tariff_Input!I96)</f>
        <v>-5.1214104751560772</v>
      </c>
      <c r="J96" s="24">
        <f>Tariff_Input!J32+$B$68*('tariff calc step 1'!J65+Tariff_Input!J96)</f>
        <v>-5.1059784176959786</v>
      </c>
      <c r="K96" s="24">
        <f>Tariff_Input!K32+$B$68*('tariff calc step 1'!K65+Tariff_Input!K96)</f>
        <v>-5.3445099315353959</v>
      </c>
      <c r="L96" s="24">
        <f>Tariff_Input!L32+$B$68*('tariff calc step 1'!L65+Tariff_Input!L96)</f>
        <v>-6.3003032418129896</v>
      </c>
      <c r="AH96" s="5">
        <v>25</v>
      </c>
      <c r="AI96" s="6" t="s">
        <v>40</v>
      </c>
      <c r="AJ96" s="24">
        <f>D96+Tariff_Input!D$102</f>
        <v>-3.5328809090602302</v>
      </c>
      <c r="AK96" s="24">
        <f>E96+Tariff_Input!E$102</f>
        <v>-4.5722585842232313</v>
      </c>
      <c r="AL96" s="24">
        <f>F96+Tariff_Input!F$102</f>
        <v>-4.4459516827390315</v>
      </c>
      <c r="AM96" s="24">
        <f>G96+Tariff_Input!G$102</f>
        <v>-5.2799040832204582</v>
      </c>
      <c r="AN96" s="24">
        <f>H96+Tariff_Input!H$102</f>
        <v>-7.073641353004934</v>
      </c>
      <c r="AO96" s="24">
        <f>I96+Tariff_Input!I$102</f>
        <v>-25.044097804691916</v>
      </c>
      <c r="AP96" s="24">
        <f>J96+Tariff_Input!J$102</f>
        <v>-26.904678122650594</v>
      </c>
      <c r="AQ96" s="24">
        <f>K96+Tariff_Input!K$102</f>
        <v>-27.04618803380199</v>
      </c>
      <c r="AR96" s="24">
        <f>L96+Tariff_Input!L$102</f>
        <v>-26.405190050209029</v>
      </c>
    </row>
    <row r="97" spans="2:44" x14ac:dyDescent="0.35">
      <c r="B97" s="5">
        <v>26</v>
      </c>
      <c r="C97" s="6" t="s">
        <v>41</v>
      </c>
      <c r="D97" s="23">
        <f>Tariff_Input!D33+$B$68*('tariff calc step 1'!D66+Tariff_Input!D97)</f>
        <v>-4.9590300000000003</v>
      </c>
      <c r="E97" s="23">
        <f>Tariff_Input!E33+$B$68*('tariff calc step 1'!E66+Tariff_Input!E97)</f>
        <v>-5.4860860000000002</v>
      </c>
      <c r="F97" s="23">
        <f>Tariff_Input!F33+$B$68*('tariff calc step 1'!F66+Tariff_Input!F97)</f>
        <v>3.7896600000000058E-2</v>
      </c>
      <c r="G97" s="23">
        <f>Tariff_Input!G33+$B$68*('tariff calc step 1'!G66+Tariff_Input!G97)</f>
        <v>1.6860833999999998</v>
      </c>
      <c r="H97" s="23">
        <f>Tariff_Input!H33+$B$68*('tariff calc step 1'!H66+Tariff_Input!H97)</f>
        <v>0.48165601369475075</v>
      </c>
      <c r="I97" s="23">
        <f>Tariff_Input!I33+$B$68*('tariff calc step 1'!I66+Tariff_Input!I97)</f>
        <v>2.9372676057784401</v>
      </c>
      <c r="J97" s="23">
        <f>Tariff_Input!J33+$B$68*('tariff calc step 1'!J66+Tariff_Input!J97)</f>
        <v>2.4006733869270542</v>
      </c>
      <c r="K97" s="23">
        <f>Tariff_Input!K33+$B$68*('tariff calc step 1'!K66+Tariff_Input!K97)</f>
        <v>1.5675087298866921</v>
      </c>
      <c r="L97" s="23">
        <f>Tariff_Input!L33+$B$68*('tariff calc step 1'!L66+Tariff_Input!L97)</f>
        <v>1.2455937020156753</v>
      </c>
      <c r="AH97" s="5">
        <v>26</v>
      </c>
      <c r="AI97" s="6" t="s">
        <v>41</v>
      </c>
      <c r="AJ97" s="23">
        <f>D97+Tariff_Input!D$102</f>
        <v>-6.7848519090602313</v>
      </c>
      <c r="AK97" s="23">
        <f>E97+Tariff_Input!E$102</f>
        <v>-8.0975545842232322</v>
      </c>
      <c r="AL97" s="23">
        <f>F97+Tariff_Input!F$102</f>
        <v>-2.2383988827390313</v>
      </c>
      <c r="AM97" s="23">
        <f>G97+Tariff_Input!G$102</f>
        <v>-1.3115012832204584</v>
      </c>
      <c r="AN97" s="23">
        <f>H97+Tariff_Input!H$102</f>
        <v>-3.8972901058720359</v>
      </c>
      <c r="AO97" s="23">
        <f>I97+Tariff_Input!I$102</f>
        <v>-16.985419723757399</v>
      </c>
      <c r="AP97" s="23">
        <f>J97+Tariff_Input!J$102</f>
        <v>-19.398026318027561</v>
      </c>
      <c r="AQ97" s="23">
        <f>K97+Tariff_Input!K$102</f>
        <v>-20.134169372379901</v>
      </c>
      <c r="AR97" s="23">
        <f>L97+Tariff_Input!L$102</f>
        <v>-18.859293106380363</v>
      </c>
    </row>
    <row r="98" spans="2:44" x14ac:dyDescent="0.35">
      <c r="B98" s="5">
        <v>27</v>
      </c>
      <c r="C98" s="6" t="s">
        <v>42</v>
      </c>
      <c r="D98" s="24">
        <f>Tariff_Input!D34+$B$68*('tariff calc step 1'!D67+Tariff_Input!D98)</f>
        <v>-6.5317920000000003</v>
      </c>
      <c r="E98" s="24">
        <f>Tariff_Input!E34+$B$68*('tariff calc step 1'!E67+Tariff_Input!E98)</f>
        <v>-6.4745422000000001</v>
      </c>
      <c r="F98" s="24">
        <f>Tariff_Input!F34+$B$68*('tariff calc step 1'!F67+Tariff_Input!F98)</f>
        <v>-0.21222040000000009</v>
      </c>
      <c r="G98" s="24">
        <f>Tariff_Input!G34+$B$68*('tariff calc step 1'!G67+Tariff_Input!G98)</f>
        <v>0.59439339999999996</v>
      </c>
      <c r="H98" s="24">
        <f>Tariff_Input!H34+$B$68*('tariff calc step 1'!H67+Tariff_Input!H98)</f>
        <v>-0.25462081757669086</v>
      </c>
      <c r="I98" s="24">
        <f>Tariff_Input!I34+$B$68*('tariff calc step 1'!I67+Tariff_Input!I98)</f>
        <v>2.3350396530705582</v>
      </c>
      <c r="J98" s="24">
        <f>Tariff_Input!J34+$B$68*('tariff calc step 1'!J67+Tariff_Input!J98)</f>
        <v>1.8074487424686412</v>
      </c>
      <c r="K98" s="24">
        <f>Tariff_Input!K34+$B$68*('tariff calc step 1'!K67+Tariff_Input!K98)</f>
        <v>-1.2381118446878063</v>
      </c>
      <c r="L98" s="24">
        <f>Tariff_Input!L34+$B$68*('tariff calc step 1'!L67+Tariff_Input!L98)</f>
        <v>-1.2612173010582299</v>
      </c>
      <c r="AH98" s="5">
        <v>27</v>
      </c>
      <c r="AI98" s="6" t="s">
        <v>42</v>
      </c>
      <c r="AJ98" s="24">
        <f>D98+Tariff_Input!D$102</f>
        <v>-8.3576139090602304</v>
      </c>
      <c r="AK98" s="24">
        <f>E98+Tariff_Input!E$102</f>
        <v>-9.0860107842232321</v>
      </c>
      <c r="AL98" s="24">
        <f>F98+Tariff_Input!F$102</f>
        <v>-2.4885158827390312</v>
      </c>
      <c r="AM98" s="24">
        <f>G98+Tariff_Input!G$102</f>
        <v>-2.4031912832204583</v>
      </c>
      <c r="AN98" s="24">
        <f>H98+Tariff_Input!H$102</f>
        <v>-4.6335669371434776</v>
      </c>
      <c r="AO98" s="24">
        <f>I98+Tariff_Input!I$102</f>
        <v>-17.587647676465281</v>
      </c>
      <c r="AP98" s="24">
        <f>J98+Tariff_Input!J$102</f>
        <v>-19.991250962485974</v>
      </c>
      <c r="AQ98" s="24">
        <f>K98+Tariff_Input!K$102</f>
        <v>-22.939789946954402</v>
      </c>
      <c r="AR98" s="24">
        <f>L98+Tariff_Input!L$102</f>
        <v>-21.36610410945427</v>
      </c>
    </row>
  </sheetData>
  <mergeCells count="60">
    <mergeCell ref="B69:C70"/>
    <mergeCell ref="D69:D70"/>
    <mergeCell ref="E69:E70"/>
    <mergeCell ref="F69:F70"/>
    <mergeCell ref="G69:G70"/>
    <mergeCell ref="H69:H70"/>
    <mergeCell ref="I3:I4"/>
    <mergeCell ref="J3:J4"/>
    <mergeCell ref="K3:K4"/>
    <mergeCell ref="L3:L4"/>
    <mergeCell ref="H36:H37"/>
    <mergeCell ref="H3:H4"/>
    <mergeCell ref="I69:I70"/>
    <mergeCell ref="J69:J70"/>
    <mergeCell ref="K69:K70"/>
    <mergeCell ref="L69:L70"/>
    <mergeCell ref="I36:I37"/>
    <mergeCell ref="J36:J37"/>
    <mergeCell ref="K36:K37"/>
    <mergeCell ref="L36:L37"/>
    <mergeCell ref="B36:C37"/>
    <mergeCell ref="D36:D37"/>
    <mergeCell ref="E36:E37"/>
    <mergeCell ref="F36:F37"/>
    <mergeCell ref="G36:G37"/>
    <mergeCell ref="B3:C4"/>
    <mergeCell ref="D3:D4"/>
    <mergeCell ref="E3:E4"/>
    <mergeCell ref="F3:F4"/>
    <mergeCell ref="G3:G4"/>
    <mergeCell ref="AH3:AI4"/>
    <mergeCell ref="AJ3:AJ4"/>
    <mergeCell ref="AK3:AK4"/>
    <mergeCell ref="AL3:AL4"/>
    <mergeCell ref="AM3:AM4"/>
    <mergeCell ref="AN3:AN4"/>
    <mergeCell ref="AO3:AO4"/>
    <mergeCell ref="AP3:AP4"/>
    <mergeCell ref="AQ3:AQ4"/>
    <mergeCell ref="AR3:AR4"/>
    <mergeCell ref="AH36:AI37"/>
    <mergeCell ref="AJ36:AJ37"/>
    <mergeCell ref="AK36:AK37"/>
    <mergeCell ref="AL36:AL37"/>
    <mergeCell ref="AM36:AM37"/>
    <mergeCell ref="AN36:AN37"/>
    <mergeCell ref="AO36:AO37"/>
    <mergeCell ref="AP36:AP37"/>
    <mergeCell ref="AQ36:AQ37"/>
    <mergeCell ref="AR36:AR37"/>
    <mergeCell ref="AH69:AI70"/>
    <mergeCell ref="AJ69:AJ70"/>
    <mergeCell ref="AK69:AK70"/>
    <mergeCell ref="AL69:AL70"/>
    <mergeCell ref="AM69:AM70"/>
    <mergeCell ref="AN69:AN70"/>
    <mergeCell ref="AO69:AO70"/>
    <mergeCell ref="AP69:AP70"/>
    <mergeCell ref="AQ69:AQ70"/>
    <mergeCell ref="AR69:AR70"/>
  </mergeCells>
  <conditionalFormatting sqref="D6:L32">
    <cfRule type="cellIs" dxfId="45" priority="16" operator="equal">
      <formula>0</formula>
    </cfRule>
    <cfRule type="cellIs" dxfId="44" priority="17" operator="equal">
      <formula>#REF!</formula>
    </cfRule>
    <cfRule type="cellIs" dxfId="43" priority="18" operator="equal">
      <formula>#REF!</formula>
    </cfRule>
  </conditionalFormatting>
  <conditionalFormatting sqref="D39:L65">
    <cfRule type="cellIs" dxfId="42" priority="13" operator="equal">
      <formula>0</formula>
    </cfRule>
    <cfRule type="cellIs" dxfId="41" priority="14" operator="equal">
      <formula>#REF!</formula>
    </cfRule>
    <cfRule type="cellIs" dxfId="40" priority="15" operator="equal">
      <formula>#REF!</formula>
    </cfRule>
  </conditionalFormatting>
  <conditionalFormatting sqref="D72:L98">
    <cfRule type="cellIs" dxfId="39" priority="10" operator="equal">
      <formula>0</formula>
    </cfRule>
    <cfRule type="cellIs" dxfId="38" priority="11" operator="equal">
      <formula>#REF!</formula>
    </cfRule>
    <cfRule type="cellIs" dxfId="37" priority="12" operator="equal">
      <formula>#REF!</formula>
    </cfRule>
  </conditionalFormatting>
  <conditionalFormatting sqref="AJ6:AR32">
    <cfRule type="cellIs" dxfId="36" priority="7" operator="equal">
      <formula>0</formula>
    </cfRule>
    <cfRule type="cellIs" dxfId="35" priority="8" operator="equal">
      <formula>#REF!</formula>
    </cfRule>
    <cfRule type="cellIs" dxfId="34" priority="9" operator="equal">
      <formula>#REF!</formula>
    </cfRule>
  </conditionalFormatting>
  <conditionalFormatting sqref="AJ39:AR65">
    <cfRule type="cellIs" dxfId="33" priority="4" operator="equal">
      <formula>0</formula>
    </cfRule>
    <cfRule type="cellIs" dxfId="32" priority="5" operator="equal">
      <formula>#REF!</formula>
    </cfRule>
    <cfRule type="cellIs" dxfId="31" priority="6" operator="equal">
      <formula>#REF!</formula>
    </cfRule>
  </conditionalFormatting>
  <conditionalFormatting sqref="AJ72:AR98">
    <cfRule type="cellIs" dxfId="30" priority="1" operator="equal">
      <formula>0</formula>
    </cfRule>
    <cfRule type="cellIs" dxfId="29" priority="2" operator="equal">
      <formula>#REF!</formula>
    </cfRule>
    <cfRule type="cellIs" dxfId="28" priority="3" operator="equal">
      <formula>#REF!</formula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0F0347-CFEB-4984-B0CA-D937BF1E7E54}">
  <sheetPr codeName="Sheet3"/>
  <dimension ref="B2:AC109"/>
  <sheetViews>
    <sheetView topLeftCell="A12" zoomScale="70" zoomScaleNormal="70" workbookViewId="0">
      <selection activeCell="P19" sqref="P19"/>
    </sheetView>
  </sheetViews>
  <sheetFormatPr defaultRowHeight="14.5" x14ac:dyDescent="0.35"/>
  <cols>
    <col min="2" max="2" width="5.08984375" bestFit="1" customWidth="1"/>
    <col min="3" max="3" width="35.54296875" bestFit="1" customWidth="1"/>
    <col min="4" max="15" width="16.90625" customWidth="1"/>
    <col min="16" max="16" width="13.453125" customWidth="1"/>
    <col min="17" max="17" width="13.453125" bestFit="1" customWidth="1"/>
    <col min="18" max="18" width="15.08984375" customWidth="1"/>
    <col min="19" max="19" width="11.1796875" customWidth="1"/>
    <col min="20" max="24" width="9.6328125" bestFit="1" customWidth="1"/>
    <col min="29" max="29" width="10.54296875" bestFit="1" customWidth="1"/>
  </cols>
  <sheetData>
    <row r="2" spans="2:29" x14ac:dyDescent="0.35">
      <c r="D2" s="15" t="s">
        <v>48</v>
      </c>
      <c r="E2" s="15" t="s">
        <v>48</v>
      </c>
      <c r="F2" s="15" t="s">
        <v>48</v>
      </c>
      <c r="G2" s="15" t="s">
        <v>48</v>
      </c>
      <c r="H2" s="15" t="s">
        <v>48</v>
      </c>
      <c r="P2" s="16"/>
    </row>
    <row r="3" spans="2:29" ht="15" thickBot="1" x14ac:dyDescent="0.4">
      <c r="D3" s="27" t="s">
        <v>2</v>
      </c>
      <c r="E3" s="27" t="s">
        <v>3</v>
      </c>
      <c r="F3" s="27" t="s">
        <v>4</v>
      </c>
      <c r="G3" s="27" t="s">
        <v>5</v>
      </c>
      <c r="H3" s="27" t="s">
        <v>6</v>
      </c>
      <c r="P3" s="1" t="s">
        <v>49</v>
      </c>
      <c r="Q3" s="1" t="s">
        <v>50</v>
      </c>
      <c r="R3" s="1" t="s">
        <v>51</v>
      </c>
    </row>
    <row r="4" spans="2:29" ht="15" thickTop="1" x14ac:dyDescent="0.35">
      <c r="D4" s="28"/>
      <c r="E4" s="28"/>
      <c r="F4" s="28"/>
      <c r="G4" s="28"/>
      <c r="H4" s="28"/>
      <c r="P4" s="17">
        <f>P8</f>
        <v>9.7248004345356431</v>
      </c>
      <c r="Q4" s="17">
        <f>P40</f>
        <v>36.457989363311498</v>
      </c>
      <c r="R4" s="17">
        <f>P72</f>
        <v>32.030350628499107</v>
      </c>
    </row>
    <row r="5" spans="2:29" ht="14.4" customHeight="1" x14ac:dyDescent="0.35">
      <c r="B5" s="31" t="s">
        <v>11</v>
      </c>
      <c r="C5" s="32"/>
      <c r="D5" s="27" t="s">
        <v>12</v>
      </c>
      <c r="E5" s="27" t="s">
        <v>12</v>
      </c>
      <c r="F5" s="27" t="s">
        <v>12</v>
      </c>
      <c r="G5" s="27" t="s">
        <v>12</v>
      </c>
      <c r="H5" s="27" t="s">
        <v>12</v>
      </c>
      <c r="P5">
        <f>Q8</f>
        <v>-2.7226306704242078</v>
      </c>
      <c r="Q5">
        <f>Q40</f>
        <v>-7.8312249739353721</v>
      </c>
      <c r="R5">
        <f>Q72</f>
        <v>-3.4184015594020294</v>
      </c>
    </row>
    <row r="6" spans="2:29" x14ac:dyDescent="0.35">
      <c r="B6" s="33"/>
      <c r="C6" s="33"/>
      <c r="D6" s="28"/>
      <c r="E6" s="28"/>
      <c r="F6" s="28"/>
      <c r="G6" s="28"/>
      <c r="H6" s="28"/>
    </row>
    <row r="7" spans="2:29" ht="15.65" customHeight="1" thickBot="1" x14ac:dyDescent="0.4">
      <c r="B7" s="1" t="s">
        <v>13</v>
      </c>
      <c r="C7" s="1" t="s">
        <v>14</v>
      </c>
      <c r="D7" s="1" t="s">
        <v>15</v>
      </c>
      <c r="E7" s="1" t="s">
        <v>15</v>
      </c>
      <c r="F7" s="1" t="s">
        <v>15</v>
      </c>
      <c r="G7" s="1" t="s">
        <v>15</v>
      </c>
      <c r="H7" s="1" t="s">
        <v>15</v>
      </c>
      <c r="J7" s="1" t="s">
        <v>58</v>
      </c>
      <c r="K7" s="1" t="s">
        <v>58</v>
      </c>
      <c r="L7" s="1" t="s">
        <v>58</v>
      </c>
      <c r="M7" s="1" t="s">
        <v>58</v>
      </c>
      <c r="N7" s="1" t="s">
        <v>58</v>
      </c>
      <c r="P7" s="1" t="s">
        <v>52</v>
      </c>
      <c r="Q7" s="18" t="s">
        <v>53</v>
      </c>
    </row>
    <row r="8" spans="2:29" ht="15" thickTop="1" x14ac:dyDescent="0.35">
      <c r="B8" s="2">
        <v>1</v>
      </c>
      <c r="C8" s="3" t="s">
        <v>16</v>
      </c>
      <c r="D8" s="4">
        <f>Tariff_Input!D8/Tariff_Input!D$113</f>
        <v>2.8861829999999999</v>
      </c>
      <c r="E8" s="4">
        <f>Tariff_Input!E8/Tariff_Input!E$113</f>
        <v>2.1907291939638145</v>
      </c>
      <c r="F8" s="4">
        <f>Tariff_Input!F8/Tariff_Input!F$113</f>
        <v>2.4531680851514288</v>
      </c>
      <c r="G8" s="4">
        <f>Tariff_Input!G8/Tariff_Input!G$113</f>
        <v>1.4652517422923099</v>
      </c>
      <c r="H8" s="4">
        <f>Tariff_Input!H8/Tariff_Input!H$113</f>
        <v>2.4981408570577726</v>
      </c>
      <c r="J8" s="19">
        <f>MIN(D8:D34)</f>
        <v>-2.8671139999999999</v>
      </c>
      <c r="K8" s="19">
        <f t="shared" ref="K8:N8" si="0">MIN(E8:E34)</f>
        <v>-4.3248713086829422</v>
      </c>
      <c r="L8" s="19">
        <f t="shared" si="0"/>
        <v>-4.5801580232888384</v>
      </c>
      <c r="M8" s="19">
        <f t="shared" si="0"/>
        <v>-1.6863427690224269</v>
      </c>
      <c r="N8" s="19">
        <f t="shared" si="0"/>
        <v>-4.1192484782608698</v>
      </c>
      <c r="P8" s="17">
        <f>MAX(D8:H34)</f>
        <v>9.7248004345356431</v>
      </c>
      <c r="Q8" s="17">
        <f>PERCENTILE(D8:H34,0.05)</f>
        <v>-2.7226306704242078</v>
      </c>
      <c r="T8" s="19">
        <f t="shared" ref="T8:T34" si="1">ROUND(D8,2)</f>
        <v>2.89</v>
      </c>
      <c r="U8" s="19">
        <f t="shared" ref="U8:U34" si="2">ROUND(E8,2)</f>
        <v>2.19</v>
      </c>
      <c r="V8" s="19">
        <f t="shared" ref="V8:V34" si="3">ROUND(F8,2)</f>
        <v>2.4500000000000002</v>
      </c>
      <c r="W8" s="19">
        <f t="shared" ref="W8:W34" si="4">ROUND(G8,2)</f>
        <v>1.47</v>
      </c>
      <c r="X8" s="19">
        <f t="shared" ref="X8:X34" si="5">ROUND(H8,2)</f>
        <v>2.5</v>
      </c>
      <c r="Z8" s="19">
        <f>P17</f>
        <v>-4.58</v>
      </c>
      <c r="AA8" s="20">
        <f>Z8+(P21/20)</f>
        <v>-3.864752077108776</v>
      </c>
      <c r="AB8" s="20">
        <f>COUNTIF(T8:X34,"&lt;="&amp;AA8)-COUNTIF(T8:X34,"&lt;"&amp;Z8)</f>
        <v>3</v>
      </c>
    </row>
    <row r="9" spans="2:29" ht="15" thickBot="1" x14ac:dyDescent="0.4">
      <c r="B9" s="5">
        <v>2</v>
      </c>
      <c r="C9" s="6" t="s">
        <v>17</v>
      </c>
      <c r="D9" s="7">
        <f>Tariff_Input!D9/Tariff_Input!D$113</f>
        <v>3.409808</v>
      </c>
      <c r="E9" s="7">
        <f>Tariff_Input!E9/Tariff_Input!E$113</f>
        <v>3.8015442585130756</v>
      </c>
      <c r="F9" s="7">
        <f>Tariff_Input!F9/Tariff_Input!F$113</f>
        <v>3.8290695853192531</v>
      </c>
      <c r="G9" s="7">
        <f>Tariff_Input!G9/Tariff_Input!G$113</f>
        <v>3.1224977840834303</v>
      </c>
      <c r="H9" s="7">
        <f>Tariff_Input!H9/Tariff_Input!H$113</f>
        <v>2.9055250381923767</v>
      </c>
      <c r="J9" s="1" t="s">
        <v>59</v>
      </c>
      <c r="K9" s="1" t="s">
        <v>59</v>
      </c>
      <c r="L9" s="1" t="s">
        <v>59</v>
      </c>
      <c r="M9" s="1" t="s">
        <v>59</v>
      </c>
      <c r="N9" s="1" t="s">
        <v>59</v>
      </c>
      <c r="T9" s="19">
        <f t="shared" si="1"/>
        <v>3.41</v>
      </c>
      <c r="U9" s="19">
        <f t="shared" si="2"/>
        <v>3.8</v>
      </c>
      <c r="V9" s="19">
        <f t="shared" si="3"/>
        <v>3.83</v>
      </c>
      <c r="W9" s="19">
        <f t="shared" si="4"/>
        <v>3.12</v>
      </c>
      <c r="X9" s="19">
        <f t="shared" si="5"/>
        <v>2.91</v>
      </c>
      <c r="Z9" s="20">
        <f>AA8</f>
        <v>-3.864752077108776</v>
      </c>
      <c r="AA9" s="20">
        <f>Z9+(P21/20)</f>
        <v>-3.1495041542175519</v>
      </c>
      <c r="AB9" s="20">
        <f>COUNTIF(T8:X34,"&lt;="&amp;AA9)-COUNTIF(T8:X34,"&lt;"&amp;Z9)</f>
        <v>0</v>
      </c>
    </row>
    <row r="10" spans="2:29" ht="15.5" thickTop="1" thickBot="1" x14ac:dyDescent="0.4">
      <c r="B10" s="5">
        <v>3</v>
      </c>
      <c r="C10" s="6" t="s">
        <v>18</v>
      </c>
      <c r="D10" s="8">
        <f>Tariff_Input!D10/Tariff_Input!D$113</f>
        <v>3.0626709999999999</v>
      </c>
      <c r="E10" s="8">
        <f>Tariff_Input!E10/Tariff_Input!E$113</f>
        <v>2.3990674508967369</v>
      </c>
      <c r="F10" s="8">
        <f>Tariff_Input!F10/Tariff_Input!F$113</f>
        <v>2.8989991600268521</v>
      </c>
      <c r="G10" s="8">
        <f>Tariff_Input!G10/Tariff_Input!G$113</f>
        <v>1.7100730262238646</v>
      </c>
      <c r="H10" s="8">
        <f>Tariff_Input!H10/Tariff_Input!H$113</f>
        <v>2.9323985790649196</v>
      </c>
      <c r="J10" s="19">
        <f>MAX(D8:D34)</f>
        <v>9.4138559999999991</v>
      </c>
      <c r="K10" s="19">
        <f t="shared" ref="K10:N10" si="6">MAX(E8:E34)</f>
        <v>9.5922373933001506</v>
      </c>
      <c r="L10" s="19">
        <f t="shared" si="6"/>
        <v>9.7248004345356431</v>
      </c>
      <c r="M10" s="19">
        <f t="shared" si="6"/>
        <v>9.6039214582088785</v>
      </c>
      <c r="N10" s="19">
        <f t="shared" si="6"/>
        <v>9.6496659525014898</v>
      </c>
      <c r="P10" s="1" t="s">
        <v>54</v>
      </c>
      <c r="Q10" s="18" t="s">
        <v>55</v>
      </c>
      <c r="T10" s="19">
        <f t="shared" si="1"/>
        <v>3.06</v>
      </c>
      <c r="U10" s="19">
        <f t="shared" si="2"/>
        <v>2.4</v>
      </c>
      <c r="V10" s="19">
        <f t="shared" si="3"/>
        <v>2.9</v>
      </c>
      <c r="W10" s="19">
        <f t="shared" si="4"/>
        <v>1.71</v>
      </c>
      <c r="X10" s="19">
        <f t="shared" si="5"/>
        <v>2.93</v>
      </c>
      <c r="Z10" s="20">
        <f t="shared" ref="Z10:Z27" si="7">AA9</f>
        <v>-3.1495041542175519</v>
      </c>
      <c r="AA10" s="20">
        <f>Z10+(P21/20)</f>
        <v>-2.4342562313263278</v>
      </c>
      <c r="AB10" s="20">
        <f>COUNTIF(T8:X34,"&lt;="&amp;AA10)-COUNTIF(T8:X34,"&lt;"&amp;Z10)</f>
        <v>6</v>
      </c>
      <c r="AC10" s="17"/>
    </row>
    <row r="11" spans="2:29" ht="15.5" thickTop="1" thickBot="1" x14ac:dyDescent="0.4">
      <c r="B11" s="5">
        <v>4</v>
      </c>
      <c r="C11" s="6" t="s">
        <v>19</v>
      </c>
      <c r="D11" s="7">
        <f>Tariff_Input!D11/Tariff_Input!D$113</f>
        <v>-2.2989090000000001</v>
      </c>
      <c r="E11" s="7">
        <f>Tariff_Input!E11/Tariff_Input!E$113</f>
        <v>2.3273546663506357</v>
      </c>
      <c r="F11" s="7">
        <f>Tariff_Input!F11/Tariff_Input!F$113</f>
        <v>2.8774440051896417</v>
      </c>
      <c r="G11" s="7">
        <f>Tariff_Input!G11/Tariff_Input!G$113</f>
        <v>1.6995464526147925</v>
      </c>
      <c r="H11" s="7">
        <f>Tariff_Input!H11/Tariff_Input!H$113</f>
        <v>2.8599021930464565</v>
      </c>
      <c r="J11" s="1" t="s">
        <v>60</v>
      </c>
      <c r="K11" s="1" t="s">
        <v>60</v>
      </c>
      <c r="L11" s="1" t="s">
        <v>60</v>
      </c>
      <c r="M11" s="1" t="s">
        <v>60</v>
      </c>
      <c r="N11" s="1" t="s">
        <v>60</v>
      </c>
      <c r="P11" s="17">
        <f>AVERAGE(D8:H34)</f>
        <v>2.222507367004066</v>
      </c>
      <c r="Q11">
        <f>STDEV(D8:H34)</f>
        <v>2.6007612565482523</v>
      </c>
      <c r="T11" s="19">
        <f t="shared" si="1"/>
        <v>-2.2999999999999998</v>
      </c>
      <c r="U11" s="19">
        <f t="shared" si="2"/>
        <v>2.33</v>
      </c>
      <c r="V11" s="19">
        <f t="shared" si="3"/>
        <v>2.88</v>
      </c>
      <c r="W11" s="19">
        <f t="shared" si="4"/>
        <v>1.7</v>
      </c>
      <c r="X11" s="19">
        <f t="shared" si="5"/>
        <v>2.86</v>
      </c>
      <c r="Z11" s="20">
        <f t="shared" si="7"/>
        <v>-2.4342562313263278</v>
      </c>
      <c r="AA11" s="20">
        <f>Z11+(P21/20)</f>
        <v>-1.7190083084351038</v>
      </c>
      <c r="AB11" s="20">
        <f>COUNTIF(T8:X34,"&lt;="&amp;AA11)-COUNTIF(T8:X34,"&lt;"&amp;Z11)</f>
        <v>2</v>
      </c>
    </row>
    <row r="12" spans="2:29" ht="15.5" thickTop="1" thickBot="1" x14ac:dyDescent="0.4">
      <c r="B12" s="5">
        <v>5</v>
      </c>
      <c r="C12" s="6" t="s">
        <v>20</v>
      </c>
      <c r="D12" s="8">
        <f>Tariff_Input!D12/Tariff_Input!D$113</f>
        <v>3.5509110000000002</v>
      </c>
      <c r="E12" s="8">
        <f>Tariff_Input!E12/Tariff_Input!E$113</f>
        <v>4.6484504201627557</v>
      </c>
      <c r="F12" s="8">
        <f>Tariff_Input!F12/Tariff_Input!F$113</f>
        <v>4.9400376058712654</v>
      </c>
      <c r="G12" s="8">
        <f>Tariff_Input!G12/Tariff_Input!G$113</f>
        <v>3.9164912895509536</v>
      </c>
      <c r="H12" s="8">
        <f>Tariff_Input!H12/Tariff_Input!H$113</f>
        <v>3.470772910661108</v>
      </c>
      <c r="J12" s="20">
        <f>J10-J8</f>
        <v>12.28097</v>
      </c>
      <c r="K12" s="20">
        <f t="shared" ref="K12:M12" si="8">K10-K8</f>
        <v>13.917108701983093</v>
      </c>
      <c r="L12" s="20">
        <f t="shared" si="8"/>
        <v>14.304958457824481</v>
      </c>
      <c r="M12" s="20">
        <f t="shared" si="8"/>
        <v>11.290264227231305</v>
      </c>
      <c r="N12" s="20">
        <f t="shared" ref="N12" si="9">N10-N8</f>
        <v>13.76891443076236</v>
      </c>
      <c r="P12" s="1" t="s">
        <v>56</v>
      </c>
      <c r="T12" s="19">
        <f t="shared" si="1"/>
        <v>3.55</v>
      </c>
      <c r="U12" s="19">
        <f t="shared" si="2"/>
        <v>4.6500000000000004</v>
      </c>
      <c r="V12" s="19">
        <f t="shared" si="3"/>
        <v>4.9400000000000004</v>
      </c>
      <c r="W12" s="19">
        <f t="shared" si="4"/>
        <v>3.92</v>
      </c>
      <c r="X12" s="19">
        <f t="shared" si="5"/>
        <v>3.47</v>
      </c>
      <c r="Z12" s="20">
        <f t="shared" si="7"/>
        <v>-1.7190083084351038</v>
      </c>
      <c r="AA12" s="20">
        <f>Z12+(P21/20)</f>
        <v>-1.0037603855438797</v>
      </c>
      <c r="AB12" s="20">
        <f>COUNTIF(T8:X34,"&lt;="&amp;AA12)-COUNTIF(T8:X34,"&lt;"&amp;Z12)</f>
        <v>4</v>
      </c>
    </row>
    <row r="13" spans="2:29" ht="15" thickTop="1" x14ac:dyDescent="0.35">
      <c r="B13" s="5">
        <v>6</v>
      </c>
      <c r="C13" s="6" t="s">
        <v>21</v>
      </c>
      <c r="D13" s="7">
        <f>Tariff_Input!D13/Tariff_Input!D$113</f>
        <v>3.629184</v>
      </c>
      <c r="E13" s="7">
        <f>Tariff_Input!E13/Tariff_Input!E$113</f>
        <v>3.8925769256537883</v>
      </c>
      <c r="F13" s="7">
        <f>Tariff_Input!F13/Tariff_Input!F$113</f>
        <v>4.3898794277968554</v>
      </c>
      <c r="G13" s="7">
        <f>Tariff_Input!G13/Tariff_Input!G$113</f>
        <v>3.400545951197286</v>
      </c>
      <c r="H13" s="7">
        <f>Tariff_Input!H13/Tariff_Input!H$113</f>
        <v>4.3993563400833828</v>
      </c>
      <c r="P13" s="17">
        <f>MEDIAN(D8:H34)</f>
        <v>2.4734168733610082</v>
      </c>
      <c r="T13" s="19">
        <f t="shared" si="1"/>
        <v>3.63</v>
      </c>
      <c r="U13" s="19">
        <f t="shared" si="2"/>
        <v>3.89</v>
      </c>
      <c r="V13" s="19">
        <f t="shared" si="3"/>
        <v>4.3899999999999997</v>
      </c>
      <c r="W13" s="19">
        <f t="shared" si="4"/>
        <v>3.4</v>
      </c>
      <c r="X13" s="19">
        <f t="shared" si="5"/>
        <v>4.4000000000000004</v>
      </c>
      <c r="Z13" s="20">
        <f t="shared" si="7"/>
        <v>-1.0037603855438797</v>
      </c>
      <c r="AA13" s="20">
        <f>Z13+(P21/20)</f>
        <v>-0.28851246265265562</v>
      </c>
      <c r="AB13" s="20">
        <f>COUNTIF(T8:X34,"&lt;="&amp;AA13)-COUNTIF(T8:X34,"&lt;"&amp;Z13)</f>
        <v>2</v>
      </c>
    </row>
    <row r="14" spans="2:29" ht="15" thickBot="1" x14ac:dyDescent="0.4">
      <c r="B14" s="5">
        <v>7</v>
      </c>
      <c r="C14" s="6" t="s">
        <v>22</v>
      </c>
      <c r="D14" s="8">
        <f>Tariff_Input!D14/Tariff_Input!D$113</f>
        <v>1.918301</v>
      </c>
      <c r="E14" s="8">
        <f>Tariff_Input!E14/Tariff_Input!E$113</f>
        <v>1.480781842774749</v>
      </c>
      <c r="F14" s="8">
        <f>Tariff_Input!F14/Tariff_Input!F$113</f>
        <v>2.1188123203118949</v>
      </c>
      <c r="G14" s="8">
        <f>Tariff_Input!G14/Tariff_Input!G$113</f>
        <v>1.3652101870348807</v>
      </c>
      <c r="H14" s="8">
        <f>Tariff_Input!H14/Tariff_Input!H$113</f>
        <v>2.8759224781119719</v>
      </c>
      <c r="P14" s="1" t="s">
        <v>57</v>
      </c>
      <c r="T14" s="19">
        <f t="shared" si="1"/>
        <v>1.92</v>
      </c>
      <c r="U14" s="19">
        <f t="shared" si="2"/>
        <v>1.48</v>
      </c>
      <c r="V14" s="19">
        <f t="shared" si="3"/>
        <v>2.12</v>
      </c>
      <c r="W14" s="19">
        <f t="shared" si="4"/>
        <v>1.37</v>
      </c>
      <c r="X14" s="19">
        <f t="shared" si="5"/>
        <v>2.88</v>
      </c>
      <c r="Z14" s="20">
        <f t="shared" si="7"/>
        <v>-0.28851246265265562</v>
      </c>
      <c r="AA14" s="20">
        <f>Z14+(P21/20)</f>
        <v>0.42673546023856845</v>
      </c>
      <c r="AB14" s="20">
        <f>COUNTIF(T8:X34,"&lt;="&amp;AA14)-COUNTIF(T8:X34,"&lt;"&amp;Z14)</f>
        <v>9</v>
      </c>
    </row>
    <row r="15" spans="2:29" ht="15" thickTop="1" x14ac:dyDescent="0.35">
      <c r="B15" s="5">
        <v>8</v>
      </c>
      <c r="C15" s="6" t="s">
        <v>23</v>
      </c>
      <c r="D15" s="7">
        <f>Tariff_Input!D15/Tariff_Input!D$113</f>
        <v>3.121054</v>
      </c>
      <c r="E15" s="7">
        <f>Tariff_Input!E15/Tariff_Input!E$113</f>
        <v>2.8679986294540574</v>
      </c>
      <c r="F15" s="7">
        <f>Tariff_Input!F15/Tariff_Input!F$113</f>
        <v>3.4545773647724047</v>
      </c>
      <c r="G15" s="7">
        <f>Tariff_Input!G15/Tariff_Input!G$113</f>
        <v>2.4957251809092287</v>
      </c>
      <c r="H15" s="7">
        <f>Tariff_Input!H15/Tariff_Input!H$113</f>
        <v>3.3045272317599763</v>
      </c>
      <c r="P15" s="17">
        <f>MODE(T8:X34)</f>
        <v>2.5</v>
      </c>
      <c r="T15" s="19">
        <f t="shared" si="1"/>
        <v>3.12</v>
      </c>
      <c r="U15" s="19">
        <f t="shared" si="2"/>
        <v>2.87</v>
      </c>
      <c r="V15" s="19">
        <f t="shared" si="3"/>
        <v>3.45</v>
      </c>
      <c r="W15" s="19">
        <f t="shared" si="4"/>
        <v>2.5</v>
      </c>
      <c r="X15" s="19">
        <f t="shared" si="5"/>
        <v>3.3</v>
      </c>
      <c r="Z15" s="20">
        <f t="shared" si="7"/>
        <v>0.42673546023856845</v>
      </c>
      <c r="AA15" s="20">
        <f>Z15+(P21/20)</f>
        <v>1.1419833831297925</v>
      </c>
      <c r="AB15" s="20">
        <f>COUNTIF(T8:X34,"&lt;="&amp;AA15)-COUNTIF(T8:X34,"&lt;"&amp;Z15)</f>
        <v>10</v>
      </c>
    </row>
    <row r="16" spans="2:29" ht="15" thickBot="1" x14ac:dyDescent="0.4">
      <c r="B16" s="5">
        <v>9</v>
      </c>
      <c r="C16" s="6" t="s">
        <v>24</v>
      </c>
      <c r="D16" s="8">
        <f>Tariff_Input!D16/Tariff_Input!D$113</f>
        <v>2.263388</v>
      </c>
      <c r="E16" s="8">
        <f>Tariff_Input!E16/Tariff_Input!E$113</f>
        <v>1.9983401834557952</v>
      </c>
      <c r="F16" s="8">
        <f>Tariff_Input!F16/Tariff_Input!F$113</f>
        <v>2.0097678042911364</v>
      </c>
      <c r="G16" s="8">
        <f>Tariff_Input!G16/Tariff_Input!G$113</f>
        <v>1.1736107164987595</v>
      </c>
      <c r="H16" s="8">
        <f>Tariff_Input!H16/Tariff_Input!H$113</f>
        <v>1.8748195667063732</v>
      </c>
      <c r="P16" s="1" t="s">
        <v>58</v>
      </c>
      <c r="T16" s="19">
        <f t="shared" si="1"/>
        <v>2.2599999999999998</v>
      </c>
      <c r="U16" s="19">
        <f t="shared" si="2"/>
        <v>2</v>
      </c>
      <c r="V16" s="19">
        <f t="shared" si="3"/>
        <v>2.0099999999999998</v>
      </c>
      <c r="W16" s="19">
        <f t="shared" si="4"/>
        <v>1.17</v>
      </c>
      <c r="X16" s="19">
        <f t="shared" si="5"/>
        <v>1.87</v>
      </c>
      <c r="Z16" s="20">
        <f t="shared" si="7"/>
        <v>1.1419833831297925</v>
      </c>
      <c r="AA16" s="20">
        <f>Z16+(P21/20)</f>
        <v>1.8572313060210166</v>
      </c>
      <c r="AB16" s="20">
        <f>COUNTIF(T8:X34,"&lt;="&amp;AA16)-COUNTIF(T8:X34,"&lt;"&amp;Z16)</f>
        <v>16</v>
      </c>
    </row>
    <row r="17" spans="2:29" ht="15" thickTop="1" x14ac:dyDescent="0.35">
      <c r="B17" s="5">
        <v>10</v>
      </c>
      <c r="C17" s="6" t="s">
        <v>25</v>
      </c>
      <c r="D17" s="7">
        <f>Tariff_Input!D17/Tariff_Input!D$113</f>
        <v>1.421883</v>
      </c>
      <c r="E17" s="7">
        <f>Tariff_Input!E17/Tariff_Input!E$113</f>
        <v>0.87865171114798135</v>
      </c>
      <c r="F17" s="7">
        <f>Tariff_Input!F17/Tariff_Input!F$113</f>
        <v>1.8336376025922387</v>
      </c>
      <c r="G17" s="7">
        <f>Tariff_Input!G17/Tariff_Input!G$113</f>
        <v>1.0119277851212471</v>
      </c>
      <c r="H17" s="7">
        <f>Tariff_Input!H17/Tariff_Input!H$113</f>
        <v>1.6375842825342466</v>
      </c>
      <c r="P17" s="19">
        <f>MIN(T8:W34)</f>
        <v>-4.58</v>
      </c>
      <c r="T17" s="19">
        <f t="shared" si="1"/>
        <v>1.42</v>
      </c>
      <c r="U17" s="19">
        <f t="shared" si="2"/>
        <v>0.88</v>
      </c>
      <c r="V17" s="19">
        <f t="shared" si="3"/>
        <v>1.83</v>
      </c>
      <c r="W17" s="19">
        <f t="shared" si="4"/>
        <v>1.01</v>
      </c>
      <c r="X17" s="19">
        <f t="shared" si="5"/>
        <v>1.64</v>
      </c>
      <c r="Z17" s="20">
        <f t="shared" si="7"/>
        <v>1.8572313060210166</v>
      </c>
      <c r="AA17" s="20">
        <f>Z17+(P21/20)</f>
        <v>2.5724792289122407</v>
      </c>
      <c r="AB17" s="20">
        <f>COUNTIF(T8:X34,"&lt;="&amp;AA17)-COUNTIF(T8:X34,"&lt;"&amp;Z17)</f>
        <v>19</v>
      </c>
    </row>
    <row r="18" spans="2:29" ht="15" thickBot="1" x14ac:dyDescent="0.4">
      <c r="B18" s="5">
        <v>11</v>
      </c>
      <c r="C18" s="6" t="s">
        <v>26</v>
      </c>
      <c r="D18" s="8">
        <f>Tariff_Input!D18/Tariff_Input!D$113</f>
        <v>3.2478630000000002</v>
      </c>
      <c r="E18" s="8">
        <f>Tariff_Input!E18/Tariff_Input!E$113</f>
        <v>3.4320792003634355</v>
      </c>
      <c r="F18" s="8">
        <f>Tariff_Input!F18/Tariff_Input!F$113</f>
        <v>1.816407704009708</v>
      </c>
      <c r="G18" s="8">
        <f>Tariff_Input!G18/Tariff_Input!G$113</f>
        <v>1.0240063475168328</v>
      </c>
      <c r="H18" s="8">
        <f>Tariff_Input!H18/Tariff_Input!H$113</f>
        <v>1.7588399457266233</v>
      </c>
      <c r="P18" s="1" t="s">
        <v>59</v>
      </c>
      <c r="T18" s="19">
        <f t="shared" si="1"/>
        <v>3.25</v>
      </c>
      <c r="U18" s="19">
        <f t="shared" si="2"/>
        <v>3.43</v>
      </c>
      <c r="V18" s="19">
        <f t="shared" si="3"/>
        <v>1.82</v>
      </c>
      <c r="W18" s="19">
        <f t="shared" si="4"/>
        <v>1.02</v>
      </c>
      <c r="X18" s="19">
        <f t="shared" si="5"/>
        <v>1.76</v>
      </c>
      <c r="Z18" s="20">
        <f t="shared" si="7"/>
        <v>2.5724792289122407</v>
      </c>
      <c r="AA18" s="20">
        <f>Z18+(P21/20)</f>
        <v>3.2877271518034648</v>
      </c>
      <c r="AB18" s="20">
        <f>COUNTIF(T8:X34,"&lt;="&amp;AA18)-COUNTIF(T8:X34,"&lt;"&amp;Z18)</f>
        <v>24</v>
      </c>
    </row>
    <row r="19" spans="2:29" ht="15" thickTop="1" x14ac:dyDescent="0.35">
      <c r="B19" s="5">
        <v>12</v>
      </c>
      <c r="C19" s="6" t="s">
        <v>27</v>
      </c>
      <c r="D19" s="7">
        <f>Tariff_Input!D19/Tariff_Input!D$113</f>
        <v>0.75454299999999996</v>
      </c>
      <c r="E19" s="7">
        <f>Tariff_Input!E19/Tariff_Input!E$113</f>
        <v>1.1739157140712648</v>
      </c>
      <c r="F19" s="7">
        <f>Tariff_Input!F19/Tariff_Input!F$113</f>
        <v>1.1600673683870801</v>
      </c>
      <c r="G19" s="7">
        <f>Tariff_Input!G19/Tariff_Input!G$113</f>
        <v>0.37725766038070163</v>
      </c>
      <c r="H19" s="7">
        <f>Tariff_Input!H19/Tariff_Input!H$113</f>
        <v>0.91990119431209061</v>
      </c>
      <c r="P19" s="19">
        <f>MAX(T8:W34)</f>
        <v>9.7200000000000006</v>
      </c>
      <c r="T19" s="19">
        <f t="shared" si="1"/>
        <v>0.75</v>
      </c>
      <c r="U19" s="19">
        <f t="shared" si="2"/>
        <v>1.17</v>
      </c>
      <c r="V19" s="19">
        <f t="shared" si="3"/>
        <v>1.1599999999999999</v>
      </c>
      <c r="W19" s="19">
        <f t="shared" si="4"/>
        <v>0.38</v>
      </c>
      <c r="X19" s="19">
        <f t="shared" si="5"/>
        <v>0.92</v>
      </c>
      <c r="Z19" s="20">
        <f t="shared" si="7"/>
        <v>3.2877271518034648</v>
      </c>
      <c r="AA19" s="20">
        <f>Z19+(P21/20)</f>
        <v>4.0029750746946888</v>
      </c>
      <c r="AB19" s="20">
        <f>COUNTIF(T8:X34,"&lt;="&amp;AA19)-COUNTIF(T8:X34,"&lt;"&amp;Z19)</f>
        <v>20</v>
      </c>
    </row>
    <row r="20" spans="2:29" ht="15" thickBot="1" x14ac:dyDescent="0.4">
      <c r="B20" s="5">
        <v>13</v>
      </c>
      <c r="C20" s="6" t="s">
        <v>28</v>
      </c>
      <c r="D20" s="8">
        <f>Tariff_Input!D20/Tariff_Input!D$113</f>
        <v>3.6338979999999999</v>
      </c>
      <c r="E20" s="8">
        <f>Tariff_Input!E20/Tariff_Input!E$113</f>
        <v>3.7518602186142056</v>
      </c>
      <c r="F20" s="8">
        <f>Tariff_Input!F20/Tariff_Input!F$113</f>
        <v>3.0962721754666802</v>
      </c>
      <c r="G20" s="8">
        <f>Tariff_Input!G20/Tariff_Input!G$113</f>
        <v>2.2322508198501492</v>
      </c>
      <c r="H20" s="8">
        <f>Tariff_Input!H20/Tariff_Input!H$113</f>
        <v>2.4459218043478264</v>
      </c>
      <c r="P20" s="1" t="s">
        <v>60</v>
      </c>
      <c r="T20" s="19">
        <f t="shared" si="1"/>
        <v>3.63</v>
      </c>
      <c r="U20" s="19">
        <f t="shared" si="2"/>
        <v>3.75</v>
      </c>
      <c r="V20" s="19">
        <f t="shared" si="3"/>
        <v>3.1</v>
      </c>
      <c r="W20" s="19">
        <f t="shared" si="4"/>
        <v>2.23</v>
      </c>
      <c r="X20" s="19">
        <f t="shared" si="5"/>
        <v>2.4500000000000002</v>
      </c>
      <c r="Z20" s="20">
        <f t="shared" si="7"/>
        <v>4.0029750746946888</v>
      </c>
      <c r="AA20" s="20">
        <f>Z20+(P21/20)</f>
        <v>4.7182229975859133</v>
      </c>
      <c r="AB20" s="20">
        <f>COUNTIF(T8:X34,"&lt;="&amp;AA20)-COUNTIF(T8:X34,"&lt;"&amp;Z20)</f>
        <v>8</v>
      </c>
    </row>
    <row r="21" spans="2:29" ht="15" thickTop="1" x14ac:dyDescent="0.35">
      <c r="B21" s="5">
        <v>14</v>
      </c>
      <c r="C21" s="6" t="s">
        <v>29</v>
      </c>
      <c r="D21" s="7">
        <f>Tariff_Input!D21/Tariff_Input!D$113</f>
        <v>0.55554199999999998</v>
      </c>
      <c r="E21" s="7">
        <f>Tariff_Input!E21/Tariff_Input!E$113</f>
        <v>0.81464884016749617</v>
      </c>
      <c r="F21" s="7">
        <f>Tariff_Input!F21/Tariff_Input!F$113</f>
        <v>0.49204787970876046</v>
      </c>
      <c r="G21" s="7">
        <f>Tariff_Input!G21/Tariff_Input!G$113</f>
        <v>-0.27634258138004353</v>
      </c>
      <c r="H21" s="7">
        <f>Tariff_Input!H21/Tariff_Input!H$113</f>
        <v>0.24456594341870164</v>
      </c>
      <c r="P21" s="20">
        <f>MAX(J12:M12)</f>
        <v>14.304958457824481</v>
      </c>
      <c r="T21" s="19">
        <f t="shared" si="1"/>
        <v>0.56000000000000005</v>
      </c>
      <c r="U21" s="19">
        <f t="shared" si="2"/>
        <v>0.81</v>
      </c>
      <c r="V21" s="19">
        <f t="shared" si="3"/>
        <v>0.49</v>
      </c>
      <c r="W21" s="19">
        <f t="shared" si="4"/>
        <v>-0.28000000000000003</v>
      </c>
      <c r="X21" s="19">
        <f t="shared" si="5"/>
        <v>0.24</v>
      </c>
      <c r="Z21" s="20">
        <f t="shared" si="7"/>
        <v>4.7182229975859133</v>
      </c>
      <c r="AA21" s="20">
        <f>Z21+(P21/20)</f>
        <v>5.4334709204771379</v>
      </c>
      <c r="AB21" s="20">
        <f>COUNTIF(T8:X34,"&lt;="&amp;AA21)-COUNTIF(T8:X34,"&lt;"&amp;Z21)</f>
        <v>2</v>
      </c>
    </row>
    <row r="22" spans="2:29" x14ac:dyDescent="0.35">
      <c r="B22" s="5">
        <v>15</v>
      </c>
      <c r="C22" s="6" t="s">
        <v>30</v>
      </c>
      <c r="D22" s="8">
        <f>Tariff_Input!D22/Tariff_Input!D$113</f>
        <v>4.2350120000000002</v>
      </c>
      <c r="E22" s="8">
        <f>Tariff_Input!E22/Tariff_Input!E$113</f>
        <v>4.3201035938216013</v>
      </c>
      <c r="F22" s="8">
        <f>Tariff_Input!F22/Tariff_Input!F$113</f>
        <v>3.8449788389920219</v>
      </c>
      <c r="G22" s="8">
        <f>Tariff_Input!G22/Tariff_Input!G$113</f>
        <v>2.975538486457753</v>
      </c>
      <c r="H22" s="8">
        <f>Tariff_Input!H22/Tariff_Input!H$113</f>
        <v>3.3444721649047056</v>
      </c>
      <c r="T22" s="19">
        <f t="shared" si="1"/>
        <v>4.24</v>
      </c>
      <c r="U22" s="19">
        <f t="shared" si="2"/>
        <v>4.32</v>
      </c>
      <c r="V22" s="19">
        <f t="shared" si="3"/>
        <v>3.84</v>
      </c>
      <c r="W22" s="19">
        <f t="shared" si="4"/>
        <v>2.98</v>
      </c>
      <c r="X22" s="19">
        <f t="shared" si="5"/>
        <v>3.34</v>
      </c>
      <c r="Z22" s="20">
        <f t="shared" si="7"/>
        <v>5.4334709204771379</v>
      </c>
      <c r="AA22" s="20">
        <f>Z22+(P21/20)</f>
        <v>6.1487188433683624</v>
      </c>
      <c r="AB22" s="20">
        <f>COUNTIF(T8:X34,"&lt;="&amp;AA22)-COUNTIF(T8:X34,"&lt;"&amp;Z22)</f>
        <v>4</v>
      </c>
      <c r="AC22" s="17"/>
    </row>
    <row r="23" spans="2:29" x14ac:dyDescent="0.35">
      <c r="B23" s="5">
        <v>16</v>
      </c>
      <c r="C23" s="6" t="s">
        <v>31</v>
      </c>
      <c r="D23" s="7">
        <f>Tariff_Input!D23/Tariff_Input!D$113</f>
        <v>2.7172200000000002</v>
      </c>
      <c r="E23" s="7">
        <f>Tariff_Input!E23/Tariff_Input!E$113</f>
        <v>2.7129170122461876</v>
      </c>
      <c r="F23" s="7">
        <f>Tariff_Input!F23/Tariff_Input!F$113</f>
        <v>2.3563313646174895</v>
      </c>
      <c r="G23" s="7">
        <f>Tariff_Input!G23/Tariff_Input!G$113</f>
        <v>1.278186679795474</v>
      </c>
      <c r="H23" s="7">
        <f>Tariff_Input!H23/Tariff_Input!H$113</f>
        <v>1.4630637813430616</v>
      </c>
      <c r="T23" s="19">
        <f t="shared" si="1"/>
        <v>2.72</v>
      </c>
      <c r="U23" s="19">
        <f t="shared" si="2"/>
        <v>2.71</v>
      </c>
      <c r="V23" s="19">
        <f t="shared" si="3"/>
        <v>2.36</v>
      </c>
      <c r="W23" s="19">
        <f t="shared" si="4"/>
        <v>1.28</v>
      </c>
      <c r="X23" s="19">
        <f t="shared" si="5"/>
        <v>1.46</v>
      </c>
      <c r="Z23" s="20">
        <f t="shared" si="7"/>
        <v>6.1487188433683624</v>
      </c>
      <c r="AA23" s="20">
        <f>Z23+(P21/20)</f>
        <v>6.8639667662595869</v>
      </c>
      <c r="AB23" s="20">
        <f>COUNTIF(T8:X34,"&lt;="&amp;AA23)-COUNTIF(T8:X34,"&lt;"&amp;Z23)</f>
        <v>1</v>
      </c>
    </row>
    <row r="24" spans="2:29" x14ac:dyDescent="0.35">
      <c r="B24" s="5">
        <v>17</v>
      </c>
      <c r="C24" s="6" t="s">
        <v>32</v>
      </c>
      <c r="D24" s="8">
        <f>Tariff_Input!D24/Tariff_Input!D$113</f>
        <v>2.6722260000000002</v>
      </c>
      <c r="E24" s="8">
        <f>Tariff_Input!E24/Tariff_Input!E$113</f>
        <v>3.2798378196255036</v>
      </c>
      <c r="F24" s="8">
        <f>Tariff_Input!F24/Tariff_Input!F$113</f>
        <v>2.9446690602359866</v>
      </c>
      <c r="G24" s="8">
        <f>Tariff_Input!G24/Tariff_Input!G$113</f>
        <v>2.3570846185642687</v>
      </c>
      <c r="H24" s="8">
        <f>Tariff_Input!H24/Tariff_Input!H$113</f>
        <v>2.8428989437164982</v>
      </c>
      <c r="T24" s="19">
        <f t="shared" si="1"/>
        <v>2.67</v>
      </c>
      <c r="U24" s="19">
        <f t="shared" si="2"/>
        <v>3.28</v>
      </c>
      <c r="V24" s="19">
        <f t="shared" si="3"/>
        <v>2.94</v>
      </c>
      <c r="W24" s="19">
        <f t="shared" si="4"/>
        <v>2.36</v>
      </c>
      <c r="X24" s="19">
        <f t="shared" si="5"/>
        <v>2.84</v>
      </c>
      <c r="Z24" s="20">
        <f t="shared" si="7"/>
        <v>6.8639667662595869</v>
      </c>
      <c r="AA24" s="20">
        <f>Z24+(P21/20)</f>
        <v>7.5792146891508114</v>
      </c>
      <c r="AB24" s="20">
        <f>COUNTIF(T8:X34,"&lt;="&amp;AA24)-COUNTIF(T8:X34,"&lt;"&amp;Z24)</f>
        <v>0</v>
      </c>
    </row>
    <row r="25" spans="2:29" x14ac:dyDescent="0.35">
      <c r="B25" s="5">
        <v>18</v>
      </c>
      <c r="C25" s="6" t="s">
        <v>33</v>
      </c>
      <c r="D25" s="7">
        <f>Tariff_Input!D25/Tariff_Input!D$113</f>
        <v>1.0264420000000001</v>
      </c>
      <c r="E25" s="7">
        <f>Tariff_Input!E25/Tariff_Input!E$113</f>
        <v>0.58896033649363988</v>
      </c>
      <c r="F25" s="7">
        <f>Tariff_Input!F25/Tariff_Input!F$113</f>
        <v>0.31063702070692728</v>
      </c>
      <c r="G25" s="7">
        <f>Tariff_Input!G25/Tariff_Input!G$113</f>
        <v>0.39743728385561677</v>
      </c>
      <c r="H25" s="7">
        <f>Tariff_Input!H25/Tariff_Input!H$113</f>
        <v>0.41993637611673618</v>
      </c>
      <c r="T25" s="19">
        <f t="shared" si="1"/>
        <v>1.03</v>
      </c>
      <c r="U25" s="19">
        <f t="shared" si="2"/>
        <v>0.59</v>
      </c>
      <c r="V25" s="19">
        <f t="shared" si="3"/>
        <v>0.31</v>
      </c>
      <c r="W25" s="19">
        <f t="shared" si="4"/>
        <v>0.4</v>
      </c>
      <c r="X25" s="19">
        <f t="shared" si="5"/>
        <v>0.42</v>
      </c>
      <c r="Z25" s="20">
        <f t="shared" si="7"/>
        <v>7.5792146891508114</v>
      </c>
      <c r="AA25" s="20">
        <f>Z25+(P21/20)</f>
        <v>8.2944626120420359</v>
      </c>
      <c r="AB25" s="20">
        <f>COUNTIF(T8:X34,"&lt;="&amp;AA25)-COUNTIF(T8:X34,"&lt;"&amp;Z25)</f>
        <v>0</v>
      </c>
    </row>
    <row r="26" spans="2:29" x14ac:dyDescent="0.35">
      <c r="B26" s="5">
        <v>19</v>
      </c>
      <c r="C26" s="6" t="s">
        <v>34</v>
      </c>
      <c r="D26" s="8">
        <f>Tariff_Input!D26/Tariff_Input!D$113</f>
        <v>5.1666239999999997</v>
      </c>
      <c r="E26" s="8">
        <f>Tariff_Input!E26/Tariff_Input!E$113</f>
        <v>3.4564266054357273</v>
      </c>
      <c r="F26" s="8">
        <f>Tariff_Input!F26/Tariff_Input!F$113</f>
        <v>3.2858029822106323</v>
      </c>
      <c r="G26" s="8">
        <f>Tariff_Input!G26/Tariff_Input!G$113</f>
        <v>2.4734168733610082</v>
      </c>
      <c r="H26" s="8">
        <f>Tariff_Input!H26/Tariff_Input!H$113</f>
        <v>2.1404564207861823</v>
      </c>
      <c r="T26" s="19">
        <f t="shared" si="1"/>
        <v>5.17</v>
      </c>
      <c r="U26" s="19">
        <f t="shared" si="2"/>
        <v>3.46</v>
      </c>
      <c r="V26" s="19">
        <f t="shared" si="3"/>
        <v>3.29</v>
      </c>
      <c r="W26" s="19">
        <f t="shared" si="4"/>
        <v>2.4700000000000002</v>
      </c>
      <c r="X26" s="19">
        <f t="shared" si="5"/>
        <v>2.14</v>
      </c>
      <c r="Z26" s="20">
        <f t="shared" si="7"/>
        <v>8.2944626120420359</v>
      </c>
      <c r="AA26" s="20">
        <f>Z26+(P21/20)</f>
        <v>9.0097105349332605</v>
      </c>
      <c r="AB26" s="20">
        <f>COUNTIF(T8:X34,"&lt;="&amp;AA26)-COUNTIF(T8:X34,"&lt;"&amp;Z26)</f>
        <v>0</v>
      </c>
    </row>
    <row r="27" spans="2:29" x14ac:dyDescent="0.35">
      <c r="B27" s="5">
        <v>20</v>
      </c>
      <c r="C27" s="6" t="s">
        <v>35</v>
      </c>
      <c r="D27" s="7">
        <f>Tariff_Input!D27/Tariff_Input!D$113</f>
        <v>9.4138559999999991</v>
      </c>
      <c r="E27" s="7">
        <f>Tariff_Input!E27/Tariff_Input!E$113</f>
        <v>9.5922373933001506</v>
      </c>
      <c r="F27" s="7">
        <f>Tariff_Input!F27/Tariff_Input!F$113</f>
        <v>9.7248004345356431</v>
      </c>
      <c r="G27" s="7">
        <f>Tariff_Input!G27/Tariff_Input!G$113</f>
        <v>9.6039214582088785</v>
      </c>
      <c r="H27" s="7">
        <f>Tariff_Input!H27/Tariff_Input!H$113</f>
        <v>9.6496659525014898</v>
      </c>
      <c r="T27" s="19">
        <f t="shared" si="1"/>
        <v>9.41</v>
      </c>
      <c r="U27" s="19">
        <f t="shared" si="2"/>
        <v>9.59</v>
      </c>
      <c r="V27" s="19">
        <f t="shared" si="3"/>
        <v>9.7200000000000006</v>
      </c>
      <c r="W27" s="19">
        <f t="shared" si="4"/>
        <v>9.6</v>
      </c>
      <c r="X27" s="19">
        <f t="shared" si="5"/>
        <v>9.65</v>
      </c>
      <c r="Z27" s="20">
        <f t="shared" si="7"/>
        <v>9.0097105349332605</v>
      </c>
      <c r="AA27" s="20">
        <f>Z27+(P21/20)</f>
        <v>9.724958457824485</v>
      </c>
      <c r="AB27" s="20">
        <f>COUNTIF(T8:X34,"&lt;="&amp;AA27)-COUNTIF(T8:X34,"&lt;"&amp;Z27)</f>
        <v>5</v>
      </c>
    </row>
    <row r="28" spans="2:29" x14ac:dyDescent="0.35">
      <c r="B28" s="5">
        <v>21</v>
      </c>
      <c r="C28" s="6" t="s">
        <v>36</v>
      </c>
      <c r="D28" s="8">
        <f>Tariff_Input!D28/Tariff_Input!D$113</f>
        <v>5.5136500000000002</v>
      </c>
      <c r="E28" s="8">
        <f>Tariff_Input!E28/Tariff_Input!E$113</f>
        <v>6.0258974600616257</v>
      </c>
      <c r="F28" s="8">
        <f>Tariff_Input!F28/Tariff_Input!F$113</f>
        <v>6.1168523664764658</v>
      </c>
      <c r="G28" s="8">
        <f>Tariff_Input!G28/Tariff_Input!G$113</f>
        <v>6.3247359416291182</v>
      </c>
      <c r="H28" s="8">
        <f>Tariff_Input!H28/Tariff_Input!H$113</f>
        <v>6.0688527791840388</v>
      </c>
      <c r="T28" s="19">
        <f t="shared" si="1"/>
        <v>5.51</v>
      </c>
      <c r="U28" s="19">
        <f t="shared" si="2"/>
        <v>6.03</v>
      </c>
      <c r="V28" s="19">
        <f t="shared" si="3"/>
        <v>6.12</v>
      </c>
      <c r="W28" s="19">
        <f t="shared" si="4"/>
        <v>6.32</v>
      </c>
      <c r="X28" s="19">
        <f t="shared" si="5"/>
        <v>6.07</v>
      </c>
      <c r="Z28" s="20"/>
      <c r="AA28" s="20"/>
    </row>
    <row r="29" spans="2:29" x14ac:dyDescent="0.35">
      <c r="B29" s="5">
        <v>22</v>
      </c>
      <c r="C29" s="6" t="s">
        <v>37</v>
      </c>
      <c r="D29" s="7">
        <f>Tariff_Input!D29/Tariff_Input!D$113</f>
        <v>3.1149230000000001</v>
      </c>
      <c r="E29" s="7">
        <f>Tariff_Input!E29/Tariff_Input!E$113</f>
        <v>3.4904476774907165</v>
      </c>
      <c r="F29" s="7">
        <f>Tariff_Input!F29/Tariff_Input!F$113</f>
        <v>4.3784040423691621</v>
      </c>
      <c r="G29" s="7">
        <f>Tariff_Input!G29/Tariff_Input!G$113</f>
        <v>4.3085178146863763</v>
      </c>
      <c r="H29" s="7">
        <f>Tariff_Input!H29/Tariff_Input!H$113</f>
        <v>4.1870471450268019</v>
      </c>
      <c r="T29" s="19">
        <f t="shared" si="1"/>
        <v>3.11</v>
      </c>
      <c r="U29" s="19">
        <f t="shared" si="2"/>
        <v>3.49</v>
      </c>
      <c r="V29" s="19">
        <f t="shared" si="3"/>
        <v>4.38</v>
      </c>
      <c r="W29" s="19">
        <f t="shared" si="4"/>
        <v>4.3099999999999996</v>
      </c>
      <c r="X29" s="19">
        <f t="shared" si="5"/>
        <v>4.1900000000000004</v>
      </c>
      <c r="Z29" s="20"/>
      <c r="AA29" s="20"/>
    </row>
    <row r="30" spans="2:29" x14ac:dyDescent="0.35">
      <c r="B30" s="5">
        <v>23</v>
      </c>
      <c r="C30" s="6" t="s">
        <v>38</v>
      </c>
      <c r="D30" s="8">
        <f>Tariff_Input!D30/Tariff_Input!D$113</f>
        <v>-2.7192430000000001</v>
      </c>
      <c r="E30" s="8">
        <f>Tariff_Input!E30/Tariff_Input!E$113</f>
        <v>-4.3248713086829422</v>
      </c>
      <c r="F30" s="8">
        <f>Tariff_Input!F30/Tariff_Input!F$113</f>
        <v>-4.5801580232888384</v>
      </c>
      <c r="G30" s="8">
        <f>Tariff_Input!G30/Tariff_Input!G$113</f>
        <v>-1.6863427690224269</v>
      </c>
      <c r="H30" s="8">
        <f>Tariff_Input!H30/Tariff_Input!H$113</f>
        <v>-4.1192484782608698</v>
      </c>
      <c r="T30" s="19">
        <f t="shared" si="1"/>
        <v>-2.72</v>
      </c>
      <c r="U30" s="19">
        <f t="shared" si="2"/>
        <v>-4.32</v>
      </c>
      <c r="V30" s="19">
        <f t="shared" si="3"/>
        <v>-4.58</v>
      </c>
      <c r="W30" s="19">
        <f t="shared" si="4"/>
        <v>-1.69</v>
      </c>
      <c r="X30" s="19">
        <f t="shared" si="5"/>
        <v>-4.12</v>
      </c>
      <c r="Z30" s="20"/>
      <c r="AA30" s="20"/>
    </row>
    <row r="31" spans="2:29" x14ac:dyDescent="0.35">
      <c r="B31" s="5">
        <v>24</v>
      </c>
      <c r="C31" s="6" t="s">
        <v>39</v>
      </c>
      <c r="D31" s="7">
        <f>Tariff_Input!D31/Tariff_Input!D$113</f>
        <v>-2.7478940000000001</v>
      </c>
      <c r="E31" s="7">
        <f>Tariff_Input!E31/Tariff_Input!E$113</f>
        <v>-2.5160544087066445</v>
      </c>
      <c r="F31" s="7">
        <f>Tariff_Input!F31/Tariff_Input!F$113</f>
        <v>-2.7305352347473599</v>
      </c>
      <c r="G31" s="7">
        <f>Tariff_Input!G31/Tariff_Input!G$113</f>
        <v>-1.1450699536779223</v>
      </c>
      <c r="H31" s="7">
        <f>Tariff_Input!H31/Tariff_Input!H$113</f>
        <v>-2.1170149402918406</v>
      </c>
      <c r="T31" s="19">
        <f t="shared" si="1"/>
        <v>-2.75</v>
      </c>
      <c r="U31" s="19">
        <f t="shared" si="2"/>
        <v>-2.52</v>
      </c>
      <c r="V31" s="19">
        <f t="shared" si="3"/>
        <v>-2.73</v>
      </c>
      <c r="W31" s="19">
        <f t="shared" si="4"/>
        <v>-1.1499999999999999</v>
      </c>
      <c r="X31" s="19">
        <f t="shared" si="5"/>
        <v>-2.12</v>
      </c>
      <c r="Z31" s="20"/>
      <c r="AA31" s="20"/>
    </row>
    <row r="32" spans="2:29" x14ac:dyDescent="0.35">
      <c r="B32" s="5">
        <v>25</v>
      </c>
      <c r="C32" s="6" t="s">
        <v>40</v>
      </c>
      <c r="D32" s="8">
        <f>Tariff_Input!D32/Tariff_Input!D$113</f>
        <v>-0.12327299999999999</v>
      </c>
      <c r="E32" s="8">
        <f>Tariff_Input!E32/Tariff_Input!E$113</f>
        <v>-0.18612813715730425</v>
      </c>
      <c r="F32" s="8">
        <f>Tariff_Input!F32/Tariff_Input!F$113</f>
        <v>-0.49472761625054867</v>
      </c>
      <c r="G32" s="8">
        <f>Tariff_Input!G32/Tariff_Input!G$113</f>
        <v>-0.5195298953323545</v>
      </c>
      <c r="H32" s="8">
        <f>Tariff_Input!H32/Tariff_Input!H$113</f>
        <v>-0.26630478938356167</v>
      </c>
      <c r="T32" s="19">
        <f t="shared" si="1"/>
        <v>-0.12</v>
      </c>
      <c r="U32" s="19">
        <f t="shared" si="2"/>
        <v>-0.19</v>
      </c>
      <c r="V32" s="19">
        <f t="shared" si="3"/>
        <v>-0.49</v>
      </c>
      <c r="W32" s="19">
        <f t="shared" si="4"/>
        <v>-0.52</v>
      </c>
      <c r="X32" s="19">
        <f t="shared" si="5"/>
        <v>-0.27</v>
      </c>
      <c r="Z32" s="20"/>
      <c r="AA32" s="20"/>
    </row>
    <row r="33" spans="2:28" x14ac:dyDescent="0.35">
      <c r="B33" s="5">
        <v>26</v>
      </c>
      <c r="C33" s="6" t="s">
        <v>41</v>
      </c>
      <c r="D33" s="7">
        <f>Tariff_Input!D33/Tariff_Input!D$113</f>
        <v>-2.8671139999999999</v>
      </c>
      <c r="E33" s="7">
        <f>Tariff_Input!E33/Tariff_Input!E$113</f>
        <v>-2.9997897193647782</v>
      </c>
      <c r="F33" s="7">
        <f>Tariff_Input!F33/Tariff_Input!F$113</f>
        <v>1.5752381434251632</v>
      </c>
      <c r="G33" s="7">
        <f>Tariff_Input!G33/Tariff_Input!G$113</f>
        <v>2.9306872355338425</v>
      </c>
      <c r="H33" s="7">
        <f>Tariff_Input!H33/Tariff_Input!H$113</f>
        <v>2.5034926540351403</v>
      </c>
      <c r="T33" s="19">
        <f t="shared" si="1"/>
        <v>-2.87</v>
      </c>
      <c r="U33" s="19">
        <f t="shared" si="2"/>
        <v>-3</v>
      </c>
      <c r="V33" s="19">
        <f t="shared" si="3"/>
        <v>1.58</v>
      </c>
      <c r="W33" s="19">
        <f t="shared" si="4"/>
        <v>2.93</v>
      </c>
      <c r="X33" s="19">
        <f t="shared" si="5"/>
        <v>2.5</v>
      </c>
      <c r="Z33" s="20"/>
      <c r="AA33" s="20"/>
    </row>
    <row r="34" spans="2:28" x14ac:dyDescent="0.35">
      <c r="B34" s="5">
        <v>27</v>
      </c>
      <c r="C34" s="6" t="s">
        <v>42</v>
      </c>
      <c r="D34" s="8">
        <f>Tariff_Input!D34/Tariff_Input!D$113</f>
        <v>-1.6801459999999999</v>
      </c>
      <c r="E34" s="8">
        <f>Tariff_Input!E34/Tariff_Input!E$113</f>
        <v>-1.438533202733665</v>
      </c>
      <c r="F34" s="8">
        <f>Tariff_Input!F34/Tariff_Input!F$113</f>
        <v>2.7313128197051459</v>
      </c>
      <c r="G34" s="8">
        <f>Tariff_Input!G34/Tariff_Input!G$113</f>
        <v>3.2861821873386319</v>
      </c>
      <c r="H34" s="8">
        <f>Tariff_Input!H34/Tariff_Input!H$113</f>
        <v>3.1183321822513403</v>
      </c>
      <c r="T34" s="19">
        <f t="shared" si="1"/>
        <v>-1.68</v>
      </c>
      <c r="U34" s="19">
        <f t="shared" si="2"/>
        <v>-1.44</v>
      </c>
      <c r="V34" s="19">
        <f t="shared" si="3"/>
        <v>2.73</v>
      </c>
      <c r="W34" s="19">
        <f t="shared" si="4"/>
        <v>3.29</v>
      </c>
      <c r="X34" s="19">
        <f t="shared" si="5"/>
        <v>3.12</v>
      </c>
    </row>
    <row r="36" spans="2:28" x14ac:dyDescent="0.35">
      <c r="D36" s="15" t="s">
        <v>48</v>
      </c>
      <c r="E36" s="15" t="s">
        <v>48</v>
      </c>
      <c r="F36" s="15" t="s">
        <v>48</v>
      </c>
      <c r="G36" s="15" t="s">
        <v>48</v>
      </c>
      <c r="H36" s="15" t="s">
        <v>48</v>
      </c>
    </row>
    <row r="37" spans="2:28" x14ac:dyDescent="0.35">
      <c r="B37" s="31" t="s">
        <v>11</v>
      </c>
      <c r="C37" s="32"/>
      <c r="D37" s="27" t="s">
        <v>43</v>
      </c>
      <c r="E37" s="27" t="s">
        <v>43</v>
      </c>
      <c r="F37" s="27" t="s">
        <v>43</v>
      </c>
      <c r="G37" s="27" t="s">
        <v>43</v>
      </c>
      <c r="H37" s="27" t="s">
        <v>43</v>
      </c>
    </row>
    <row r="38" spans="2:28" x14ac:dyDescent="0.35">
      <c r="B38" s="33"/>
      <c r="C38" s="33"/>
      <c r="D38" s="28"/>
      <c r="E38" s="28"/>
      <c r="F38" s="28"/>
      <c r="G38" s="28"/>
      <c r="H38" s="28"/>
    </row>
    <row r="39" spans="2:28" ht="15" thickBot="1" x14ac:dyDescent="0.4">
      <c r="B39" s="1" t="s">
        <v>13</v>
      </c>
      <c r="C39" s="1" t="s">
        <v>14</v>
      </c>
      <c r="D39" s="1" t="s">
        <v>15</v>
      </c>
      <c r="E39" s="1" t="s">
        <v>15</v>
      </c>
      <c r="F39" s="1" t="s">
        <v>15</v>
      </c>
      <c r="G39" s="1" t="s">
        <v>15</v>
      </c>
      <c r="H39" s="1" t="s">
        <v>15</v>
      </c>
      <c r="J39" s="1" t="s">
        <v>58</v>
      </c>
      <c r="K39" s="1" t="s">
        <v>58</v>
      </c>
      <c r="L39" s="1" t="s">
        <v>58</v>
      </c>
      <c r="M39" s="1" t="s">
        <v>58</v>
      </c>
      <c r="N39" s="1" t="s">
        <v>58</v>
      </c>
      <c r="P39" s="1" t="s">
        <v>52</v>
      </c>
      <c r="Q39" s="18" t="s">
        <v>53</v>
      </c>
    </row>
    <row r="40" spans="2:28" ht="15" thickTop="1" x14ac:dyDescent="0.35">
      <c r="B40" s="2">
        <v>1</v>
      </c>
      <c r="C40" s="3" t="s">
        <v>16</v>
      </c>
      <c r="D40" s="4">
        <f>Tariff_Input!D40/Tariff_Input!D$113</f>
        <v>24.098106999999999</v>
      </c>
      <c r="E40" s="4">
        <f>Tariff_Input!E40/Tariff_Input!E$113</f>
        <v>21.506836244686735</v>
      </c>
      <c r="F40" s="4">
        <f>Tariff_Input!F40/Tariff_Input!F$113</f>
        <v>24.152004090470164</v>
      </c>
      <c r="G40" s="4">
        <f>Tariff_Input!G40/Tariff_Input!G$113</f>
        <v>27.816409982812736</v>
      </c>
      <c r="H40" s="4">
        <f>Tariff_Input!H40/Tariff_Input!H$113</f>
        <v>36.457989363311498</v>
      </c>
      <c r="J40" s="19">
        <f>MIN(D40:D66)</f>
        <v>-12.129115000000001</v>
      </c>
      <c r="K40" s="19">
        <f t="shared" ref="K40" si="10">MIN(E40:E66)</f>
        <v>-12.272868652287272</v>
      </c>
      <c r="L40" s="19">
        <f t="shared" ref="L40" si="11">MIN(F40:F66)</f>
        <v>-7.5735304301205755</v>
      </c>
      <c r="M40" s="19">
        <f t="shared" ref="M40" si="12">MIN(G40:G66)</f>
        <v>-7.331004197514301</v>
      </c>
      <c r="N40" s="19">
        <f t="shared" ref="N40" si="13">MIN(H40:H66)</f>
        <v>-8.9476650244192975</v>
      </c>
      <c r="P40" s="17">
        <f>MAX(D40:H66)</f>
        <v>36.457989363311498</v>
      </c>
      <c r="Q40" s="17">
        <f>PERCENTILE(D40:H66,0.05)</f>
        <v>-7.8312249739353721</v>
      </c>
      <c r="T40" s="19">
        <f>ROUND(D40,2)</f>
        <v>24.1</v>
      </c>
      <c r="U40" s="19">
        <f>ROUND(E40,2)</f>
        <v>21.51</v>
      </c>
      <c r="V40" s="19">
        <f>ROUND(F40,2)</f>
        <v>24.15</v>
      </c>
      <c r="W40" s="19">
        <f>ROUND(G40,2)</f>
        <v>27.82</v>
      </c>
      <c r="X40" s="19">
        <f>ROUND(H40,2)</f>
        <v>36.46</v>
      </c>
      <c r="Z40" s="19">
        <f>P49</f>
        <v>-12.27</v>
      </c>
      <c r="AA40" s="20">
        <f>Z40+(P53/20)</f>
        <v>-10.4586389</v>
      </c>
      <c r="AB40" s="20">
        <f>COUNTIF(T40:X66,"&lt;="&amp;AA40)-COUNTIF(T40:X66,"&lt;"&amp;Z40)</f>
        <v>2</v>
      </c>
    </row>
    <row r="41" spans="2:28" ht="15" thickBot="1" x14ac:dyDescent="0.4">
      <c r="B41" s="5">
        <v>2</v>
      </c>
      <c r="C41" s="6" t="s">
        <v>17</v>
      </c>
      <c r="D41" s="7">
        <f>Tariff_Input!D41/Tariff_Input!D$113</f>
        <v>13.959538</v>
      </c>
      <c r="E41" s="7">
        <f>Tariff_Input!E41/Tariff_Input!E$113</f>
        <v>12.881002790866715</v>
      </c>
      <c r="F41" s="7">
        <f>Tariff_Input!F41/Tariff_Input!F$113</f>
        <v>13.397911852159767</v>
      </c>
      <c r="G41" s="7">
        <f>Tariff_Input!G41/Tariff_Input!G$113</f>
        <v>6.8742907420644954</v>
      </c>
      <c r="H41" s="7">
        <f>Tariff_Input!H41/Tariff_Input!H$113</f>
        <v>16.939453655821918</v>
      </c>
      <c r="J41" s="1" t="s">
        <v>59</v>
      </c>
      <c r="K41" s="1" t="s">
        <v>59</v>
      </c>
      <c r="L41" s="1" t="s">
        <v>59</v>
      </c>
      <c r="M41" s="1" t="s">
        <v>59</v>
      </c>
      <c r="N41" s="1" t="s">
        <v>59</v>
      </c>
      <c r="T41" s="19">
        <f t="shared" ref="T41:T66" si="14">ROUND(D41,2)</f>
        <v>13.96</v>
      </c>
      <c r="U41" s="19">
        <f t="shared" ref="U41:U66" si="15">ROUND(E41,2)</f>
        <v>12.88</v>
      </c>
      <c r="V41" s="19">
        <f t="shared" ref="V41:V66" si="16">ROUND(F41,2)</f>
        <v>13.4</v>
      </c>
      <c r="W41" s="19">
        <f t="shared" ref="W41:W66" si="17">ROUND(G41,2)</f>
        <v>6.87</v>
      </c>
      <c r="X41" s="19">
        <f t="shared" ref="X41:X66" si="18">ROUND(H41,2)</f>
        <v>16.940000000000001</v>
      </c>
      <c r="Z41" s="20">
        <f>AA40</f>
        <v>-10.4586389</v>
      </c>
      <c r="AA41" s="20">
        <f>Z41+(P53/20)</f>
        <v>-8.6472778000000012</v>
      </c>
      <c r="AB41" s="20">
        <f>COUNTIF(T40:X66,"&lt;="&amp;AA41)-COUNTIF(T40:X66,"&lt;"&amp;Z41)</f>
        <v>3</v>
      </c>
    </row>
    <row r="42" spans="2:28" ht="15.5" thickTop="1" thickBot="1" x14ac:dyDescent="0.4">
      <c r="B42" s="5">
        <v>3</v>
      </c>
      <c r="C42" s="6" t="s">
        <v>18</v>
      </c>
      <c r="D42" s="8">
        <f>Tariff_Input!D42/Tariff_Input!D$113</f>
        <v>21.893176</v>
      </c>
      <c r="E42" s="8">
        <f>Tariff_Input!E42/Tariff_Input!E$113</f>
        <v>20.305526023386268</v>
      </c>
      <c r="F42" s="8">
        <f>Tariff_Input!F42/Tariff_Input!F$113</f>
        <v>21.426105530427822</v>
      </c>
      <c r="G42" s="8">
        <f>Tariff_Input!G42/Tariff_Input!G$113</f>
        <v>20.766742623247101</v>
      </c>
      <c r="H42" s="8">
        <f>Tariff_Input!H42/Tariff_Input!H$113</f>
        <v>29.362623492182848</v>
      </c>
      <c r="J42" s="19">
        <f>MAX(D40:D66)</f>
        <v>24.098106999999999</v>
      </c>
      <c r="K42" s="19">
        <f t="shared" ref="K42" si="19">MAX(E40:E66)</f>
        <v>21.506836244686735</v>
      </c>
      <c r="L42" s="19">
        <f t="shared" ref="L42" si="20">MAX(F40:F66)</f>
        <v>24.152004090470164</v>
      </c>
      <c r="M42" s="19">
        <f t="shared" ref="M42" si="21">MAX(G40:G66)</f>
        <v>27.816409982812736</v>
      </c>
      <c r="N42" s="19">
        <f t="shared" ref="N42" si="22">MAX(H40:H66)</f>
        <v>36.457989363311498</v>
      </c>
      <c r="P42" s="1" t="s">
        <v>54</v>
      </c>
      <c r="Q42" s="18" t="s">
        <v>55</v>
      </c>
      <c r="T42" s="19">
        <f t="shared" si="14"/>
        <v>21.89</v>
      </c>
      <c r="U42" s="19">
        <f t="shared" si="15"/>
        <v>20.309999999999999</v>
      </c>
      <c r="V42" s="19">
        <f t="shared" si="16"/>
        <v>21.43</v>
      </c>
      <c r="W42" s="19">
        <f t="shared" si="17"/>
        <v>20.77</v>
      </c>
      <c r="X42" s="19">
        <f t="shared" si="18"/>
        <v>29.36</v>
      </c>
      <c r="Z42" s="20">
        <f t="shared" ref="Z42:Z59" si="23">AA41</f>
        <v>-8.6472778000000012</v>
      </c>
      <c r="AA42" s="20">
        <f>Z42+(P53/20)</f>
        <v>-6.8359167000000012</v>
      </c>
      <c r="AB42" s="20">
        <f>COUNTIF(T40:X66,"&lt;="&amp;AA42)-COUNTIF(T40:X66,"&lt;"&amp;Z42)</f>
        <v>9</v>
      </c>
    </row>
    <row r="43" spans="2:28" ht="15.5" thickTop="1" thickBot="1" x14ac:dyDescent="0.4">
      <c r="B43" s="5">
        <v>4</v>
      </c>
      <c r="C43" s="6" t="s">
        <v>19</v>
      </c>
      <c r="D43" s="7">
        <f>Tariff_Input!D43/Tariff_Input!D$113</f>
        <v>21.893176</v>
      </c>
      <c r="E43" s="7">
        <f>Tariff_Input!E43/Tariff_Input!E$113</f>
        <v>20.305526023386268</v>
      </c>
      <c r="F43" s="7">
        <f>Tariff_Input!F43/Tariff_Input!F$113</f>
        <v>21.426105530427822</v>
      </c>
      <c r="G43" s="7">
        <f>Tariff_Input!G43/Tariff_Input!G$113</f>
        <v>20.766742623247101</v>
      </c>
      <c r="H43" s="7">
        <f>Tariff_Input!H43/Tariff_Input!H$113</f>
        <v>29.362623492182848</v>
      </c>
      <c r="J43" s="1" t="s">
        <v>60</v>
      </c>
      <c r="K43" s="1" t="s">
        <v>60</v>
      </c>
      <c r="L43" s="1" t="s">
        <v>60</v>
      </c>
      <c r="M43" s="1" t="s">
        <v>60</v>
      </c>
      <c r="N43" s="1" t="s">
        <v>60</v>
      </c>
      <c r="P43" s="17">
        <f>AVERAGE(D40:H66)</f>
        <v>7.7186334008868922</v>
      </c>
      <c r="Q43">
        <f>STDEV(D40:H66)</f>
        <v>10.616599192574157</v>
      </c>
      <c r="T43" s="19">
        <f t="shared" si="14"/>
        <v>21.89</v>
      </c>
      <c r="U43" s="19">
        <f t="shared" si="15"/>
        <v>20.309999999999999</v>
      </c>
      <c r="V43" s="19">
        <f t="shared" si="16"/>
        <v>21.43</v>
      </c>
      <c r="W43" s="19">
        <f t="shared" si="17"/>
        <v>20.77</v>
      </c>
      <c r="X43" s="19">
        <f t="shared" si="18"/>
        <v>29.36</v>
      </c>
      <c r="Z43" s="20">
        <f t="shared" si="23"/>
        <v>-6.8359167000000012</v>
      </c>
      <c r="AA43" s="20">
        <f>Z43+(P53/20)</f>
        <v>-5.0245556000000011</v>
      </c>
      <c r="AB43" s="20">
        <f>COUNTIF(T40:X66,"&lt;="&amp;AA43)-COUNTIF(T40:X66,"&lt;"&amp;Z43)</f>
        <v>5</v>
      </c>
    </row>
    <row r="44" spans="2:28" ht="15.5" thickTop="1" thickBot="1" x14ac:dyDescent="0.4">
      <c r="B44" s="5">
        <v>5</v>
      </c>
      <c r="C44" s="6" t="s">
        <v>20</v>
      </c>
      <c r="D44" s="8">
        <f>Tariff_Input!D44/Tariff_Input!D$113</f>
        <v>17.024494000000001</v>
      </c>
      <c r="E44" s="8">
        <f>Tariff_Input!E44/Tariff_Input!E$113</f>
        <v>16.332062653314374</v>
      </c>
      <c r="F44" s="8">
        <f>Tariff_Input!F44/Tariff_Input!F$113</f>
        <v>18.151220456172059</v>
      </c>
      <c r="G44" s="8">
        <f>Tariff_Input!G44/Tariff_Input!G$113</f>
        <v>17.672229637574038</v>
      </c>
      <c r="H44" s="8">
        <f>Tariff_Input!H44/Tariff_Input!H$113</f>
        <v>25.236371393537823</v>
      </c>
      <c r="J44" s="20">
        <f>J42-J40</f>
        <v>36.227221999999998</v>
      </c>
      <c r="K44" s="20">
        <f t="shared" ref="K44:N44" si="24">K42-K40</f>
        <v>33.77970489697401</v>
      </c>
      <c r="L44" s="20">
        <f t="shared" si="24"/>
        <v>31.725534520590742</v>
      </c>
      <c r="M44" s="20">
        <f t="shared" si="24"/>
        <v>35.14741418032704</v>
      </c>
      <c r="N44" s="20">
        <f t="shared" si="24"/>
        <v>45.405654387730792</v>
      </c>
      <c r="P44" s="1" t="s">
        <v>56</v>
      </c>
      <c r="T44" s="19">
        <f t="shared" si="14"/>
        <v>17.02</v>
      </c>
      <c r="U44" s="19">
        <f t="shared" si="15"/>
        <v>16.329999999999998</v>
      </c>
      <c r="V44" s="19">
        <f t="shared" si="16"/>
        <v>18.149999999999999</v>
      </c>
      <c r="W44" s="19">
        <f t="shared" si="17"/>
        <v>17.670000000000002</v>
      </c>
      <c r="X44" s="19">
        <f t="shared" si="18"/>
        <v>25.24</v>
      </c>
      <c r="Z44" s="20">
        <f t="shared" si="23"/>
        <v>-5.0245556000000011</v>
      </c>
      <c r="AA44" s="20">
        <f>Z44+(P53/20)</f>
        <v>-3.2131945000000011</v>
      </c>
      <c r="AB44" s="20">
        <f>COUNTIF(T40:X66,"&lt;="&amp;AA44)-COUNTIF(T40:X66,"&lt;"&amp;Z44)</f>
        <v>6</v>
      </c>
    </row>
    <row r="45" spans="2:28" ht="15" thickTop="1" x14ac:dyDescent="0.35">
      <c r="B45" s="5">
        <v>6</v>
      </c>
      <c r="C45" s="6" t="s">
        <v>21</v>
      </c>
      <c r="D45" s="7">
        <f>Tariff_Input!D45/Tariff_Input!D$113</f>
        <v>17.447343</v>
      </c>
      <c r="E45" s="7">
        <f>Tariff_Input!E45/Tariff_Input!E$113</f>
        <v>16.154611110136681</v>
      </c>
      <c r="F45" s="7">
        <f>Tariff_Input!F45/Tariff_Input!F$113</f>
        <v>18.093092856781389</v>
      </c>
      <c r="G45" s="7">
        <f>Tariff_Input!G45/Tariff_Input!G$113</f>
        <v>17.599729051511162</v>
      </c>
      <c r="H45" s="7">
        <f>Tariff_Input!H45/Tariff_Input!H$113</f>
        <v>24.519113271069088</v>
      </c>
      <c r="P45" s="17">
        <f>MEDIAN(D40:H66)</f>
        <v>7.0064888562060519</v>
      </c>
      <c r="T45" s="19">
        <f t="shared" si="14"/>
        <v>17.45</v>
      </c>
      <c r="U45" s="19">
        <f t="shared" si="15"/>
        <v>16.149999999999999</v>
      </c>
      <c r="V45" s="19">
        <f t="shared" si="16"/>
        <v>18.09</v>
      </c>
      <c r="W45" s="19">
        <f t="shared" si="17"/>
        <v>17.600000000000001</v>
      </c>
      <c r="X45" s="19">
        <f t="shared" si="18"/>
        <v>24.52</v>
      </c>
      <c r="Z45" s="20">
        <f t="shared" si="23"/>
        <v>-3.2131945000000011</v>
      </c>
      <c r="AA45" s="20">
        <f>Z45+(P53/20)</f>
        <v>-1.4018334000000012</v>
      </c>
      <c r="AB45" s="20">
        <f>COUNTIF(T40:X66,"&lt;="&amp;AA45)-COUNTIF(T40:X66,"&lt;"&amp;Z45)</f>
        <v>1</v>
      </c>
    </row>
    <row r="46" spans="2:28" ht="15" thickBot="1" x14ac:dyDescent="0.4">
      <c r="B46" s="5">
        <v>7</v>
      </c>
      <c r="C46" s="6" t="s">
        <v>22</v>
      </c>
      <c r="D46" s="8">
        <f>Tariff_Input!D46/Tariff_Input!D$113</f>
        <v>15.160989000000001</v>
      </c>
      <c r="E46" s="8">
        <f>Tariff_Input!E46/Tariff_Input!E$113</f>
        <v>14.294458185984041</v>
      </c>
      <c r="F46" s="8">
        <f>Tariff_Input!F46/Tariff_Input!F$113</f>
        <v>16.421634101546562</v>
      </c>
      <c r="G46" s="8">
        <f>Tariff_Input!G46/Tariff_Input!G$113</f>
        <v>16.061766587455068</v>
      </c>
      <c r="H46" s="8">
        <f>Tariff_Input!H46/Tariff_Input!H$113</f>
        <v>22.286130719699226</v>
      </c>
      <c r="P46" s="1" t="s">
        <v>57</v>
      </c>
      <c r="T46" s="19">
        <f t="shared" si="14"/>
        <v>15.16</v>
      </c>
      <c r="U46" s="19">
        <f t="shared" si="15"/>
        <v>14.29</v>
      </c>
      <c r="V46" s="19">
        <f t="shared" si="16"/>
        <v>16.420000000000002</v>
      </c>
      <c r="W46" s="19">
        <f t="shared" si="17"/>
        <v>16.059999999999999</v>
      </c>
      <c r="X46" s="19">
        <f t="shared" si="18"/>
        <v>22.29</v>
      </c>
      <c r="Z46" s="20">
        <f t="shared" si="23"/>
        <v>-1.4018334000000012</v>
      </c>
      <c r="AA46" s="20">
        <f>Z46+(P53/20)</f>
        <v>0.40952769999999861</v>
      </c>
      <c r="AB46" s="20">
        <f>COUNTIF(T40:X66,"&lt;="&amp;AA46)-COUNTIF(T40:X66,"&lt;"&amp;Z46)</f>
        <v>8</v>
      </c>
    </row>
    <row r="47" spans="2:28" ht="15" thickTop="1" x14ac:dyDescent="0.35">
      <c r="B47" s="5">
        <v>8</v>
      </c>
      <c r="C47" s="6" t="s">
        <v>23</v>
      </c>
      <c r="D47" s="7">
        <f>Tariff_Input!D47/Tariff_Input!D$113</f>
        <v>15.160989000000001</v>
      </c>
      <c r="E47" s="7">
        <f>Tariff_Input!E47/Tariff_Input!E$113</f>
        <v>14.294458185984041</v>
      </c>
      <c r="F47" s="7">
        <f>Tariff_Input!F47/Tariff_Input!F$113</f>
        <v>16.421634101546562</v>
      </c>
      <c r="G47" s="7">
        <f>Tariff_Input!G47/Tariff_Input!G$113</f>
        <v>16.061766587455068</v>
      </c>
      <c r="H47" s="7">
        <f>Tariff_Input!H47/Tariff_Input!H$113</f>
        <v>22.286130719699226</v>
      </c>
      <c r="P47" s="17">
        <f>MODE(T40:X66)</f>
        <v>7.01</v>
      </c>
      <c r="T47" s="19">
        <f t="shared" si="14"/>
        <v>15.16</v>
      </c>
      <c r="U47" s="19">
        <f t="shared" si="15"/>
        <v>14.29</v>
      </c>
      <c r="V47" s="19">
        <f t="shared" si="16"/>
        <v>16.420000000000002</v>
      </c>
      <c r="W47" s="19">
        <f t="shared" si="17"/>
        <v>16.059999999999999</v>
      </c>
      <c r="X47" s="19">
        <f t="shared" si="18"/>
        <v>22.29</v>
      </c>
      <c r="Z47" s="20">
        <f t="shared" si="23"/>
        <v>0.40952769999999861</v>
      </c>
      <c r="AA47" s="20">
        <f>Z47+(P53/20)</f>
        <v>2.2208887999999982</v>
      </c>
      <c r="AB47" s="20">
        <f>COUNTIF(T40:X66,"&lt;="&amp;AA47)-COUNTIF(T40:X66,"&lt;"&amp;Z47)</f>
        <v>18</v>
      </c>
    </row>
    <row r="48" spans="2:28" ht="15" thickBot="1" x14ac:dyDescent="0.4">
      <c r="B48" s="5">
        <v>9</v>
      </c>
      <c r="C48" s="6" t="s">
        <v>24</v>
      </c>
      <c r="D48" s="8">
        <f>Tariff_Input!D48/Tariff_Input!D$113</f>
        <v>14.839326</v>
      </c>
      <c r="E48" s="8">
        <f>Tariff_Input!E48/Tariff_Input!E$113</f>
        <v>14.298322946827843</v>
      </c>
      <c r="F48" s="8">
        <f>Tariff_Input!F48/Tariff_Input!F$113</f>
        <v>16.228924712039451</v>
      </c>
      <c r="G48" s="8">
        <f>Tariff_Input!G48/Tariff_Input!G$113</f>
        <v>15.1121039893687</v>
      </c>
      <c r="H48" s="8">
        <f>Tariff_Input!H48/Tariff_Input!H$113</f>
        <v>21.725152829213819</v>
      </c>
      <c r="P48" s="1" t="s">
        <v>58</v>
      </c>
      <c r="T48" s="19">
        <f t="shared" si="14"/>
        <v>14.84</v>
      </c>
      <c r="U48" s="19">
        <f t="shared" si="15"/>
        <v>14.3</v>
      </c>
      <c r="V48" s="19">
        <f t="shared" si="16"/>
        <v>16.23</v>
      </c>
      <c r="W48" s="19">
        <f t="shared" si="17"/>
        <v>15.11</v>
      </c>
      <c r="X48" s="19">
        <f t="shared" si="18"/>
        <v>21.73</v>
      </c>
      <c r="Z48" s="20">
        <f t="shared" si="23"/>
        <v>2.2208887999999982</v>
      </c>
      <c r="AA48" s="20">
        <f>Z48+(P53/20)</f>
        <v>4.0322498999999983</v>
      </c>
      <c r="AB48" s="20">
        <f>COUNTIF(T40:X66,"&lt;="&amp;AA48)-COUNTIF(T40:X66,"&lt;"&amp;Z48)</f>
        <v>13</v>
      </c>
    </row>
    <row r="49" spans="2:28" ht="15" thickTop="1" x14ac:dyDescent="0.35">
      <c r="B49" s="5">
        <v>10</v>
      </c>
      <c r="C49" s="6" t="s">
        <v>25</v>
      </c>
      <c r="D49" s="7">
        <f>Tariff_Input!D49/Tariff_Input!D$113</f>
        <v>14.182942000000001</v>
      </c>
      <c r="E49" s="7">
        <f>Tariff_Input!E49/Tariff_Input!E$113</f>
        <v>13.757298586157857</v>
      </c>
      <c r="F49" s="7">
        <f>Tariff_Input!F49/Tariff_Input!F$113</f>
        <v>15.961065436859363</v>
      </c>
      <c r="G49" s="7">
        <f>Tariff_Input!G49/Tariff_Input!G$113</f>
        <v>15.722861048271147</v>
      </c>
      <c r="H49" s="7">
        <f>Tariff_Input!H49/Tariff_Input!H$113</f>
        <v>20.584111466721264</v>
      </c>
      <c r="P49" s="19">
        <f>MIN(T40:W66)</f>
        <v>-12.27</v>
      </c>
      <c r="T49" s="19">
        <f t="shared" si="14"/>
        <v>14.18</v>
      </c>
      <c r="U49" s="19">
        <f t="shared" si="15"/>
        <v>13.76</v>
      </c>
      <c r="V49" s="19">
        <f t="shared" si="16"/>
        <v>15.96</v>
      </c>
      <c r="W49" s="19">
        <f t="shared" si="17"/>
        <v>15.72</v>
      </c>
      <c r="X49" s="19">
        <f t="shared" si="18"/>
        <v>20.58</v>
      </c>
      <c r="Z49" s="20">
        <f t="shared" si="23"/>
        <v>4.0322498999999983</v>
      </c>
      <c r="AA49" s="20">
        <f>Z49+(P53/20)</f>
        <v>5.8436109999999983</v>
      </c>
      <c r="AB49" s="20">
        <f>COUNTIF(T40:X66,"&lt;="&amp;AA49)-COUNTIF(T40:X66,"&lt;"&amp;Z49)</f>
        <v>0</v>
      </c>
    </row>
    <row r="50" spans="2:28" ht="15" thickBot="1" x14ac:dyDescent="0.4">
      <c r="B50" s="5">
        <v>11</v>
      </c>
      <c r="C50" s="6" t="s">
        <v>26</v>
      </c>
      <c r="D50" s="8">
        <f>Tariff_Input!D50/Tariff_Input!D$113</f>
        <v>14.182942000000001</v>
      </c>
      <c r="E50" s="8">
        <f>Tariff_Input!E50/Tariff_Input!E$113</f>
        <v>13.757298586157857</v>
      </c>
      <c r="F50" s="8">
        <f>Tariff_Input!F50/Tariff_Input!F$113</f>
        <v>15.961065436859363</v>
      </c>
      <c r="G50" s="8">
        <f>Tariff_Input!G50/Tariff_Input!G$113</f>
        <v>15.722861048271147</v>
      </c>
      <c r="H50" s="8">
        <f>Tariff_Input!H50/Tariff_Input!H$113</f>
        <v>20.584111466721264</v>
      </c>
      <c r="P50" s="1" t="s">
        <v>59</v>
      </c>
      <c r="T50" s="19">
        <f t="shared" si="14"/>
        <v>14.18</v>
      </c>
      <c r="U50" s="19">
        <f t="shared" si="15"/>
        <v>13.76</v>
      </c>
      <c r="V50" s="19">
        <f t="shared" si="16"/>
        <v>15.96</v>
      </c>
      <c r="W50" s="19">
        <f t="shared" si="17"/>
        <v>15.72</v>
      </c>
      <c r="X50" s="19">
        <f t="shared" si="18"/>
        <v>20.58</v>
      </c>
      <c r="Z50" s="20">
        <f t="shared" si="23"/>
        <v>5.8436109999999983</v>
      </c>
      <c r="AA50" s="20">
        <f>Z50+(P53/20)</f>
        <v>7.6549720999999984</v>
      </c>
      <c r="AB50" s="20">
        <f>COUNTIF(T40:X66,"&lt;="&amp;AA50)-COUNTIF(T40:X66,"&lt;"&amp;Z50)</f>
        <v>9</v>
      </c>
    </row>
    <row r="51" spans="2:28" ht="15" thickTop="1" x14ac:dyDescent="0.35">
      <c r="B51" s="5">
        <v>12</v>
      </c>
      <c r="C51" s="6" t="s">
        <v>27</v>
      </c>
      <c r="D51" s="7">
        <f>Tariff_Input!D51/Tariff_Input!D$113</f>
        <v>9.4649079999999994</v>
      </c>
      <c r="E51" s="7">
        <f>Tariff_Input!E51/Tariff_Input!E$113</f>
        <v>9.8316447195227941</v>
      </c>
      <c r="F51" s="7">
        <f>Tariff_Input!F51/Tariff_Input!F$113</f>
        <v>11.387274190777413</v>
      </c>
      <c r="G51" s="7">
        <f>Tariff_Input!G51/Tariff_Input!G$113</f>
        <v>11.54591174016605</v>
      </c>
      <c r="H51" s="7">
        <f>Tariff_Input!H51/Tariff_Input!H$113</f>
        <v>14.650587184038118</v>
      </c>
      <c r="P51" s="19">
        <f>MAX(T40:W66)</f>
        <v>27.82</v>
      </c>
      <c r="T51" s="19">
        <f t="shared" si="14"/>
        <v>9.4600000000000009</v>
      </c>
      <c r="U51" s="19">
        <f t="shared" si="15"/>
        <v>9.83</v>
      </c>
      <c r="V51" s="19">
        <f t="shared" si="16"/>
        <v>11.39</v>
      </c>
      <c r="W51" s="19">
        <f t="shared" si="17"/>
        <v>11.55</v>
      </c>
      <c r="X51" s="19">
        <f t="shared" si="18"/>
        <v>14.65</v>
      </c>
      <c r="Z51" s="20">
        <f t="shared" si="23"/>
        <v>7.6549720999999984</v>
      </c>
      <c r="AA51" s="20">
        <f>Z51+(P53/20)</f>
        <v>9.4663331999999976</v>
      </c>
      <c r="AB51" s="20">
        <f>COUNTIF(T40:X66,"&lt;="&amp;AA51)-COUNTIF(T40:X66,"&lt;"&amp;Z51)</f>
        <v>3</v>
      </c>
    </row>
    <row r="52" spans="2:28" ht="15" thickBot="1" x14ac:dyDescent="0.4">
      <c r="B52" s="5">
        <v>13</v>
      </c>
      <c r="C52" s="6" t="s">
        <v>28</v>
      </c>
      <c r="D52" s="8">
        <f>Tariff_Input!D52/Tariff_Input!D$113</f>
        <v>7.0080249999999999</v>
      </c>
      <c r="E52" s="8">
        <f>Tariff_Input!E52/Tariff_Input!E$113</f>
        <v>7.0064888562060519</v>
      </c>
      <c r="F52" s="8">
        <f>Tariff_Input!F52/Tariff_Input!F$113</f>
        <v>7.6004325628566267</v>
      </c>
      <c r="G52" s="8">
        <f>Tariff_Input!G52/Tariff_Input!G$113</f>
        <v>7.9295093085100996</v>
      </c>
      <c r="H52" s="8">
        <f>Tariff_Input!H52/Tariff_Input!H$113</f>
        <v>7.2622582370458613</v>
      </c>
      <c r="P52" s="1" t="s">
        <v>60</v>
      </c>
      <c r="T52" s="19">
        <f t="shared" si="14"/>
        <v>7.01</v>
      </c>
      <c r="U52" s="19">
        <f t="shared" si="15"/>
        <v>7.01</v>
      </c>
      <c r="V52" s="19">
        <f t="shared" si="16"/>
        <v>7.6</v>
      </c>
      <c r="W52" s="19">
        <f t="shared" si="17"/>
        <v>7.93</v>
      </c>
      <c r="X52" s="19">
        <f t="shared" si="18"/>
        <v>7.26</v>
      </c>
      <c r="Z52" s="20">
        <f t="shared" si="23"/>
        <v>9.4663331999999976</v>
      </c>
      <c r="AA52" s="20">
        <f>Z52+(P53/20)</f>
        <v>11.277694299999997</v>
      </c>
      <c r="AB52" s="20">
        <f>COUNTIF(T40:X66,"&lt;="&amp;AA52)-COUNTIF(T40:X66,"&lt;"&amp;Z52)</f>
        <v>1</v>
      </c>
    </row>
    <row r="53" spans="2:28" ht="15" thickTop="1" x14ac:dyDescent="0.35">
      <c r="B53" s="5">
        <v>14</v>
      </c>
      <c r="C53" s="6" t="s">
        <v>29</v>
      </c>
      <c r="D53" s="7">
        <f>Tariff_Input!D53/Tariff_Input!D$113</f>
        <v>7.0080249999999999</v>
      </c>
      <c r="E53" s="7">
        <f>Tariff_Input!E53/Tariff_Input!E$113</f>
        <v>7.0064888562060519</v>
      </c>
      <c r="F53" s="7">
        <f>Tariff_Input!F53/Tariff_Input!F$113</f>
        <v>7.6004325628566267</v>
      </c>
      <c r="G53" s="7">
        <f>Tariff_Input!G53/Tariff_Input!G$113</f>
        <v>7.9295093085100996</v>
      </c>
      <c r="H53" s="7">
        <f>Tariff_Input!H53/Tariff_Input!H$113</f>
        <v>7.2622582370458613</v>
      </c>
      <c r="P53" s="20">
        <f>MAX(J44:M44)</f>
        <v>36.227221999999998</v>
      </c>
      <c r="T53" s="19">
        <f t="shared" si="14"/>
        <v>7.01</v>
      </c>
      <c r="U53" s="19">
        <f t="shared" si="15"/>
        <v>7.01</v>
      </c>
      <c r="V53" s="19">
        <f t="shared" si="16"/>
        <v>7.6</v>
      </c>
      <c r="W53" s="19">
        <f t="shared" si="17"/>
        <v>7.93</v>
      </c>
      <c r="X53" s="19">
        <f t="shared" si="18"/>
        <v>7.26</v>
      </c>
      <c r="Z53" s="20">
        <f t="shared" si="23"/>
        <v>11.277694299999997</v>
      </c>
      <c r="AA53" s="20">
        <f>Z53+(P53/20)</f>
        <v>13.089055399999996</v>
      </c>
      <c r="AB53" s="20">
        <f>COUNTIF(T40:X66,"&lt;="&amp;AA53)-COUNTIF(T40:X66,"&lt;"&amp;Z53)</f>
        <v>3</v>
      </c>
    </row>
    <row r="54" spans="2:28" x14ac:dyDescent="0.35">
      <c r="B54" s="5">
        <v>15</v>
      </c>
      <c r="C54" s="6" t="s">
        <v>30</v>
      </c>
      <c r="D54" s="8">
        <f>Tariff_Input!D54/Tariff_Input!D$113</f>
        <v>2.8521570000000001</v>
      </c>
      <c r="E54" s="8">
        <f>Tariff_Input!E54/Tariff_Input!E$113</f>
        <v>3.232660678122778</v>
      </c>
      <c r="F54" s="8">
        <f>Tariff_Input!F54/Tariff_Input!F$113</f>
        <v>3.1071333745062097</v>
      </c>
      <c r="G54" s="8">
        <f>Tariff_Input!G54/Tariff_Input!G$113</f>
        <v>3.6534013920164021</v>
      </c>
      <c r="H54" s="8">
        <f>Tariff_Input!H54/Tariff_Input!H$113</f>
        <v>2.3092879239130437</v>
      </c>
      <c r="T54" s="19">
        <f t="shared" si="14"/>
        <v>2.85</v>
      </c>
      <c r="U54" s="19">
        <f t="shared" si="15"/>
        <v>3.23</v>
      </c>
      <c r="V54" s="19">
        <f t="shared" si="16"/>
        <v>3.11</v>
      </c>
      <c r="W54" s="19">
        <f t="shared" si="17"/>
        <v>3.65</v>
      </c>
      <c r="X54" s="19">
        <f t="shared" si="18"/>
        <v>2.31</v>
      </c>
      <c r="Z54" s="20">
        <f t="shared" si="23"/>
        <v>13.089055399999996</v>
      </c>
      <c r="AA54" s="20">
        <f>Z54+(P53/20)</f>
        <v>14.900416499999995</v>
      </c>
      <c r="AB54" s="20">
        <f>COUNTIF(T40:X66,"&lt;="&amp;AA54)-COUNTIF(T40:X66,"&lt;"&amp;Z54)</f>
        <v>11</v>
      </c>
    </row>
    <row r="55" spans="2:28" x14ac:dyDescent="0.35">
      <c r="B55" s="5">
        <v>16</v>
      </c>
      <c r="C55" s="6" t="s">
        <v>31</v>
      </c>
      <c r="D55" s="7">
        <f>Tariff_Input!D55/Tariff_Input!D$113</f>
        <v>1.222774</v>
      </c>
      <c r="E55" s="7">
        <f>Tariff_Input!E55/Tariff_Input!E$113</f>
        <v>2.0554615840246506</v>
      </c>
      <c r="F55" s="7">
        <f>Tariff_Input!F55/Tariff_Input!F$113</f>
        <v>1.8190182364514214</v>
      </c>
      <c r="G55" s="7">
        <f>Tariff_Input!G55/Tariff_Input!G$113</f>
        <v>2.4198963468840171</v>
      </c>
      <c r="H55" s="7">
        <f>Tariff_Input!H55/Tariff_Input!H$113</f>
        <v>1.7015259231685529</v>
      </c>
      <c r="T55" s="19">
        <f t="shared" si="14"/>
        <v>1.22</v>
      </c>
      <c r="U55" s="19">
        <f t="shared" si="15"/>
        <v>2.06</v>
      </c>
      <c r="V55" s="19">
        <f t="shared" si="16"/>
        <v>1.82</v>
      </c>
      <c r="W55" s="19">
        <f t="shared" si="17"/>
        <v>2.42</v>
      </c>
      <c r="X55" s="19">
        <f t="shared" si="18"/>
        <v>1.7</v>
      </c>
      <c r="Z55" s="20">
        <f t="shared" si="23"/>
        <v>14.900416499999995</v>
      </c>
      <c r="AA55" s="20">
        <f>Z55+(P53/20)</f>
        <v>16.711777599999994</v>
      </c>
      <c r="AB55" s="20">
        <f>COUNTIF(T40:X66,"&lt;="&amp;AA55)-COUNTIF(T40:X66,"&lt;"&amp;Z55)</f>
        <v>14</v>
      </c>
    </row>
    <row r="56" spans="2:28" x14ac:dyDescent="0.35">
      <c r="B56" s="5">
        <v>17</v>
      </c>
      <c r="C56" s="6" t="s">
        <v>32</v>
      </c>
      <c r="D56" s="8">
        <f>Tariff_Input!D56/Tariff_Input!D$113</f>
        <v>0.45508599999999999</v>
      </c>
      <c r="E56" s="8">
        <f>Tariff_Input!E56/Tariff_Input!E$113</f>
        <v>-0.16434645484712018</v>
      </c>
      <c r="F56" s="8">
        <f>Tariff_Input!F56/Tariff_Input!F$113</f>
        <v>-0.46990256768480032</v>
      </c>
      <c r="G56" s="8">
        <f>Tariff_Input!G56/Tariff_Input!G$113</f>
        <v>-0.22514768230142254</v>
      </c>
      <c r="H56" s="8">
        <f>Tariff_Input!H56/Tariff_Input!H$113</f>
        <v>-1.787013327501489</v>
      </c>
      <c r="T56" s="19">
        <f t="shared" si="14"/>
        <v>0.46</v>
      </c>
      <c r="U56" s="19">
        <f t="shared" si="15"/>
        <v>-0.16</v>
      </c>
      <c r="V56" s="19">
        <f t="shared" si="16"/>
        <v>-0.47</v>
      </c>
      <c r="W56" s="19">
        <f t="shared" si="17"/>
        <v>-0.23</v>
      </c>
      <c r="X56" s="19">
        <f t="shared" si="18"/>
        <v>-1.79</v>
      </c>
      <c r="Z56" s="20">
        <f t="shared" si="23"/>
        <v>16.711777599999994</v>
      </c>
      <c r="AA56" s="20">
        <f>Z56+(P53/20)</f>
        <v>18.523138699999993</v>
      </c>
      <c r="AB56" s="20">
        <f>COUNTIF(T40:X66,"&lt;="&amp;AA56)-COUNTIF(T40:X66,"&lt;"&amp;Z56)</f>
        <v>7</v>
      </c>
    </row>
    <row r="57" spans="2:28" x14ac:dyDescent="0.35">
      <c r="B57" s="5">
        <v>18</v>
      </c>
      <c r="C57" s="6" t="s">
        <v>33</v>
      </c>
      <c r="D57" s="7">
        <f>Tariff_Input!D57/Tariff_Input!D$113</f>
        <v>1.3033410000000001</v>
      </c>
      <c r="E57" s="7">
        <f>Tariff_Input!E57/Tariff_Input!E$113</f>
        <v>0.76074415201074497</v>
      </c>
      <c r="F57" s="7">
        <f>Tariff_Input!F57/Tariff_Input!F$113</f>
        <v>0.40648662164674287</v>
      </c>
      <c r="G57" s="7">
        <f>Tariff_Input!G57/Tariff_Input!G$113</f>
        <v>0.3516785859363134</v>
      </c>
      <c r="H57" s="7">
        <f>Tariff_Input!H57/Tariff_Input!H$113</f>
        <v>-0.88576535824895775</v>
      </c>
      <c r="T57" s="19">
        <f t="shared" si="14"/>
        <v>1.3</v>
      </c>
      <c r="U57" s="19">
        <f t="shared" si="15"/>
        <v>0.76</v>
      </c>
      <c r="V57" s="19">
        <f t="shared" si="16"/>
        <v>0.41</v>
      </c>
      <c r="W57" s="19">
        <f t="shared" si="17"/>
        <v>0.35</v>
      </c>
      <c r="X57" s="19">
        <f t="shared" si="18"/>
        <v>-0.89</v>
      </c>
      <c r="Z57" s="20">
        <f t="shared" si="23"/>
        <v>18.523138699999993</v>
      </c>
      <c r="AA57" s="20">
        <f>Z57+(P53/20)</f>
        <v>20.334499799999993</v>
      </c>
      <c r="AB57" s="20">
        <f>COUNTIF(T40:X66,"&lt;="&amp;AA57)-COUNTIF(T40:X66,"&lt;"&amp;Z57)</f>
        <v>2</v>
      </c>
    </row>
    <row r="58" spans="2:28" x14ac:dyDescent="0.35">
      <c r="B58" s="5">
        <v>19</v>
      </c>
      <c r="C58" s="6" t="s">
        <v>34</v>
      </c>
      <c r="D58" s="8">
        <f>Tariff_Input!D58/Tariff_Input!D$113</f>
        <v>0.66047500000000003</v>
      </c>
      <c r="E58" s="8">
        <f>Tariff_Input!E58/Tariff_Input!E$113</f>
        <v>3.0707466108082486</v>
      </c>
      <c r="F58" s="8">
        <f>Tariff_Input!F58/Tariff_Input!F$113</f>
        <v>2.9520902388009604</v>
      </c>
      <c r="G58" s="8">
        <f>Tariff_Input!G58/Tariff_Input!G$113</f>
        <v>3.5556138484027739</v>
      </c>
      <c r="H58" s="8">
        <f>Tariff_Input!H58/Tariff_Input!H$113</f>
        <v>2.5369577832787376</v>
      </c>
      <c r="T58" s="19">
        <f t="shared" si="14"/>
        <v>0.66</v>
      </c>
      <c r="U58" s="19">
        <f t="shared" si="15"/>
        <v>3.07</v>
      </c>
      <c r="V58" s="19">
        <f t="shared" si="16"/>
        <v>2.95</v>
      </c>
      <c r="W58" s="19">
        <f t="shared" si="17"/>
        <v>3.56</v>
      </c>
      <c r="X58" s="19">
        <f t="shared" si="18"/>
        <v>2.54</v>
      </c>
      <c r="Z58" s="20">
        <f t="shared" si="23"/>
        <v>20.334499799999993</v>
      </c>
      <c r="AA58" s="20">
        <f>Z58+(P53/20)</f>
        <v>22.145860899999992</v>
      </c>
      <c r="AB58" s="20">
        <f>COUNTIF(T40:X66,"&lt;="&amp;AA58)-COUNTIF(T40:X66,"&lt;"&amp;Z58)</f>
        <v>10</v>
      </c>
    </row>
    <row r="59" spans="2:28" x14ac:dyDescent="0.35">
      <c r="B59" s="5">
        <v>20</v>
      </c>
      <c r="C59" s="6" t="s">
        <v>35</v>
      </c>
      <c r="D59" s="7">
        <f>Tariff_Input!D59/Tariff_Input!D$113</f>
        <v>-8.4793230000000008</v>
      </c>
      <c r="E59" s="7">
        <f>Tariff_Input!E59/Tariff_Input!E$113</f>
        <v>-7.1060667429090616</v>
      </c>
      <c r="F59" s="7">
        <f>Tariff_Input!F59/Tariff_Input!F$113</f>
        <v>-7.5735304301205755</v>
      </c>
      <c r="G59" s="7">
        <f>Tariff_Input!G59/Tariff_Input!G$113</f>
        <v>-7.331004197514301</v>
      </c>
      <c r="H59" s="7">
        <f>Tariff_Input!H59/Tariff_Input!H$113</f>
        <v>-8.9476650244192975</v>
      </c>
      <c r="T59" s="19">
        <f t="shared" si="14"/>
        <v>-8.48</v>
      </c>
      <c r="U59" s="19">
        <f t="shared" si="15"/>
        <v>-7.11</v>
      </c>
      <c r="V59" s="19">
        <f t="shared" si="16"/>
        <v>-7.57</v>
      </c>
      <c r="W59" s="19">
        <f t="shared" si="17"/>
        <v>-7.33</v>
      </c>
      <c r="X59" s="19">
        <f t="shared" si="18"/>
        <v>-8.9499999999999993</v>
      </c>
      <c r="Z59" s="20">
        <f t="shared" si="23"/>
        <v>22.145860899999992</v>
      </c>
      <c r="AA59" s="20">
        <f>Z59+(P53/20)</f>
        <v>23.957221999999991</v>
      </c>
      <c r="AB59" s="20">
        <f>COUNTIF(T40:X66,"&lt;="&amp;AA59)-COUNTIF(T40:X66,"&lt;"&amp;Z59)</f>
        <v>2</v>
      </c>
    </row>
    <row r="60" spans="2:28" x14ac:dyDescent="0.35">
      <c r="B60" s="5">
        <v>21</v>
      </c>
      <c r="C60" s="6" t="s">
        <v>36</v>
      </c>
      <c r="D60" s="8">
        <f>Tariff_Input!D60/Tariff_Input!D$113</f>
        <v>-8.2531820000000007</v>
      </c>
      <c r="E60" s="8">
        <f>Tariff_Input!E60/Tariff_Input!E$113</f>
        <v>-7.6503862484791032</v>
      </c>
      <c r="F60" s="8">
        <f>Tariff_Input!F60/Tariff_Input!F$113</f>
        <v>-7.3339833212155643</v>
      </c>
      <c r="G60" s="8">
        <f>Tariff_Input!G60/Tariff_Input!G$113</f>
        <v>-6.8792652100693559</v>
      </c>
      <c r="H60" s="8">
        <f>Tariff_Input!H60/Tariff_Input!H$113</f>
        <v>-8.7537448365842767</v>
      </c>
      <c r="T60" s="19">
        <f t="shared" si="14"/>
        <v>-8.25</v>
      </c>
      <c r="U60" s="19">
        <f t="shared" si="15"/>
        <v>-7.65</v>
      </c>
      <c r="V60" s="19">
        <f t="shared" si="16"/>
        <v>-7.33</v>
      </c>
      <c r="W60" s="19">
        <f t="shared" si="17"/>
        <v>-6.88</v>
      </c>
      <c r="X60" s="19">
        <f t="shared" si="18"/>
        <v>-8.75</v>
      </c>
      <c r="Z60" s="20"/>
      <c r="AA60" s="20"/>
    </row>
    <row r="61" spans="2:28" x14ac:dyDescent="0.35">
      <c r="B61" s="5">
        <v>22</v>
      </c>
      <c r="C61" s="6" t="s">
        <v>37</v>
      </c>
      <c r="D61" s="7">
        <f>Tariff_Input!D61/Tariff_Input!D$113</f>
        <v>2.9420679999999999</v>
      </c>
      <c r="E61" s="7">
        <f>Tariff_Input!E61/Tariff_Input!E$113</f>
        <v>1.6762875642727344</v>
      </c>
      <c r="F61" s="7">
        <f>Tariff_Input!F61/Tariff_Input!F$113</f>
        <v>1.8795362607988433</v>
      </c>
      <c r="G61" s="7">
        <f>Tariff_Input!G61/Tariff_Input!G$113</f>
        <v>0.75108153379233533</v>
      </c>
      <c r="H61" s="7">
        <f>Tariff_Input!H61/Tariff_Input!H$113</f>
        <v>-7.6572361896962482E-2</v>
      </c>
      <c r="T61" s="19">
        <f t="shared" si="14"/>
        <v>2.94</v>
      </c>
      <c r="U61" s="19">
        <f t="shared" si="15"/>
        <v>1.68</v>
      </c>
      <c r="V61" s="19">
        <f t="shared" si="16"/>
        <v>1.88</v>
      </c>
      <c r="W61" s="19">
        <f t="shared" si="17"/>
        <v>0.75</v>
      </c>
      <c r="X61" s="19">
        <f t="shared" si="18"/>
        <v>-0.08</v>
      </c>
      <c r="Z61" s="20"/>
      <c r="AA61" s="20"/>
    </row>
    <row r="62" spans="2:28" x14ac:dyDescent="0.35">
      <c r="B62" s="5">
        <v>23</v>
      </c>
      <c r="C62" s="6" t="s">
        <v>38</v>
      </c>
      <c r="D62" s="8">
        <f>Tariff_Input!D62/Tariff_Input!D$113</f>
        <v>2.9420679999999999</v>
      </c>
      <c r="E62" s="8">
        <f>Tariff_Input!E62/Tariff_Input!E$113</f>
        <v>1.6762875642727344</v>
      </c>
      <c r="F62" s="8">
        <f>Tariff_Input!F62/Tariff_Input!F$113</f>
        <v>1.8795362607988433</v>
      </c>
      <c r="G62" s="8">
        <f>Tariff_Input!G62/Tariff_Input!G$113</f>
        <v>0.75108153379233533</v>
      </c>
      <c r="H62" s="8">
        <f>Tariff_Input!H62/Tariff_Input!H$113</f>
        <v>-7.6572361896962482E-2</v>
      </c>
      <c r="T62" s="19">
        <f t="shared" si="14"/>
        <v>2.94</v>
      </c>
      <c r="U62" s="19">
        <f t="shared" si="15"/>
        <v>1.68</v>
      </c>
      <c r="V62" s="19">
        <f t="shared" si="16"/>
        <v>1.88</v>
      </c>
      <c r="W62" s="19">
        <f t="shared" si="17"/>
        <v>0.75</v>
      </c>
      <c r="X62" s="19">
        <f t="shared" si="18"/>
        <v>-0.08</v>
      </c>
      <c r="Z62" s="20"/>
      <c r="AA62" s="20"/>
    </row>
    <row r="63" spans="2:28" x14ac:dyDescent="0.35">
      <c r="B63" s="5">
        <v>24</v>
      </c>
      <c r="C63" s="6" t="s">
        <v>39</v>
      </c>
      <c r="D63" s="7">
        <f>Tariff_Input!D63/Tariff_Input!D$113</f>
        <v>2.9420679999999999</v>
      </c>
      <c r="E63" s="7">
        <f>Tariff_Input!E63/Tariff_Input!E$113</f>
        <v>1.6762875642727344</v>
      </c>
      <c r="F63" s="7">
        <f>Tariff_Input!F63/Tariff_Input!F$113</f>
        <v>1.8795362607988433</v>
      </c>
      <c r="G63" s="7">
        <f>Tariff_Input!G63/Tariff_Input!G$113</f>
        <v>0.75108153379233533</v>
      </c>
      <c r="H63" s="7">
        <f>Tariff_Input!H63/Tariff_Input!H$113</f>
        <v>-7.6572361896962482E-2</v>
      </c>
      <c r="T63" s="19">
        <f t="shared" si="14"/>
        <v>2.94</v>
      </c>
      <c r="U63" s="19">
        <f t="shared" si="15"/>
        <v>1.68</v>
      </c>
      <c r="V63" s="19">
        <f t="shared" si="16"/>
        <v>1.88</v>
      </c>
      <c r="W63" s="19">
        <f t="shared" si="17"/>
        <v>0.75</v>
      </c>
      <c r="X63" s="19">
        <f t="shared" si="18"/>
        <v>-0.08</v>
      </c>
      <c r="Z63" s="20"/>
      <c r="AA63" s="20"/>
    </row>
    <row r="64" spans="2:28" x14ac:dyDescent="0.35">
      <c r="B64" s="5">
        <v>25</v>
      </c>
      <c r="C64" s="6" t="s">
        <v>40</v>
      </c>
      <c r="D64" s="8">
        <f>Tariff_Input!D64/Tariff_Input!D$113</f>
        <v>-3.9594649999999998</v>
      </c>
      <c r="E64" s="8">
        <f>Tariff_Input!E64/Tariff_Input!E$113</f>
        <v>-4.3406058461720791</v>
      </c>
      <c r="F64" s="8">
        <f>Tariff_Input!F64/Tariff_Input!F$113</f>
        <v>-3.9766915424595286</v>
      </c>
      <c r="G64" s="8">
        <f>Tariff_Input!G64/Tariff_Input!G$113</f>
        <v>-4.0778208537184213</v>
      </c>
      <c r="H64" s="8">
        <f>Tariff_Input!H64/Tariff_Input!H$113</f>
        <v>-5.877475918999405</v>
      </c>
      <c r="T64" s="19">
        <f t="shared" si="14"/>
        <v>-3.96</v>
      </c>
      <c r="U64" s="19">
        <f t="shared" si="15"/>
        <v>-4.34</v>
      </c>
      <c r="V64" s="19">
        <f t="shared" si="16"/>
        <v>-3.98</v>
      </c>
      <c r="W64" s="19">
        <f t="shared" si="17"/>
        <v>-4.08</v>
      </c>
      <c r="X64" s="19">
        <f t="shared" si="18"/>
        <v>-5.88</v>
      </c>
      <c r="Z64" s="20"/>
      <c r="AA64" s="20"/>
    </row>
    <row r="65" spans="2:28" x14ac:dyDescent="0.35">
      <c r="B65" s="5">
        <v>26</v>
      </c>
      <c r="C65" s="6" t="s">
        <v>41</v>
      </c>
      <c r="D65" s="7">
        <f>Tariff_Input!D65/Tariff_Input!D$113</f>
        <v>-5.2297900000000004</v>
      </c>
      <c r="E65" s="7">
        <f>Tariff_Input!E65/Tariff_Input!E$113</f>
        <v>-5.9470061420557796</v>
      </c>
      <c r="F65" s="7">
        <f>Tariff_Input!F65/Tariff_Input!F$113</f>
        <v>-3.8470328551289659</v>
      </c>
      <c r="G65" s="7">
        <f>Tariff_Input!G65/Tariff_Input!G$113</f>
        <v>-3.3546741757707688</v>
      </c>
      <c r="H65" s="7">
        <f>Tariff_Input!H65/Tariff_Input!H$113</f>
        <v>-5.4422130606015484</v>
      </c>
      <c r="T65" s="19">
        <f t="shared" si="14"/>
        <v>-5.23</v>
      </c>
      <c r="U65" s="19">
        <f t="shared" si="15"/>
        <v>-5.95</v>
      </c>
      <c r="V65" s="19">
        <f t="shared" si="16"/>
        <v>-3.85</v>
      </c>
      <c r="W65" s="19">
        <f t="shared" si="17"/>
        <v>-3.35</v>
      </c>
      <c r="X65" s="19">
        <f t="shared" si="18"/>
        <v>-5.44</v>
      </c>
      <c r="Z65" s="20"/>
      <c r="AA65" s="20"/>
    </row>
    <row r="66" spans="2:28" x14ac:dyDescent="0.35">
      <c r="B66" s="5">
        <v>27</v>
      </c>
      <c r="C66" s="6" t="s">
        <v>42</v>
      </c>
      <c r="D66" s="8">
        <f>Tariff_Input!D66/Tariff_Input!D$113</f>
        <v>-12.129115000000001</v>
      </c>
      <c r="E66" s="8">
        <f>Tariff_Input!E66/Tariff_Input!E$113</f>
        <v>-12.272868652287272</v>
      </c>
      <c r="F66" s="8">
        <f>Tariff_Input!F66/Tariff_Input!F$113</f>
        <v>-7.3382307228576593</v>
      </c>
      <c r="G66" s="8">
        <f>Tariff_Input!G66/Tariff_Input!G$113</f>
        <v>-6.8151945521692898</v>
      </c>
      <c r="H66" s="8">
        <f>Tariff_Input!H66/Tariff_Input!H$113</f>
        <v>-8.8659764443865399</v>
      </c>
      <c r="T66" s="19">
        <f t="shared" si="14"/>
        <v>-12.13</v>
      </c>
      <c r="U66" s="19">
        <f t="shared" si="15"/>
        <v>-12.27</v>
      </c>
      <c r="V66" s="19">
        <f t="shared" si="16"/>
        <v>-7.34</v>
      </c>
      <c r="W66" s="19">
        <f t="shared" si="17"/>
        <v>-6.82</v>
      </c>
      <c r="X66" s="19">
        <f t="shared" si="18"/>
        <v>-8.8699999999999992</v>
      </c>
    </row>
    <row r="68" spans="2:28" x14ac:dyDescent="0.35">
      <c r="D68" s="15" t="s">
        <v>48</v>
      </c>
      <c r="E68" s="15" t="s">
        <v>48</v>
      </c>
      <c r="F68" s="15" t="s">
        <v>48</v>
      </c>
      <c r="G68" s="15" t="s">
        <v>48</v>
      </c>
      <c r="H68" s="15" t="s">
        <v>48</v>
      </c>
    </row>
    <row r="69" spans="2:28" x14ac:dyDescent="0.35">
      <c r="B69" s="31" t="s">
        <v>11</v>
      </c>
      <c r="C69" s="32"/>
      <c r="D69" s="27" t="s">
        <v>44</v>
      </c>
      <c r="E69" s="27" t="s">
        <v>44</v>
      </c>
      <c r="F69" s="27" t="s">
        <v>44</v>
      </c>
      <c r="G69" s="27" t="s">
        <v>44</v>
      </c>
      <c r="H69" s="27" t="s">
        <v>44</v>
      </c>
    </row>
    <row r="70" spans="2:28" x14ac:dyDescent="0.35">
      <c r="B70" s="33"/>
      <c r="C70" s="33"/>
      <c r="D70" s="28"/>
      <c r="E70" s="28"/>
      <c r="F70" s="28"/>
      <c r="G70" s="28"/>
      <c r="H70" s="28"/>
    </row>
    <row r="71" spans="2:28" ht="15" thickBot="1" x14ac:dyDescent="0.4">
      <c r="B71" s="1" t="s">
        <v>13</v>
      </c>
      <c r="C71" s="1" t="s">
        <v>14</v>
      </c>
      <c r="D71" s="1" t="s">
        <v>15</v>
      </c>
      <c r="E71" s="1" t="s">
        <v>15</v>
      </c>
      <c r="F71" s="1" t="s">
        <v>15</v>
      </c>
      <c r="G71" s="1" t="s">
        <v>15</v>
      </c>
      <c r="H71" s="1" t="s">
        <v>15</v>
      </c>
      <c r="J71" s="1" t="s">
        <v>58</v>
      </c>
      <c r="K71" s="1" t="s">
        <v>58</v>
      </c>
      <c r="L71" s="1" t="s">
        <v>58</v>
      </c>
      <c r="M71" s="1" t="s">
        <v>58</v>
      </c>
      <c r="N71" s="1" t="s">
        <v>58</v>
      </c>
      <c r="P71" s="1" t="s">
        <v>52</v>
      </c>
      <c r="Q71" s="18" t="s">
        <v>53</v>
      </c>
    </row>
    <row r="72" spans="2:28" ht="15" thickTop="1" x14ac:dyDescent="0.35">
      <c r="B72" s="2">
        <v>1</v>
      </c>
      <c r="C72" s="3" t="s">
        <v>16</v>
      </c>
      <c r="D72" s="4">
        <f>Tariff_Input!D72/Tariff_Input!D$113</f>
        <v>18.297187000000001</v>
      </c>
      <c r="E72" s="4">
        <f>Tariff_Input!E72/Tariff_Input!E$113</f>
        <v>19.602601321087146</v>
      </c>
      <c r="F72" s="4">
        <f>Tariff_Input!F72/Tariff_Input!F$113</f>
        <v>19.53471998982727</v>
      </c>
      <c r="G72" s="4">
        <f>Tariff_Input!G72/Tariff_Input!G$113</f>
        <v>26.24297039318078</v>
      </c>
      <c r="H72" s="4">
        <f>Tariff_Input!H72/Tariff_Input!H$113</f>
        <v>32.030350628499107</v>
      </c>
      <c r="J72" s="19">
        <f>MIN(D72:D98)</f>
        <v>-10.695342999999999</v>
      </c>
      <c r="K72" s="19">
        <f t="shared" ref="K72" si="25">MIN(E72:E98)</f>
        <v>-9.0611474876353011</v>
      </c>
      <c r="L72" s="19">
        <f t="shared" ref="L72" si="26">MIN(F72:F98)</f>
        <v>-7.8742991383904366</v>
      </c>
      <c r="M72" s="19">
        <f t="shared" ref="M72" si="27">MIN(G72:G98)</f>
        <v>-6.5517880376145383</v>
      </c>
      <c r="N72" s="19">
        <f t="shared" ref="N72" si="28">MIN(H72:H98)</f>
        <v>-7.0052805221113763</v>
      </c>
      <c r="P72" s="17">
        <f>MAX(D72:H98)</f>
        <v>32.030350628499107</v>
      </c>
      <c r="Q72" s="17">
        <f>PERCENTILE(D72:H98,0.05)</f>
        <v>-3.4184015594020294</v>
      </c>
      <c r="T72" s="19">
        <f>ROUND(D72,2)</f>
        <v>18.3</v>
      </c>
      <c r="U72" s="19">
        <f>ROUND(E72,2)</f>
        <v>19.600000000000001</v>
      </c>
      <c r="V72" s="19">
        <f>ROUND(F72,2)</f>
        <v>19.53</v>
      </c>
      <c r="W72" s="19">
        <f>ROUND(G72,2)</f>
        <v>26.24</v>
      </c>
      <c r="X72" s="19">
        <f>ROUND(H72,2)</f>
        <v>32.03</v>
      </c>
      <c r="Z72" s="19">
        <f>P81</f>
        <v>-10.7</v>
      </c>
      <c r="AA72" s="20">
        <f>Z72+(P85/20)</f>
        <v>-8.8535370254365162</v>
      </c>
      <c r="AB72" s="20">
        <f>COUNTIF(T72:X98,"&lt;="&amp;AA72)-COUNTIF(T72:X98,"&lt;"&amp;Z72)</f>
        <v>2</v>
      </c>
    </row>
    <row r="73" spans="2:28" ht="15" thickBot="1" x14ac:dyDescent="0.4">
      <c r="B73" s="5">
        <v>2</v>
      </c>
      <c r="C73" s="6" t="s">
        <v>17</v>
      </c>
      <c r="D73" s="7">
        <f>Tariff_Input!D73/Tariff_Input!D$113</f>
        <v>18.297187000000001</v>
      </c>
      <c r="E73" s="7">
        <f>Tariff_Input!E73/Tariff_Input!E$113</f>
        <v>19.602601321087146</v>
      </c>
      <c r="F73" s="7">
        <f>Tariff_Input!F73/Tariff_Input!F$113</f>
        <v>19.53471998982727</v>
      </c>
      <c r="G73" s="7">
        <f>Tariff_Input!G73/Tariff_Input!G$113</f>
        <v>26.24297039318078</v>
      </c>
      <c r="H73" s="7">
        <f>Tariff_Input!H73/Tariff_Input!H$113</f>
        <v>32.030350628499107</v>
      </c>
      <c r="J73" s="1" t="s">
        <v>59</v>
      </c>
      <c r="K73" s="1" t="s">
        <v>59</v>
      </c>
      <c r="L73" s="1" t="s">
        <v>59</v>
      </c>
      <c r="M73" s="1" t="s">
        <v>59</v>
      </c>
      <c r="N73" s="1" t="s">
        <v>59</v>
      </c>
      <c r="T73" s="19">
        <f t="shared" ref="T73:T98" si="29">ROUND(D73,2)</f>
        <v>18.3</v>
      </c>
      <c r="U73" s="19">
        <f t="shared" ref="U73:U98" si="30">ROUND(E73,2)</f>
        <v>19.600000000000001</v>
      </c>
      <c r="V73" s="19">
        <f t="shared" ref="V73:V98" si="31">ROUND(F73,2)</f>
        <v>19.53</v>
      </c>
      <c r="W73" s="19">
        <f t="shared" ref="W73:W98" si="32">ROUND(G73,2)</f>
        <v>26.24</v>
      </c>
      <c r="X73" s="19">
        <f t="shared" ref="X73:X98" si="33">ROUND(H73,2)</f>
        <v>32.03</v>
      </c>
      <c r="Z73" s="20">
        <f>AA72</f>
        <v>-8.8535370254365162</v>
      </c>
      <c r="AA73" s="20">
        <f>Z73+(P85/20)</f>
        <v>-7.0070740508730331</v>
      </c>
      <c r="AB73" s="20">
        <f>COUNTIF(T72:X98,"&lt;="&amp;AA73)-COUNTIF(T72:X98,"&lt;"&amp;Z73)</f>
        <v>2</v>
      </c>
    </row>
    <row r="74" spans="2:28" ht="15.5" thickTop="1" thickBot="1" x14ac:dyDescent="0.4">
      <c r="B74" s="5">
        <v>3</v>
      </c>
      <c r="C74" s="6" t="s">
        <v>18</v>
      </c>
      <c r="D74" s="8">
        <f>Tariff_Input!D74/Tariff_Input!D$113</f>
        <v>17.194122</v>
      </c>
      <c r="E74" s="8">
        <f>Tariff_Input!E74/Tariff_Input!E$113</f>
        <v>18.768246318321879</v>
      </c>
      <c r="F74" s="8">
        <f>Tariff_Input!F74/Tariff_Input!F$113</f>
        <v>16.992503528904493</v>
      </c>
      <c r="G74" s="8">
        <f>Tariff_Input!G74/Tariff_Input!G$113</f>
        <v>18.383985641294991</v>
      </c>
      <c r="H74" s="8">
        <f>Tariff_Input!H74/Tariff_Input!H$113</f>
        <v>23.719577159544372</v>
      </c>
      <c r="J74" s="19">
        <f>MAX(D72:D98)</f>
        <v>21.062018999999999</v>
      </c>
      <c r="K74" s="19">
        <f t="shared" ref="K74" si="34">MAX(E72:E98)</f>
        <v>27.868112003634355</v>
      </c>
      <c r="L74" s="19">
        <f t="shared" ref="L74" si="35">MAX(F72:F98)</f>
        <v>26.112251555317446</v>
      </c>
      <c r="M74" s="19">
        <f t="shared" ref="M74" si="36">MAX(G72:G98)</f>
        <v>27.36795683926492</v>
      </c>
      <c r="N74" s="19">
        <f t="shared" ref="N74" si="37">MAX(H72:H98)</f>
        <v>32.030350628499107</v>
      </c>
      <c r="P74" s="1" t="s">
        <v>54</v>
      </c>
      <c r="Q74" s="18" t="s">
        <v>55</v>
      </c>
      <c r="T74" s="19">
        <f t="shared" si="29"/>
        <v>17.190000000000001</v>
      </c>
      <c r="U74" s="19">
        <f t="shared" si="30"/>
        <v>18.77</v>
      </c>
      <c r="V74" s="19">
        <f t="shared" si="31"/>
        <v>16.989999999999998</v>
      </c>
      <c r="W74" s="19">
        <f t="shared" si="32"/>
        <v>18.38</v>
      </c>
      <c r="X74" s="19">
        <f t="shared" si="33"/>
        <v>23.72</v>
      </c>
      <c r="Z74" s="20">
        <f t="shared" ref="Z74:Z91" si="38">AA73</f>
        <v>-7.0070740508730331</v>
      </c>
      <c r="AA74" s="20">
        <f>Z74+(P85/20)</f>
        <v>-5.1606110763095501</v>
      </c>
      <c r="AB74" s="20">
        <f>COUNTIF(T72:X98,"&lt;="&amp;AA74)-COUNTIF(T72:X98,"&lt;"&amp;Z74)</f>
        <v>1</v>
      </c>
    </row>
    <row r="75" spans="2:28" ht="15.5" thickTop="1" thickBot="1" x14ac:dyDescent="0.4">
      <c r="B75" s="5">
        <v>4</v>
      </c>
      <c r="C75" s="6" t="s">
        <v>19</v>
      </c>
      <c r="D75" s="7">
        <f>Tariff_Input!D75/Tariff_Input!D$113</f>
        <v>18.970946999999999</v>
      </c>
      <c r="E75" s="7">
        <f>Tariff_Input!E75/Tariff_Input!E$113</f>
        <v>27.868112003634355</v>
      </c>
      <c r="F75" s="7">
        <f>Tariff_Input!F75/Tariff_Input!F$113</f>
        <v>26.112251555317446</v>
      </c>
      <c r="G75" s="7">
        <f>Tariff_Input!G75/Tariff_Input!G$113</f>
        <v>27.36795683926492</v>
      </c>
      <c r="H75" s="7">
        <f>Tariff_Input!H75/Tariff_Input!H$113</f>
        <v>31.940888870533058</v>
      </c>
      <c r="J75" s="1" t="s">
        <v>60</v>
      </c>
      <c r="K75" s="1" t="s">
        <v>60</v>
      </c>
      <c r="L75" s="1" t="s">
        <v>60</v>
      </c>
      <c r="M75" s="1" t="s">
        <v>60</v>
      </c>
      <c r="N75" s="1" t="s">
        <v>60</v>
      </c>
      <c r="P75" s="17">
        <f>AVERAGE(D72:H98)</f>
        <v>7.0181579090395676</v>
      </c>
      <c r="Q75">
        <f>STDEV(D72:H98)</f>
        <v>9.6710747883764352</v>
      </c>
      <c r="T75" s="19">
        <f t="shared" si="29"/>
        <v>18.97</v>
      </c>
      <c r="U75" s="19">
        <f t="shared" si="30"/>
        <v>27.87</v>
      </c>
      <c r="V75" s="19">
        <f t="shared" si="31"/>
        <v>26.11</v>
      </c>
      <c r="W75" s="19">
        <f t="shared" si="32"/>
        <v>27.37</v>
      </c>
      <c r="X75" s="19">
        <f t="shared" si="33"/>
        <v>31.94</v>
      </c>
      <c r="Z75" s="20">
        <f t="shared" si="38"/>
        <v>-5.1606110763095501</v>
      </c>
      <c r="AA75" s="20">
        <f>Z75+(P85/20)</f>
        <v>-3.3141481017460674</v>
      </c>
      <c r="AB75" s="20">
        <f>COUNTIF(T72:X98,"&lt;="&amp;AA75)-COUNTIF(T72:X98,"&lt;"&amp;Z75)</f>
        <v>3</v>
      </c>
    </row>
    <row r="76" spans="2:28" ht="15.5" thickTop="1" thickBot="1" x14ac:dyDescent="0.4">
      <c r="B76" s="5">
        <v>5</v>
      </c>
      <c r="C76" s="6" t="s">
        <v>20</v>
      </c>
      <c r="D76" s="8">
        <f>Tariff_Input!D76/Tariff_Input!D$113</f>
        <v>14.012798999999999</v>
      </c>
      <c r="E76" s="8">
        <f>Tariff_Input!E76/Tariff_Input!E$113</f>
        <v>15.395130701588053</v>
      </c>
      <c r="F76" s="8">
        <f>Tariff_Input!F76/Tariff_Input!F$113</f>
        <v>13.432764767059979</v>
      </c>
      <c r="G76" s="8">
        <f>Tariff_Input!G76/Tariff_Input!G$113</f>
        <v>14.374905546524577</v>
      </c>
      <c r="H76" s="8">
        <f>Tariff_Input!H76/Tariff_Input!H$113</f>
        <v>20.039376506402622</v>
      </c>
      <c r="J76" s="20">
        <f>J74-J72</f>
        <v>31.757362000000001</v>
      </c>
      <c r="K76" s="20">
        <f t="shared" ref="K76:N76" si="39">K74-K72</f>
        <v>36.929259491269654</v>
      </c>
      <c r="L76" s="20">
        <f t="shared" si="39"/>
        <v>33.986550693707883</v>
      </c>
      <c r="M76" s="20">
        <f t="shared" si="39"/>
        <v>33.919744876879456</v>
      </c>
      <c r="N76" s="20">
        <f t="shared" si="39"/>
        <v>39.035631150610484</v>
      </c>
      <c r="P76" s="1" t="s">
        <v>56</v>
      </c>
      <c r="T76" s="19">
        <f t="shared" si="29"/>
        <v>14.01</v>
      </c>
      <c r="U76" s="19">
        <f t="shared" si="30"/>
        <v>15.4</v>
      </c>
      <c r="V76" s="19">
        <f t="shared" si="31"/>
        <v>13.43</v>
      </c>
      <c r="W76" s="19">
        <f t="shared" si="32"/>
        <v>14.37</v>
      </c>
      <c r="X76" s="19">
        <f t="shared" si="33"/>
        <v>20.04</v>
      </c>
      <c r="Z76" s="20">
        <f t="shared" si="38"/>
        <v>-3.3141481017460674</v>
      </c>
      <c r="AA76" s="20">
        <f>Z76+(P85/20)</f>
        <v>-1.4676851271825848</v>
      </c>
      <c r="AB76" s="20">
        <f>COUNTIF(T72:X98,"&lt;="&amp;AA76)-COUNTIF(T72:X98,"&lt;"&amp;Z76)</f>
        <v>2</v>
      </c>
    </row>
    <row r="77" spans="2:28" ht="15" thickTop="1" x14ac:dyDescent="0.35">
      <c r="B77" s="5">
        <v>6</v>
      </c>
      <c r="C77" s="6" t="s">
        <v>21</v>
      </c>
      <c r="D77" s="7">
        <f>Tariff_Input!D77/Tariff_Input!D$113</f>
        <v>14.488239</v>
      </c>
      <c r="E77" s="7">
        <f>Tariff_Input!E77/Tariff_Input!E$113</f>
        <v>15.165156842853756</v>
      </c>
      <c r="F77" s="7">
        <f>Tariff_Input!F77/Tariff_Input!F$113</f>
        <v>13.343595284113501</v>
      </c>
      <c r="G77" s="7">
        <f>Tariff_Input!G77/Tariff_Input!G$113</f>
        <v>14.246918769984305</v>
      </c>
      <c r="H77" s="7">
        <f>Tariff_Input!H77/Tariff_Input!H$113</f>
        <v>19.176370835765336</v>
      </c>
      <c r="P77" s="17">
        <f>MEDIAN(D72:H98)</f>
        <v>1.4697709999999999</v>
      </c>
      <c r="T77" s="19">
        <f t="shared" si="29"/>
        <v>14.49</v>
      </c>
      <c r="U77" s="19">
        <f t="shared" si="30"/>
        <v>15.17</v>
      </c>
      <c r="V77" s="19">
        <f t="shared" si="31"/>
        <v>13.34</v>
      </c>
      <c r="W77" s="19">
        <f t="shared" si="32"/>
        <v>14.25</v>
      </c>
      <c r="X77" s="19">
        <f t="shared" si="33"/>
        <v>19.18</v>
      </c>
      <c r="Z77" s="20">
        <f t="shared" si="38"/>
        <v>-1.4676851271825848</v>
      </c>
      <c r="AA77" s="20">
        <f>Z77+(P85/20)</f>
        <v>0.37877784738089781</v>
      </c>
      <c r="AB77" s="20">
        <f>COUNTIF(T72:X98,"&lt;="&amp;AA77)-COUNTIF(T72:X98,"&lt;"&amp;Z77)</f>
        <v>55</v>
      </c>
    </row>
    <row r="78" spans="2:28" ht="15" thickBot="1" x14ac:dyDescent="0.4">
      <c r="B78" s="5">
        <v>7</v>
      </c>
      <c r="C78" s="6" t="s">
        <v>22</v>
      </c>
      <c r="D78" s="8">
        <f>Tariff_Input!D78/Tariff_Input!D$113</f>
        <v>21.062018999999999</v>
      </c>
      <c r="E78" s="8">
        <f>Tariff_Input!E78/Tariff_Input!E$113</f>
        <v>24.038388913012561</v>
      </c>
      <c r="F78" s="8">
        <f>Tariff_Input!F78/Tariff_Input!F$113</f>
        <v>19.034153277632903</v>
      </c>
      <c r="G78" s="8">
        <f>Tariff_Input!G78/Tariff_Input!G$113</f>
        <v>18.684572040221738</v>
      </c>
      <c r="H78" s="8">
        <f>Tariff_Input!H78/Tariff_Input!H$113</f>
        <v>24.047866899419301</v>
      </c>
      <c r="P78" s="1" t="s">
        <v>57</v>
      </c>
      <c r="T78" s="19">
        <f t="shared" si="29"/>
        <v>21.06</v>
      </c>
      <c r="U78" s="19">
        <f t="shared" si="30"/>
        <v>24.04</v>
      </c>
      <c r="V78" s="19">
        <f t="shared" si="31"/>
        <v>19.03</v>
      </c>
      <c r="W78" s="19">
        <f t="shared" si="32"/>
        <v>18.68</v>
      </c>
      <c r="X78" s="19">
        <f t="shared" si="33"/>
        <v>24.05</v>
      </c>
      <c r="Z78" s="20">
        <f t="shared" si="38"/>
        <v>0.37877784738089781</v>
      </c>
      <c r="AA78" s="20">
        <f>Z78+(P85/20)</f>
        <v>2.2252408219443804</v>
      </c>
      <c r="AB78" s="20">
        <f>COUNTIF(T72:X98,"&lt;="&amp;AA78)-COUNTIF(T72:X98,"&lt;"&amp;Z78)</f>
        <v>4</v>
      </c>
    </row>
    <row r="79" spans="2:28" ht="15" thickTop="1" x14ac:dyDescent="0.35">
      <c r="B79" s="5">
        <v>8</v>
      </c>
      <c r="C79" s="6" t="s">
        <v>23</v>
      </c>
      <c r="D79" s="7">
        <f>Tariff_Input!D79/Tariff_Input!D$113</f>
        <v>11.87551</v>
      </c>
      <c r="E79" s="7">
        <f>Tariff_Input!E79/Tariff_Input!E$113</f>
        <v>12.722955445208186</v>
      </c>
      <c r="F79" s="7">
        <f>Tariff_Input!F79/Tariff_Input!F$113</f>
        <v>10.75122026815729</v>
      </c>
      <c r="G79" s="7">
        <f>Tariff_Input!G79/Tariff_Input!G$113</f>
        <v>11.50596239917987</v>
      </c>
      <c r="H79" s="7">
        <f>Tariff_Input!H79/Tariff_Input!H$113</f>
        <v>16.462533067525314</v>
      </c>
      <c r="P79" s="17">
        <f>MODE(T72:X98)</f>
        <v>0</v>
      </c>
      <c r="T79" s="19">
        <f t="shared" si="29"/>
        <v>11.88</v>
      </c>
      <c r="U79" s="19">
        <f t="shared" si="30"/>
        <v>12.72</v>
      </c>
      <c r="V79" s="19">
        <f t="shared" si="31"/>
        <v>10.75</v>
      </c>
      <c r="W79" s="19">
        <f t="shared" si="32"/>
        <v>11.51</v>
      </c>
      <c r="X79" s="19">
        <f t="shared" si="33"/>
        <v>16.46</v>
      </c>
      <c r="Z79" s="20">
        <f t="shared" si="38"/>
        <v>2.2252408219443804</v>
      </c>
      <c r="AA79" s="20">
        <f>Z79+(P85/20)</f>
        <v>4.0717037965078635</v>
      </c>
      <c r="AB79" s="20">
        <f>COUNTIF(T72:X98,"&lt;="&amp;AA79)-COUNTIF(T72:X98,"&lt;"&amp;Z79)</f>
        <v>4</v>
      </c>
    </row>
    <row r="80" spans="2:28" ht="15" thickBot="1" x14ac:dyDescent="0.4">
      <c r="B80" s="5">
        <v>9</v>
      </c>
      <c r="C80" s="6" t="s">
        <v>24</v>
      </c>
      <c r="D80" s="8">
        <f>Tariff_Input!D80/Tariff_Input!D$113</f>
        <v>11.665368000000001</v>
      </c>
      <c r="E80" s="8">
        <f>Tariff_Input!E80/Tariff_Input!E$113</f>
        <v>12.726141765031208</v>
      </c>
      <c r="F80" s="8">
        <f>Tariff_Input!F80/Tariff_Input!F$113</f>
        <v>10.569428786605044</v>
      </c>
      <c r="G80" s="8">
        <f>Tariff_Input!G80/Tariff_Input!G$113</f>
        <v>10.454857969371739</v>
      </c>
      <c r="H80" s="8">
        <f>Tariff_Input!H80/Tariff_Input!H$113</f>
        <v>15.9890297581894</v>
      </c>
      <c r="P80" s="1" t="s">
        <v>58</v>
      </c>
      <c r="T80" s="19">
        <f t="shared" si="29"/>
        <v>11.67</v>
      </c>
      <c r="U80" s="19">
        <f t="shared" si="30"/>
        <v>12.73</v>
      </c>
      <c r="V80" s="19">
        <f t="shared" si="31"/>
        <v>10.57</v>
      </c>
      <c r="W80" s="19">
        <f t="shared" si="32"/>
        <v>10.45</v>
      </c>
      <c r="X80" s="19">
        <f t="shared" si="33"/>
        <v>15.99</v>
      </c>
      <c r="Z80" s="20">
        <f t="shared" si="38"/>
        <v>4.0717037965078635</v>
      </c>
      <c r="AA80" s="20">
        <f>Z80+(P85/20)</f>
        <v>5.9181667710713466</v>
      </c>
      <c r="AB80" s="20">
        <f>COUNTIF(T72:X98,"&lt;="&amp;AA80)-COUNTIF(T72:X98,"&lt;"&amp;Z80)</f>
        <v>5</v>
      </c>
    </row>
    <row r="81" spans="2:28" ht="15" thickTop="1" x14ac:dyDescent="0.35">
      <c r="B81" s="5">
        <v>10</v>
      </c>
      <c r="C81" s="6" t="s">
        <v>25</v>
      </c>
      <c r="D81" s="7">
        <f>Tariff_Input!D81/Tariff_Input!D$113</f>
        <v>11.364027</v>
      </c>
      <c r="E81" s="7">
        <f>Tariff_Input!E81/Tariff_Input!E$113</f>
        <v>12.395273334202418</v>
      </c>
      <c r="F81" s="7">
        <f>Tariff_Input!F81/Tariff_Input!F$113</f>
        <v>10.376297444321086</v>
      </c>
      <c r="G81" s="7">
        <f>Tariff_Input!G81/Tariff_Input!G$113</f>
        <v>10.935517471599249</v>
      </c>
      <c r="H81" s="7">
        <f>Tariff_Input!H81/Tariff_Input!H$113</f>
        <v>15.382964848942825</v>
      </c>
      <c r="P81" s="19">
        <f>MIN(T72:W98)</f>
        <v>-10.7</v>
      </c>
      <c r="T81" s="19">
        <f t="shared" si="29"/>
        <v>11.36</v>
      </c>
      <c r="U81" s="19">
        <f t="shared" si="30"/>
        <v>12.4</v>
      </c>
      <c r="V81" s="19">
        <f t="shared" si="31"/>
        <v>10.38</v>
      </c>
      <c r="W81" s="19">
        <f t="shared" si="32"/>
        <v>10.94</v>
      </c>
      <c r="X81" s="19">
        <f t="shared" si="33"/>
        <v>15.38</v>
      </c>
      <c r="Z81" s="20">
        <f t="shared" si="38"/>
        <v>5.9181667710713466</v>
      </c>
      <c r="AA81" s="20">
        <f>Z81+(P85/20)</f>
        <v>7.7646297456348297</v>
      </c>
      <c r="AB81" s="20">
        <f>COUNTIF(T72:X98,"&lt;="&amp;AA81)-COUNTIF(T72:X98,"&lt;"&amp;Z81)</f>
        <v>4</v>
      </c>
    </row>
    <row r="82" spans="2:28" ht="15" thickBot="1" x14ac:dyDescent="0.4">
      <c r="B82" s="5">
        <v>11</v>
      </c>
      <c r="C82" s="6" t="s">
        <v>26</v>
      </c>
      <c r="D82" s="8">
        <f>Tariff_Input!D82/Tariff_Input!D$113</f>
        <v>5.7870699999999999</v>
      </c>
      <c r="E82" s="8">
        <f>Tariff_Input!E82/Tariff_Input!E$113</f>
        <v>7.2690337663743385</v>
      </c>
      <c r="F82" s="8">
        <f>Tariff_Input!F82/Tariff_Input!F$113</f>
        <v>4.4742872841909582</v>
      </c>
      <c r="G82" s="8">
        <f>Tariff_Input!G82/Tariff_Input!G$113</f>
        <v>5.294916467928922</v>
      </c>
      <c r="H82" s="8">
        <f>Tariff_Input!H82/Tariff_Input!H$113</f>
        <v>10.920197151578321</v>
      </c>
      <c r="P82" s="1" t="s">
        <v>59</v>
      </c>
      <c r="T82" s="19">
        <f t="shared" si="29"/>
        <v>5.79</v>
      </c>
      <c r="U82" s="19">
        <f t="shared" si="30"/>
        <v>7.27</v>
      </c>
      <c r="V82" s="19">
        <f t="shared" si="31"/>
        <v>4.47</v>
      </c>
      <c r="W82" s="19">
        <f t="shared" si="32"/>
        <v>5.29</v>
      </c>
      <c r="X82" s="19">
        <f t="shared" si="33"/>
        <v>10.92</v>
      </c>
      <c r="Z82" s="20">
        <f t="shared" si="38"/>
        <v>7.7646297456348297</v>
      </c>
      <c r="AA82" s="20">
        <f>Z82+(P85/20)</f>
        <v>9.6110927201983127</v>
      </c>
      <c r="AB82" s="20">
        <f>COUNTIF(T72:X98,"&lt;="&amp;AA82)-COUNTIF(T72:X98,"&lt;"&amp;Z82)</f>
        <v>1</v>
      </c>
    </row>
    <row r="83" spans="2:28" ht="15" thickTop="1" x14ac:dyDescent="0.35">
      <c r="B83" s="5">
        <v>12</v>
      </c>
      <c r="C83" s="6" t="s">
        <v>27</v>
      </c>
      <c r="D83" s="7">
        <f>Tariff_Input!D83/Tariff_Input!D$113</f>
        <v>6.8212929999999998</v>
      </c>
      <c r="E83" s="7">
        <f>Tariff_Input!E83/Tariff_Input!E$113</f>
        <v>7.9892655775460222</v>
      </c>
      <c r="F83" s="7">
        <f>Tariff_Input!F83/Tariff_Input!F$113</f>
        <v>6.5585388846918482</v>
      </c>
      <c r="G83" s="7">
        <f>Tariff_Input!G83/Tariff_Input!G$113</f>
        <v>6.9927808926239043</v>
      </c>
      <c r="H83" s="7">
        <f>Tariff_Input!H83/Tariff_Input!H$113</f>
        <v>10.291844636241812</v>
      </c>
      <c r="P83" s="19">
        <f>MAX(T72:W98)</f>
        <v>27.87</v>
      </c>
      <c r="T83" s="19">
        <f t="shared" si="29"/>
        <v>6.82</v>
      </c>
      <c r="U83" s="19">
        <f t="shared" si="30"/>
        <v>7.99</v>
      </c>
      <c r="V83" s="19">
        <f t="shared" si="31"/>
        <v>6.56</v>
      </c>
      <c r="W83" s="19">
        <f t="shared" si="32"/>
        <v>6.99</v>
      </c>
      <c r="X83" s="19">
        <f t="shared" si="33"/>
        <v>10.29</v>
      </c>
      <c r="Z83" s="20">
        <f t="shared" si="38"/>
        <v>9.6110927201983127</v>
      </c>
      <c r="AA83" s="20">
        <f>Z83+(P85/20)</f>
        <v>11.457555694761796</v>
      </c>
      <c r="AB83" s="20">
        <f>COUNTIF(T72:X98,"&lt;="&amp;AA83)-COUNTIF(T72:X98,"&lt;"&amp;Z83)</f>
        <v>8</v>
      </c>
    </row>
    <row r="84" spans="2:28" ht="15" thickBot="1" x14ac:dyDescent="0.4">
      <c r="B84" s="5">
        <v>13</v>
      </c>
      <c r="C84" s="6" t="s">
        <v>28</v>
      </c>
      <c r="D84" s="8">
        <f>Tariff_Input!D84/Tariff_Input!D$113</f>
        <v>4.338997</v>
      </c>
      <c r="E84" s="8">
        <f>Tariff_Input!E84/Tariff_Input!E$113</f>
        <v>4.5048826921861425</v>
      </c>
      <c r="F84" s="8">
        <f>Tariff_Input!F84/Tariff_Input!F$113</f>
        <v>3.0390951712839844</v>
      </c>
      <c r="G84" s="8">
        <f>Tariff_Input!G84/Tariff_Input!G$113</f>
        <v>3.2471600819116078</v>
      </c>
      <c r="H84" s="8">
        <f>Tariff_Input!H84/Tariff_Input!H$113</f>
        <v>3.4502313595145919</v>
      </c>
      <c r="P84" s="1" t="s">
        <v>60</v>
      </c>
      <c r="T84" s="19">
        <f t="shared" si="29"/>
        <v>4.34</v>
      </c>
      <c r="U84" s="19">
        <f t="shared" si="30"/>
        <v>4.5</v>
      </c>
      <c r="V84" s="19">
        <f t="shared" si="31"/>
        <v>3.04</v>
      </c>
      <c r="W84" s="19">
        <f t="shared" si="32"/>
        <v>3.25</v>
      </c>
      <c r="X84" s="19">
        <f t="shared" si="33"/>
        <v>3.45</v>
      </c>
      <c r="Z84" s="20">
        <f t="shared" si="38"/>
        <v>11.457555694761796</v>
      </c>
      <c r="AA84" s="20">
        <f>Z84+(P85/20)</f>
        <v>13.304018669325279</v>
      </c>
      <c r="AB84" s="20">
        <f>COUNTIF(T72:X98,"&lt;="&amp;AA84)-COUNTIF(T72:X98,"&lt;"&amp;Z84)</f>
        <v>6</v>
      </c>
    </row>
    <row r="85" spans="2:28" ht="15" thickTop="1" x14ac:dyDescent="0.35">
      <c r="B85" s="5">
        <v>14</v>
      </c>
      <c r="C85" s="6" t="s">
        <v>29</v>
      </c>
      <c r="D85" s="7">
        <f>Tariff_Input!D85/Tariff_Input!D$113</f>
        <v>1.4697709999999999</v>
      </c>
      <c r="E85" s="7">
        <f>Tariff_Input!E85/Tariff_Input!E$113</f>
        <v>2.1014053746543415</v>
      </c>
      <c r="F85" s="7">
        <f>Tariff_Input!F85/Tariff_Input!F$113</f>
        <v>0.97374974645632706</v>
      </c>
      <c r="G85" s="7">
        <f>Tariff_Input!G85/Tariff_Input!G$113</f>
        <v>1.1568064566141849</v>
      </c>
      <c r="H85" s="7">
        <f>Tariff_Input!H85/Tariff_Input!H$113</f>
        <v>3.4859728270547947</v>
      </c>
      <c r="P85" s="20">
        <f>MAX(J76:M76)</f>
        <v>36.929259491269654</v>
      </c>
      <c r="T85" s="19">
        <f t="shared" si="29"/>
        <v>1.47</v>
      </c>
      <c r="U85" s="19">
        <f t="shared" si="30"/>
        <v>2.1</v>
      </c>
      <c r="V85" s="19">
        <f t="shared" si="31"/>
        <v>0.97</v>
      </c>
      <c r="W85" s="19">
        <f t="shared" si="32"/>
        <v>1.1599999999999999</v>
      </c>
      <c r="X85" s="19">
        <f t="shared" si="33"/>
        <v>3.49</v>
      </c>
      <c r="Z85" s="20">
        <f t="shared" si="38"/>
        <v>13.304018669325279</v>
      </c>
      <c r="AA85" s="20">
        <f>Z85+(P85/20)</f>
        <v>15.150481643888762</v>
      </c>
      <c r="AB85" s="20">
        <f>COUNTIF(T72:X98,"&lt;="&amp;AA85)-COUNTIF(T72:X98,"&lt;"&amp;Z85)</f>
        <v>6</v>
      </c>
    </row>
    <row r="86" spans="2:28" x14ac:dyDescent="0.35">
      <c r="B86" s="5">
        <v>15</v>
      </c>
      <c r="C86" s="6" t="s">
        <v>30</v>
      </c>
      <c r="D86" s="8">
        <f>Tariff_Input!D86/Tariff_Input!D$113</f>
        <v>0.326714</v>
      </c>
      <c r="E86" s="8">
        <f>Tariff_Input!E86/Tariff_Input!E$113</f>
        <v>0.24777901390534882</v>
      </c>
      <c r="F86" s="8">
        <f>Tariff_Input!F86/Tariff_Input!F$113</f>
        <v>0.14444337437711394</v>
      </c>
      <c r="G86" s="8">
        <f>Tariff_Input!G86/Tariff_Input!G$113</f>
        <v>0.17166107907659595</v>
      </c>
      <c r="H86" s="8">
        <f>Tariff_Input!H86/Tariff_Input!H$113</f>
        <v>0.11777556320726623</v>
      </c>
      <c r="T86" s="19">
        <f t="shared" si="29"/>
        <v>0.33</v>
      </c>
      <c r="U86" s="19">
        <f t="shared" si="30"/>
        <v>0.25</v>
      </c>
      <c r="V86" s="19">
        <f t="shared" si="31"/>
        <v>0.14000000000000001</v>
      </c>
      <c r="W86" s="19">
        <f t="shared" si="32"/>
        <v>0.17</v>
      </c>
      <c r="X86" s="19">
        <f t="shared" si="33"/>
        <v>0.12</v>
      </c>
      <c r="Z86" s="20">
        <f t="shared" si="38"/>
        <v>15.150481643888762</v>
      </c>
      <c r="AA86" s="20">
        <f>Z86+(P85/20)</f>
        <v>16.996944618452243</v>
      </c>
      <c r="AB86" s="20">
        <f>COUNTIF(T72:X98,"&lt;="&amp;AA86)-COUNTIF(T72:X98,"&lt;"&amp;Z86)</f>
        <v>6</v>
      </c>
    </row>
    <row r="87" spans="2:28" x14ac:dyDescent="0.35">
      <c r="B87" s="5">
        <v>16</v>
      </c>
      <c r="C87" s="6" t="s">
        <v>31</v>
      </c>
      <c r="D87" s="7">
        <f>Tariff_Input!D87/Tariff_Input!D$113</f>
        <v>0</v>
      </c>
      <c r="E87" s="7">
        <f>Tariff_Input!E87/Tariff_Input!E$113</f>
        <v>-1.7468875878960261E-2</v>
      </c>
      <c r="F87" s="7">
        <f>Tariff_Input!F87/Tariff_Input!F$113</f>
        <v>0</v>
      </c>
      <c r="G87" s="7">
        <f>Tariff_Input!G87/Tariff_Input!G$113</f>
        <v>0</v>
      </c>
      <c r="H87" s="7">
        <f>Tariff_Input!H87/Tariff_Input!H$113</f>
        <v>0</v>
      </c>
      <c r="T87" s="19">
        <f t="shared" si="29"/>
        <v>0</v>
      </c>
      <c r="U87" s="19">
        <f t="shared" si="30"/>
        <v>-0.02</v>
      </c>
      <c r="V87" s="19">
        <f t="shared" si="31"/>
        <v>0</v>
      </c>
      <c r="W87" s="19">
        <f t="shared" si="32"/>
        <v>0</v>
      </c>
      <c r="X87" s="19">
        <f t="shared" si="33"/>
        <v>0</v>
      </c>
      <c r="Z87" s="20">
        <f t="shared" si="38"/>
        <v>16.996944618452243</v>
      </c>
      <c r="AA87" s="20">
        <f>Z87+(P85/20)</f>
        <v>18.843407593015726</v>
      </c>
      <c r="AB87" s="20">
        <f>COUNTIF(T72:X98,"&lt;="&amp;AA87)-COUNTIF(T72:X98,"&lt;"&amp;Z87)</f>
        <v>6</v>
      </c>
    </row>
    <row r="88" spans="2:28" x14ac:dyDescent="0.35">
      <c r="B88" s="5">
        <v>17</v>
      </c>
      <c r="C88" s="6" t="s">
        <v>32</v>
      </c>
      <c r="D88" s="8">
        <f>Tariff_Input!D88/Tariff_Input!D$113</f>
        <v>0</v>
      </c>
      <c r="E88" s="8">
        <f>Tariff_Input!E88/Tariff_Input!E$113</f>
        <v>-1.7468875878960261E-2</v>
      </c>
      <c r="F88" s="8">
        <f>Tariff_Input!F88/Tariff_Input!F$113</f>
        <v>0</v>
      </c>
      <c r="G88" s="8">
        <f>Tariff_Input!G88/Tariff_Input!G$113</f>
        <v>0</v>
      </c>
      <c r="H88" s="8">
        <f>Tariff_Input!H88/Tariff_Input!H$113</f>
        <v>0</v>
      </c>
      <c r="T88" s="19">
        <f t="shared" si="29"/>
        <v>0</v>
      </c>
      <c r="U88" s="19">
        <f t="shared" si="30"/>
        <v>-0.02</v>
      </c>
      <c r="V88" s="19">
        <f t="shared" si="31"/>
        <v>0</v>
      </c>
      <c r="W88" s="19">
        <f t="shared" si="32"/>
        <v>0</v>
      </c>
      <c r="X88" s="19">
        <f t="shared" si="33"/>
        <v>0</v>
      </c>
      <c r="Z88" s="20">
        <f t="shared" si="38"/>
        <v>18.843407593015726</v>
      </c>
      <c r="AA88" s="20">
        <f>Z88+(P85/20)</f>
        <v>20.689870567579209</v>
      </c>
      <c r="AB88" s="20">
        <f>COUNTIF(T72:X98,"&lt;="&amp;AA88)-COUNTIF(T72:X98,"&lt;"&amp;Z88)</f>
        <v>8</v>
      </c>
    </row>
    <row r="89" spans="2:28" x14ac:dyDescent="0.35">
      <c r="B89" s="5">
        <v>18</v>
      </c>
      <c r="C89" s="6" t="s">
        <v>33</v>
      </c>
      <c r="D89" s="7">
        <f>Tariff_Input!D89/Tariff_Input!D$113</f>
        <v>0</v>
      </c>
      <c r="E89" s="7">
        <f>Tariff_Input!E89/Tariff_Input!E$113</f>
        <v>-1.7468875878960261E-2</v>
      </c>
      <c r="F89" s="7">
        <f>Tariff_Input!F89/Tariff_Input!F$113</f>
        <v>0</v>
      </c>
      <c r="G89" s="7">
        <f>Tariff_Input!G89/Tariff_Input!G$113</f>
        <v>0</v>
      </c>
      <c r="H89" s="7">
        <f>Tariff_Input!H89/Tariff_Input!H$113</f>
        <v>0</v>
      </c>
      <c r="T89" s="19">
        <f t="shared" si="29"/>
        <v>0</v>
      </c>
      <c r="U89" s="19">
        <f t="shared" si="30"/>
        <v>-0.02</v>
      </c>
      <c r="V89" s="19">
        <f t="shared" si="31"/>
        <v>0</v>
      </c>
      <c r="W89" s="19">
        <f t="shared" si="32"/>
        <v>0</v>
      </c>
      <c r="X89" s="19">
        <f t="shared" si="33"/>
        <v>0</v>
      </c>
      <c r="Z89" s="20">
        <f t="shared" si="38"/>
        <v>20.689870567579209</v>
      </c>
      <c r="AA89" s="20">
        <f>Z89+(P85/20)</f>
        <v>22.536333542142692</v>
      </c>
      <c r="AB89" s="20">
        <f>COUNTIF(T72:X98,"&lt;="&amp;AA89)-COUNTIF(T72:X98,"&lt;"&amp;Z89)</f>
        <v>1</v>
      </c>
    </row>
    <row r="90" spans="2:28" x14ac:dyDescent="0.35">
      <c r="B90" s="5">
        <v>19</v>
      </c>
      <c r="C90" s="6" t="s">
        <v>34</v>
      </c>
      <c r="D90" s="8">
        <f>Tariff_Input!D90/Tariff_Input!D$113</f>
        <v>0</v>
      </c>
      <c r="E90" s="8">
        <f>Tariff_Input!E90/Tariff_Input!E$113</f>
        <v>-1.7468875878960261E-2</v>
      </c>
      <c r="F90" s="8">
        <f>Tariff_Input!F90/Tariff_Input!F$113</f>
        <v>0</v>
      </c>
      <c r="G90" s="8">
        <f>Tariff_Input!G90/Tariff_Input!G$113</f>
        <v>0</v>
      </c>
      <c r="H90" s="8">
        <f>Tariff_Input!H90/Tariff_Input!H$113</f>
        <v>0</v>
      </c>
      <c r="T90" s="19">
        <f t="shared" si="29"/>
        <v>0</v>
      </c>
      <c r="U90" s="19">
        <f t="shared" si="30"/>
        <v>-0.02</v>
      </c>
      <c r="V90" s="19">
        <f t="shared" si="31"/>
        <v>0</v>
      </c>
      <c r="W90" s="19">
        <f t="shared" si="32"/>
        <v>0</v>
      </c>
      <c r="X90" s="19">
        <f t="shared" si="33"/>
        <v>0</v>
      </c>
      <c r="Z90" s="20">
        <f t="shared" si="38"/>
        <v>22.536333542142692</v>
      </c>
      <c r="AA90" s="20">
        <f>Z90+(P85/20)</f>
        <v>24.382796516706176</v>
      </c>
      <c r="AB90" s="20">
        <f>COUNTIF(T72:X98,"&lt;="&amp;AA90)-COUNTIF(T72:X98,"&lt;"&amp;Z90)</f>
        <v>3</v>
      </c>
    </row>
    <row r="91" spans="2:28" x14ac:dyDescent="0.35">
      <c r="B91" s="5">
        <v>20</v>
      </c>
      <c r="C91" s="6" t="s">
        <v>35</v>
      </c>
      <c r="D91" s="7">
        <f>Tariff_Input!D91/Tariff_Input!D$113</f>
        <v>0</v>
      </c>
      <c r="E91" s="7">
        <f>Tariff_Input!E91/Tariff_Input!E$113</f>
        <v>0</v>
      </c>
      <c r="F91" s="7">
        <f>Tariff_Input!F91/Tariff_Input!F$113</f>
        <v>0</v>
      </c>
      <c r="G91" s="7">
        <f>Tariff_Input!G91/Tariff_Input!G$113</f>
        <v>0</v>
      </c>
      <c r="H91" s="7">
        <f>Tariff_Input!H91/Tariff_Input!H$113</f>
        <v>0</v>
      </c>
      <c r="T91" s="19">
        <f t="shared" si="29"/>
        <v>0</v>
      </c>
      <c r="U91" s="19">
        <f t="shared" si="30"/>
        <v>0</v>
      </c>
      <c r="V91" s="19">
        <f t="shared" si="31"/>
        <v>0</v>
      </c>
      <c r="W91" s="19">
        <f t="shared" si="32"/>
        <v>0</v>
      </c>
      <c r="X91" s="19">
        <f t="shared" si="33"/>
        <v>0</v>
      </c>
      <c r="Z91" s="20">
        <f t="shared" si="38"/>
        <v>24.382796516706176</v>
      </c>
      <c r="AA91" s="20">
        <f>Z91+(P85/20)</f>
        <v>26.229259491269659</v>
      </c>
      <c r="AB91" s="20">
        <f>COUNTIF(T72:X98,"&lt;="&amp;AA91)-COUNTIF(T72:X98,"&lt;"&amp;Z91)</f>
        <v>1</v>
      </c>
    </row>
    <row r="92" spans="2:28" x14ac:dyDescent="0.35">
      <c r="B92" s="5">
        <v>21</v>
      </c>
      <c r="C92" s="6" t="s">
        <v>36</v>
      </c>
      <c r="D92" s="8">
        <f>Tariff_Input!D92/Tariff_Input!D$113</f>
        <v>0</v>
      </c>
      <c r="E92" s="8">
        <f>Tariff_Input!E92/Tariff_Input!E$113</f>
        <v>0</v>
      </c>
      <c r="F92" s="8">
        <f>Tariff_Input!F92/Tariff_Input!F$113</f>
        <v>0</v>
      </c>
      <c r="G92" s="8">
        <f>Tariff_Input!G92/Tariff_Input!G$113</f>
        <v>0</v>
      </c>
      <c r="H92" s="8">
        <f>Tariff_Input!H92/Tariff_Input!H$113</f>
        <v>0</v>
      </c>
      <c r="T92" s="19">
        <f t="shared" si="29"/>
        <v>0</v>
      </c>
      <c r="U92" s="19">
        <f t="shared" si="30"/>
        <v>0</v>
      </c>
      <c r="V92" s="19">
        <f t="shared" si="31"/>
        <v>0</v>
      </c>
      <c r="W92" s="19">
        <f t="shared" si="32"/>
        <v>0</v>
      </c>
      <c r="X92" s="19">
        <f t="shared" si="33"/>
        <v>0</v>
      </c>
      <c r="Z92" s="20"/>
      <c r="AA92" s="20"/>
    </row>
    <row r="93" spans="2:28" x14ac:dyDescent="0.35">
      <c r="B93" s="5">
        <v>22</v>
      </c>
      <c r="C93" s="6" t="s">
        <v>37</v>
      </c>
      <c r="D93" s="7">
        <f>Tariff_Input!D93/Tariff_Input!D$113</f>
        <v>-10.695342999999999</v>
      </c>
      <c r="E93" s="7">
        <f>Tariff_Input!E93/Tariff_Input!E$113</f>
        <v>-9.0611474876353011</v>
      </c>
      <c r="F93" s="7">
        <f>Tariff_Input!F93/Tariff_Input!F$113</f>
        <v>-7.8742991383904366</v>
      </c>
      <c r="G93" s="7">
        <f>Tariff_Input!G93/Tariff_Input!G$113</f>
        <v>-6.5517880376145383</v>
      </c>
      <c r="H93" s="7">
        <f>Tariff_Input!H93/Tariff_Input!H$113</f>
        <v>-7.0052805221113763</v>
      </c>
      <c r="T93" s="19">
        <f t="shared" si="29"/>
        <v>-10.7</v>
      </c>
      <c r="U93" s="19">
        <f t="shared" si="30"/>
        <v>-9.06</v>
      </c>
      <c r="V93" s="19">
        <f t="shared" si="31"/>
        <v>-7.87</v>
      </c>
      <c r="W93" s="19">
        <f t="shared" si="32"/>
        <v>-6.55</v>
      </c>
      <c r="X93" s="19">
        <f t="shared" si="33"/>
        <v>-7.01</v>
      </c>
      <c r="Z93" s="20"/>
      <c r="AA93" s="20"/>
    </row>
    <row r="94" spans="2:28" x14ac:dyDescent="0.35">
      <c r="B94" s="5">
        <v>23</v>
      </c>
      <c r="C94" s="6" t="s">
        <v>38</v>
      </c>
      <c r="D94" s="8">
        <f>Tariff_Input!D94/Tariff_Input!D$113</f>
        <v>-3.3738830000000002</v>
      </c>
      <c r="E94" s="8">
        <f>Tariff_Input!E94/Tariff_Input!E$113</f>
        <v>-3.0731642922493485</v>
      </c>
      <c r="F94" s="8">
        <f>Tariff_Input!F94/Tariff_Input!F$113</f>
        <v>-3.5222781980067648</v>
      </c>
      <c r="G94" s="8">
        <f>Tariff_Input!G94/Tariff_Input!G$113</f>
        <v>-3.6473291298790054</v>
      </c>
      <c r="H94" s="8">
        <f>Tariff_Input!H94/Tariff_Input!H$113</f>
        <v>-3.3035608965902323</v>
      </c>
      <c r="T94" s="19">
        <f t="shared" si="29"/>
        <v>-3.37</v>
      </c>
      <c r="U94" s="19">
        <f t="shared" si="30"/>
        <v>-3.07</v>
      </c>
      <c r="V94" s="19">
        <f t="shared" si="31"/>
        <v>-3.52</v>
      </c>
      <c r="W94" s="19">
        <f t="shared" si="32"/>
        <v>-3.65</v>
      </c>
      <c r="X94" s="19">
        <f t="shared" si="33"/>
        <v>-3.3</v>
      </c>
      <c r="Z94" s="20"/>
      <c r="AA94" s="20"/>
    </row>
    <row r="95" spans="2:28" x14ac:dyDescent="0.35">
      <c r="B95" s="5">
        <v>24</v>
      </c>
      <c r="C95" s="6" t="s">
        <v>39</v>
      </c>
      <c r="D95" s="7">
        <f>Tariff_Input!D95/Tariff_Input!D$113</f>
        <v>0</v>
      </c>
      <c r="E95" s="7">
        <f>Tariff_Input!E95/Tariff_Input!E$113</f>
        <v>0</v>
      </c>
      <c r="F95" s="7">
        <f>Tariff_Input!F95/Tariff_Input!F$113</f>
        <v>0</v>
      </c>
      <c r="G95" s="7">
        <f>Tariff_Input!G95/Tariff_Input!G$113</f>
        <v>0</v>
      </c>
      <c r="H95" s="7">
        <f>Tariff_Input!H95/Tariff_Input!H$113</f>
        <v>0</v>
      </c>
      <c r="T95" s="19">
        <f t="shared" si="29"/>
        <v>0</v>
      </c>
      <c r="U95" s="19">
        <f t="shared" si="30"/>
        <v>0</v>
      </c>
      <c r="V95" s="19">
        <f t="shared" si="31"/>
        <v>0</v>
      </c>
      <c r="W95" s="19">
        <f t="shared" si="32"/>
        <v>0</v>
      </c>
      <c r="X95" s="19">
        <f t="shared" si="33"/>
        <v>0</v>
      </c>
      <c r="Z95" s="20"/>
      <c r="AA95" s="20"/>
    </row>
    <row r="96" spans="2:28" x14ac:dyDescent="0.35">
      <c r="B96" s="5">
        <v>25</v>
      </c>
      <c r="C96" s="6" t="s">
        <v>40</v>
      </c>
      <c r="D96" s="8">
        <f>Tariff_Input!D96/Tariff_Input!D$113</f>
        <v>0</v>
      </c>
      <c r="E96" s="8">
        <f>Tariff_Input!E96/Tariff_Input!E$113</f>
        <v>0</v>
      </c>
      <c r="F96" s="8">
        <f>Tariff_Input!F96/Tariff_Input!F$113</f>
        <v>0</v>
      </c>
      <c r="G96" s="8">
        <f>Tariff_Input!G96/Tariff_Input!G$113</f>
        <v>0</v>
      </c>
      <c r="H96" s="8">
        <f>Tariff_Input!H96/Tariff_Input!H$113</f>
        <v>0</v>
      </c>
      <c r="T96" s="19">
        <f t="shared" si="29"/>
        <v>0</v>
      </c>
      <c r="U96" s="19">
        <f t="shared" si="30"/>
        <v>0</v>
      </c>
      <c r="V96" s="19">
        <f t="shared" si="31"/>
        <v>0</v>
      </c>
      <c r="W96" s="19">
        <f t="shared" si="32"/>
        <v>0</v>
      </c>
      <c r="X96" s="19">
        <f t="shared" si="33"/>
        <v>0</v>
      </c>
      <c r="Z96" s="20"/>
      <c r="AA96" s="20"/>
    </row>
    <row r="97" spans="2:27" x14ac:dyDescent="0.35">
      <c r="B97" s="5">
        <v>26</v>
      </c>
      <c r="C97" s="6" t="s">
        <v>41</v>
      </c>
      <c r="D97" s="7">
        <f>Tariff_Input!D97/Tariff_Input!D$113</f>
        <v>0</v>
      </c>
      <c r="E97" s="7">
        <f>Tariff_Input!E97/Tariff_Input!E$113</f>
        <v>0</v>
      </c>
      <c r="F97" s="7">
        <f>Tariff_Input!F97/Tariff_Input!F$113</f>
        <v>0</v>
      </c>
      <c r="G97" s="7">
        <f>Tariff_Input!G97/Tariff_Input!G$113</f>
        <v>0</v>
      </c>
      <c r="H97" s="7">
        <f>Tariff_Input!H97/Tariff_Input!H$113</f>
        <v>0</v>
      </c>
      <c r="T97" s="19">
        <f t="shared" si="29"/>
        <v>0</v>
      </c>
      <c r="U97" s="19">
        <f t="shared" si="30"/>
        <v>0</v>
      </c>
      <c r="V97" s="19">
        <f t="shared" si="31"/>
        <v>0</v>
      </c>
      <c r="W97" s="19">
        <f t="shared" si="32"/>
        <v>0</v>
      </c>
      <c r="X97" s="19">
        <f t="shared" si="33"/>
        <v>0</v>
      </c>
      <c r="Z97" s="20"/>
      <c r="AA97" s="20"/>
    </row>
    <row r="98" spans="2:27" x14ac:dyDescent="0.35">
      <c r="B98" s="5">
        <v>27</v>
      </c>
      <c r="C98" s="6" t="s">
        <v>42</v>
      </c>
      <c r="D98" s="8">
        <f>Tariff_Input!D98/Tariff_Input!D$113</f>
        <v>0</v>
      </c>
      <c r="E98" s="8">
        <f>Tariff_Input!E98/Tariff_Input!E$113</f>
        <v>0</v>
      </c>
      <c r="F98" s="8">
        <f>Tariff_Input!F98/Tariff_Input!F$113</f>
        <v>0</v>
      </c>
      <c r="G98" s="8">
        <f>Tariff_Input!G98/Tariff_Input!G$113</f>
        <v>0</v>
      </c>
      <c r="H98" s="8">
        <f>Tariff_Input!H98/Tariff_Input!H$113</f>
        <v>0</v>
      </c>
      <c r="T98" s="19">
        <f t="shared" si="29"/>
        <v>0</v>
      </c>
      <c r="U98" s="19">
        <f t="shared" si="30"/>
        <v>0</v>
      </c>
      <c r="V98" s="19">
        <f t="shared" si="31"/>
        <v>0</v>
      </c>
      <c r="W98" s="19">
        <f t="shared" si="32"/>
        <v>0</v>
      </c>
      <c r="X98" s="19">
        <f t="shared" si="33"/>
        <v>0</v>
      </c>
    </row>
    <row r="109" spans="2:27" x14ac:dyDescent="0.35">
      <c r="D109" s="17"/>
    </row>
  </sheetData>
  <mergeCells count="23">
    <mergeCell ref="F69:F70"/>
    <mergeCell ref="G69:G70"/>
    <mergeCell ref="H69:H70"/>
    <mergeCell ref="H5:H6"/>
    <mergeCell ref="B37:C38"/>
    <mergeCell ref="D37:D38"/>
    <mergeCell ref="E37:E38"/>
    <mergeCell ref="F37:F38"/>
    <mergeCell ref="G37:G38"/>
    <mergeCell ref="H37:H38"/>
    <mergeCell ref="B5:C6"/>
    <mergeCell ref="D5:D6"/>
    <mergeCell ref="E5:E6"/>
    <mergeCell ref="F5:F6"/>
    <mergeCell ref="G5:G6"/>
    <mergeCell ref="B69:C70"/>
    <mergeCell ref="D69:D70"/>
    <mergeCell ref="E69:E70"/>
    <mergeCell ref="D3:D4"/>
    <mergeCell ref="E3:E4"/>
    <mergeCell ref="F3:F4"/>
    <mergeCell ref="G3:G4"/>
    <mergeCell ref="H3:H4"/>
  </mergeCells>
  <conditionalFormatting sqref="D8:H34 D40:H66 D72:H98">
    <cfRule type="cellIs" dxfId="27" priority="1" operator="equal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78726F-DC7D-40B3-B12D-C807A0D464F1}">
  <sheetPr codeName="Sheet4"/>
  <dimension ref="B2:AH107"/>
  <sheetViews>
    <sheetView topLeftCell="A66" zoomScale="70" zoomScaleNormal="70" workbookViewId="0">
      <selection activeCell="N5" sqref="N5"/>
    </sheetView>
  </sheetViews>
  <sheetFormatPr defaultRowHeight="14.5" x14ac:dyDescent="0.35"/>
  <cols>
    <col min="2" max="2" width="5.08984375" bestFit="1" customWidth="1"/>
    <col min="3" max="3" width="35.54296875" bestFit="1" customWidth="1"/>
    <col min="4" max="12" width="16.90625" customWidth="1"/>
    <col min="14" max="16" width="16.453125" bestFit="1" customWidth="1"/>
    <col min="17" max="17" width="11.6328125" bestFit="1" customWidth="1"/>
    <col min="18" max="34" width="11.6328125" customWidth="1"/>
  </cols>
  <sheetData>
    <row r="2" spans="2:34" x14ac:dyDescent="0.35">
      <c r="D2" s="29" t="s">
        <v>0</v>
      </c>
      <c r="E2" s="29"/>
      <c r="F2" s="29"/>
      <c r="G2" s="29"/>
      <c r="H2" s="29"/>
      <c r="I2" s="30" t="s">
        <v>1</v>
      </c>
      <c r="J2" s="30"/>
      <c r="K2" s="30"/>
      <c r="L2" s="30"/>
      <c r="U2" s="29" t="s">
        <v>0</v>
      </c>
      <c r="V2" s="29"/>
      <c r="W2" s="29"/>
      <c r="X2" s="29"/>
      <c r="Y2" s="29"/>
      <c r="Z2" s="30" t="s">
        <v>1</v>
      </c>
      <c r="AA2" s="30"/>
      <c r="AB2" s="30"/>
      <c r="AC2" s="30"/>
    </row>
    <row r="3" spans="2:34" ht="14.4" customHeight="1" x14ac:dyDescent="0.35">
      <c r="D3" s="27" t="s">
        <v>2</v>
      </c>
      <c r="E3" s="27" t="s">
        <v>3</v>
      </c>
      <c r="F3" s="27" t="s">
        <v>4</v>
      </c>
      <c r="G3" s="27" t="s">
        <v>5</v>
      </c>
      <c r="H3" s="27" t="s">
        <v>6</v>
      </c>
      <c r="I3" s="27" t="s">
        <v>7</v>
      </c>
      <c r="J3" s="27" t="s">
        <v>8</v>
      </c>
      <c r="K3" s="27" t="s">
        <v>9</v>
      </c>
      <c r="L3" s="27" t="s">
        <v>10</v>
      </c>
      <c r="N3" s="27" t="s">
        <v>5</v>
      </c>
      <c r="O3" s="27" t="s">
        <v>6</v>
      </c>
      <c r="P3" s="27" t="s">
        <v>7</v>
      </c>
      <c r="Q3" s="27" t="s">
        <v>8</v>
      </c>
      <c r="R3" s="27" t="s">
        <v>9</v>
      </c>
      <c r="S3" s="27" t="s">
        <v>10</v>
      </c>
      <c r="U3" s="27" t="s">
        <v>2</v>
      </c>
      <c r="V3" s="27" t="s">
        <v>3</v>
      </c>
      <c r="W3" s="27" t="s">
        <v>4</v>
      </c>
      <c r="X3" s="27" t="s">
        <v>5</v>
      </c>
      <c r="Y3" s="27" t="s">
        <v>6</v>
      </c>
      <c r="Z3" s="27" t="s">
        <v>7</v>
      </c>
      <c r="AA3" s="27" t="s">
        <v>8</v>
      </c>
      <c r="AB3" s="27" t="s">
        <v>9</v>
      </c>
      <c r="AC3" s="27" t="s">
        <v>10</v>
      </c>
    </row>
    <row r="4" spans="2:34" x14ac:dyDescent="0.35">
      <c r="D4" s="28"/>
      <c r="E4" s="28"/>
      <c r="F4" s="28"/>
      <c r="G4" s="28"/>
      <c r="H4" s="28"/>
      <c r="I4" s="28"/>
      <c r="J4" s="28"/>
      <c r="K4" s="28"/>
      <c r="L4" s="28"/>
      <c r="N4" s="28"/>
      <c r="O4" s="28"/>
      <c r="P4" s="28"/>
      <c r="Q4" s="28"/>
      <c r="R4" s="28"/>
      <c r="S4" s="28"/>
      <c r="U4" s="28"/>
      <c r="V4" s="28"/>
      <c r="W4" s="28"/>
      <c r="X4" s="28"/>
      <c r="Y4" s="28"/>
      <c r="Z4" s="28"/>
      <c r="AA4" s="28"/>
      <c r="AB4" s="28"/>
      <c r="AC4" s="28"/>
      <c r="AH4" s="17"/>
    </row>
    <row r="5" spans="2:34" x14ac:dyDescent="0.35">
      <c r="B5" s="27" t="s">
        <v>61</v>
      </c>
      <c r="C5" s="35"/>
      <c r="D5" s="27" t="s">
        <v>12</v>
      </c>
      <c r="E5" s="27" t="s">
        <v>12</v>
      </c>
      <c r="F5" s="27" t="s">
        <v>12</v>
      </c>
      <c r="G5" s="27" t="s">
        <v>12</v>
      </c>
      <c r="H5" s="27" t="s">
        <v>12</v>
      </c>
      <c r="I5" s="27" t="s">
        <v>12</v>
      </c>
      <c r="J5" s="27" t="s">
        <v>12</v>
      </c>
      <c r="K5" s="27" t="s">
        <v>12</v>
      </c>
      <c r="L5" s="27" t="s">
        <v>12</v>
      </c>
      <c r="N5" s="20">
        <f>Derivation!$P$21*Tariff_Input!G$113</f>
        <v>15.180693819937519</v>
      </c>
      <c r="O5" s="20">
        <f>Derivation!$P$21*Tariff_Input!H$113</f>
        <v>15.48426158477705</v>
      </c>
      <c r="P5" s="20">
        <f>Derivation!$P$21*Tariff_Input!I$113</f>
        <v>15.793946816472593</v>
      </c>
      <c r="Q5" s="20">
        <f>Derivation!$P$21*Tariff_Input!J$113</f>
        <v>16.109825752802045</v>
      </c>
      <c r="R5" s="20">
        <f>Derivation!$P$21*Tariff_Input!K$113</f>
        <v>16.432022267858088</v>
      </c>
      <c r="S5" s="20">
        <f>Derivation!$P$21*Tariff_Input!L$113</f>
        <v>16.76066271321525</v>
      </c>
      <c r="U5" s="27" t="s">
        <v>12</v>
      </c>
      <c r="V5" s="27" t="s">
        <v>12</v>
      </c>
      <c r="W5" s="27" t="s">
        <v>12</v>
      </c>
      <c r="X5" s="27" t="s">
        <v>12</v>
      </c>
      <c r="Y5" s="27" t="s">
        <v>12</v>
      </c>
      <c r="Z5" s="27" t="s">
        <v>12</v>
      </c>
      <c r="AA5" s="27" t="s">
        <v>12</v>
      </c>
      <c r="AB5" s="27" t="s">
        <v>12</v>
      </c>
      <c r="AC5" s="27" t="s">
        <v>12</v>
      </c>
    </row>
    <row r="6" spans="2:34" x14ac:dyDescent="0.35"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N6" t="s">
        <v>60</v>
      </c>
      <c r="O6" t="s">
        <v>60</v>
      </c>
      <c r="P6" t="s">
        <v>60</v>
      </c>
      <c r="Q6" t="s">
        <v>60</v>
      </c>
      <c r="R6" t="s">
        <v>60</v>
      </c>
      <c r="S6" t="s">
        <v>60</v>
      </c>
      <c r="U6" s="28"/>
      <c r="V6" s="28"/>
      <c r="W6" s="28"/>
      <c r="X6" s="28"/>
      <c r="Y6" s="28"/>
      <c r="Z6" s="28"/>
      <c r="AA6" s="28"/>
      <c r="AB6" s="28"/>
      <c r="AC6" s="28"/>
    </row>
    <row r="7" spans="2:34" ht="15" thickBot="1" x14ac:dyDescent="0.4">
      <c r="B7" s="1" t="s">
        <v>13</v>
      </c>
      <c r="C7" s="1" t="s">
        <v>14</v>
      </c>
      <c r="D7" s="1" t="s">
        <v>15</v>
      </c>
      <c r="E7" s="1" t="s">
        <v>15</v>
      </c>
      <c r="F7" s="1" t="s">
        <v>15</v>
      </c>
      <c r="G7" s="1" t="s">
        <v>15</v>
      </c>
      <c r="H7" s="1" t="s">
        <v>15</v>
      </c>
      <c r="I7" s="1" t="s">
        <v>15</v>
      </c>
      <c r="J7" s="1" t="s">
        <v>15</v>
      </c>
      <c r="K7" s="1" t="s">
        <v>15</v>
      </c>
      <c r="L7" s="1" t="s">
        <v>15</v>
      </c>
      <c r="N7" s="17">
        <f>MAX(Tariff_Input!G8:G34)-MIN(Tariff_Input!G8:G34)</f>
        <v>11.981443000000001</v>
      </c>
      <c r="O7" s="17">
        <f>MAX(Tariff_Input!H8:H34)-MIN(Tariff_Input!H8:H34)</f>
        <v>14.904026</v>
      </c>
      <c r="P7" s="17">
        <f>MAX(Tariff_Input!I8:I34)-MIN(Tariff_Input!I8:I34)</f>
        <v>18.369177000000001</v>
      </c>
      <c r="Q7" s="17">
        <f>MAX(Tariff_Input!J8:J34)-MIN(Tariff_Input!J8:J34)</f>
        <v>18.074852</v>
      </c>
      <c r="R7" s="17">
        <f>MAX(Tariff_Input!K8:K34)-MIN(Tariff_Input!K8:K34)</f>
        <v>20.412098</v>
      </c>
      <c r="S7" s="17">
        <f>MAX(Tariff_Input!L8:L34)-MIN(Tariff_Input!L8:L34)</f>
        <v>31.451039000000002</v>
      </c>
      <c r="U7" s="1" t="s">
        <v>15</v>
      </c>
      <c r="V7" s="1" t="s">
        <v>15</v>
      </c>
      <c r="W7" s="1" t="s">
        <v>15</v>
      </c>
      <c r="X7" s="1" t="s">
        <v>15</v>
      </c>
      <c r="Y7" s="1" t="s">
        <v>15</v>
      </c>
      <c r="Z7" s="1" t="s">
        <v>15</v>
      </c>
      <c r="AA7" s="1" t="s">
        <v>15</v>
      </c>
      <c r="AB7" s="1" t="s">
        <v>15</v>
      </c>
      <c r="AC7" s="1" t="s">
        <v>15</v>
      </c>
    </row>
    <row r="8" spans="2:34" ht="15" thickTop="1" x14ac:dyDescent="0.35">
      <c r="B8" s="2">
        <v>1</v>
      </c>
      <c r="C8" s="3" t="s">
        <v>16</v>
      </c>
      <c r="D8" s="4">
        <f>U8</f>
        <v>2.8861829999999999</v>
      </c>
      <c r="E8" s="4">
        <f t="shared" ref="E8:E34" si="0">V8</f>
        <v>2.2345120000000001</v>
      </c>
      <c r="F8" s="4">
        <f t="shared" ref="F8:F34" si="1">W8</f>
        <v>2.5522779999999998</v>
      </c>
      <c r="G8" s="4">
        <f t="shared" ref="G8:G34" si="2">X8</f>
        <v>1.554953</v>
      </c>
      <c r="H8" s="4">
        <f t="shared" ref="H8:H34" si="3">Y8</f>
        <v>2.704088</v>
      </c>
      <c r="I8" s="4">
        <f t="shared" ref="I8:I34" si="4">Z8</f>
        <v>7.6638595273206791</v>
      </c>
      <c r="J8" s="4">
        <f t="shared" ref="J8:J34" si="5">AA8</f>
        <v>8.3596107777257984</v>
      </c>
      <c r="K8" s="4">
        <f t="shared" ref="K8:K34" si="6">AB8</f>
        <v>10.181238395186179</v>
      </c>
      <c r="L8" s="4">
        <f t="shared" ref="L8:L34" si="7">AC8</f>
        <v>13.610866946393301</v>
      </c>
      <c r="N8" t="s">
        <v>72</v>
      </c>
      <c r="O8" t="s">
        <v>72</v>
      </c>
      <c r="P8" t="s">
        <v>72</v>
      </c>
      <c r="Q8" t="s">
        <v>72</v>
      </c>
      <c r="R8" t="s">
        <v>72</v>
      </c>
      <c r="S8" t="s">
        <v>72</v>
      </c>
      <c r="U8" s="17">
        <f>Tariff_Input!D8</f>
        <v>2.8861829999999999</v>
      </c>
      <c r="V8" s="17">
        <f>Tariff_Input!E8</f>
        <v>2.2345120000000001</v>
      </c>
      <c r="W8" s="17">
        <f>Tariff_Input!F8</f>
        <v>2.5522779999999998</v>
      </c>
      <c r="X8" s="17">
        <f>Tariff_Input!G8</f>
        <v>1.554953</v>
      </c>
      <c r="Y8" s="17">
        <f>Tariff_Input!H8</f>
        <v>2.704088</v>
      </c>
      <c r="Z8" s="17">
        <f>Tariff_Input!I8*P$9</f>
        <v>7.6638595273206791</v>
      </c>
      <c r="AA8" s="17">
        <f>Tariff_Input!J8*Q$9</f>
        <v>8.3596107777257984</v>
      </c>
      <c r="AB8" s="17">
        <f>Tariff_Input!K8*R$9</f>
        <v>10.181238395186179</v>
      </c>
      <c r="AC8" s="17">
        <f>(Tariff_Input!L8)*S$9</f>
        <v>13.610866946393301</v>
      </c>
    </row>
    <row r="9" spans="2:34" x14ac:dyDescent="0.35">
      <c r="B9" s="5">
        <v>2</v>
      </c>
      <c r="C9" s="6" t="s">
        <v>17</v>
      </c>
      <c r="D9" s="7">
        <f t="shared" ref="D9:D34" si="8">U9</f>
        <v>3.409808</v>
      </c>
      <c r="E9" s="7">
        <f t="shared" si="0"/>
        <v>3.8775200000000001</v>
      </c>
      <c r="F9" s="7">
        <f t="shared" si="1"/>
        <v>3.9837669999999998</v>
      </c>
      <c r="G9" s="7">
        <f t="shared" si="2"/>
        <v>3.3136540000000001</v>
      </c>
      <c r="H9" s="7">
        <f t="shared" si="3"/>
        <v>3.145057</v>
      </c>
      <c r="I9" s="7">
        <f t="shared" si="4"/>
        <v>10.397568568063205</v>
      </c>
      <c r="J9" s="7">
        <f t="shared" si="5"/>
        <v>11.201725497824219</v>
      </c>
      <c r="K9" s="7">
        <f t="shared" si="6"/>
        <v>7.5181429888686626</v>
      </c>
      <c r="L9" s="7">
        <f t="shared" si="7"/>
        <v>11.963761237500913</v>
      </c>
      <c r="N9">
        <f>MIN(N5/N7,1)</f>
        <v>1</v>
      </c>
      <c r="O9">
        <f>MIN(O5/O7,1)</f>
        <v>1</v>
      </c>
      <c r="P9">
        <f>P5/P7</f>
        <v>0.85980699170532204</v>
      </c>
      <c r="Q9">
        <f>Q5/Q7</f>
        <v>0.89128396474848293</v>
      </c>
      <c r="R9">
        <f>R5/R7</f>
        <v>0.80501388283840725</v>
      </c>
      <c r="S9">
        <f>S5/S7</f>
        <v>0.5329128463201247</v>
      </c>
      <c r="U9" s="17">
        <f>Tariff_Input!D9</f>
        <v>3.409808</v>
      </c>
      <c r="V9" s="17">
        <f>Tariff_Input!E9</f>
        <v>3.8775200000000001</v>
      </c>
      <c r="W9" s="17">
        <f>Tariff_Input!F9</f>
        <v>3.9837669999999998</v>
      </c>
      <c r="X9" s="17">
        <f>Tariff_Input!G9</f>
        <v>3.3136540000000001</v>
      </c>
      <c r="Y9" s="17">
        <f>Tariff_Input!H9</f>
        <v>3.145057</v>
      </c>
      <c r="Z9" s="17">
        <f>Tariff_Input!I9*P$9</f>
        <v>10.397568568063205</v>
      </c>
      <c r="AA9" s="17">
        <f>Tariff_Input!J9*Q$9</f>
        <v>11.201725497824219</v>
      </c>
      <c r="AB9" s="17">
        <f>Tariff_Input!K9*R$9</f>
        <v>7.5181429888686626</v>
      </c>
      <c r="AC9" s="17">
        <f>(Tariff_Input!L9)*S$9</f>
        <v>11.963761237500913</v>
      </c>
    </row>
    <row r="10" spans="2:34" x14ac:dyDescent="0.35">
      <c r="B10" s="5">
        <v>3</v>
      </c>
      <c r="C10" s="6" t="s">
        <v>18</v>
      </c>
      <c r="D10" s="8">
        <f t="shared" si="8"/>
        <v>3.0626709999999999</v>
      </c>
      <c r="E10" s="8">
        <f t="shared" si="0"/>
        <v>2.4470139999999998</v>
      </c>
      <c r="F10" s="8">
        <f t="shared" si="1"/>
        <v>3.0161210000000001</v>
      </c>
      <c r="G10" s="8">
        <f t="shared" si="2"/>
        <v>1.814762</v>
      </c>
      <c r="H10" s="8">
        <f t="shared" si="3"/>
        <v>3.1741459999999999</v>
      </c>
      <c r="I10" s="8">
        <f t="shared" si="4"/>
        <v>6.9943467386335607</v>
      </c>
      <c r="J10" s="8">
        <f t="shared" si="5"/>
        <v>7.5997813936541041</v>
      </c>
      <c r="K10" s="8">
        <f t="shared" si="6"/>
        <v>9.3705491644737613</v>
      </c>
      <c r="L10" s="8">
        <f t="shared" si="7"/>
        <v>12.353906199379031</v>
      </c>
      <c r="U10" s="17">
        <f>Tariff_Input!D10</f>
        <v>3.0626709999999999</v>
      </c>
      <c r="V10" s="17">
        <f>Tariff_Input!E10</f>
        <v>2.4470139999999998</v>
      </c>
      <c r="W10" s="17">
        <f>Tariff_Input!F10</f>
        <v>3.0161210000000001</v>
      </c>
      <c r="X10" s="17">
        <f>Tariff_Input!G10</f>
        <v>1.814762</v>
      </c>
      <c r="Y10" s="17">
        <f>Tariff_Input!H10</f>
        <v>3.1741459999999999</v>
      </c>
      <c r="Z10" s="17">
        <f>Tariff_Input!I10*P$9</f>
        <v>6.9943467386335607</v>
      </c>
      <c r="AA10" s="17">
        <f>Tariff_Input!J10*Q$9</f>
        <v>7.5997813936541041</v>
      </c>
      <c r="AB10" s="17">
        <f>Tariff_Input!K10*R$9</f>
        <v>9.3705491644737613</v>
      </c>
      <c r="AC10" s="17">
        <f>(Tariff_Input!L10)*S$9</f>
        <v>12.353906199379031</v>
      </c>
    </row>
    <row r="11" spans="2:34" x14ac:dyDescent="0.35">
      <c r="B11" s="5">
        <v>4</v>
      </c>
      <c r="C11" s="6" t="s">
        <v>19</v>
      </c>
      <c r="D11" s="7">
        <f t="shared" si="8"/>
        <v>-2.2989090000000001</v>
      </c>
      <c r="E11" s="7">
        <f t="shared" si="0"/>
        <v>2.3738679999999999</v>
      </c>
      <c r="F11" s="7">
        <f t="shared" si="1"/>
        <v>2.9936950000000002</v>
      </c>
      <c r="G11" s="7">
        <f t="shared" si="2"/>
        <v>1.8035909999999999</v>
      </c>
      <c r="H11" s="7">
        <f t="shared" si="3"/>
        <v>3.0956730000000001</v>
      </c>
      <c r="I11" s="7">
        <f t="shared" si="4"/>
        <v>7.0066669130177068</v>
      </c>
      <c r="J11" s="7">
        <f t="shared" si="5"/>
        <v>7.6139028967915801</v>
      </c>
      <c r="K11" s="7">
        <f t="shared" si="6"/>
        <v>8.6614502707339032</v>
      </c>
      <c r="L11" s="7">
        <f t="shared" si="7"/>
        <v>12.021863126396656</v>
      </c>
      <c r="U11" s="17">
        <f>Tariff_Input!D11</f>
        <v>-2.2989090000000001</v>
      </c>
      <c r="V11" s="17">
        <f>Tariff_Input!E11</f>
        <v>2.3738679999999999</v>
      </c>
      <c r="W11" s="17">
        <f>Tariff_Input!F11</f>
        <v>2.9936950000000002</v>
      </c>
      <c r="X11" s="17">
        <f>Tariff_Input!G11</f>
        <v>1.8035909999999999</v>
      </c>
      <c r="Y11" s="17">
        <f>Tariff_Input!H11</f>
        <v>3.0956730000000001</v>
      </c>
      <c r="Z11" s="17">
        <f>Tariff_Input!I11*P$9</f>
        <v>7.0066669130177068</v>
      </c>
      <c r="AA11" s="17">
        <f>Tariff_Input!J11*Q$9</f>
        <v>7.6139028967915801</v>
      </c>
      <c r="AB11" s="17">
        <f>Tariff_Input!K11*R$9</f>
        <v>8.6614502707339032</v>
      </c>
      <c r="AC11" s="17">
        <f>(Tariff_Input!L11)*S$9</f>
        <v>12.021863126396656</v>
      </c>
    </row>
    <row r="12" spans="2:34" x14ac:dyDescent="0.35">
      <c r="B12" s="5">
        <v>5</v>
      </c>
      <c r="C12" s="6" t="s">
        <v>20</v>
      </c>
      <c r="D12" s="8">
        <f t="shared" si="8"/>
        <v>3.5509110000000002</v>
      </c>
      <c r="E12" s="8">
        <f t="shared" si="0"/>
        <v>4.741352</v>
      </c>
      <c r="F12" s="8">
        <f t="shared" si="1"/>
        <v>5.1396189999999997</v>
      </c>
      <c r="G12" s="8">
        <f t="shared" si="2"/>
        <v>4.1562549999999998</v>
      </c>
      <c r="H12" s="8">
        <f t="shared" si="3"/>
        <v>3.756904</v>
      </c>
      <c r="I12" s="8">
        <f t="shared" si="4"/>
        <v>7.7369912708071666</v>
      </c>
      <c r="J12" s="8">
        <f t="shared" si="5"/>
        <v>7.9470862336297161</v>
      </c>
      <c r="K12" s="8">
        <f t="shared" si="6"/>
        <v>9.4367470660873298</v>
      </c>
      <c r="L12" s="8">
        <f t="shared" si="7"/>
        <v>12.125902635558042</v>
      </c>
      <c r="U12" s="17">
        <f>Tariff_Input!D12</f>
        <v>3.5509110000000002</v>
      </c>
      <c r="V12" s="17">
        <f>Tariff_Input!E12</f>
        <v>4.741352</v>
      </c>
      <c r="W12" s="17">
        <f>Tariff_Input!F12</f>
        <v>5.1396189999999997</v>
      </c>
      <c r="X12" s="17">
        <f>Tariff_Input!G12</f>
        <v>4.1562549999999998</v>
      </c>
      <c r="Y12" s="17">
        <f>Tariff_Input!H12</f>
        <v>3.756904</v>
      </c>
      <c r="Z12" s="17">
        <f>Tariff_Input!I12*P$9</f>
        <v>7.7369912708071666</v>
      </c>
      <c r="AA12" s="17">
        <f>Tariff_Input!J12*Q$9</f>
        <v>7.9470862336297161</v>
      </c>
      <c r="AB12" s="17">
        <f>Tariff_Input!K12*R$9</f>
        <v>9.4367470660873298</v>
      </c>
      <c r="AC12" s="17">
        <f>(Tariff_Input!L12)*S$9</f>
        <v>12.125902635558042</v>
      </c>
    </row>
    <row r="13" spans="2:34" x14ac:dyDescent="0.35">
      <c r="B13" s="5">
        <v>6</v>
      </c>
      <c r="C13" s="6" t="s">
        <v>21</v>
      </c>
      <c r="D13" s="7">
        <f t="shared" si="8"/>
        <v>3.629184</v>
      </c>
      <c r="E13" s="7">
        <f t="shared" si="0"/>
        <v>3.9703719999999998</v>
      </c>
      <c r="F13" s="7">
        <f t="shared" si="1"/>
        <v>4.567234</v>
      </c>
      <c r="G13" s="7">
        <f t="shared" si="2"/>
        <v>3.608724</v>
      </c>
      <c r="H13" s="7">
        <f t="shared" si="3"/>
        <v>4.7620399999999998</v>
      </c>
      <c r="I13" s="7">
        <f t="shared" si="4"/>
        <v>10.290352355811535</v>
      </c>
      <c r="J13" s="7">
        <f t="shared" si="5"/>
        <v>10.933509631744528</v>
      </c>
      <c r="K13" s="7">
        <f t="shared" si="6"/>
        <v>11.697073901473722</v>
      </c>
      <c r="L13" s="7">
        <f t="shared" si="7"/>
        <v>12.360752530715704</v>
      </c>
      <c r="U13" s="17">
        <f>Tariff_Input!D13</f>
        <v>3.629184</v>
      </c>
      <c r="V13" s="17">
        <f>Tariff_Input!E13</f>
        <v>3.9703719999999998</v>
      </c>
      <c r="W13" s="17">
        <f>Tariff_Input!F13</f>
        <v>4.567234</v>
      </c>
      <c r="X13" s="17">
        <f>Tariff_Input!G13</f>
        <v>3.608724</v>
      </c>
      <c r="Y13" s="17">
        <f>Tariff_Input!H13</f>
        <v>4.7620399999999998</v>
      </c>
      <c r="Z13" s="17">
        <f>Tariff_Input!I13*P$9</f>
        <v>10.290352355811535</v>
      </c>
      <c r="AA13" s="17">
        <f>Tariff_Input!J13*Q$9</f>
        <v>10.933509631744528</v>
      </c>
      <c r="AB13" s="17">
        <f>Tariff_Input!K13*R$9</f>
        <v>11.697073901473722</v>
      </c>
      <c r="AC13" s="17">
        <f>(Tariff_Input!L13)*S$9</f>
        <v>12.360752530715704</v>
      </c>
    </row>
    <row r="14" spans="2:34" x14ac:dyDescent="0.35">
      <c r="B14" s="5">
        <v>7</v>
      </c>
      <c r="C14" s="6" t="s">
        <v>22</v>
      </c>
      <c r="D14" s="8">
        <f t="shared" si="8"/>
        <v>1.918301</v>
      </c>
      <c r="E14" s="8">
        <f t="shared" si="0"/>
        <v>1.5103759999999999</v>
      </c>
      <c r="F14" s="8">
        <f t="shared" si="1"/>
        <v>2.2044139999999999</v>
      </c>
      <c r="G14" s="8">
        <f t="shared" si="2"/>
        <v>1.448787</v>
      </c>
      <c r="H14" s="8">
        <f t="shared" si="3"/>
        <v>3.1130140000000002</v>
      </c>
      <c r="I14" s="8">
        <f t="shared" si="4"/>
        <v>9.9628596109339025</v>
      </c>
      <c r="J14" s="8">
        <f t="shared" si="5"/>
        <v>10.596252235903526</v>
      </c>
      <c r="K14" s="8">
        <f t="shared" si="6"/>
        <v>10.725385114249153</v>
      </c>
      <c r="L14" s="8">
        <f t="shared" si="7"/>
        <v>11.240057598505487</v>
      </c>
      <c r="U14" s="17">
        <f>Tariff_Input!D14</f>
        <v>1.918301</v>
      </c>
      <c r="V14" s="17">
        <f>Tariff_Input!E14</f>
        <v>1.5103759999999999</v>
      </c>
      <c r="W14" s="17">
        <f>Tariff_Input!F14</f>
        <v>2.2044139999999999</v>
      </c>
      <c r="X14" s="17">
        <f>Tariff_Input!G14</f>
        <v>1.448787</v>
      </c>
      <c r="Y14" s="17">
        <f>Tariff_Input!H14</f>
        <v>3.1130140000000002</v>
      </c>
      <c r="Z14" s="17">
        <f>Tariff_Input!I14*P$9</f>
        <v>9.9628596109339025</v>
      </c>
      <c r="AA14" s="17">
        <f>Tariff_Input!J14*Q$9</f>
        <v>10.596252235903526</v>
      </c>
      <c r="AB14" s="17">
        <f>Tariff_Input!K14*R$9</f>
        <v>10.725385114249153</v>
      </c>
      <c r="AC14" s="17">
        <f>(Tariff_Input!L14)*S$9</f>
        <v>11.240057598505487</v>
      </c>
    </row>
    <row r="15" spans="2:34" x14ac:dyDescent="0.35">
      <c r="B15" s="5">
        <v>8</v>
      </c>
      <c r="C15" s="6" t="s">
        <v>23</v>
      </c>
      <c r="D15" s="7">
        <f t="shared" si="8"/>
        <v>3.121054</v>
      </c>
      <c r="E15" s="7">
        <f t="shared" si="0"/>
        <v>2.9253170000000002</v>
      </c>
      <c r="F15" s="7">
        <f t="shared" si="1"/>
        <v>3.5941450000000001</v>
      </c>
      <c r="G15" s="7">
        <f t="shared" si="2"/>
        <v>2.6485110000000001</v>
      </c>
      <c r="H15" s="7">
        <f t="shared" si="3"/>
        <v>3.576953</v>
      </c>
      <c r="I15" s="7">
        <f t="shared" si="4"/>
        <v>9.3932271612452283</v>
      </c>
      <c r="J15" s="7">
        <f t="shared" si="5"/>
        <v>10.061660113847386</v>
      </c>
      <c r="K15" s="7">
        <f t="shared" si="6"/>
        <v>10.719486777529596</v>
      </c>
      <c r="L15" s="7">
        <f t="shared" si="7"/>
        <v>11.202801128506403</v>
      </c>
      <c r="U15" s="17">
        <f>Tariff_Input!D15</f>
        <v>3.121054</v>
      </c>
      <c r="V15" s="17">
        <f>Tariff_Input!E15</f>
        <v>2.9253170000000002</v>
      </c>
      <c r="W15" s="17">
        <f>Tariff_Input!F15</f>
        <v>3.5941450000000001</v>
      </c>
      <c r="X15" s="17">
        <f>Tariff_Input!G15</f>
        <v>2.6485110000000001</v>
      </c>
      <c r="Y15" s="17">
        <f>Tariff_Input!H15</f>
        <v>3.576953</v>
      </c>
      <c r="Z15" s="17">
        <f>Tariff_Input!I15*P$9</f>
        <v>9.3932271612452283</v>
      </c>
      <c r="AA15" s="17">
        <f>Tariff_Input!J15*Q$9</f>
        <v>10.061660113847386</v>
      </c>
      <c r="AB15" s="17">
        <f>Tariff_Input!K15*R$9</f>
        <v>10.719486777529596</v>
      </c>
      <c r="AC15" s="17">
        <f>(Tariff_Input!L15)*S$9</f>
        <v>11.202801128506403</v>
      </c>
    </row>
    <row r="16" spans="2:34" x14ac:dyDescent="0.35">
      <c r="B16" s="5">
        <v>9</v>
      </c>
      <c r="C16" s="6" t="s">
        <v>24</v>
      </c>
      <c r="D16" s="8">
        <f t="shared" si="8"/>
        <v>2.263388</v>
      </c>
      <c r="E16" s="8">
        <f t="shared" si="0"/>
        <v>2.038278</v>
      </c>
      <c r="F16" s="8">
        <f t="shared" si="1"/>
        <v>2.090964</v>
      </c>
      <c r="G16" s="8">
        <f t="shared" si="2"/>
        <v>1.245458</v>
      </c>
      <c r="H16" s="8">
        <f t="shared" si="3"/>
        <v>2.0293800000000002</v>
      </c>
      <c r="I16" s="8">
        <f t="shared" si="4"/>
        <v>7.5240970410119861</v>
      </c>
      <c r="J16" s="8">
        <f t="shared" si="5"/>
        <v>8.212552488678158</v>
      </c>
      <c r="K16" s="8">
        <f t="shared" si="6"/>
        <v>8.9631131230499381</v>
      </c>
      <c r="L16" s="8">
        <f t="shared" si="7"/>
        <v>10.14392994851063</v>
      </c>
      <c r="U16" s="17">
        <f>Tariff_Input!D16</f>
        <v>2.263388</v>
      </c>
      <c r="V16" s="17">
        <f>Tariff_Input!E16</f>
        <v>2.038278</v>
      </c>
      <c r="W16" s="17">
        <f>Tariff_Input!F16</f>
        <v>2.090964</v>
      </c>
      <c r="X16" s="17">
        <f>Tariff_Input!G16</f>
        <v>1.245458</v>
      </c>
      <c r="Y16" s="17">
        <f>Tariff_Input!H16</f>
        <v>2.0293800000000002</v>
      </c>
      <c r="Z16" s="17">
        <f>Tariff_Input!I16*P$9</f>
        <v>7.5240970410119861</v>
      </c>
      <c r="AA16" s="17">
        <f>Tariff_Input!J16*Q$9</f>
        <v>8.212552488678158</v>
      </c>
      <c r="AB16" s="17">
        <f>Tariff_Input!K16*R$9</f>
        <v>8.9631131230499381</v>
      </c>
      <c r="AC16" s="17">
        <f>(Tariff_Input!L16)*S$9</f>
        <v>10.14392994851063</v>
      </c>
    </row>
    <row r="17" spans="2:29" x14ac:dyDescent="0.35">
      <c r="B17" s="5">
        <v>10</v>
      </c>
      <c r="C17" s="6" t="s">
        <v>25</v>
      </c>
      <c r="D17" s="7">
        <f t="shared" si="8"/>
        <v>1.421883</v>
      </c>
      <c r="E17" s="7">
        <f t="shared" si="0"/>
        <v>0.89621200000000001</v>
      </c>
      <c r="F17" s="7">
        <f t="shared" si="1"/>
        <v>1.907718</v>
      </c>
      <c r="G17" s="7">
        <f t="shared" si="2"/>
        <v>1.073877</v>
      </c>
      <c r="H17" s="7">
        <f t="shared" si="3"/>
        <v>1.7725869999999999</v>
      </c>
      <c r="I17" s="7">
        <f t="shared" si="4"/>
        <v>6.4728170509028313</v>
      </c>
      <c r="J17" s="7">
        <f t="shared" si="5"/>
        <v>6.6936423990651592</v>
      </c>
      <c r="K17" s="7">
        <f t="shared" si="6"/>
        <v>7.3902866589268523</v>
      </c>
      <c r="L17" s="7">
        <f t="shared" si="7"/>
        <v>7.2303760452009325</v>
      </c>
      <c r="U17" s="17">
        <f>Tariff_Input!D17</f>
        <v>1.421883</v>
      </c>
      <c r="V17" s="17">
        <f>Tariff_Input!E17</f>
        <v>0.89621200000000001</v>
      </c>
      <c r="W17" s="17">
        <f>Tariff_Input!F17</f>
        <v>1.907718</v>
      </c>
      <c r="X17" s="17">
        <f>Tariff_Input!G17</f>
        <v>1.073877</v>
      </c>
      <c r="Y17" s="17">
        <f>Tariff_Input!H17</f>
        <v>1.7725869999999999</v>
      </c>
      <c r="Z17" s="17">
        <f>Tariff_Input!I17*P$9</f>
        <v>6.4728170509028313</v>
      </c>
      <c r="AA17" s="17">
        <f>Tariff_Input!J17*Q$9</f>
        <v>6.6936423990651592</v>
      </c>
      <c r="AB17" s="17">
        <f>Tariff_Input!K17*R$9</f>
        <v>7.3902866589268523</v>
      </c>
      <c r="AC17" s="17">
        <f>(Tariff_Input!L17)*S$9</f>
        <v>7.2303760452009325</v>
      </c>
    </row>
    <row r="18" spans="2:29" x14ac:dyDescent="0.35">
      <c r="B18" s="5">
        <v>11</v>
      </c>
      <c r="C18" s="6" t="s">
        <v>26</v>
      </c>
      <c r="D18" s="8">
        <f t="shared" si="8"/>
        <v>3.2478630000000002</v>
      </c>
      <c r="E18" s="8">
        <f t="shared" si="0"/>
        <v>3.5006710000000001</v>
      </c>
      <c r="F18" s="8">
        <f t="shared" si="1"/>
        <v>1.8897919999999999</v>
      </c>
      <c r="G18" s="8">
        <f t="shared" si="2"/>
        <v>1.086695</v>
      </c>
      <c r="H18" s="8">
        <f t="shared" si="3"/>
        <v>1.9038390000000001</v>
      </c>
      <c r="I18" s="8">
        <f t="shared" si="4"/>
        <v>6.4662042753296252</v>
      </c>
      <c r="J18" s="8">
        <f t="shared" si="5"/>
        <v>6.362976939427436</v>
      </c>
      <c r="K18" s="8">
        <f t="shared" si="6"/>
        <v>6.882991865392456</v>
      </c>
      <c r="L18" s="8">
        <f t="shared" si="7"/>
        <v>6.5273941893218206</v>
      </c>
      <c r="U18" s="17">
        <f>Tariff_Input!D18</f>
        <v>3.2478630000000002</v>
      </c>
      <c r="V18" s="17">
        <f>Tariff_Input!E18</f>
        <v>3.5006710000000001</v>
      </c>
      <c r="W18" s="17">
        <f>Tariff_Input!F18</f>
        <v>1.8897919999999999</v>
      </c>
      <c r="X18" s="17">
        <f>Tariff_Input!G18</f>
        <v>1.086695</v>
      </c>
      <c r="Y18" s="17">
        <f>Tariff_Input!H18</f>
        <v>1.9038390000000001</v>
      </c>
      <c r="Z18" s="17">
        <f>Tariff_Input!I18*P$9</f>
        <v>6.4662042753296252</v>
      </c>
      <c r="AA18" s="17">
        <f>Tariff_Input!J18*Q$9</f>
        <v>6.362976939427436</v>
      </c>
      <c r="AB18" s="17">
        <f>Tariff_Input!K18*R$9</f>
        <v>6.882991865392456</v>
      </c>
      <c r="AC18" s="17">
        <f>(Tariff_Input!L18)*S$9</f>
        <v>6.5273941893218206</v>
      </c>
    </row>
    <row r="19" spans="2:29" x14ac:dyDescent="0.35">
      <c r="B19" s="5">
        <v>12</v>
      </c>
      <c r="C19" s="6" t="s">
        <v>27</v>
      </c>
      <c r="D19" s="7">
        <f t="shared" si="8"/>
        <v>0.75454299999999996</v>
      </c>
      <c r="E19" s="7">
        <f t="shared" si="0"/>
        <v>1.1973769999999999</v>
      </c>
      <c r="F19" s="7">
        <f t="shared" si="1"/>
        <v>1.2069350000000001</v>
      </c>
      <c r="G19" s="7">
        <f t="shared" si="2"/>
        <v>0.40035300000000001</v>
      </c>
      <c r="H19" s="7">
        <f t="shared" si="3"/>
        <v>0.99573800000000001</v>
      </c>
      <c r="I19" s="7">
        <f t="shared" si="4"/>
        <v>3.8261385336677076</v>
      </c>
      <c r="J19" s="7">
        <f t="shared" si="5"/>
        <v>4.1421049684380034</v>
      </c>
      <c r="K19" s="7">
        <f t="shared" si="6"/>
        <v>5.3407478786784015</v>
      </c>
      <c r="L19" s="7">
        <f t="shared" si="7"/>
        <v>5.0013790690216755</v>
      </c>
      <c r="U19" s="17">
        <f>Tariff_Input!D19</f>
        <v>0.75454299999999996</v>
      </c>
      <c r="V19" s="17">
        <f>Tariff_Input!E19</f>
        <v>1.1973769999999999</v>
      </c>
      <c r="W19" s="17">
        <f>Tariff_Input!F19</f>
        <v>1.2069350000000001</v>
      </c>
      <c r="X19" s="17">
        <f>Tariff_Input!G19</f>
        <v>0.40035300000000001</v>
      </c>
      <c r="Y19" s="17">
        <f>Tariff_Input!H19</f>
        <v>0.99573800000000001</v>
      </c>
      <c r="Z19" s="17">
        <f>Tariff_Input!I19*P$9</f>
        <v>3.8261385336677076</v>
      </c>
      <c r="AA19" s="17">
        <f>Tariff_Input!J19*Q$9</f>
        <v>4.1421049684380034</v>
      </c>
      <c r="AB19" s="17">
        <f>Tariff_Input!K19*R$9</f>
        <v>5.3407478786784015</v>
      </c>
      <c r="AC19" s="17">
        <f>(Tariff_Input!L19)*S$9</f>
        <v>5.0013790690216755</v>
      </c>
    </row>
    <row r="20" spans="2:29" x14ac:dyDescent="0.35">
      <c r="B20" s="5">
        <v>13</v>
      </c>
      <c r="C20" s="6" t="s">
        <v>28</v>
      </c>
      <c r="D20" s="8">
        <f t="shared" si="8"/>
        <v>3.6338979999999999</v>
      </c>
      <c r="E20" s="8">
        <f t="shared" si="0"/>
        <v>3.8268430000000002</v>
      </c>
      <c r="F20" s="8">
        <f t="shared" si="1"/>
        <v>3.2213639999999999</v>
      </c>
      <c r="G20" s="8">
        <f t="shared" si="2"/>
        <v>2.3689070000000001</v>
      </c>
      <c r="H20" s="8">
        <f t="shared" si="3"/>
        <v>2.647564</v>
      </c>
      <c r="I20" s="8">
        <f t="shared" si="4"/>
        <v>5.788592104780645</v>
      </c>
      <c r="J20" s="8">
        <f t="shared" si="5"/>
        <v>5.4485347434228935</v>
      </c>
      <c r="K20" s="8">
        <f t="shared" si="6"/>
        <v>5.4985813155893482</v>
      </c>
      <c r="L20" s="8">
        <f t="shared" si="7"/>
        <v>3.7795458051854416</v>
      </c>
      <c r="U20" s="17">
        <f>Tariff_Input!D20</f>
        <v>3.6338979999999999</v>
      </c>
      <c r="V20" s="17">
        <f>Tariff_Input!E20</f>
        <v>3.8268430000000002</v>
      </c>
      <c r="W20" s="17">
        <f>Tariff_Input!F20</f>
        <v>3.2213639999999999</v>
      </c>
      <c r="X20" s="17">
        <f>Tariff_Input!G20</f>
        <v>2.3689070000000001</v>
      </c>
      <c r="Y20" s="17">
        <f>Tariff_Input!H20</f>
        <v>2.647564</v>
      </c>
      <c r="Z20" s="17">
        <f>Tariff_Input!I20*P$9</f>
        <v>5.788592104780645</v>
      </c>
      <c r="AA20" s="17">
        <f>Tariff_Input!J20*Q$9</f>
        <v>5.4485347434228935</v>
      </c>
      <c r="AB20" s="17">
        <f>Tariff_Input!K20*R$9</f>
        <v>5.4985813155893482</v>
      </c>
      <c r="AC20" s="17">
        <f>(Tariff_Input!L20)*S$9</f>
        <v>3.7795458051854416</v>
      </c>
    </row>
    <row r="21" spans="2:29" x14ac:dyDescent="0.35">
      <c r="B21" s="5">
        <v>14</v>
      </c>
      <c r="C21" s="6" t="s">
        <v>29</v>
      </c>
      <c r="D21" s="7">
        <f t="shared" si="8"/>
        <v>0.55554199999999998</v>
      </c>
      <c r="E21" s="7">
        <f t="shared" si="0"/>
        <v>0.83092999999999995</v>
      </c>
      <c r="F21" s="7">
        <f t="shared" si="1"/>
        <v>0.51192700000000002</v>
      </c>
      <c r="G21" s="7">
        <f t="shared" si="2"/>
        <v>-0.29326000000000002</v>
      </c>
      <c r="H21" s="7">
        <f t="shared" si="3"/>
        <v>0.26472800000000002</v>
      </c>
      <c r="I21" s="7">
        <f t="shared" si="4"/>
        <v>2.9059619136537802</v>
      </c>
      <c r="J21" s="7">
        <f t="shared" si="5"/>
        <v>3.0406990264321361</v>
      </c>
      <c r="K21" s="7">
        <f t="shared" si="6"/>
        <v>4.0591528969775315</v>
      </c>
      <c r="L21" s="7">
        <f t="shared" si="7"/>
        <v>4.0475567351182198</v>
      </c>
      <c r="U21" s="17">
        <f>Tariff_Input!D21</f>
        <v>0.55554199999999998</v>
      </c>
      <c r="V21" s="17">
        <f>Tariff_Input!E21</f>
        <v>0.83092999999999995</v>
      </c>
      <c r="W21" s="17">
        <f>Tariff_Input!F21</f>
        <v>0.51192700000000002</v>
      </c>
      <c r="X21" s="17">
        <f>Tariff_Input!G21</f>
        <v>-0.29326000000000002</v>
      </c>
      <c r="Y21" s="17">
        <f>Tariff_Input!H21</f>
        <v>0.26472800000000002</v>
      </c>
      <c r="Z21" s="17">
        <f>Tariff_Input!I21*P$9</f>
        <v>2.9059619136537802</v>
      </c>
      <c r="AA21" s="17">
        <f>Tariff_Input!J21*Q$9</f>
        <v>3.0406990264321361</v>
      </c>
      <c r="AB21" s="17">
        <f>Tariff_Input!K21*R$9</f>
        <v>4.0591528969775315</v>
      </c>
      <c r="AC21" s="17">
        <f>(Tariff_Input!L21)*S$9</f>
        <v>4.0475567351182198</v>
      </c>
    </row>
    <row r="22" spans="2:29" x14ac:dyDescent="0.35">
      <c r="B22" s="5">
        <v>15</v>
      </c>
      <c r="C22" s="6" t="s">
        <v>30</v>
      </c>
      <c r="D22" s="8">
        <f t="shared" si="8"/>
        <v>4.2350120000000002</v>
      </c>
      <c r="E22" s="8">
        <f t="shared" si="0"/>
        <v>4.4064430000000003</v>
      </c>
      <c r="F22" s="8">
        <f t="shared" si="1"/>
        <v>4.0003190000000002</v>
      </c>
      <c r="G22" s="8">
        <f t="shared" si="2"/>
        <v>3.1576979999999999</v>
      </c>
      <c r="H22" s="8">
        <f t="shared" si="3"/>
        <v>3.6201910000000002</v>
      </c>
      <c r="I22" s="8">
        <f t="shared" si="4"/>
        <v>5.0556281395266502</v>
      </c>
      <c r="J22" s="8">
        <f t="shared" si="5"/>
        <v>5.2240069434432792</v>
      </c>
      <c r="K22" s="8">
        <f t="shared" si="6"/>
        <v>5.3890100709823301</v>
      </c>
      <c r="L22" s="8">
        <f t="shared" si="7"/>
        <v>3.430367452542491</v>
      </c>
      <c r="U22" s="17">
        <f>Tariff_Input!D22</f>
        <v>4.2350120000000002</v>
      </c>
      <c r="V22" s="17">
        <f>Tariff_Input!E22</f>
        <v>4.4064430000000003</v>
      </c>
      <c r="W22" s="17">
        <f>Tariff_Input!F22</f>
        <v>4.0003190000000002</v>
      </c>
      <c r="X22" s="17">
        <f>Tariff_Input!G22</f>
        <v>3.1576979999999999</v>
      </c>
      <c r="Y22" s="17">
        <f>Tariff_Input!H22</f>
        <v>3.6201910000000002</v>
      </c>
      <c r="Z22" s="17">
        <f>Tariff_Input!I22*P$9</f>
        <v>5.0556281395266502</v>
      </c>
      <c r="AA22" s="17">
        <f>Tariff_Input!J22*Q$9</f>
        <v>5.2240069434432792</v>
      </c>
      <c r="AB22" s="17">
        <f>Tariff_Input!K22*R$9</f>
        <v>5.3890100709823301</v>
      </c>
      <c r="AC22" s="17">
        <f>(Tariff_Input!L22)*S$9</f>
        <v>3.430367452542491</v>
      </c>
    </row>
    <row r="23" spans="2:29" x14ac:dyDescent="0.35">
      <c r="B23" s="5">
        <v>16</v>
      </c>
      <c r="C23" s="6" t="s">
        <v>31</v>
      </c>
      <c r="D23" s="7">
        <f t="shared" si="8"/>
        <v>2.7172200000000002</v>
      </c>
      <c r="E23" s="7">
        <f t="shared" si="0"/>
        <v>2.7671359999999998</v>
      </c>
      <c r="F23" s="7">
        <f t="shared" si="1"/>
        <v>2.4515289999999998</v>
      </c>
      <c r="G23" s="7">
        <f t="shared" si="2"/>
        <v>1.356436</v>
      </c>
      <c r="H23" s="7">
        <f t="shared" si="3"/>
        <v>1.5836790000000001</v>
      </c>
      <c r="I23" s="7">
        <f t="shared" si="4"/>
        <v>3.1468987484834292</v>
      </c>
      <c r="J23" s="7">
        <f t="shared" si="5"/>
        <v>3.1681196558844733</v>
      </c>
      <c r="K23" s="7">
        <f t="shared" si="6"/>
        <v>3.870848879587268</v>
      </c>
      <c r="L23" s="7">
        <f t="shared" si="7"/>
        <v>2.6394469833278631</v>
      </c>
      <c r="U23" s="17">
        <f>Tariff_Input!D23</f>
        <v>2.7172200000000002</v>
      </c>
      <c r="V23" s="17">
        <f>Tariff_Input!E23</f>
        <v>2.7671359999999998</v>
      </c>
      <c r="W23" s="17">
        <f>Tariff_Input!F23</f>
        <v>2.4515289999999998</v>
      </c>
      <c r="X23" s="17">
        <f>Tariff_Input!G23</f>
        <v>1.356436</v>
      </c>
      <c r="Y23" s="17">
        <f>Tariff_Input!H23</f>
        <v>1.5836790000000001</v>
      </c>
      <c r="Z23" s="17">
        <f>Tariff_Input!I23*P$9</f>
        <v>3.1468987484834292</v>
      </c>
      <c r="AA23" s="17">
        <f>Tariff_Input!J23*Q$9</f>
        <v>3.1681196558844733</v>
      </c>
      <c r="AB23" s="17">
        <f>Tariff_Input!K23*R$9</f>
        <v>3.870848879587268</v>
      </c>
      <c r="AC23" s="17">
        <f>(Tariff_Input!L23)*S$9</f>
        <v>2.6394469833278631</v>
      </c>
    </row>
    <row r="24" spans="2:29" x14ac:dyDescent="0.35">
      <c r="B24" s="5">
        <v>17</v>
      </c>
      <c r="C24" s="6" t="s">
        <v>32</v>
      </c>
      <c r="D24" s="8">
        <f t="shared" si="8"/>
        <v>2.6722260000000002</v>
      </c>
      <c r="E24" s="8">
        <f t="shared" si="0"/>
        <v>3.3453870000000001</v>
      </c>
      <c r="F24" s="8">
        <f t="shared" si="1"/>
        <v>3.0636359999999998</v>
      </c>
      <c r="G24" s="8">
        <f t="shared" si="2"/>
        <v>2.5013830000000001</v>
      </c>
      <c r="H24" s="8">
        <f t="shared" si="3"/>
        <v>3.0772680000000001</v>
      </c>
      <c r="I24" s="8">
        <f t="shared" si="4"/>
        <v>0.21894985043776025</v>
      </c>
      <c r="J24" s="8">
        <f t="shared" si="5"/>
        <v>1.2109946531754818</v>
      </c>
      <c r="K24" s="8">
        <f t="shared" si="6"/>
        <v>-0.8756675362934857</v>
      </c>
      <c r="L24" s="8">
        <f t="shared" si="7"/>
        <v>-0.3970413870223457</v>
      </c>
      <c r="U24" s="17">
        <f>Tariff_Input!D24</f>
        <v>2.6722260000000002</v>
      </c>
      <c r="V24" s="17">
        <f>Tariff_Input!E24</f>
        <v>3.3453870000000001</v>
      </c>
      <c r="W24" s="17">
        <f>Tariff_Input!F24</f>
        <v>3.0636359999999998</v>
      </c>
      <c r="X24" s="17">
        <f>Tariff_Input!G24</f>
        <v>2.5013830000000001</v>
      </c>
      <c r="Y24" s="17">
        <f>Tariff_Input!H24</f>
        <v>3.0772680000000001</v>
      </c>
      <c r="Z24" s="17">
        <f>Tariff_Input!I24*P$9</f>
        <v>0.21894985043776025</v>
      </c>
      <c r="AA24" s="17">
        <f>Tariff_Input!J24*Q$9</f>
        <v>1.2109946531754818</v>
      </c>
      <c r="AB24" s="17">
        <f>Tariff_Input!K24*R$9</f>
        <v>-0.8756675362934857</v>
      </c>
      <c r="AC24" s="17">
        <f>(Tariff_Input!L24)*S$9</f>
        <v>-0.3970413870223457</v>
      </c>
    </row>
    <row r="25" spans="2:29" x14ac:dyDescent="0.35">
      <c r="B25" s="5">
        <v>18</v>
      </c>
      <c r="C25" s="6" t="s">
        <v>33</v>
      </c>
      <c r="D25" s="7">
        <f t="shared" si="8"/>
        <v>1.0264420000000001</v>
      </c>
      <c r="E25" s="7">
        <f t="shared" si="0"/>
        <v>0.60073100000000001</v>
      </c>
      <c r="F25" s="7">
        <f t="shared" si="1"/>
        <v>0.323187</v>
      </c>
      <c r="G25" s="7">
        <f t="shared" si="2"/>
        <v>0.42176799999999998</v>
      </c>
      <c r="H25" s="7">
        <f t="shared" si="3"/>
        <v>0.45455600000000002</v>
      </c>
      <c r="I25" s="7">
        <f t="shared" si="4"/>
        <v>-1.3735425290562437</v>
      </c>
      <c r="J25" s="7">
        <f t="shared" si="5"/>
        <v>-0.81812202921813892</v>
      </c>
      <c r="K25" s="7">
        <f t="shared" si="6"/>
        <v>-0.96674036688676035</v>
      </c>
      <c r="L25" s="7">
        <f t="shared" si="7"/>
        <v>-0.55303403665863371</v>
      </c>
      <c r="U25" s="17">
        <f>Tariff_Input!D25</f>
        <v>1.0264420000000001</v>
      </c>
      <c r="V25" s="17">
        <f>Tariff_Input!E25</f>
        <v>0.60073100000000001</v>
      </c>
      <c r="W25" s="17">
        <f>Tariff_Input!F25</f>
        <v>0.323187</v>
      </c>
      <c r="X25" s="17">
        <f>Tariff_Input!G25</f>
        <v>0.42176799999999998</v>
      </c>
      <c r="Y25" s="17">
        <f>Tariff_Input!H25</f>
        <v>0.45455600000000002</v>
      </c>
      <c r="Z25" s="17">
        <f>Tariff_Input!I25*P$9</f>
        <v>-1.3735425290562437</v>
      </c>
      <c r="AA25" s="17">
        <f>Tariff_Input!J25*Q$9</f>
        <v>-0.81812202921813892</v>
      </c>
      <c r="AB25" s="17">
        <f>Tariff_Input!K25*R$9</f>
        <v>-0.96674036688676035</v>
      </c>
      <c r="AC25" s="17">
        <f>(Tariff_Input!L25)*S$9</f>
        <v>-0.55303403665863371</v>
      </c>
    </row>
    <row r="26" spans="2:29" x14ac:dyDescent="0.35">
      <c r="B26" s="5">
        <v>19</v>
      </c>
      <c r="C26" s="6" t="s">
        <v>34</v>
      </c>
      <c r="D26" s="8">
        <f t="shared" si="8"/>
        <v>5.1666239999999997</v>
      </c>
      <c r="E26" s="8">
        <f t="shared" si="0"/>
        <v>3.5255049999999999</v>
      </c>
      <c r="F26" s="8">
        <f t="shared" si="1"/>
        <v>3.418552</v>
      </c>
      <c r="G26" s="8">
        <f t="shared" si="2"/>
        <v>2.6248369999999999</v>
      </c>
      <c r="H26" s="8">
        <f t="shared" si="3"/>
        <v>2.316916</v>
      </c>
      <c r="I26" s="8">
        <f t="shared" si="4"/>
        <v>4.6728085343467649</v>
      </c>
      <c r="J26" s="8">
        <f t="shared" si="5"/>
        <v>4.8923806796915574</v>
      </c>
      <c r="K26" s="8">
        <f t="shared" si="6"/>
        <v>5.7725476652663286</v>
      </c>
      <c r="L26" s="8">
        <f t="shared" si="7"/>
        <v>5.4292494642036404</v>
      </c>
      <c r="U26" s="17">
        <f>Tariff_Input!D26</f>
        <v>5.1666239999999997</v>
      </c>
      <c r="V26" s="17">
        <f>Tariff_Input!E26</f>
        <v>3.5255049999999999</v>
      </c>
      <c r="W26" s="17">
        <f>Tariff_Input!F26</f>
        <v>3.418552</v>
      </c>
      <c r="X26" s="17">
        <f>Tariff_Input!G26</f>
        <v>2.6248369999999999</v>
      </c>
      <c r="Y26" s="17">
        <f>Tariff_Input!H26</f>
        <v>2.316916</v>
      </c>
      <c r="Z26" s="17">
        <f>Tariff_Input!I26*P$9</f>
        <v>4.6728085343467649</v>
      </c>
      <c r="AA26" s="17">
        <f>Tariff_Input!J26*Q$9</f>
        <v>4.8923806796915574</v>
      </c>
      <c r="AB26" s="17">
        <f>Tariff_Input!K26*R$9</f>
        <v>5.7725476652663286</v>
      </c>
      <c r="AC26" s="17">
        <f>(Tariff_Input!L26)*S$9</f>
        <v>5.4292494642036404</v>
      </c>
    </row>
    <row r="27" spans="2:29" x14ac:dyDescent="0.35">
      <c r="B27" s="5">
        <v>20</v>
      </c>
      <c r="C27" s="6" t="s">
        <v>35</v>
      </c>
      <c r="D27" s="7">
        <f t="shared" si="8"/>
        <v>9.4138559999999991</v>
      </c>
      <c r="E27" s="7">
        <f t="shared" si="0"/>
        <v>9.7839430000000007</v>
      </c>
      <c r="F27" s="7">
        <f t="shared" si="1"/>
        <v>10.11769</v>
      </c>
      <c r="G27" s="7">
        <f t="shared" si="2"/>
        <v>10.191864000000001</v>
      </c>
      <c r="H27" s="7">
        <f t="shared" si="3"/>
        <v>10.445186</v>
      </c>
      <c r="I27" s="7">
        <f t="shared" si="4"/>
        <v>8.3617115544544038</v>
      </c>
      <c r="J27" s="7">
        <f t="shared" si="5"/>
        <v>8.878649994597076</v>
      </c>
      <c r="K27" s="7">
        <f t="shared" si="6"/>
        <v>8.0951439345180365</v>
      </c>
      <c r="L27" s="7">
        <f t="shared" si="7"/>
        <v>4.985886759666303</v>
      </c>
      <c r="U27" s="17">
        <f>Tariff_Input!D27</f>
        <v>9.4138559999999991</v>
      </c>
      <c r="V27" s="17">
        <f>Tariff_Input!E27</f>
        <v>9.7839430000000007</v>
      </c>
      <c r="W27" s="17">
        <f>Tariff_Input!F27</f>
        <v>10.11769</v>
      </c>
      <c r="X27" s="17">
        <f>Tariff_Input!G27</f>
        <v>10.191864000000001</v>
      </c>
      <c r="Y27" s="17">
        <f>Tariff_Input!H27</f>
        <v>10.445186</v>
      </c>
      <c r="Z27" s="17">
        <f>Tariff_Input!I27*P$9</f>
        <v>8.3617115544544038</v>
      </c>
      <c r="AA27" s="17">
        <f>Tariff_Input!J27*Q$9</f>
        <v>8.878649994597076</v>
      </c>
      <c r="AB27" s="17">
        <f>Tariff_Input!K27*R$9</f>
        <v>8.0951439345180365</v>
      </c>
      <c r="AC27" s="17">
        <f>(Tariff_Input!L27)*S$9</f>
        <v>4.985886759666303</v>
      </c>
    </row>
    <row r="28" spans="2:29" x14ac:dyDescent="0.35">
      <c r="B28" s="5">
        <v>21</v>
      </c>
      <c r="C28" s="6" t="s">
        <v>36</v>
      </c>
      <c r="D28" s="8">
        <f t="shared" si="8"/>
        <v>5.5136500000000002</v>
      </c>
      <c r="E28" s="8">
        <f t="shared" si="0"/>
        <v>6.1463279999999996</v>
      </c>
      <c r="F28" s="8">
        <f t="shared" si="1"/>
        <v>6.3639780000000004</v>
      </c>
      <c r="G28" s="8">
        <f t="shared" si="2"/>
        <v>6.7119299999999997</v>
      </c>
      <c r="H28" s="8">
        <f t="shared" si="3"/>
        <v>6.5691699999999997</v>
      </c>
      <c r="I28" s="8">
        <f t="shared" si="4"/>
        <v>3.861055295600861</v>
      </c>
      <c r="J28" s="8">
        <f t="shared" si="5"/>
        <v>3.9275907438023387</v>
      </c>
      <c r="K28" s="8">
        <f t="shared" si="6"/>
        <v>3.4526489975360128</v>
      </c>
      <c r="L28" s="8">
        <f t="shared" si="7"/>
        <v>1.8652866231300036</v>
      </c>
      <c r="U28" s="17">
        <f>Tariff_Input!D28</f>
        <v>5.5136500000000002</v>
      </c>
      <c r="V28" s="17">
        <f>Tariff_Input!E28</f>
        <v>6.1463279999999996</v>
      </c>
      <c r="W28" s="17">
        <f>Tariff_Input!F28</f>
        <v>6.3639780000000004</v>
      </c>
      <c r="X28" s="17">
        <f>Tariff_Input!G28</f>
        <v>6.7119299999999997</v>
      </c>
      <c r="Y28" s="17">
        <f>Tariff_Input!H28</f>
        <v>6.5691699999999997</v>
      </c>
      <c r="Z28" s="17">
        <f>Tariff_Input!I28*P$9</f>
        <v>3.861055295600861</v>
      </c>
      <c r="AA28" s="17">
        <f>Tariff_Input!J28*Q$9</f>
        <v>3.9275907438023387</v>
      </c>
      <c r="AB28" s="17">
        <f>Tariff_Input!K28*R$9</f>
        <v>3.4526489975360128</v>
      </c>
      <c r="AC28" s="17">
        <f>(Tariff_Input!L28)*S$9</f>
        <v>1.8652866231300036</v>
      </c>
    </row>
    <row r="29" spans="2:29" x14ac:dyDescent="0.35">
      <c r="B29" s="5">
        <v>22</v>
      </c>
      <c r="C29" s="6" t="s">
        <v>37</v>
      </c>
      <c r="D29" s="7">
        <f t="shared" si="8"/>
        <v>3.1149230000000001</v>
      </c>
      <c r="E29" s="7">
        <f t="shared" si="0"/>
        <v>3.560206</v>
      </c>
      <c r="F29" s="7">
        <f t="shared" si="1"/>
        <v>4.5552950000000001</v>
      </c>
      <c r="G29" s="7">
        <f t="shared" si="2"/>
        <v>4.5722810000000003</v>
      </c>
      <c r="H29" s="7">
        <f t="shared" si="3"/>
        <v>4.5322279999999999</v>
      </c>
      <c r="I29" s="7">
        <f t="shared" si="4"/>
        <v>2.6139147120092003</v>
      </c>
      <c r="J29" s="7">
        <f t="shared" si="5"/>
        <v>0.93657010299735333</v>
      </c>
      <c r="K29" s="7">
        <f t="shared" si="6"/>
        <v>1.1935103626406913</v>
      </c>
      <c r="L29" s="7">
        <f t="shared" si="7"/>
        <v>0.37851360609433393</v>
      </c>
      <c r="U29" s="17">
        <f>Tariff_Input!D29</f>
        <v>3.1149230000000001</v>
      </c>
      <c r="V29" s="17">
        <f>Tariff_Input!E29</f>
        <v>3.560206</v>
      </c>
      <c r="W29" s="17">
        <f>Tariff_Input!F29</f>
        <v>4.5552950000000001</v>
      </c>
      <c r="X29" s="17">
        <f>Tariff_Input!G29</f>
        <v>4.5722810000000003</v>
      </c>
      <c r="Y29" s="17">
        <f>Tariff_Input!H29</f>
        <v>4.5322279999999999</v>
      </c>
      <c r="Z29" s="17">
        <f>Tariff_Input!I29*P$9</f>
        <v>2.6139147120092003</v>
      </c>
      <c r="AA29" s="17">
        <f>Tariff_Input!J29*Q$9</f>
        <v>0.93657010299735333</v>
      </c>
      <c r="AB29" s="17">
        <f>Tariff_Input!K29*R$9</f>
        <v>1.1935103626406913</v>
      </c>
      <c r="AC29" s="17">
        <f>(Tariff_Input!L29)*S$9</f>
        <v>0.37851360609433393</v>
      </c>
    </row>
    <row r="30" spans="2:29" x14ac:dyDescent="0.35">
      <c r="B30" s="5">
        <v>23</v>
      </c>
      <c r="C30" s="6" t="s">
        <v>38</v>
      </c>
      <c r="D30" s="8">
        <f t="shared" si="8"/>
        <v>-2.7192430000000001</v>
      </c>
      <c r="E30" s="8">
        <f t="shared" si="0"/>
        <v>-4.4113059999999997</v>
      </c>
      <c r="F30" s="8">
        <f t="shared" si="1"/>
        <v>-4.7652000000000001</v>
      </c>
      <c r="G30" s="8">
        <f t="shared" si="2"/>
        <v>-1.789579</v>
      </c>
      <c r="H30" s="8">
        <f t="shared" si="3"/>
        <v>-4.4588400000000004</v>
      </c>
      <c r="I30" s="8">
        <f t="shared" si="4"/>
        <v>-5.3963782484093867</v>
      </c>
      <c r="J30" s="8">
        <f t="shared" si="5"/>
        <v>-3.847466989223344</v>
      </c>
      <c r="K30" s="8">
        <f t="shared" si="6"/>
        <v>-3.9579698970296895</v>
      </c>
      <c r="L30" s="8">
        <f t="shared" si="7"/>
        <v>-2.5752517689472949</v>
      </c>
      <c r="U30" s="17">
        <f>Tariff_Input!D30</f>
        <v>-2.7192430000000001</v>
      </c>
      <c r="V30" s="17">
        <f>Tariff_Input!E30</f>
        <v>-4.4113059999999997</v>
      </c>
      <c r="W30" s="17">
        <f>Tariff_Input!F30</f>
        <v>-4.7652000000000001</v>
      </c>
      <c r="X30" s="17">
        <f>Tariff_Input!G30</f>
        <v>-1.789579</v>
      </c>
      <c r="Y30" s="17">
        <f>Tariff_Input!H30</f>
        <v>-4.4588400000000004</v>
      </c>
      <c r="Z30" s="17">
        <f>Tariff_Input!I30*P$9</f>
        <v>-5.3963782484093867</v>
      </c>
      <c r="AA30" s="17">
        <f>Tariff_Input!J30*Q$9</f>
        <v>-3.847466989223344</v>
      </c>
      <c r="AB30" s="17">
        <f>Tariff_Input!K30*R$9</f>
        <v>-3.9579698970296895</v>
      </c>
      <c r="AC30" s="17">
        <f>(Tariff_Input!L30)*S$9</f>
        <v>-2.5752517689472949</v>
      </c>
    </row>
    <row r="31" spans="2:29" x14ac:dyDescent="0.35">
      <c r="B31" s="5">
        <v>24</v>
      </c>
      <c r="C31" s="6" t="s">
        <v>39</v>
      </c>
      <c r="D31" s="7">
        <f t="shared" si="8"/>
        <v>-2.7478940000000001</v>
      </c>
      <c r="E31" s="7">
        <f t="shared" si="0"/>
        <v>-2.5663390000000001</v>
      </c>
      <c r="F31" s="7">
        <f t="shared" si="1"/>
        <v>-2.8408509999999998</v>
      </c>
      <c r="G31" s="7">
        <f t="shared" si="2"/>
        <v>-1.2151700000000001</v>
      </c>
      <c r="H31" s="7">
        <f t="shared" si="3"/>
        <v>-2.2915420000000002</v>
      </c>
      <c r="I31" s="7">
        <f t="shared" si="4"/>
        <v>-5.0597964838224376</v>
      </c>
      <c r="J31" s="7">
        <f t="shared" si="5"/>
        <v>-4.9081002549778274</v>
      </c>
      <c r="K31" s="7">
        <f t="shared" si="6"/>
        <v>-4.7349483663843657</v>
      </c>
      <c r="L31" s="7">
        <f t="shared" si="7"/>
        <v>-3.1497957668219478</v>
      </c>
      <c r="U31" s="17">
        <f>Tariff_Input!D31</f>
        <v>-2.7478940000000001</v>
      </c>
      <c r="V31" s="17">
        <f>Tariff_Input!E31</f>
        <v>-2.5663390000000001</v>
      </c>
      <c r="W31" s="17">
        <f>Tariff_Input!F31</f>
        <v>-2.8408509999999998</v>
      </c>
      <c r="X31" s="17">
        <f>Tariff_Input!G31</f>
        <v>-1.2151700000000001</v>
      </c>
      <c r="Y31" s="17">
        <f>Tariff_Input!H31</f>
        <v>-2.2915420000000002</v>
      </c>
      <c r="Z31" s="17">
        <f>Tariff_Input!I31*P$9</f>
        <v>-5.0597964838224376</v>
      </c>
      <c r="AA31" s="17">
        <f>Tariff_Input!J31*Q$9</f>
        <v>-4.9081002549778274</v>
      </c>
      <c r="AB31" s="17">
        <f>Tariff_Input!K31*R$9</f>
        <v>-4.7349483663843657</v>
      </c>
      <c r="AC31" s="17">
        <f>(Tariff_Input!L31)*S$9</f>
        <v>-3.1497957668219478</v>
      </c>
    </row>
    <row r="32" spans="2:29" x14ac:dyDescent="0.35">
      <c r="B32" s="5">
        <v>25</v>
      </c>
      <c r="C32" s="6" t="s">
        <v>40</v>
      </c>
      <c r="D32" s="8">
        <f t="shared" si="8"/>
        <v>-0.12327299999999999</v>
      </c>
      <c r="E32" s="8">
        <f t="shared" si="0"/>
        <v>-0.18984799999999999</v>
      </c>
      <c r="F32" s="8">
        <f t="shared" si="1"/>
        <v>-0.51471500000000003</v>
      </c>
      <c r="G32" s="8">
        <f t="shared" si="2"/>
        <v>-0.55133500000000002</v>
      </c>
      <c r="H32" s="8">
        <f t="shared" si="3"/>
        <v>-0.28825899999999999</v>
      </c>
      <c r="I32" s="8">
        <f t="shared" si="4"/>
        <v>-3.2991869030472838</v>
      </c>
      <c r="J32" s="8">
        <f t="shared" si="5"/>
        <v>-3.3360339897072282</v>
      </c>
      <c r="K32" s="8">
        <f t="shared" si="6"/>
        <v>-3.3049482703683535</v>
      </c>
      <c r="L32" s="8">
        <f t="shared" si="7"/>
        <v>-2.4928932860255975</v>
      </c>
      <c r="U32" s="17">
        <f>Tariff_Input!D32</f>
        <v>-0.12327299999999999</v>
      </c>
      <c r="V32" s="17">
        <f>Tariff_Input!E32</f>
        <v>-0.18984799999999999</v>
      </c>
      <c r="W32" s="17">
        <f>Tariff_Input!F32</f>
        <v>-0.51471500000000003</v>
      </c>
      <c r="X32" s="17">
        <f>Tariff_Input!G32</f>
        <v>-0.55133500000000002</v>
      </c>
      <c r="Y32" s="17">
        <f>Tariff_Input!H32</f>
        <v>-0.28825899999999999</v>
      </c>
      <c r="Z32" s="17">
        <f>Tariff_Input!I32*P$9</f>
        <v>-3.2991869030472838</v>
      </c>
      <c r="AA32" s="17">
        <f>Tariff_Input!J32*Q$9</f>
        <v>-3.3360339897072282</v>
      </c>
      <c r="AB32" s="17">
        <f>Tariff_Input!K32*R$9</f>
        <v>-3.3049482703683535</v>
      </c>
      <c r="AC32" s="17">
        <f>(Tariff_Input!L32)*S$9</f>
        <v>-2.4928932860255975</v>
      </c>
    </row>
    <row r="33" spans="2:29" x14ac:dyDescent="0.35">
      <c r="B33" s="5">
        <v>26</v>
      </c>
      <c r="C33" s="6" t="s">
        <v>41</v>
      </c>
      <c r="D33" s="7">
        <f t="shared" si="8"/>
        <v>-2.8671139999999999</v>
      </c>
      <c r="E33" s="7">
        <f t="shared" si="0"/>
        <v>-3.059742</v>
      </c>
      <c r="F33" s="7">
        <f t="shared" si="1"/>
        <v>1.638879</v>
      </c>
      <c r="G33" s="7">
        <f t="shared" si="2"/>
        <v>3.1101009999999998</v>
      </c>
      <c r="H33" s="7">
        <f t="shared" si="3"/>
        <v>2.7098810000000002</v>
      </c>
      <c r="I33" s="7">
        <f t="shared" si="4"/>
        <v>3.8046261627352411</v>
      </c>
      <c r="J33" s="7">
        <f t="shared" si="5"/>
        <v>3.5589895647730265</v>
      </c>
      <c r="K33" s="7">
        <f t="shared" si="6"/>
        <v>2.6523114403430137</v>
      </c>
      <c r="L33" s="7">
        <f t="shared" si="7"/>
        <v>1.7294061043138369</v>
      </c>
      <c r="U33" s="17">
        <f>Tariff_Input!D33</f>
        <v>-2.8671139999999999</v>
      </c>
      <c r="V33" s="17">
        <f>Tariff_Input!E33</f>
        <v>-3.059742</v>
      </c>
      <c r="W33" s="17">
        <f>Tariff_Input!F33</f>
        <v>1.638879</v>
      </c>
      <c r="X33" s="17">
        <f>Tariff_Input!G33</f>
        <v>3.1101009999999998</v>
      </c>
      <c r="Y33" s="17">
        <f>Tariff_Input!H33</f>
        <v>2.7098810000000002</v>
      </c>
      <c r="Z33" s="17">
        <f>Tariff_Input!I33*P$9</f>
        <v>3.8046261627352411</v>
      </c>
      <c r="AA33" s="17">
        <f>Tariff_Input!J33*Q$9</f>
        <v>3.5589895647730265</v>
      </c>
      <c r="AB33" s="17">
        <f>Tariff_Input!K33*R$9</f>
        <v>2.6523114403430137</v>
      </c>
      <c r="AC33" s="17">
        <f>(Tariff_Input!L33)*S$9</f>
        <v>1.7294061043138369</v>
      </c>
    </row>
    <row r="34" spans="2:29" x14ac:dyDescent="0.35">
      <c r="B34" s="5">
        <v>27</v>
      </c>
      <c r="C34" s="6" t="s">
        <v>42</v>
      </c>
      <c r="D34" s="8">
        <f t="shared" si="8"/>
        <v>-1.6801459999999999</v>
      </c>
      <c r="E34" s="8">
        <f t="shared" si="0"/>
        <v>-1.4672829999999999</v>
      </c>
      <c r="F34" s="8">
        <f t="shared" si="1"/>
        <v>2.8416600000000001</v>
      </c>
      <c r="G34" s="8">
        <f t="shared" si="2"/>
        <v>3.4873590000000001</v>
      </c>
      <c r="H34" s="8">
        <f t="shared" si="3"/>
        <v>3.3754080000000002</v>
      </c>
      <c r="I34" s="8">
        <f t="shared" si="4"/>
        <v>3.727281364989397</v>
      </c>
      <c r="J34" s="8">
        <f t="shared" si="5"/>
        <v>3.5170011771937251</v>
      </c>
      <c r="K34" s="8">
        <f t="shared" si="6"/>
        <v>0.62564068946435336</v>
      </c>
      <c r="L34" s="8">
        <f t="shared" si="7"/>
        <v>-0.25866896773678638</v>
      </c>
      <c r="U34" s="17">
        <f>Tariff_Input!D34</f>
        <v>-1.6801459999999999</v>
      </c>
      <c r="V34" s="17">
        <f>Tariff_Input!E34</f>
        <v>-1.4672829999999999</v>
      </c>
      <c r="W34" s="17">
        <f>Tariff_Input!F34</f>
        <v>2.8416600000000001</v>
      </c>
      <c r="X34" s="17">
        <f>Tariff_Input!G34</f>
        <v>3.4873590000000001</v>
      </c>
      <c r="Y34" s="17">
        <f>Tariff_Input!H34</f>
        <v>3.3754080000000002</v>
      </c>
      <c r="Z34" s="17">
        <f>Tariff_Input!I34*P$9</f>
        <v>3.727281364989397</v>
      </c>
      <c r="AA34" s="17">
        <f>Tariff_Input!J34*Q$9</f>
        <v>3.5170011771937251</v>
      </c>
      <c r="AB34" s="17">
        <f>Tariff_Input!K34*R$9</f>
        <v>0.62564068946435336</v>
      </c>
      <c r="AC34" s="17">
        <f>(Tariff_Input!L34)*S$9</f>
        <v>-0.25866896773678638</v>
      </c>
    </row>
    <row r="37" spans="2:29" x14ac:dyDescent="0.35">
      <c r="D37" s="29" t="s">
        <v>0</v>
      </c>
      <c r="E37" s="29"/>
      <c r="F37" s="29"/>
      <c r="G37" s="29"/>
      <c r="H37" s="29"/>
      <c r="I37" s="30" t="s">
        <v>1</v>
      </c>
      <c r="J37" s="30"/>
      <c r="K37" s="30"/>
      <c r="L37" s="30"/>
      <c r="U37" s="29" t="s">
        <v>0</v>
      </c>
      <c r="V37" s="29"/>
      <c r="W37" s="29"/>
      <c r="X37" s="29"/>
      <c r="Y37" s="29"/>
      <c r="Z37" s="30" t="s">
        <v>1</v>
      </c>
      <c r="AA37" s="30"/>
      <c r="AB37" s="30"/>
      <c r="AC37" s="30"/>
    </row>
    <row r="38" spans="2:29" x14ac:dyDescent="0.35">
      <c r="B38" s="27" t="s">
        <v>62</v>
      </c>
      <c r="C38" s="35"/>
      <c r="D38" s="27" t="s">
        <v>43</v>
      </c>
      <c r="E38" s="27" t="s">
        <v>43</v>
      </c>
      <c r="F38" s="27" t="s">
        <v>43</v>
      </c>
      <c r="G38" s="27" t="s">
        <v>43</v>
      </c>
      <c r="H38" s="27" t="s">
        <v>43</v>
      </c>
      <c r="I38" s="27" t="s">
        <v>43</v>
      </c>
      <c r="J38" s="27" t="s">
        <v>43</v>
      </c>
      <c r="K38" s="27" t="s">
        <v>43</v>
      </c>
      <c r="L38" s="27" t="s">
        <v>43</v>
      </c>
      <c r="N38" s="27" t="s">
        <v>5</v>
      </c>
      <c r="O38" s="27" t="s">
        <v>6</v>
      </c>
      <c r="P38" s="27" t="s">
        <v>7</v>
      </c>
      <c r="Q38" s="27" t="s">
        <v>8</v>
      </c>
      <c r="R38" s="27" t="s">
        <v>9</v>
      </c>
      <c r="S38" s="27" t="s">
        <v>10</v>
      </c>
      <c r="U38" s="27" t="s">
        <v>12</v>
      </c>
      <c r="V38" s="27" t="s">
        <v>12</v>
      </c>
      <c r="W38" s="27" t="s">
        <v>12</v>
      </c>
      <c r="X38" s="27" t="s">
        <v>12</v>
      </c>
      <c r="Y38" s="27" t="s">
        <v>12</v>
      </c>
      <c r="Z38" s="27" t="s">
        <v>12</v>
      </c>
      <c r="AA38" s="27" t="s">
        <v>12</v>
      </c>
      <c r="AB38" s="27" t="s">
        <v>12</v>
      </c>
      <c r="AC38" s="27" t="s">
        <v>12</v>
      </c>
    </row>
    <row r="39" spans="2:29" x14ac:dyDescent="0.35"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N39" s="28"/>
      <c r="O39" s="28"/>
      <c r="P39" s="28"/>
      <c r="Q39" s="28"/>
      <c r="R39" s="28"/>
      <c r="S39" s="28"/>
      <c r="U39" s="28"/>
      <c r="V39" s="28"/>
      <c r="W39" s="28"/>
      <c r="X39" s="28"/>
      <c r="Y39" s="28"/>
      <c r="Z39" s="28"/>
      <c r="AA39" s="28"/>
      <c r="AB39" s="28"/>
      <c r="AC39" s="28"/>
    </row>
    <row r="40" spans="2:29" ht="15" thickBot="1" x14ac:dyDescent="0.4">
      <c r="B40" s="1" t="s">
        <v>13</v>
      </c>
      <c r="C40" s="1" t="s">
        <v>14</v>
      </c>
      <c r="D40" s="1" t="s">
        <v>15</v>
      </c>
      <c r="E40" s="1" t="s">
        <v>15</v>
      </c>
      <c r="F40" s="1" t="s">
        <v>15</v>
      </c>
      <c r="G40" s="1" t="s">
        <v>15</v>
      </c>
      <c r="H40" s="1" t="s">
        <v>15</v>
      </c>
      <c r="I40" s="1" t="s">
        <v>15</v>
      </c>
      <c r="J40" s="1" t="s">
        <v>15</v>
      </c>
      <c r="K40" s="1" t="s">
        <v>15</v>
      </c>
      <c r="L40" s="1" t="s">
        <v>15</v>
      </c>
      <c r="N40" s="20">
        <f>Derivation!$P$53*Tariff_Input!G$113</f>
        <v>38.445016582910256</v>
      </c>
      <c r="O40" s="20">
        <f>Derivation!$P$53*Tariff_Input!H$113</f>
        <v>39.21380013731968</v>
      </c>
      <c r="P40" s="20">
        <f>Derivation!$P$53*Tariff_Input!I$113</f>
        <v>39.998076140066082</v>
      </c>
      <c r="Q40" s="20">
        <f>Derivation!$P$53*Tariff_Input!J$113</f>
        <v>40.798037662867401</v>
      </c>
      <c r="R40" s="20">
        <f>Derivation!$P$53*Tariff_Input!K$113</f>
        <v>41.613998416124751</v>
      </c>
      <c r="S40" s="20">
        <f>Derivation!$P$53*Tariff_Input!L$113</f>
        <v>42.446278384447254</v>
      </c>
      <c r="U40" s="1" t="s">
        <v>15</v>
      </c>
      <c r="V40" s="1" t="s">
        <v>15</v>
      </c>
      <c r="W40" s="1" t="s">
        <v>15</v>
      </c>
      <c r="X40" s="1" t="s">
        <v>15</v>
      </c>
      <c r="Y40" s="1" t="s">
        <v>15</v>
      </c>
      <c r="Z40" s="1" t="s">
        <v>15</v>
      </c>
      <c r="AA40" s="1" t="s">
        <v>15</v>
      </c>
      <c r="AB40" s="1" t="s">
        <v>15</v>
      </c>
      <c r="AC40" s="1" t="s">
        <v>15</v>
      </c>
    </row>
    <row r="41" spans="2:29" ht="15" thickTop="1" x14ac:dyDescent="0.35">
      <c r="B41" s="2">
        <v>1</v>
      </c>
      <c r="C41" s="3" t="s">
        <v>16</v>
      </c>
      <c r="D41" s="4">
        <f>U41</f>
        <v>24.098106999999999</v>
      </c>
      <c r="E41" s="4">
        <f t="shared" ref="E41:E67" si="9">V41</f>
        <v>21.936661000000001</v>
      </c>
      <c r="F41" s="4">
        <f t="shared" ref="F41:F67" si="10">W41</f>
        <v>25.127763999999999</v>
      </c>
      <c r="G41" s="4">
        <f t="shared" ref="G41:G67" si="11">X41</f>
        <v>29.519303000000001</v>
      </c>
      <c r="H41" s="4">
        <f t="shared" ref="H41:H67" si="12">Y41</f>
        <v>37.317816274911841</v>
      </c>
      <c r="I41" s="4">
        <f t="shared" ref="I41:I67" si="13">Z41</f>
        <v>35.191689772742478</v>
      </c>
      <c r="J41" s="4">
        <f t="shared" ref="J41:J67" si="14">AA41</f>
        <v>35.45167451903901</v>
      </c>
      <c r="K41" s="4">
        <f t="shared" ref="K41:K67" si="15">AB41</f>
        <v>37.750348804405242</v>
      </c>
      <c r="L41" s="4">
        <f t="shared" ref="L41:L67" si="16">AC41</f>
        <v>38.877603223097893</v>
      </c>
      <c r="N41" t="s">
        <v>60</v>
      </c>
      <c r="O41" t="s">
        <v>60</v>
      </c>
      <c r="P41" t="s">
        <v>60</v>
      </c>
      <c r="Q41" t="s">
        <v>60</v>
      </c>
      <c r="R41" t="s">
        <v>60</v>
      </c>
      <c r="S41" t="s">
        <v>60</v>
      </c>
      <c r="U41" s="17">
        <f>Tariff_Input!D40</f>
        <v>24.098106999999999</v>
      </c>
      <c r="V41" s="17">
        <f>Tariff_Input!E40</f>
        <v>21.936661000000001</v>
      </c>
      <c r="W41" s="17">
        <f>Tariff_Input!F40</f>
        <v>25.127763999999999</v>
      </c>
      <c r="X41" s="17">
        <f>Tariff_Input!G40</f>
        <v>29.519303000000001</v>
      </c>
      <c r="Y41" s="17">
        <f>Tariff_Input!H40*O$44</f>
        <v>37.317816274911841</v>
      </c>
      <c r="Z41" s="17">
        <f>Tariff_Input!I40*P$44</f>
        <v>35.191689772742478</v>
      </c>
      <c r="AA41" s="17">
        <f>Tariff_Input!J40*Q$44</f>
        <v>35.45167451903901</v>
      </c>
      <c r="AB41" s="17">
        <f>Tariff_Input!K40*R$44</f>
        <v>37.750348804405242</v>
      </c>
      <c r="AC41" s="17">
        <f>Tariff_Input!L40*S$44</f>
        <v>38.877603223097893</v>
      </c>
    </row>
    <row r="42" spans="2:29" x14ac:dyDescent="0.35">
      <c r="B42" s="5">
        <v>2</v>
      </c>
      <c r="C42" s="6" t="s">
        <v>17</v>
      </c>
      <c r="D42" s="7">
        <f t="shared" ref="D42:D67" si="17">U42</f>
        <v>13.959538</v>
      </c>
      <c r="E42" s="7">
        <f t="shared" si="9"/>
        <v>13.138436</v>
      </c>
      <c r="F42" s="7">
        <f t="shared" si="10"/>
        <v>13.939197999999999</v>
      </c>
      <c r="G42" s="7">
        <f t="shared" si="11"/>
        <v>7.2951280000000001</v>
      </c>
      <c r="H42" s="7">
        <f t="shared" si="12"/>
        <v>17.338954516276377</v>
      </c>
      <c r="I42" s="7">
        <f t="shared" si="13"/>
        <v>29.777727081118194</v>
      </c>
      <c r="J42" s="7">
        <f t="shared" si="14"/>
        <v>30.28641356144335</v>
      </c>
      <c r="K42" s="7">
        <f t="shared" si="15"/>
        <v>31.958491027847593</v>
      </c>
      <c r="L42" s="7">
        <f t="shared" si="16"/>
        <v>32.548587360929197</v>
      </c>
      <c r="N42" s="17">
        <f>MAX(Tariff_Input!G43:G69)-MIN(Tariff_Input!G43:G69)</f>
        <v>29.817862999999999</v>
      </c>
      <c r="O42" s="17">
        <f>MAX(Tariff_Input!H43:H69)-MIN(Tariff_Input!H43:H69)</f>
        <v>41.468595000000001</v>
      </c>
      <c r="P42" s="17">
        <f>MAX(Tariff_Input!I40:I66)-MIN(Tariff_Input!I40:I66)</f>
        <v>70.190340000000006</v>
      </c>
      <c r="Q42" s="17">
        <f>MAX(Tariff_Input!J40:J66)-MIN(Tariff_Input!J40:J66)</f>
        <v>68.962268999999992</v>
      </c>
      <c r="R42" s="17">
        <f>MAX(Tariff_Input!K40:K66)-MIN(Tariff_Input!K40:K66)</f>
        <v>77.586686</v>
      </c>
      <c r="S42" s="17">
        <f>MAX(Tariff_Input!L40:L66)-MIN(Tariff_Input!L40:L66)</f>
        <v>64.790013999999999</v>
      </c>
      <c r="U42" s="17">
        <f>Tariff_Input!D41</f>
        <v>13.959538</v>
      </c>
      <c r="V42" s="17">
        <f>Tariff_Input!E41</f>
        <v>13.138436</v>
      </c>
      <c r="W42" s="17">
        <f>Tariff_Input!F41</f>
        <v>13.939197999999999</v>
      </c>
      <c r="X42" s="17">
        <f>Tariff_Input!G41</f>
        <v>7.2951280000000001</v>
      </c>
      <c r="Y42" s="17">
        <f>Tariff_Input!H41*O$44</f>
        <v>17.338954516276377</v>
      </c>
      <c r="Z42" s="17">
        <f>Tariff_Input!I41*P$44</f>
        <v>29.777727081118194</v>
      </c>
      <c r="AA42" s="17">
        <f>Tariff_Input!J41*Q$44</f>
        <v>30.28641356144335</v>
      </c>
      <c r="AB42" s="17">
        <f>Tariff_Input!K41*R$44</f>
        <v>31.958491027847593</v>
      </c>
      <c r="AC42" s="17">
        <f>Tariff_Input!L41*S$44</f>
        <v>32.548587360929197</v>
      </c>
    </row>
    <row r="43" spans="2:29" x14ac:dyDescent="0.35">
      <c r="B43" s="5">
        <v>3</v>
      </c>
      <c r="C43" s="6" t="s">
        <v>18</v>
      </c>
      <c r="D43" s="8">
        <f t="shared" si="17"/>
        <v>21.893176</v>
      </c>
      <c r="E43" s="8">
        <f t="shared" si="9"/>
        <v>20.711341999999998</v>
      </c>
      <c r="F43" s="8">
        <f t="shared" si="10"/>
        <v>22.291737000000001</v>
      </c>
      <c r="G43" s="8">
        <f t="shared" si="11"/>
        <v>22.038062</v>
      </c>
      <c r="H43" s="8">
        <f t="shared" si="12"/>
        <v>30.055112966086028</v>
      </c>
      <c r="I43" s="8">
        <f t="shared" si="13"/>
        <v>29.736478374509868</v>
      </c>
      <c r="J43" s="8">
        <f t="shared" si="14"/>
        <v>29.688003658885727</v>
      </c>
      <c r="K43" s="8">
        <f t="shared" si="15"/>
        <v>31.6390144558933</v>
      </c>
      <c r="L43" s="8">
        <f t="shared" si="16"/>
        <v>32.497710144988822</v>
      </c>
      <c r="N43" t="s">
        <v>72</v>
      </c>
      <c r="O43" t="s">
        <v>72</v>
      </c>
      <c r="P43" t="s">
        <v>72</v>
      </c>
      <c r="Q43" t="s">
        <v>72</v>
      </c>
      <c r="R43" t="s">
        <v>72</v>
      </c>
      <c r="S43" t="s">
        <v>72</v>
      </c>
      <c r="U43" s="17">
        <f>Tariff_Input!D42</f>
        <v>21.893176</v>
      </c>
      <c r="V43" s="17">
        <f>Tariff_Input!E42</f>
        <v>20.711341999999998</v>
      </c>
      <c r="W43" s="17">
        <f>Tariff_Input!F42</f>
        <v>22.291737000000001</v>
      </c>
      <c r="X43" s="17">
        <f>Tariff_Input!G42</f>
        <v>22.038062</v>
      </c>
      <c r="Y43" s="17">
        <f>Tariff_Input!H42*O$44</f>
        <v>30.055112966086028</v>
      </c>
      <c r="Z43" s="17">
        <f>Tariff_Input!I42*P$44</f>
        <v>29.736478374509868</v>
      </c>
      <c r="AA43" s="17">
        <f>Tariff_Input!J42*Q$44</f>
        <v>29.688003658885727</v>
      </c>
      <c r="AB43" s="17">
        <f>Tariff_Input!K42*R$44</f>
        <v>31.6390144558933</v>
      </c>
      <c r="AC43" s="17">
        <f>Tariff_Input!L42*S$44</f>
        <v>32.497710144988822</v>
      </c>
    </row>
    <row r="44" spans="2:29" x14ac:dyDescent="0.35">
      <c r="B44" s="5">
        <v>4</v>
      </c>
      <c r="C44" s="6" t="s">
        <v>19</v>
      </c>
      <c r="D44" s="7">
        <f t="shared" si="17"/>
        <v>21.893176</v>
      </c>
      <c r="E44" s="7">
        <f t="shared" si="9"/>
        <v>20.711341999999998</v>
      </c>
      <c r="F44" s="7">
        <f t="shared" si="10"/>
        <v>22.291737000000001</v>
      </c>
      <c r="G44" s="7">
        <f t="shared" si="11"/>
        <v>22.038062</v>
      </c>
      <c r="H44" s="7">
        <f t="shared" si="12"/>
        <v>30.055112966086028</v>
      </c>
      <c r="I44" s="7">
        <f t="shared" si="13"/>
        <v>29.736478374509868</v>
      </c>
      <c r="J44" s="7">
        <f t="shared" si="14"/>
        <v>29.688003658885727</v>
      </c>
      <c r="K44" s="7">
        <f t="shared" si="15"/>
        <v>31.6390144558933</v>
      </c>
      <c r="L44" s="7">
        <f t="shared" si="16"/>
        <v>32.497710144988822</v>
      </c>
      <c r="N44">
        <f>MIN(N40/N42,1)</f>
        <v>1</v>
      </c>
      <c r="O44">
        <f>MIN(O40/O42,1)</f>
        <v>0.94562644664763007</v>
      </c>
      <c r="P44">
        <f>P40/P42</f>
        <v>0.5698515798622158</v>
      </c>
      <c r="Q44">
        <f>Q40/Q42</f>
        <v>0.59159941014799566</v>
      </c>
      <c r="R44">
        <f>R40/R42</f>
        <v>0.53635488975679091</v>
      </c>
      <c r="S44">
        <f>S40/S42</f>
        <v>0.65513611996514243</v>
      </c>
      <c r="U44" s="17">
        <f>Tariff_Input!D43</f>
        <v>21.893176</v>
      </c>
      <c r="V44" s="17">
        <f>Tariff_Input!E43</f>
        <v>20.711341999999998</v>
      </c>
      <c r="W44" s="17">
        <f>Tariff_Input!F43</f>
        <v>22.291737000000001</v>
      </c>
      <c r="X44" s="17">
        <f>Tariff_Input!G43</f>
        <v>22.038062</v>
      </c>
      <c r="Y44" s="17">
        <f>Tariff_Input!H43*O$44</f>
        <v>30.055112966086028</v>
      </c>
      <c r="Z44" s="17">
        <f>Tariff_Input!I43*P$44</f>
        <v>29.736478374509868</v>
      </c>
      <c r="AA44" s="17">
        <f>Tariff_Input!J43*Q$44</f>
        <v>29.688003658885727</v>
      </c>
      <c r="AB44" s="17">
        <f>Tariff_Input!K43*R$44</f>
        <v>31.6390144558933</v>
      </c>
      <c r="AC44" s="17">
        <f>Tariff_Input!L43*S$44</f>
        <v>32.497710144988822</v>
      </c>
    </row>
    <row r="45" spans="2:29" x14ac:dyDescent="0.35">
      <c r="B45" s="5">
        <v>5</v>
      </c>
      <c r="C45" s="6" t="s">
        <v>20</v>
      </c>
      <c r="D45" s="8">
        <f t="shared" si="17"/>
        <v>17.024494000000001</v>
      </c>
      <c r="E45" s="8">
        <f t="shared" si="9"/>
        <v>16.658467000000002</v>
      </c>
      <c r="F45" s="8">
        <f t="shared" si="10"/>
        <v>18.884544000000002</v>
      </c>
      <c r="G45" s="8">
        <f t="shared" si="11"/>
        <v>18.754106</v>
      </c>
      <c r="H45" s="8">
        <f t="shared" si="12"/>
        <v>25.831547146623674</v>
      </c>
      <c r="I45" s="8">
        <f t="shared" si="13"/>
        <v>29.062895571862175</v>
      </c>
      <c r="J45" s="8">
        <f t="shared" si="14"/>
        <v>29.653972494416376</v>
      </c>
      <c r="K45" s="8">
        <f t="shared" si="15"/>
        <v>31.559854374068987</v>
      </c>
      <c r="L45" s="8">
        <f t="shared" si="16"/>
        <v>35.297596172281494</v>
      </c>
      <c r="U45" s="17">
        <f>Tariff_Input!D44</f>
        <v>17.024494000000001</v>
      </c>
      <c r="V45" s="17">
        <f>Tariff_Input!E44</f>
        <v>16.658467000000002</v>
      </c>
      <c r="W45" s="17">
        <f>Tariff_Input!F44</f>
        <v>18.884544000000002</v>
      </c>
      <c r="X45" s="17">
        <f>Tariff_Input!G44</f>
        <v>18.754106</v>
      </c>
      <c r="Y45" s="17">
        <f>Tariff_Input!H44*O$44</f>
        <v>25.831547146623674</v>
      </c>
      <c r="Z45" s="17">
        <f>Tariff_Input!I44*P$44</f>
        <v>29.062895571862175</v>
      </c>
      <c r="AA45" s="17">
        <f>Tariff_Input!J44*Q$44</f>
        <v>29.653972494416376</v>
      </c>
      <c r="AB45" s="17">
        <f>Tariff_Input!K44*R$44</f>
        <v>31.559854374068987</v>
      </c>
      <c r="AC45" s="17">
        <f>Tariff_Input!L44*S$44</f>
        <v>35.297596172281494</v>
      </c>
    </row>
    <row r="46" spans="2:29" x14ac:dyDescent="0.35">
      <c r="B46" s="5">
        <v>6</v>
      </c>
      <c r="C46" s="6" t="s">
        <v>21</v>
      </c>
      <c r="D46" s="7">
        <f t="shared" si="17"/>
        <v>17.447343</v>
      </c>
      <c r="E46" s="7">
        <f t="shared" si="9"/>
        <v>16.477468999999999</v>
      </c>
      <c r="F46" s="7">
        <f t="shared" si="10"/>
        <v>18.824068</v>
      </c>
      <c r="G46" s="7">
        <f t="shared" si="11"/>
        <v>18.677167000000001</v>
      </c>
      <c r="H46" s="7">
        <f t="shared" si="12"/>
        <v>25.097373175337363</v>
      </c>
      <c r="I46" s="7">
        <f t="shared" si="13"/>
        <v>25.158870320953547</v>
      </c>
      <c r="J46" s="7">
        <f t="shared" si="14"/>
        <v>25.123025015980808</v>
      </c>
      <c r="K46" s="7">
        <f t="shared" si="15"/>
        <v>26.154305670503781</v>
      </c>
      <c r="L46" s="7">
        <f t="shared" si="16"/>
        <v>27.818335549661921</v>
      </c>
      <c r="U46" s="17">
        <f>Tariff_Input!D45</f>
        <v>17.447343</v>
      </c>
      <c r="V46" s="17">
        <f>Tariff_Input!E45</f>
        <v>16.477468999999999</v>
      </c>
      <c r="W46" s="17">
        <f>Tariff_Input!F45</f>
        <v>18.824068</v>
      </c>
      <c r="X46" s="17">
        <f>Tariff_Input!G45</f>
        <v>18.677167000000001</v>
      </c>
      <c r="Y46" s="17">
        <f>Tariff_Input!H45*O$44</f>
        <v>25.097373175337363</v>
      </c>
      <c r="Z46" s="17">
        <f>Tariff_Input!I45*P$44</f>
        <v>25.158870320953547</v>
      </c>
      <c r="AA46" s="17">
        <f>Tariff_Input!J45*Q$44</f>
        <v>25.123025015980808</v>
      </c>
      <c r="AB46" s="17">
        <f>Tariff_Input!K45*R$44</f>
        <v>26.154305670503781</v>
      </c>
      <c r="AC46" s="17">
        <f>Tariff_Input!L45*S$44</f>
        <v>27.818335549661921</v>
      </c>
    </row>
    <row r="47" spans="2:29" x14ac:dyDescent="0.35">
      <c r="B47" s="5">
        <v>7</v>
      </c>
      <c r="C47" s="6" t="s">
        <v>22</v>
      </c>
      <c r="D47" s="8">
        <f t="shared" si="17"/>
        <v>15.160989000000001</v>
      </c>
      <c r="E47" s="8">
        <f t="shared" si="9"/>
        <v>14.58014</v>
      </c>
      <c r="F47" s="8">
        <f t="shared" si="10"/>
        <v>17.085080999999999</v>
      </c>
      <c r="G47" s="8">
        <f t="shared" si="11"/>
        <v>17.045051999999998</v>
      </c>
      <c r="H47" s="8">
        <f t="shared" si="12"/>
        <v>22.811727859938777</v>
      </c>
      <c r="I47" s="8">
        <f t="shared" si="13"/>
        <v>24.668851528320548</v>
      </c>
      <c r="J47" s="8">
        <f t="shared" si="14"/>
        <v>24.62780839013471</v>
      </c>
      <c r="K47" s="8">
        <f t="shared" si="15"/>
        <v>25.479056854850459</v>
      </c>
      <c r="L47" s="8">
        <f t="shared" si="16"/>
        <v>27.702238222706779</v>
      </c>
      <c r="U47" s="17">
        <f>Tariff_Input!D46</f>
        <v>15.160989000000001</v>
      </c>
      <c r="V47" s="17">
        <f>Tariff_Input!E46</f>
        <v>14.58014</v>
      </c>
      <c r="W47" s="17">
        <f>Tariff_Input!F46</f>
        <v>17.085080999999999</v>
      </c>
      <c r="X47" s="17">
        <f>Tariff_Input!G46</f>
        <v>17.045051999999998</v>
      </c>
      <c r="Y47" s="17">
        <f>Tariff_Input!H46*O$44</f>
        <v>22.811727859938777</v>
      </c>
      <c r="Z47" s="17">
        <f>Tariff_Input!I46*P$44</f>
        <v>24.668851528320548</v>
      </c>
      <c r="AA47" s="17">
        <f>Tariff_Input!J46*Q$44</f>
        <v>24.62780839013471</v>
      </c>
      <c r="AB47" s="17">
        <f>Tariff_Input!K46*R$44</f>
        <v>25.479056854850459</v>
      </c>
      <c r="AC47" s="17">
        <f>Tariff_Input!L46*S$44</f>
        <v>27.702238222706779</v>
      </c>
    </row>
    <row r="48" spans="2:29" x14ac:dyDescent="0.35">
      <c r="B48" s="5">
        <v>8</v>
      </c>
      <c r="C48" s="6" t="s">
        <v>23</v>
      </c>
      <c r="D48" s="7">
        <f t="shared" si="17"/>
        <v>15.160989000000001</v>
      </c>
      <c r="E48" s="7">
        <f t="shared" si="9"/>
        <v>14.58014</v>
      </c>
      <c r="F48" s="7">
        <f t="shared" si="10"/>
        <v>17.085080999999999</v>
      </c>
      <c r="G48" s="7">
        <f t="shared" si="11"/>
        <v>17.045051999999998</v>
      </c>
      <c r="H48" s="7">
        <f t="shared" si="12"/>
        <v>22.811727859938777</v>
      </c>
      <c r="I48" s="7">
        <f t="shared" si="13"/>
        <v>23.859135172204827</v>
      </c>
      <c r="J48" s="7">
        <f t="shared" si="14"/>
        <v>23.815714555429864</v>
      </c>
      <c r="K48" s="7">
        <f t="shared" si="15"/>
        <v>24.780263132246599</v>
      </c>
      <c r="L48" s="7">
        <f t="shared" si="16"/>
        <v>26.745038491909309</v>
      </c>
      <c r="U48" s="17">
        <f>Tariff_Input!D47</f>
        <v>15.160989000000001</v>
      </c>
      <c r="V48" s="17">
        <f>Tariff_Input!E47</f>
        <v>14.58014</v>
      </c>
      <c r="W48" s="17">
        <f>Tariff_Input!F47</f>
        <v>17.085080999999999</v>
      </c>
      <c r="X48" s="17">
        <f>Tariff_Input!G47</f>
        <v>17.045051999999998</v>
      </c>
      <c r="Y48" s="17">
        <f>Tariff_Input!H47*O$44</f>
        <v>22.811727859938777</v>
      </c>
      <c r="Z48" s="17">
        <f>Tariff_Input!I47*P$44</f>
        <v>23.859135172204827</v>
      </c>
      <c r="AA48" s="17">
        <f>Tariff_Input!J47*Q$44</f>
        <v>23.815714555429864</v>
      </c>
      <c r="AB48" s="17">
        <f>Tariff_Input!K47*R$44</f>
        <v>24.780263132246599</v>
      </c>
      <c r="AC48" s="17">
        <f>Tariff_Input!L47*S$44</f>
        <v>26.745038491909309</v>
      </c>
    </row>
    <row r="49" spans="2:29" x14ac:dyDescent="0.35">
      <c r="B49" s="5">
        <v>9</v>
      </c>
      <c r="C49" s="6" t="s">
        <v>24</v>
      </c>
      <c r="D49" s="8">
        <f t="shared" si="17"/>
        <v>14.839326</v>
      </c>
      <c r="E49" s="8">
        <f t="shared" si="9"/>
        <v>14.584082</v>
      </c>
      <c r="F49" s="8">
        <f t="shared" si="10"/>
        <v>16.884585999999999</v>
      </c>
      <c r="G49" s="8">
        <f t="shared" si="11"/>
        <v>16.037251999999999</v>
      </c>
      <c r="H49" s="8">
        <f t="shared" si="12"/>
        <v>22.237519840873173</v>
      </c>
      <c r="I49" s="8">
        <f t="shared" si="13"/>
        <v>24.678257498497754</v>
      </c>
      <c r="J49" s="8">
        <f t="shared" si="14"/>
        <v>24.616112469796082</v>
      </c>
      <c r="K49" s="8">
        <f t="shared" si="15"/>
        <v>25.547438885165111</v>
      </c>
      <c r="L49" s="8">
        <f t="shared" si="16"/>
        <v>27.309474291745879</v>
      </c>
      <c r="U49" s="17">
        <f>Tariff_Input!D48</f>
        <v>14.839326</v>
      </c>
      <c r="V49" s="17">
        <f>Tariff_Input!E48</f>
        <v>14.584082</v>
      </c>
      <c r="W49" s="17">
        <f>Tariff_Input!F48</f>
        <v>16.884585999999999</v>
      </c>
      <c r="X49" s="17">
        <f>Tariff_Input!G48</f>
        <v>16.037251999999999</v>
      </c>
      <c r="Y49" s="17">
        <f>Tariff_Input!H48*O$44</f>
        <v>22.237519840873173</v>
      </c>
      <c r="Z49" s="17">
        <f>Tariff_Input!I48*P$44</f>
        <v>24.678257498497754</v>
      </c>
      <c r="AA49" s="17">
        <f>Tariff_Input!J48*Q$44</f>
        <v>24.616112469796082</v>
      </c>
      <c r="AB49" s="17">
        <f>Tariff_Input!K48*R$44</f>
        <v>25.547438885165111</v>
      </c>
      <c r="AC49" s="17">
        <f>Tariff_Input!L48*S$44</f>
        <v>27.309474291745879</v>
      </c>
    </row>
    <row r="50" spans="2:29" x14ac:dyDescent="0.35">
      <c r="B50" s="5">
        <v>10</v>
      </c>
      <c r="C50" s="6" t="s">
        <v>25</v>
      </c>
      <c r="D50" s="7">
        <f t="shared" si="17"/>
        <v>14.182942000000001</v>
      </c>
      <c r="E50" s="7">
        <f t="shared" si="9"/>
        <v>14.032245</v>
      </c>
      <c r="F50" s="7">
        <f t="shared" si="10"/>
        <v>16.605905</v>
      </c>
      <c r="G50" s="7">
        <f t="shared" si="11"/>
        <v>16.685399</v>
      </c>
      <c r="H50" s="7">
        <f t="shared" si="12"/>
        <v>21.069568105980665</v>
      </c>
      <c r="I50" s="7">
        <f t="shared" si="13"/>
        <v>20.826764015478727</v>
      </c>
      <c r="J50" s="7">
        <f t="shared" si="14"/>
        <v>20.880105992767525</v>
      </c>
      <c r="K50" s="7">
        <f t="shared" si="15"/>
        <v>21.454055601645408</v>
      </c>
      <c r="L50" s="7">
        <f t="shared" si="16"/>
        <v>23.822528016498286</v>
      </c>
      <c r="U50" s="17">
        <f>Tariff_Input!D49</f>
        <v>14.182942000000001</v>
      </c>
      <c r="V50" s="17">
        <f>Tariff_Input!E49</f>
        <v>14.032245</v>
      </c>
      <c r="W50" s="17">
        <f>Tariff_Input!F49</f>
        <v>16.605905</v>
      </c>
      <c r="X50" s="17">
        <f>Tariff_Input!G49</f>
        <v>16.685399</v>
      </c>
      <c r="Y50" s="17">
        <f>Tariff_Input!H49*O$44</f>
        <v>21.069568105980665</v>
      </c>
      <c r="Z50" s="17">
        <f>Tariff_Input!I49*P$44</f>
        <v>20.826764015478727</v>
      </c>
      <c r="AA50" s="17">
        <f>Tariff_Input!J49*Q$44</f>
        <v>20.880105992767525</v>
      </c>
      <c r="AB50" s="17">
        <f>Tariff_Input!K49*R$44</f>
        <v>21.454055601645408</v>
      </c>
      <c r="AC50" s="17">
        <f>Tariff_Input!L49*S$44</f>
        <v>23.822528016498286</v>
      </c>
    </row>
    <row r="51" spans="2:29" x14ac:dyDescent="0.35">
      <c r="B51" s="5">
        <v>11</v>
      </c>
      <c r="C51" s="6" t="s">
        <v>26</v>
      </c>
      <c r="D51" s="8">
        <f t="shared" si="17"/>
        <v>14.182942000000001</v>
      </c>
      <c r="E51" s="8">
        <f t="shared" si="9"/>
        <v>14.032245</v>
      </c>
      <c r="F51" s="8">
        <f t="shared" si="10"/>
        <v>16.605905</v>
      </c>
      <c r="G51" s="8">
        <f t="shared" si="11"/>
        <v>16.685399</v>
      </c>
      <c r="H51" s="8">
        <f t="shared" si="12"/>
        <v>21.069568105980665</v>
      </c>
      <c r="I51" s="8">
        <f t="shared" si="13"/>
        <v>20.826764015478727</v>
      </c>
      <c r="J51" s="8">
        <f t="shared" si="14"/>
        <v>20.880105992767525</v>
      </c>
      <c r="K51" s="8">
        <f t="shared" si="15"/>
        <v>21.454055601645408</v>
      </c>
      <c r="L51" s="8">
        <f t="shared" si="16"/>
        <v>23.822528016498286</v>
      </c>
      <c r="U51" s="17">
        <f>Tariff_Input!D50</f>
        <v>14.182942000000001</v>
      </c>
      <c r="V51" s="17">
        <f>Tariff_Input!E50</f>
        <v>14.032245</v>
      </c>
      <c r="W51" s="17">
        <f>Tariff_Input!F50</f>
        <v>16.605905</v>
      </c>
      <c r="X51" s="17">
        <f>Tariff_Input!G50</f>
        <v>16.685399</v>
      </c>
      <c r="Y51" s="17">
        <f>Tariff_Input!H50*O$44</f>
        <v>21.069568105980665</v>
      </c>
      <c r="Z51" s="17">
        <f>Tariff_Input!I50*P$44</f>
        <v>20.826764015478727</v>
      </c>
      <c r="AA51" s="17">
        <f>Tariff_Input!J50*Q$44</f>
        <v>20.880105992767525</v>
      </c>
      <c r="AB51" s="17">
        <f>Tariff_Input!K50*R$44</f>
        <v>21.454055601645408</v>
      </c>
      <c r="AC51" s="17">
        <f>Tariff_Input!L50*S$44</f>
        <v>23.822528016498286</v>
      </c>
    </row>
    <row r="52" spans="2:29" x14ac:dyDescent="0.35">
      <c r="B52" s="5">
        <v>12</v>
      </c>
      <c r="C52" s="6" t="s">
        <v>27</v>
      </c>
      <c r="D52" s="7">
        <f t="shared" si="17"/>
        <v>9.4649079999999994</v>
      </c>
      <c r="E52" s="7">
        <f t="shared" si="9"/>
        <v>10.028135000000001</v>
      </c>
      <c r="F52" s="7">
        <f t="shared" si="10"/>
        <v>11.847329</v>
      </c>
      <c r="G52" s="7">
        <f t="shared" si="11"/>
        <v>12.252741</v>
      </c>
      <c r="H52" s="7">
        <f t="shared" si="12"/>
        <v>14.996107311493629</v>
      </c>
      <c r="I52" s="7">
        <f t="shared" si="13"/>
        <v>14.700953557470582</v>
      </c>
      <c r="J52" s="7">
        <f t="shared" si="14"/>
        <v>14.500308602520924</v>
      </c>
      <c r="K52" s="7">
        <f t="shared" si="15"/>
        <v>14.3056275837193</v>
      </c>
      <c r="L52" s="7">
        <f t="shared" si="16"/>
        <v>15.859218761370224</v>
      </c>
      <c r="U52" s="17">
        <f>Tariff_Input!D51</f>
        <v>9.4649079999999994</v>
      </c>
      <c r="V52" s="17">
        <f>Tariff_Input!E51</f>
        <v>10.028135000000001</v>
      </c>
      <c r="W52" s="17">
        <f>Tariff_Input!F51</f>
        <v>11.847329</v>
      </c>
      <c r="X52" s="17">
        <f>Tariff_Input!G51</f>
        <v>12.252741</v>
      </c>
      <c r="Y52" s="17">
        <f>Tariff_Input!H51*O$44</f>
        <v>14.996107311493629</v>
      </c>
      <c r="Z52" s="17">
        <f>Tariff_Input!I51*P$44</f>
        <v>14.700953557470582</v>
      </c>
      <c r="AA52" s="17">
        <f>Tariff_Input!J51*Q$44</f>
        <v>14.500308602520924</v>
      </c>
      <c r="AB52" s="17">
        <f>Tariff_Input!K51*R$44</f>
        <v>14.3056275837193</v>
      </c>
      <c r="AC52" s="17">
        <f>Tariff_Input!L51*S$44</f>
        <v>15.859218761370224</v>
      </c>
    </row>
    <row r="53" spans="2:29" x14ac:dyDescent="0.35">
      <c r="B53" s="5">
        <v>13</v>
      </c>
      <c r="C53" s="6" t="s">
        <v>28</v>
      </c>
      <c r="D53" s="8">
        <f t="shared" si="17"/>
        <v>7.0080249999999999</v>
      </c>
      <c r="E53" s="8">
        <f t="shared" si="9"/>
        <v>7.1465170000000002</v>
      </c>
      <c r="F53" s="8">
        <f t="shared" si="10"/>
        <v>7.9074960000000001</v>
      </c>
      <c r="G53" s="8">
        <f t="shared" si="11"/>
        <v>8.4149460000000005</v>
      </c>
      <c r="H53" s="8">
        <f t="shared" si="12"/>
        <v>7.4335316720391544</v>
      </c>
      <c r="I53" s="8">
        <f t="shared" si="13"/>
        <v>8.9019746348734543</v>
      </c>
      <c r="J53" s="8">
        <f t="shared" si="14"/>
        <v>9.2464017977092787</v>
      </c>
      <c r="K53" s="8">
        <f t="shared" si="15"/>
        <v>8.7338780541102707</v>
      </c>
      <c r="L53" s="8">
        <f t="shared" si="16"/>
        <v>9.935578855607881</v>
      </c>
      <c r="U53" s="17">
        <f>Tariff_Input!D52</f>
        <v>7.0080249999999999</v>
      </c>
      <c r="V53" s="17">
        <f>Tariff_Input!E52</f>
        <v>7.1465170000000002</v>
      </c>
      <c r="W53" s="17">
        <f>Tariff_Input!F52</f>
        <v>7.9074960000000001</v>
      </c>
      <c r="X53" s="17">
        <f>Tariff_Input!G52</f>
        <v>8.4149460000000005</v>
      </c>
      <c r="Y53" s="17">
        <f>Tariff_Input!H52*O$44</f>
        <v>7.4335316720391544</v>
      </c>
      <c r="Z53" s="17">
        <f>Tariff_Input!I52*P$44</f>
        <v>8.9019746348734543</v>
      </c>
      <c r="AA53" s="17">
        <f>Tariff_Input!J52*Q$44</f>
        <v>9.2464017977092787</v>
      </c>
      <c r="AB53" s="17">
        <f>Tariff_Input!K52*R$44</f>
        <v>8.7338780541102707</v>
      </c>
      <c r="AC53" s="17">
        <f>Tariff_Input!L52*S$44</f>
        <v>9.935578855607881</v>
      </c>
    </row>
    <row r="54" spans="2:29" x14ac:dyDescent="0.35">
      <c r="B54" s="5">
        <v>14</v>
      </c>
      <c r="C54" s="6" t="s">
        <v>29</v>
      </c>
      <c r="D54" s="7">
        <f t="shared" si="17"/>
        <v>7.0080249999999999</v>
      </c>
      <c r="E54" s="7">
        <f t="shared" si="9"/>
        <v>7.1465170000000002</v>
      </c>
      <c r="F54" s="7">
        <f t="shared" si="10"/>
        <v>7.9074960000000001</v>
      </c>
      <c r="G54" s="7">
        <f t="shared" si="11"/>
        <v>8.4149460000000005</v>
      </c>
      <c r="H54" s="7">
        <f t="shared" si="12"/>
        <v>7.4335316720391544</v>
      </c>
      <c r="I54" s="7">
        <f t="shared" si="13"/>
        <v>8.9019746348734543</v>
      </c>
      <c r="J54" s="7">
        <f t="shared" si="14"/>
        <v>9.2464017977092787</v>
      </c>
      <c r="K54" s="7">
        <f t="shared" si="15"/>
        <v>8.7338780541102707</v>
      </c>
      <c r="L54" s="7">
        <f t="shared" si="16"/>
        <v>9.935578855607881</v>
      </c>
      <c r="U54" s="17">
        <f>Tariff_Input!D53</f>
        <v>7.0080249999999999</v>
      </c>
      <c r="V54" s="17">
        <f>Tariff_Input!E53</f>
        <v>7.1465170000000002</v>
      </c>
      <c r="W54" s="17">
        <f>Tariff_Input!F53</f>
        <v>7.9074960000000001</v>
      </c>
      <c r="X54" s="17">
        <f>Tariff_Input!G53</f>
        <v>8.4149460000000005</v>
      </c>
      <c r="Y54" s="17">
        <f>Tariff_Input!H53*O$44</f>
        <v>7.4335316720391544</v>
      </c>
      <c r="Z54" s="17">
        <f>Tariff_Input!I53*P$44</f>
        <v>8.9019746348734543</v>
      </c>
      <c r="AA54" s="17">
        <f>Tariff_Input!J53*Q$44</f>
        <v>9.2464017977092787</v>
      </c>
      <c r="AB54" s="17">
        <f>Tariff_Input!K53*R$44</f>
        <v>8.7338780541102707</v>
      </c>
      <c r="AC54" s="17">
        <f>Tariff_Input!L53*S$44</f>
        <v>9.935578855607881</v>
      </c>
    </row>
    <row r="55" spans="2:29" x14ac:dyDescent="0.35">
      <c r="B55" s="5">
        <v>15</v>
      </c>
      <c r="C55" s="6" t="s">
        <v>30</v>
      </c>
      <c r="D55" s="8">
        <f t="shared" si="17"/>
        <v>2.8521570000000001</v>
      </c>
      <c r="E55" s="8">
        <f t="shared" si="9"/>
        <v>3.2972670000000002</v>
      </c>
      <c r="F55" s="8">
        <f t="shared" si="10"/>
        <v>3.2326640000000002</v>
      </c>
      <c r="G55" s="8">
        <f t="shared" si="11"/>
        <v>3.877059</v>
      </c>
      <c r="H55" s="8">
        <f t="shared" si="12"/>
        <v>2.3637502773858947</v>
      </c>
      <c r="I55" s="8">
        <f t="shared" si="13"/>
        <v>5.1568821292915601</v>
      </c>
      <c r="J55" s="8">
        <f t="shared" si="14"/>
        <v>5.2717287370423564</v>
      </c>
      <c r="K55" s="8">
        <f t="shared" si="15"/>
        <v>4.7692810885896284</v>
      </c>
      <c r="L55" s="8">
        <f t="shared" si="16"/>
        <v>4.7361827585613234</v>
      </c>
      <c r="U55" s="17">
        <f>Tariff_Input!D54</f>
        <v>2.8521570000000001</v>
      </c>
      <c r="V55" s="17">
        <f>Tariff_Input!E54</f>
        <v>3.2972670000000002</v>
      </c>
      <c r="W55" s="17">
        <f>Tariff_Input!F54</f>
        <v>3.2326640000000002</v>
      </c>
      <c r="X55" s="17">
        <f>Tariff_Input!G54</f>
        <v>3.877059</v>
      </c>
      <c r="Y55" s="17">
        <f>Tariff_Input!H54*O$44</f>
        <v>2.3637502773858947</v>
      </c>
      <c r="Z55" s="17">
        <f>Tariff_Input!I54*P$44</f>
        <v>5.1568821292915601</v>
      </c>
      <c r="AA55" s="17">
        <f>Tariff_Input!J54*Q$44</f>
        <v>5.2717287370423564</v>
      </c>
      <c r="AB55" s="17">
        <f>Tariff_Input!K54*R$44</f>
        <v>4.7692810885896284</v>
      </c>
      <c r="AC55" s="17">
        <f>Tariff_Input!L54*S$44</f>
        <v>4.7361827585613234</v>
      </c>
    </row>
    <row r="56" spans="2:29" x14ac:dyDescent="0.35">
      <c r="B56" s="5">
        <v>16</v>
      </c>
      <c r="C56" s="6" t="s">
        <v>31</v>
      </c>
      <c r="D56" s="7">
        <f t="shared" si="17"/>
        <v>1.222774</v>
      </c>
      <c r="E56" s="7">
        <f t="shared" si="9"/>
        <v>2.0965410000000002</v>
      </c>
      <c r="F56" s="7">
        <f t="shared" si="10"/>
        <v>1.8925080000000001</v>
      </c>
      <c r="G56" s="7">
        <f t="shared" si="11"/>
        <v>2.5680399999999999</v>
      </c>
      <c r="H56" s="7">
        <f t="shared" si="12"/>
        <v>1.7416547894356051</v>
      </c>
      <c r="I56" s="7">
        <f t="shared" si="13"/>
        <v>1.8715521467098779</v>
      </c>
      <c r="J56" s="7">
        <f t="shared" si="14"/>
        <v>2.0582210842582787</v>
      </c>
      <c r="K56" s="7">
        <f t="shared" si="15"/>
        <v>1.493359510677589</v>
      </c>
      <c r="L56" s="7">
        <f t="shared" si="16"/>
        <v>1.1789030348826346</v>
      </c>
      <c r="U56" s="17">
        <f>Tariff_Input!D55</f>
        <v>1.222774</v>
      </c>
      <c r="V56" s="17">
        <f>Tariff_Input!E55</f>
        <v>2.0965410000000002</v>
      </c>
      <c r="W56" s="17">
        <f>Tariff_Input!F55</f>
        <v>1.8925080000000001</v>
      </c>
      <c r="X56" s="17">
        <f>Tariff_Input!G55</f>
        <v>2.5680399999999999</v>
      </c>
      <c r="Y56" s="17">
        <f>Tariff_Input!H55*O$44</f>
        <v>1.7416547894356051</v>
      </c>
      <c r="Z56" s="17">
        <f>Tariff_Input!I55*P$44</f>
        <v>1.8715521467098779</v>
      </c>
      <c r="AA56" s="17">
        <f>Tariff_Input!J55*Q$44</f>
        <v>2.0582210842582787</v>
      </c>
      <c r="AB56" s="17">
        <f>Tariff_Input!K55*R$44</f>
        <v>1.493359510677589</v>
      </c>
      <c r="AC56" s="17">
        <f>Tariff_Input!L55*S$44</f>
        <v>1.1789030348826346</v>
      </c>
    </row>
    <row r="57" spans="2:29" x14ac:dyDescent="0.35">
      <c r="B57" s="5">
        <v>17</v>
      </c>
      <c r="C57" s="6" t="s">
        <v>32</v>
      </c>
      <c r="D57" s="8">
        <f t="shared" si="17"/>
        <v>0.45508599999999999</v>
      </c>
      <c r="E57" s="8">
        <f t="shared" si="9"/>
        <v>-0.167631</v>
      </c>
      <c r="F57" s="8">
        <f t="shared" si="10"/>
        <v>-0.48888700000000002</v>
      </c>
      <c r="G57" s="8">
        <f t="shared" si="11"/>
        <v>-0.238931</v>
      </c>
      <c r="H57" s="8">
        <f t="shared" si="12"/>
        <v>-1.8291583326761434</v>
      </c>
      <c r="I57" s="8">
        <f t="shared" si="13"/>
        <v>1.6738501189988004</v>
      </c>
      <c r="J57" s="8">
        <f t="shared" si="14"/>
        <v>1.8138532571043169</v>
      </c>
      <c r="K57" s="8">
        <f t="shared" si="15"/>
        <v>1.8266686752387105</v>
      </c>
      <c r="L57" s="8">
        <f t="shared" si="16"/>
        <v>2.1246051267747168</v>
      </c>
      <c r="U57" s="17">
        <f>Tariff_Input!D56</f>
        <v>0.45508599999999999</v>
      </c>
      <c r="V57" s="17">
        <f>Tariff_Input!E56</f>
        <v>-0.167631</v>
      </c>
      <c r="W57" s="17">
        <f>Tariff_Input!F56</f>
        <v>-0.48888700000000002</v>
      </c>
      <c r="X57" s="17">
        <f>Tariff_Input!G56</f>
        <v>-0.238931</v>
      </c>
      <c r="Y57" s="17">
        <f>Tariff_Input!H56*O$44</f>
        <v>-1.8291583326761434</v>
      </c>
      <c r="Z57" s="17">
        <f>Tariff_Input!I56*P$44</f>
        <v>1.6738501189988004</v>
      </c>
      <c r="AA57" s="17">
        <f>Tariff_Input!J56*Q$44</f>
        <v>1.8138532571043169</v>
      </c>
      <c r="AB57" s="17">
        <f>Tariff_Input!K56*R$44</f>
        <v>1.8266686752387105</v>
      </c>
      <c r="AC57" s="17">
        <f>Tariff_Input!L56*S$44</f>
        <v>2.1246051267747168</v>
      </c>
    </row>
    <row r="58" spans="2:29" x14ac:dyDescent="0.35">
      <c r="B58" s="5">
        <v>18</v>
      </c>
      <c r="C58" s="6" t="s">
        <v>33</v>
      </c>
      <c r="D58" s="7">
        <f t="shared" si="17"/>
        <v>1.3033410000000001</v>
      </c>
      <c r="E58" s="7">
        <f t="shared" si="9"/>
        <v>0.77594799999999997</v>
      </c>
      <c r="F58" s="7">
        <f t="shared" si="10"/>
        <v>0.42290899999999998</v>
      </c>
      <c r="G58" s="7">
        <f t="shared" si="11"/>
        <v>0.37320799999999998</v>
      </c>
      <c r="H58" s="7">
        <f t="shared" si="12"/>
        <v>-0.90665528952838792</v>
      </c>
      <c r="I58" s="7">
        <f t="shared" si="13"/>
        <v>3.2889855804664974</v>
      </c>
      <c r="J58" s="7">
        <f t="shared" si="14"/>
        <v>3.413973479310366</v>
      </c>
      <c r="K58" s="7">
        <f t="shared" si="15"/>
        <v>2.9654938493028329</v>
      </c>
      <c r="L58" s="7">
        <f t="shared" si="16"/>
        <v>3.2690859996421429</v>
      </c>
      <c r="U58" s="17">
        <f>Tariff_Input!D57</f>
        <v>1.3033410000000001</v>
      </c>
      <c r="V58" s="17">
        <f>Tariff_Input!E57</f>
        <v>0.77594799999999997</v>
      </c>
      <c r="W58" s="17">
        <f>Tariff_Input!F57</f>
        <v>0.42290899999999998</v>
      </c>
      <c r="X58" s="17">
        <f>Tariff_Input!G57</f>
        <v>0.37320799999999998</v>
      </c>
      <c r="Y58" s="17">
        <f>Tariff_Input!H57*O$44</f>
        <v>-0.90665528952838792</v>
      </c>
      <c r="Z58" s="17">
        <f>Tariff_Input!I57*P$44</f>
        <v>3.2889855804664974</v>
      </c>
      <c r="AA58" s="17">
        <f>Tariff_Input!J57*Q$44</f>
        <v>3.413973479310366</v>
      </c>
      <c r="AB58" s="17">
        <f>Tariff_Input!K57*R$44</f>
        <v>2.9654938493028329</v>
      </c>
      <c r="AC58" s="17">
        <f>Tariff_Input!L57*S$44</f>
        <v>3.2690859996421429</v>
      </c>
    </row>
    <row r="59" spans="2:29" x14ac:dyDescent="0.35">
      <c r="B59" s="5">
        <v>19</v>
      </c>
      <c r="C59" s="6" t="s">
        <v>34</v>
      </c>
      <c r="D59" s="8">
        <f t="shared" si="17"/>
        <v>0.66047500000000003</v>
      </c>
      <c r="E59" s="8">
        <f t="shared" si="9"/>
        <v>3.132117</v>
      </c>
      <c r="F59" s="8">
        <f t="shared" si="10"/>
        <v>3.0713569999999999</v>
      </c>
      <c r="G59" s="8">
        <f t="shared" si="11"/>
        <v>3.773285</v>
      </c>
      <c r="H59" s="8">
        <f t="shared" si="12"/>
        <v>2.5967895132712902</v>
      </c>
      <c r="I59" s="8">
        <f t="shared" si="13"/>
        <v>0.91234776535206374</v>
      </c>
      <c r="J59" s="8">
        <f t="shared" si="14"/>
        <v>1.0406245456491447</v>
      </c>
      <c r="K59" s="8">
        <f t="shared" si="15"/>
        <v>0.40248714553217296</v>
      </c>
      <c r="L59" s="8">
        <f t="shared" si="16"/>
        <v>-1.1609116867561518</v>
      </c>
      <c r="U59" s="17">
        <f>Tariff_Input!D58</f>
        <v>0.66047500000000003</v>
      </c>
      <c r="V59" s="17">
        <f>Tariff_Input!E58</f>
        <v>3.132117</v>
      </c>
      <c r="W59" s="17">
        <f>Tariff_Input!F58</f>
        <v>3.0713569999999999</v>
      </c>
      <c r="X59" s="17">
        <f>Tariff_Input!G58</f>
        <v>3.773285</v>
      </c>
      <c r="Y59" s="17">
        <f>Tariff_Input!H58*O$44</f>
        <v>2.5967895132712902</v>
      </c>
      <c r="Z59" s="17">
        <f>Tariff_Input!I58*P$44</f>
        <v>0.91234776535206374</v>
      </c>
      <c r="AA59" s="17">
        <f>Tariff_Input!J58*Q$44</f>
        <v>1.0406245456491447</v>
      </c>
      <c r="AB59" s="17">
        <f>Tariff_Input!K58*R$44</f>
        <v>0.40248714553217296</v>
      </c>
      <c r="AC59" s="17">
        <f>Tariff_Input!L58*S$44</f>
        <v>-1.1609116867561518</v>
      </c>
    </row>
    <row r="60" spans="2:29" x14ac:dyDescent="0.35">
      <c r="B60" s="5">
        <v>20</v>
      </c>
      <c r="C60" s="6" t="s">
        <v>35</v>
      </c>
      <c r="D60" s="7">
        <f t="shared" si="17"/>
        <v>-8.4793230000000008</v>
      </c>
      <c r="E60" s="7">
        <f t="shared" si="9"/>
        <v>-7.2480849999999997</v>
      </c>
      <c r="F60" s="7">
        <f t="shared" si="10"/>
        <v>-7.8795070000000003</v>
      </c>
      <c r="G60" s="7">
        <f t="shared" si="11"/>
        <v>-7.779801</v>
      </c>
      <c r="H60" s="7">
        <f t="shared" si="12"/>
        <v>-9.1586871712336517</v>
      </c>
      <c r="I60" s="7">
        <f t="shared" si="13"/>
        <v>-2.8072968782279246</v>
      </c>
      <c r="J60" s="7">
        <f t="shared" si="14"/>
        <v>-4.1701706353467882</v>
      </c>
      <c r="K60" s="7">
        <f t="shared" si="15"/>
        <v>-3.5298657730809593</v>
      </c>
      <c r="L60" s="7">
        <f t="shared" si="16"/>
        <v>-3.5567320298823981</v>
      </c>
      <c r="U60" s="17">
        <f>Tariff_Input!D59</f>
        <v>-8.4793230000000008</v>
      </c>
      <c r="V60" s="17">
        <f>Tariff_Input!E59</f>
        <v>-7.2480849999999997</v>
      </c>
      <c r="W60" s="17">
        <f>Tariff_Input!F59</f>
        <v>-7.8795070000000003</v>
      </c>
      <c r="X60" s="17">
        <f>Tariff_Input!G59</f>
        <v>-7.779801</v>
      </c>
      <c r="Y60" s="17">
        <f>Tariff_Input!H59*O$44</f>
        <v>-9.1586871712336517</v>
      </c>
      <c r="Z60" s="17">
        <f>Tariff_Input!I59*P$44</f>
        <v>-2.8072968782279246</v>
      </c>
      <c r="AA60" s="17">
        <f>Tariff_Input!J59*Q$44</f>
        <v>-4.1701706353467882</v>
      </c>
      <c r="AB60" s="17">
        <f>Tariff_Input!K59*R$44</f>
        <v>-3.5298657730809593</v>
      </c>
      <c r="AC60" s="17">
        <f>Tariff_Input!L59*S$44</f>
        <v>-3.5567320298823981</v>
      </c>
    </row>
    <row r="61" spans="2:29" x14ac:dyDescent="0.35">
      <c r="B61" s="5">
        <v>21</v>
      </c>
      <c r="C61" s="6" t="s">
        <v>36</v>
      </c>
      <c r="D61" s="8">
        <f t="shared" si="17"/>
        <v>-8.2531820000000007</v>
      </c>
      <c r="E61" s="8">
        <f t="shared" si="9"/>
        <v>-7.8032830000000004</v>
      </c>
      <c r="F61" s="8">
        <f t="shared" si="10"/>
        <v>-7.6302820000000002</v>
      </c>
      <c r="G61" s="8">
        <f t="shared" si="11"/>
        <v>-7.3004069999999999</v>
      </c>
      <c r="H61" s="8">
        <f t="shared" si="12"/>
        <v>-8.9601935606971868</v>
      </c>
      <c r="I61" s="8">
        <f t="shared" si="13"/>
        <v>-2.8381948007396338</v>
      </c>
      <c r="J61" s="8">
        <f t="shared" si="14"/>
        <v>-4.2192207340415688</v>
      </c>
      <c r="K61" s="8">
        <f t="shared" si="15"/>
        <v>-3.5592816206547808</v>
      </c>
      <c r="L61" s="8">
        <f t="shared" si="16"/>
        <v>-3.5686751613493626</v>
      </c>
      <c r="U61" s="17">
        <f>Tariff_Input!D60</f>
        <v>-8.2531820000000007</v>
      </c>
      <c r="V61" s="17">
        <f>Tariff_Input!E60</f>
        <v>-7.8032830000000004</v>
      </c>
      <c r="W61" s="17">
        <f>Tariff_Input!F60</f>
        <v>-7.6302820000000002</v>
      </c>
      <c r="X61" s="17">
        <f>Tariff_Input!G60</f>
        <v>-7.3004069999999999</v>
      </c>
      <c r="Y61" s="17">
        <f>Tariff_Input!H60*O$44</f>
        <v>-8.9601935606971868</v>
      </c>
      <c r="Z61" s="17">
        <f>Tariff_Input!I60*P$44</f>
        <v>-2.8381948007396338</v>
      </c>
      <c r="AA61" s="17">
        <f>Tariff_Input!J60*Q$44</f>
        <v>-4.2192207340415688</v>
      </c>
      <c r="AB61" s="17">
        <f>Tariff_Input!K60*R$44</f>
        <v>-3.5592816206547808</v>
      </c>
      <c r="AC61" s="17">
        <f>Tariff_Input!L60*S$44</f>
        <v>-3.5686751613493626</v>
      </c>
    </row>
    <row r="62" spans="2:29" x14ac:dyDescent="0.35">
      <c r="B62" s="5">
        <v>22</v>
      </c>
      <c r="C62" s="6" t="s">
        <v>37</v>
      </c>
      <c r="D62" s="7">
        <f t="shared" si="17"/>
        <v>2.9420679999999999</v>
      </c>
      <c r="E62" s="7">
        <f t="shared" si="9"/>
        <v>1.709789</v>
      </c>
      <c r="F62" s="7">
        <f t="shared" si="10"/>
        <v>1.955471</v>
      </c>
      <c r="G62" s="7">
        <f t="shared" si="11"/>
        <v>0.79706200000000005</v>
      </c>
      <c r="H62" s="7">
        <f t="shared" si="12"/>
        <v>-7.8378248030388814E-2</v>
      </c>
      <c r="I62" s="7">
        <f t="shared" si="13"/>
        <v>1.2118150278980957</v>
      </c>
      <c r="J62" s="7">
        <f t="shared" si="14"/>
        <v>1.4442876131783757</v>
      </c>
      <c r="K62" s="7">
        <f t="shared" si="15"/>
        <v>1.4376805095719365</v>
      </c>
      <c r="L62" s="7">
        <f t="shared" si="16"/>
        <v>1.5222258082781277</v>
      </c>
      <c r="U62" s="17">
        <f>Tariff_Input!D61</f>
        <v>2.9420679999999999</v>
      </c>
      <c r="V62" s="17">
        <f>Tariff_Input!E61</f>
        <v>1.709789</v>
      </c>
      <c r="W62" s="17">
        <f>Tariff_Input!F61</f>
        <v>1.955471</v>
      </c>
      <c r="X62" s="17">
        <f>Tariff_Input!G61</f>
        <v>0.79706200000000005</v>
      </c>
      <c r="Y62" s="17">
        <f>Tariff_Input!H61*O$44</f>
        <v>-7.8378248030388814E-2</v>
      </c>
      <c r="Z62" s="17">
        <f>Tariff_Input!I61*P$44</f>
        <v>1.2118150278980957</v>
      </c>
      <c r="AA62" s="17">
        <f>Tariff_Input!J61*Q$44</f>
        <v>1.4442876131783757</v>
      </c>
      <c r="AB62" s="17">
        <f>Tariff_Input!K61*R$44</f>
        <v>1.4376805095719365</v>
      </c>
      <c r="AC62" s="17">
        <f>Tariff_Input!L61*S$44</f>
        <v>1.5222258082781277</v>
      </c>
    </row>
    <row r="63" spans="2:29" x14ac:dyDescent="0.35">
      <c r="B63" s="5">
        <v>23</v>
      </c>
      <c r="C63" s="6" t="s">
        <v>38</v>
      </c>
      <c r="D63" s="8">
        <f t="shared" si="17"/>
        <v>2.9420679999999999</v>
      </c>
      <c r="E63" s="8">
        <f t="shared" si="9"/>
        <v>1.709789</v>
      </c>
      <c r="F63" s="8">
        <f t="shared" si="10"/>
        <v>1.955471</v>
      </c>
      <c r="G63" s="8">
        <f t="shared" si="11"/>
        <v>0.79706200000000005</v>
      </c>
      <c r="H63" s="8">
        <f t="shared" si="12"/>
        <v>-7.8378248030388814E-2</v>
      </c>
      <c r="I63" s="8">
        <f t="shared" si="13"/>
        <v>1.2118150278980957</v>
      </c>
      <c r="J63" s="8">
        <f t="shared" si="14"/>
        <v>1.4442876131783757</v>
      </c>
      <c r="K63" s="8">
        <f t="shared" si="15"/>
        <v>1.4376805095719365</v>
      </c>
      <c r="L63" s="8">
        <f t="shared" si="16"/>
        <v>1.5222258082781277</v>
      </c>
      <c r="U63" s="17">
        <f>Tariff_Input!D62</f>
        <v>2.9420679999999999</v>
      </c>
      <c r="V63" s="17">
        <f>Tariff_Input!E62</f>
        <v>1.709789</v>
      </c>
      <c r="W63" s="17">
        <f>Tariff_Input!F62</f>
        <v>1.955471</v>
      </c>
      <c r="X63" s="17">
        <f>Tariff_Input!G62</f>
        <v>0.79706200000000005</v>
      </c>
      <c r="Y63" s="17">
        <f>Tariff_Input!H62*O$44</f>
        <v>-7.8378248030388814E-2</v>
      </c>
      <c r="Z63" s="17">
        <f>Tariff_Input!I62*P$44</f>
        <v>1.2118150278980957</v>
      </c>
      <c r="AA63" s="17">
        <f>Tariff_Input!J62*Q$44</f>
        <v>1.4442876131783757</v>
      </c>
      <c r="AB63" s="17">
        <f>Tariff_Input!K62*R$44</f>
        <v>1.4376805095719365</v>
      </c>
      <c r="AC63" s="17">
        <f>Tariff_Input!L62*S$44</f>
        <v>1.5222258082781277</v>
      </c>
    </row>
    <row r="64" spans="2:29" x14ac:dyDescent="0.35">
      <c r="B64" s="5">
        <v>24</v>
      </c>
      <c r="C64" s="6" t="s">
        <v>39</v>
      </c>
      <c r="D64" s="7">
        <f t="shared" si="17"/>
        <v>2.9420679999999999</v>
      </c>
      <c r="E64" s="7">
        <f t="shared" si="9"/>
        <v>1.709789</v>
      </c>
      <c r="F64" s="7">
        <f t="shared" si="10"/>
        <v>1.955471</v>
      </c>
      <c r="G64" s="7">
        <f t="shared" si="11"/>
        <v>0.79706200000000005</v>
      </c>
      <c r="H64" s="7">
        <f t="shared" si="12"/>
        <v>-7.8378248030388814E-2</v>
      </c>
      <c r="I64" s="7">
        <f t="shared" si="13"/>
        <v>1.2118150278980957</v>
      </c>
      <c r="J64" s="7">
        <f t="shared" si="14"/>
        <v>1.4442876131783757</v>
      </c>
      <c r="K64" s="7">
        <f t="shared" si="15"/>
        <v>1.4376805095719365</v>
      </c>
      <c r="L64" s="7">
        <f t="shared" si="16"/>
        <v>1.5222258082781277</v>
      </c>
      <c r="U64" s="17">
        <f>Tariff_Input!D63</f>
        <v>2.9420679999999999</v>
      </c>
      <c r="V64" s="17">
        <f>Tariff_Input!E63</f>
        <v>1.709789</v>
      </c>
      <c r="W64" s="17">
        <f>Tariff_Input!F63</f>
        <v>1.955471</v>
      </c>
      <c r="X64" s="17">
        <f>Tariff_Input!G63</f>
        <v>0.79706200000000005</v>
      </c>
      <c r="Y64" s="17">
        <f>Tariff_Input!H63*O$44</f>
        <v>-7.8378248030388814E-2</v>
      </c>
      <c r="Z64" s="17">
        <f>Tariff_Input!I63*P$44</f>
        <v>1.2118150278980957</v>
      </c>
      <c r="AA64" s="17">
        <f>Tariff_Input!J63*Q$44</f>
        <v>1.4442876131783757</v>
      </c>
      <c r="AB64" s="17">
        <f>Tariff_Input!K63*R$44</f>
        <v>1.4376805095719365</v>
      </c>
      <c r="AC64" s="17">
        <f>Tariff_Input!L63*S$44</f>
        <v>1.5222258082781277</v>
      </c>
    </row>
    <row r="65" spans="2:29" x14ac:dyDescent="0.35">
      <c r="B65" s="5">
        <v>25</v>
      </c>
      <c r="C65" s="6" t="s">
        <v>40</v>
      </c>
      <c r="D65" s="8">
        <f t="shared" si="17"/>
        <v>-3.9594649999999998</v>
      </c>
      <c r="E65" s="8">
        <f t="shared" si="9"/>
        <v>-4.4273550000000004</v>
      </c>
      <c r="F65" s="8">
        <f t="shared" si="10"/>
        <v>-4.1373530000000001</v>
      </c>
      <c r="G65" s="8">
        <f t="shared" si="11"/>
        <v>-4.3274609999999996</v>
      </c>
      <c r="H65" s="8">
        <f t="shared" si="12"/>
        <v>-6.0160905835953686</v>
      </c>
      <c r="I65" s="8">
        <f t="shared" si="13"/>
        <v>-2.9208306878901937</v>
      </c>
      <c r="J65" s="8">
        <f t="shared" si="14"/>
        <v>-3.0712315442399456</v>
      </c>
      <c r="K65" s="8">
        <f t="shared" si="15"/>
        <v>-2.7911463288384901</v>
      </c>
      <c r="L65" s="8">
        <f t="shared" si="16"/>
        <v>-2.0885936045324729</v>
      </c>
      <c r="U65" s="17">
        <f>Tariff_Input!D64</f>
        <v>-3.9594649999999998</v>
      </c>
      <c r="V65" s="17">
        <f>Tariff_Input!E64</f>
        <v>-4.4273550000000004</v>
      </c>
      <c r="W65" s="17">
        <f>Tariff_Input!F64</f>
        <v>-4.1373530000000001</v>
      </c>
      <c r="X65" s="17">
        <f>Tariff_Input!G64</f>
        <v>-4.3274609999999996</v>
      </c>
      <c r="Y65" s="17">
        <f>Tariff_Input!H64*O$44</f>
        <v>-6.0160905835953686</v>
      </c>
      <c r="Z65" s="17">
        <f>Tariff_Input!I64*P$44</f>
        <v>-2.9208306878901937</v>
      </c>
      <c r="AA65" s="17">
        <f>Tariff_Input!J64*Q$44</f>
        <v>-3.0712315442399456</v>
      </c>
      <c r="AB65" s="17">
        <f>Tariff_Input!K64*R$44</f>
        <v>-2.7911463288384901</v>
      </c>
      <c r="AC65" s="17">
        <f>Tariff_Input!L64*S$44</f>
        <v>-2.0885936045324729</v>
      </c>
    </row>
    <row r="66" spans="2:29" x14ac:dyDescent="0.35">
      <c r="B66" s="5">
        <v>26</v>
      </c>
      <c r="C66" s="6" t="s">
        <v>41</v>
      </c>
      <c r="D66" s="7">
        <f t="shared" si="17"/>
        <v>-5.2297900000000004</v>
      </c>
      <c r="E66" s="7">
        <f t="shared" si="9"/>
        <v>-6.0658599999999998</v>
      </c>
      <c r="F66" s="7">
        <f t="shared" si="10"/>
        <v>-4.0024559999999996</v>
      </c>
      <c r="G66" s="7">
        <f t="shared" si="11"/>
        <v>-3.560044</v>
      </c>
      <c r="H66" s="7">
        <f t="shared" si="12"/>
        <v>-5.5705624657631239</v>
      </c>
      <c r="I66" s="7">
        <f t="shared" si="13"/>
        <v>-3.5257064855539006</v>
      </c>
      <c r="J66" s="7">
        <f t="shared" si="14"/>
        <v>-3.9810765326823643</v>
      </c>
      <c r="K66" s="7">
        <f t="shared" si="15"/>
        <v>-3.4957251752832699</v>
      </c>
      <c r="L66" s="7">
        <f t="shared" si="16"/>
        <v>-2.2183282449608104</v>
      </c>
      <c r="U66" s="17">
        <f>Tariff_Input!D65</f>
        <v>-5.2297900000000004</v>
      </c>
      <c r="V66" s="17">
        <f>Tariff_Input!E65</f>
        <v>-6.0658599999999998</v>
      </c>
      <c r="W66" s="17">
        <f>Tariff_Input!F65</f>
        <v>-4.0024559999999996</v>
      </c>
      <c r="X66" s="17">
        <f>Tariff_Input!G65</f>
        <v>-3.560044</v>
      </c>
      <c r="Y66" s="17">
        <f>Tariff_Input!H65*O$44</f>
        <v>-5.5705624657631239</v>
      </c>
      <c r="Z66" s="17">
        <f>Tariff_Input!I65*P$44</f>
        <v>-3.5257064855539006</v>
      </c>
      <c r="AA66" s="17">
        <f>Tariff_Input!J65*Q$44</f>
        <v>-3.9810765326823643</v>
      </c>
      <c r="AB66" s="17">
        <f>Tariff_Input!K65*R$44</f>
        <v>-3.4957251752832699</v>
      </c>
      <c r="AC66" s="17">
        <f>Tariff_Input!L65*S$44</f>
        <v>-2.2183282449608104</v>
      </c>
    </row>
    <row r="67" spans="2:29" x14ac:dyDescent="0.35">
      <c r="B67" s="5">
        <v>27</v>
      </c>
      <c r="C67" s="6" t="s">
        <v>42</v>
      </c>
      <c r="D67" s="8">
        <f t="shared" si="17"/>
        <v>-12.129115000000001</v>
      </c>
      <c r="E67" s="8">
        <f t="shared" si="9"/>
        <v>-12.518148</v>
      </c>
      <c r="F67" s="8">
        <f t="shared" si="10"/>
        <v>-7.6347009999999997</v>
      </c>
      <c r="G67" s="8">
        <f t="shared" si="11"/>
        <v>-7.2324140000000003</v>
      </c>
      <c r="H67" s="8">
        <f t="shared" si="12"/>
        <v>-9.0750720439417272</v>
      </c>
      <c r="I67" s="8">
        <f t="shared" si="13"/>
        <v>-4.8063863673236051</v>
      </c>
      <c r="J67" s="8">
        <f t="shared" si="14"/>
        <v>-5.3463631438283965</v>
      </c>
      <c r="K67" s="8">
        <f t="shared" si="15"/>
        <v>-3.8636496117195156</v>
      </c>
      <c r="L67" s="8">
        <f t="shared" si="16"/>
        <v>-1.9483597526455745</v>
      </c>
      <c r="U67" s="17">
        <f>Tariff_Input!D66</f>
        <v>-12.129115000000001</v>
      </c>
      <c r="V67" s="17">
        <f>Tariff_Input!E66</f>
        <v>-12.518148</v>
      </c>
      <c r="W67" s="17">
        <f>Tariff_Input!F66</f>
        <v>-7.6347009999999997</v>
      </c>
      <c r="X67" s="17">
        <f>Tariff_Input!G66</f>
        <v>-7.2324140000000003</v>
      </c>
      <c r="Y67" s="17">
        <f>Tariff_Input!H66*O$44</f>
        <v>-9.0750720439417272</v>
      </c>
      <c r="Z67" s="17">
        <f>Tariff_Input!I66*P$44</f>
        <v>-4.8063863673236051</v>
      </c>
      <c r="AA67" s="17">
        <f>Tariff_Input!J66*Q$44</f>
        <v>-5.3463631438283965</v>
      </c>
      <c r="AB67" s="17">
        <f>Tariff_Input!K66*R$44</f>
        <v>-3.8636496117195156</v>
      </c>
      <c r="AC67" s="17">
        <f>Tariff_Input!L66*S$44</f>
        <v>-1.9483597526455745</v>
      </c>
    </row>
    <row r="68" spans="2:29" x14ac:dyDescent="0.35">
      <c r="U68" s="17"/>
      <c r="V68" s="17"/>
      <c r="W68" s="17"/>
      <c r="X68" s="17"/>
      <c r="Y68" s="17"/>
      <c r="Z68" s="17"/>
      <c r="AA68" s="17"/>
      <c r="AB68" s="17"/>
      <c r="AC68" s="17"/>
    </row>
    <row r="69" spans="2:29" x14ac:dyDescent="0.35">
      <c r="U69" s="17"/>
      <c r="V69" s="17"/>
      <c r="W69" s="17"/>
      <c r="X69" s="17"/>
      <c r="Y69" s="17"/>
      <c r="Z69" s="17"/>
      <c r="AA69" s="17"/>
      <c r="AB69" s="17"/>
      <c r="AC69" s="17"/>
    </row>
    <row r="70" spans="2:29" x14ac:dyDescent="0.35">
      <c r="D70" s="29" t="s">
        <v>0</v>
      </c>
      <c r="E70" s="29"/>
      <c r="F70" s="29"/>
      <c r="G70" s="29"/>
      <c r="H70" s="29"/>
      <c r="I70" s="30" t="s">
        <v>1</v>
      </c>
      <c r="J70" s="30"/>
      <c r="K70" s="30"/>
      <c r="L70" s="30"/>
      <c r="U70" s="29" t="s">
        <v>0</v>
      </c>
      <c r="V70" s="29"/>
      <c r="W70" s="29"/>
      <c r="X70" s="29"/>
      <c r="Y70" s="29"/>
      <c r="Z70" s="30" t="s">
        <v>1</v>
      </c>
      <c r="AA70" s="30"/>
      <c r="AB70" s="30"/>
      <c r="AC70" s="30"/>
    </row>
    <row r="71" spans="2:29" x14ac:dyDescent="0.35">
      <c r="B71" s="27" t="s">
        <v>63</v>
      </c>
      <c r="C71" s="35"/>
      <c r="D71" s="27" t="s">
        <v>44</v>
      </c>
      <c r="E71" s="27" t="s">
        <v>44</v>
      </c>
      <c r="F71" s="27" t="s">
        <v>44</v>
      </c>
      <c r="G71" s="27" t="s">
        <v>44</v>
      </c>
      <c r="H71" s="27" t="s">
        <v>44</v>
      </c>
      <c r="I71" s="27" t="s">
        <v>44</v>
      </c>
      <c r="J71" s="27" t="s">
        <v>44</v>
      </c>
      <c r="K71" s="27" t="s">
        <v>44</v>
      </c>
      <c r="L71" s="27" t="s">
        <v>44</v>
      </c>
      <c r="N71" s="27" t="s">
        <v>5</v>
      </c>
      <c r="O71" s="27" t="s">
        <v>6</v>
      </c>
      <c r="P71" s="27" t="s">
        <v>7</v>
      </c>
      <c r="Q71" s="27" t="s">
        <v>8</v>
      </c>
      <c r="R71" s="27" t="s">
        <v>9</v>
      </c>
      <c r="S71" s="27" t="s">
        <v>10</v>
      </c>
      <c r="U71" s="27" t="s">
        <v>12</v>
      </c>
      <c r="V71" s="27" t="s">
        <v>12</v>
      </c>
      <c r="W71" s="27" t="s">
        <v>12</v>
      </c>
      <c r="X71" s="27" t="s">
        <v>12</v>
      </c>
      <c r="Y71" s="27" t="s">
        <v>12</v>
      </c>
      <c r="Z71" s="27" t="s">
        <v>12</v>
      </c>
      <c r="AA71" s="27" t="s">
        <v>12</v>
      </c>
      <c r="AB71" s="27" t="s">
        <v>12</v>
      </c>
      <c r="AC71" s="27" t="s">
        <v>12</v>
      </c>
    </row>
    <row r="72" spans="2:29" x14ac:dyDescent="0.35">
      <c r="B72" s="28"/>
      <c r="C72" s="28"/>
      <c r="D72" s="28"/>
      <c r="E72" s="28"/>
      <c r="F72" s="28"/>
      <c r="G72" s="28"/>
      <c r="H72" s="28"/>
      <c r="I72" s="28"/>
      <c r="J72" s="28"/>
      <c r="K72" s="28"/>
      <c r="L72" s="28"/>
      <c r="N72" s="28"/>
      <c r="O72" s="28"/>
      <c r="P72" s="28"/>
      <c r="Q72" s="28"/>
      <c r="R72" s="28"/>
      <c r="S72" s="28"/>
      <c r="U72" s="28"/>
      <c r="V72" s="28"/>
      <c r="W72" s="28"/>
      <c r="X72" s="28"/>
      <c r="Y72" s="28"/>
      <c r="Z72" s="28"/>
      <c r="AA72" s="28"/>
      <c r="AB72" s="28"/>
      <c r="AC72" s="28"/>
    </row>
    <row r="73" spans="2:29" ht="15" thickBot="1" x14ac:dyDescent="0.4">
      <c r="B73" s="1" t="s">
        <v>13</v>
      </c>
      <c r="C73" s="1" t="s">
        <v>14</v>
      </c>
      <c r="D73" s="1" t="s">
        <v>15</v>
      </c>
      <c r="E73" s="1" t="s">
        <v>15</v>
      </c>
      <c r="F73" s="1" t="s">
        <v>15</v>
      </c>
      <c r="G73" s="1" t="s">
        <v>15</v>
      </c>
      <c r="H73" s="1" t="s">
        <v>15</v>
      </c>
      <c r="I73" s="1" t="s">
        <v>15</v>
      </c>
      <c r="J73" s="1" t="s">
        <v>15</v>
      </c>
      <c r="K73" s="1" t="s">
        <v>15</v>
      </c>
      <c r="L73" s="1" t="s">
        <v>15</v>
      </c>
      <c r="N73" s="20">
        <f>Derivation!$P$85*Tariff_Input!G$113</f>
        <v>39.190032112770275</v>
      </c>
      <c r="O73" s="20">
        <f>Derivation!$P$85*Tariff_Input!H$113</f>
        <v>39.973713714782335</v>
      </c>
      <c r="P73" s="20">
        <f>Derivation!$P$85*Tariff_Input!I$113</f>
        <v>40.773187989077982</v>
      </c>
      <c r="Q73" s="20">
        <f>Derivation!$P$85*Tariff_Input!J$113</f>
        <v>41.58865174885954</v>
      </c>
      <c r="R73" s="20">
        <f>Derivation!$P$85*Tariff_Input!K$113</f>
        <v>42.420424783836737</v>
      </c>
      <c r="S73" s="20">
        <f>Derivation!$P$85*Tariff_Input!L$113</f>
        <v>43.26883327951348</v>
      </c>
      <c r="U73" s="1" t="s">
        <v>15</v>
      </c>
      <c r="V73" s="1" t="s">
        <v>15</v>
      </c>
      <c r="W73" s="1" t="s">
        <v>15</v>
      </c>
      <c r="X73" s="1" t="s">
        <v>15</v>
      </c>
      <c r="Y73" s="1" t="s">
        <v>15</v>
      </c>
      <c r="Z73" s="1" t="s">
        <v>15</v>
      </c>
      <c r="AA73" s="1" t="s">
        <v>15</v>
      </c>
      <c r="AB73" s="1" t="s">
        <v>15</v>
      </c>
      <c r="AC73" s="1" t="s">
        <v>15</v>
      </c>
    </row>
    <row r="74" spans="2:29" ht="15" thickTop="1" x14ac:dyDescent="0.35">
      <c r="B74" s="2">
        <v>1</v>
      </c>
      <c r="C74" s="3" t="s">
        <v>16</v>
      </c>
      <c r="D74" s="4">
        <f>U74</f>
        <v>18.297187000000001</v>
      </c>
      <c r="E74" s="4">
        <f t="shared" ref="E74:E100" si="18">V74</f>
        <v>19.994368999999999</v>
      </c>
      <c r="F74" s="4">
        <f t="shared" ref="F74:F100" si="19">W74</f>
        <v>20.323937999999998</v>
      </c>
      <c r="G74" s="4">
        <f t="shared" ref="G74:G100" si="20">X74</f>
        <v>27.849539</v>
      </c>
      <c r="H74" s="4">
        <f t="shared" ref="H74:H100" si="21">Y74</f>
        <v>34.670938</v>
      </c>
      <c r="I74" s="4">
        <f t="shared" ref="I74:I100" si="22">Z74</f>
        <v>35.701162812946414</v>
      </c>
      <c r="J74" s="4">
        <f t="shared" ref="J74:J100" si="23">AA74</f>
        <v>36.083149872548404</v>
      </c>
      <c r="K74" s="4">
        <f t="shared" ref="K74:K100" si="24">AB74</f>
        <v>35.141999321189729</v>
      </c>
      <c r="L74" s="4">
        <f t="shared" ref="L74:L100" si="25">AC74</f>
        <v>36.726436654355851</v>
      </c>
      <c r="N74" t="s">
        <v>60</v>
      </c>
      <c r="O74" t="s">
        <v>60</v>
      </c>
      <c r="P74" t="s">
        <v>60</v>
      </c>
      <c r="Q74" t="s">
        <v>60</v>
      </c>
      <c r="R74" t="s">
        <v>60</v>
      </c>
      <c r="S74" t="s">
        <v>60</v>
      </c>
      <c r="U74" s="17">
        <f>Tariff_Input!D72</f>
        <v>18.297187000000001</v>
      </c>
      <c r="V74" s="17">
        <f>Tariff_Input!E72</f>
        <v>19.994368999999999</v>
      </c>
      <c r="W74" s="17">
        <f>Tariff_Input!F72</f>
        <v>20.323937999999998</v>
      </c>
      <c r="X74" s="17">
        <f>Tariff_Input!G72</f>
        <v>27.849539</v>
      </c>
      <c r="Y74" s="17">
        <f>Tariff_Input!H72</f>
        <v>34.670938</v>
      </c>
      <c r="Z74" s="17">
        <f>Tariff_Input!I72*P$77</f>
        <v>35.701162812946414</v>
      </c>
      <c r="AA74" s="17">
        <f>Tariff_Input!J72*Q$77</f>
        <v>36.083149872548404</v>
      </c>
      <c r="AB74" s="17">
        <f>Tariff_Input!K72*R$77</f>
        <v>35.141999321189729</v>
      </c>
      <c r="AC74" s="17">
        <f>Tariff_Input!L72*S$77</f>
        <v>36.726436654355851</v>
      </c>
    </row>
    <row r="75" spans="2:29" x14ac:dyDescent="0.35">
      <c r="B75" s="5">
        <v>2</v>
      </c>
      <c r="C75" s="6" t="s">
        <v>17</v>
      </c>
      <c r="D75" s="7">
        <f t="shared" ref="D75:D100" si="26">U75</f>
        <v>18.297187000000001</v>
      </c>
      <c r="E75" s="7">
        <f t="shared" si="18"/>
        <v>19.994368999999999</v>
      </c>
      <c r="F75" s="7">
        <f t="shared" si="19"/>
        <v>20.323937999999998</v>
      </c>
      <c r="G75" s="7">
        <f t="shared" si="20"/>
        <v>27.849539</v>
      </c>
      <c r="H75" s="7">
        <f t="shared" si="21"/>
        <v>34.670938</v>
      </c>
      <c r="I75" s="7">
        <f t="shared" si="22"/>
        <v>31.098786834920578</v>
      </c>
      <c r="J75" s="7">
        <f t="shared" si="23"/>
        <v>31.465502478560762</v>
      </c>
      <c r="K75" s="7">
        <f t="shared" si="24"/>
        <v>34.0965628416171</v>
      </c>
      <c r="L75" s="7">
        <f t="shared" si="25"/>
        <v>35.212133257024021</v>
      </c>
      <c r="N75" s="17">
        <f>MAX(Tariff_Input!G76:G102)-MIN(Tariff_Input!G76:G102)</f>
        <v>26.781305</v>
      </c>
      <c r="O75" s="17">
        <f>MAX(Tariff_Input!H76:H102)-MIN(Tariff_Input!H76:H102)</f>
        <v>33.613174000000001</v>
      </c>
      <c r="P75" s="17">
        <f>MAX(Tariff_Input!I72:I98)-MIN(Tariff_Input!I72:I98)</f>
        <v>79.985471999999987</v>
      </c>
      <c r="Q75" s="17">
        <f>MAX(Tariff_Input!J72:J98)-MIN(Tariff_Input!J72:J98)</f>
        <v>84.947642000000002</v>
      </c>
      <c r="R75" s="17">
        <f>MAX(Tariff_Input!K72:K98)-MIN(Tariff_Input!K72:K98)</f>
        <v>76.157871</v>
      </c>
      <c r="S75" s="17">
        <f>MAX(Tariff_Input!L72:L98)-MIN(Tariff_Input!L72:L98)</f>
        <v>75.602622999999994</v>
      </c>
      <c r="U75" s="17">
        <f>Tariff_Input!D73</f>
        <v>18.297187000000001</v>
      </c>
      <c r="V75" s="17">
        <f>Tariff_Input!E73</f>
        <v>19.994368999999999</v>
      </c>
      <c r="W75" s="17">
        <f>Tariff_Input!F73</f>
        <v>20.323937999999998</v>
      </c>
      <c r="X75" s="17">
        <f>Tariff_Input!G73</f>
        <v>27.849539</v>
      </c>
      <c r="Y75" s="17">
        <f>Tariff_Input!H73</f>
        <v>34.670938</v>
      </c>
      <c r="Z75" s="17">
        <f>Tariff_Input!I73*P$77</f>
        <v>31.098786834920578</v>
      </c>
      <c r="AA75" s="17">
        <f>Tariff_Input!J73*Q$77</f>
        <v>31.465502478560762</v>
      </c>
      <c r="AB75" s="17">
        <f>Tariff_Input!K73*R$77</f>
        <v>34.0965628416171</v>
      </c>
      <c r="AC75" s="17">
        <f>Tariff_Input!L73*S$77</f>
        <v>35.212133257024021</v>
      </c>
    </row>
    <row r="76" spans="2:29" x14ac:dyDescent="0.35">
      <c r="B76" s="5">
        <v>3</v>
      </c>
      <c r="C76" s="6" t="s">
        <v>18</v>
      </c>
      <c r="D76" s="8">
        <f t="shared" si="26"/>
        <v>17.194122</v>
      </c>
      <c r="E76" s="8">
        <f t="shared" si="18"/>
        <v>19.143339000000001</v>
      </c>
      <c r="F76" s="8">
        <f t="shared" si="19"/>
        <v>17.679013999999999</v>
      </c>
      <c r="G76" s="8">
        <f t="shared" si="20"/>
        <v>19.509435</v>
      </c>
      <c r="H76" s="8">
        <f t="shared" si="21"/>
        <v>25.675022999999999</v>
      </c>
      <c r="I76" s="8">
        <f t="shared" si="22"/>
        <v>30.639796154747486</v>
      </c>
      <c r="J76" s="8">
        <f t="shared" si="23"/>
        <v>31.231920516745468</v>
      </c>
      <c r="K76" s="8">
        <f t="shared" si="24"/>
        <v>30.876181078514332</v>
      </c>
      <c r="L76" s="8">
        <f t="shared" si="25"/>
        <v>32.029971502033206</v>
      </c>
      <c r="N76" t="s">
        <v>72</v>
      </c>
      <c r="O76" t="s">
        <v>72</v>
      </c>
      <c r="P76" t="s">
        <v>72</v>
      </c>
      <c r="Q76" t="s">
        <v>72</v>
      </c>
      <c r="R76" t="s">
        <v>72</v>
      </c>
      <c r="S76" t="s">
        <v>72</v>
      </c>
      <c r="U76" s="17">
        <f>Tariff_Input!D74</f>
        <v>17.194122</v>
      </c>
      <c r="V76" s="17">
        <f>Tariff_Input!E74</f>
        <v>19.143339000000001</v>
      </c>
      <c r="W76" s="17">
        <f>Tariff_Input!F74</f>
        <v>17.679013999999999</v>
      </c>
      <c r="X76" s="17">
        <f>Tariff_Input!G74</f>
        <v>19.509435</v>
      </c>
      <c r="Y76" s="17">
        <f>Tariff_Input!H74</f>
        <v>25.675022999999999</v>
      </c>
      <c r="Z76" s="17">
        <f>Tariff_Input!I74*P$77</f>
        <v>30.639796154747486</v>
      </c>
      <c r="AA76" s="17">
        <f>Tariff_Input!J74*Q$77</f>
        <v>31.231920516745468</v>
      </c>
      <c r="AB76" s="17">
        <f>Tariff_Input!K74*R$77</f>
        <v>30.876181078514332</v>
      </c>
      <c r="AC76" s="17">
        <f>Tariff_Input!L74*S$77</f>
        <v>32.029971502033206</v>
      </c>
    </row>
    <row r="77" spans="2:29" x14ac:dyDescent="0.35">
      <c r="B77" s="5">
        <v>4</v>
      </c>
      <c r="C77" s="6" t="s">
        <v>19</v>
      </c>
      <c r="D77" s="7">
        <f t="shared" si="26"/>
        <v>18.970946999999999</v>
      </c>
      <c r="E77" s="7">
        <f t="shared" si="18"/>
        <v>28.425070000000002</v>
      </c>
      <c r="F77" s="7">
        <f t="shared" si="19"/>
        <v>27.167207000000001</v>
      </c>
      <c r="G77" s="7">
        <f t="shared" si="20"/>
        <v>29.043396000000001</v>
      </c>
      <c r="H77" s="7">
        <f t="shared" si="21"/>
        <v>34.574100999999999</v>
      </c>
      <c r="I77" s="7">
        <f t="shared" si="22"/>
        <v>35.035577135104226</v>
      </c>
      <c r="J77" s="7">
        <f t="shared" si="23"/>
        <v>35.529191279129989</v>
      </c>
      <c r="K77" s="7">
        <f t="shared" si="24"/>
        <v>35.641172341650815</v>
      </c>
      <c r="L77" s="7">
        <f t="shared" si="25"/>
        <v>37.124683257930037</v>
      </c>
      <c r="N77">
        <f>MIN(N73/N75,1)</f>
        <v>1</v>
      </c>
      <c r="O77">
        <f>MIN(O73/O75,1)</f>
        <v>1</v>
      </c>
      <c r="P77">
        <f>P73/P75</f>
        <v>0.50975742181127581</v>
      </c>
      <c r="Q77">
        <f>Q73/Q75</f>
        <v>0.48957982552193197</v>
      </c>
      <c r="R77">
        <f>R73/R75</f>
        <v>0.55700644236544816</v>
      </c>
      <c r="S77">
        <f>S73/S75</f>
        <v>0.57231920748984444</v>
      </c>
      <c r="U77" s="17">
        <f>Tariff_Input!D75</f>
        <v>18.970946999999999</v>
      </c>
      <c r="V77" s="17">
        <f>Tariff_Input!E75</f>
        <v>28.425070000000002</v>
      </c>
      <c r="W77" s="17">
        <f>Tariff_Input!F75</f>
        <v>27.167207000000001</v>
      </c>
      <c r="X77" s="17">
        <f>Tariff_Input!G75</f>
        <v>29.043396000000001</v>
      </c>
      <c r="Y77" s="17">
        <f>Tariff_Input!H75</f>
        <v>34.574100999999999</v>
      </c>
      <c r="Z77" s="17">
        <f>Tariff_Input!I75*P$77</f>
        <v>35.035577135104226</v>
      </c>
      <c r="AA77" s="17">
        <f>Tariff_Input!J75*Q$77</f>
        <v>35.529191279129989</v>
      </c>
      <c r="AB77" s="17">
        <f>Tariff_Input!K75*R$77</f>
        <v>35.641172341650815</v>
      </c>
      <c r="AC77" s="17">
        <f>Tariff_Input!L75*S$77</f>
        <v>37.124683257930037</v>
      </c>
    </row>
    <row r="78" spans="2:29" x14ac:dyDescent="0.35">
      <c r="B78" s="5">
        <v>5</v>
      </c>
      <c r="C78" s="6" t="s">
        <v>20</v>
      </c>
      <c r="D78" s="8">
        <f t="shared" si="26"/>
        <v>14.012798999999999</v>
      </c>
      <c r="E78" s="8">
        <f t="shared" si="18"/>
        <v>15.702809999999999</v>
      </c>
      <c r="F78" s="8">
        <f t="shared" si="19"/>
        <v>13.975459000000001</v>
      </c>
      <c r="G78" s="8">
        <f t="shared" si="20"/>
        <v>15.254923</v>
      </c>
      <c r="H78" s="8">
        <f t="shared" si="21"/>
        <v>21.691426</v>
      </c>
      <c r="I78" s="8">
        <f t="shared" si="22"/>
        <v>29.929781039535076</v>
      </c>
      <c r="J78" s="8">
        <f t="shared" si="23"/>
        <v>31.199424166246626</v>
      </c>
      <c r="K78" s="8">
        <f t="shared" si="24"/>
        <v>30.821661844942042</v>
      </c>
      <c r="L78" s="8">
        <f t="shared" si="25"/>
        <v>34.186916684836781</v>
      </c>
      <c r="U78" s="17">
        <f>Tariff_Input!D76</f>
        <v>14.012798999999999</v>
      </c>
      <c r="V78" s="17">
        <f>Tariff_Input!E76</f>
        <v>15.702809999999999</v>
      </c>
      <c r="W78" s="17">
        <f>Tariff_Input!F76</f>
        <v>13.975459000000001</v>
      </c>
      <c r="X78" s="17">
        <f>Tariff_Input!G76</f>
        <v>15.254923</v>
      </c>
      <c r="Y78" s="17">
        <f>Tariff_Input!H76</f>
        <v>21.691426</v>
      </c>
      <c r="Z78" s="17">
        <f>Tariff_Input!I76*P$77</f>
        <v>29.929781039535076</v>
      </c>
      <c r="AA78" s="17">
        <f>Tariff_Input!J76*Q$77</f>
        <v>31.199424166246626</v>
      </c>
      <c r="AB78" s="17">
        <f>Tariff_Input!K76*R$77</f>
        <v>30.821661844942042</v>
      </c>
      <c r="AC78" s="17">
        <f>Tariff_Input!L76*S$77</f>
        <v>34.186916684836781</v>
      </c>
    </row>
    <row r="79" spans="2:29" x14ac:dyDescent="0.35">
      <c r="B79" s="5">
        <v>6</v>
      </c>
      <c r="C79" s="6" t="s">
        <v>21</v>
      </c>
      <c r="D79" s="7">
        <f t="shared" si="26"/>
        <v>14.488239</v>
      </c>
      <c r="E79" s="7">
        <f t="shared" si="18"/>
        <v>15.46824</v>
      </c>
      <c r="F79" s="7">
        <f t="shared" si="19"/>
        <v>13.882687000000001</v>
      </c>
      <c r="G79" s="7">
        <f t="shared" si="20"/>
        <v>15.119101000000001</v>
      </c>
      <c r="H79" s="7">
        <f t="shared" si="21"/>
        <v>20.757273999999999</v>
      </c>
      <c r="I79" s="7">
        <f t="shared" si="22"/>
        <v>24.628205979272821</v>
      </c>
      <c r="J79" s="7">
        <f t="shared" si="23"/>
        <v>25.170504665192784</v>
      </c>
      <c r="K79" s="7">
        <f t="shared" si="24"/>
        <v>25.365437283965328</v>
      </c>
      <c r="L79" s="7">
        <f t="shared" si="25"/>
        <v>26.215463608302926</v>
      </c>
      <c r="U79" s="17">
        <f>Tariff_Input!D77</f>
        <v>14.488239</v>
      </c>
      <c r="V79" s="17">
        <f>Tariff_Input!E77</f>
        <v>15.46824</v>
      </c>
      <c r="W79" s="17">
        <f>Tariff_Input!F77</f>
        <v>13.882687000000001</v>
      </c>
      <c r="X79" s="17">
        <f>Tariff_Input!G77</f>
        <v>15.119101000000001</v>
      </c>
      <c r="Y79" s="17">
        <f>Tariff_Input!H77</f>
        <v>20.757273999999999</v>
      </c>
      <c r="Z79" s="17">
        <f>Tariff_Input!I77*P$77</f>
        <v>24.628205979272821</v>
      </c>
      <c r="AA79" s="17">
        <f>Tariff_Input!J77*Q$77</f>
        <v>25.170504665192784</v>
      </c>
      <c r="AB79" s="17">
        <f>Tariff_Input!K77*R$77</f>
        <v>25.365437283965328</v>
      </c>
      <c r="AC79" s="17">
        <f>Tariff_Input!L77*S$77</f>
        <v>26.215463608302926</v>
      </c>
    </row>
    <row r="80" spans="2:29" x14ac:dyDescent="0.35">
      <c r="B80" s="5">
        <v>7</v>
      </c>
      <c r="C80" s="6" t="s">
        <v>22</v>
      </c>
      <c r="D80" s="8">
        <f t="shared" si="26"/>
        <v>21.062018999999999</v>
      </c>
      <c r="E80" s="8">
        <f t="shared" si="18"/>
        <v>24.518808</v>
      </c>
      <c r="F80" s="8">
        <f t="shared" si="19"/>
        <v>19.803148</v>
      </c>
      <c r="G80" s="8">
        <f t="shared" si="20"/>
        <v>19.828423000000001</v>
      </c>
      <c r="H80" s="8">
        <f t="shared" si="21"/>
        <v>26.030377000000001</v>
      </c>
      <c r="I80" s="8">
        <f t="shared" si="22"/>
        <v>27.809901276403593</v>
      </c>
      <c r="J80" s="8">
        <f t="shared" si="23"/>
        <v>28.23831564283622</v>
      </c>
      <c r="K80" s="8">
        <f t="shared" si="24"/>
        <v>29.172063871606188</v>
      </c>
      <c r="L80" s="8">
        <f t="shared" si="25"/>
        <v>31.059883577507431</v>
      </c>
      <c r="U80" s="17">
        <f>Tariff_Input!D78</f>
        <v>21.062018999999999</v>
      </c>
      <c r="V80" s="17">
        <f>Tariff_Input!E78</f>
        <v>24.518808</v>
      </c>
      <c r="W80" s="17">
        <f>Tariff_Input!F78</f>
        <v>19.803148</v>
      </c>
      <c r="X80" s="17">
        <f>Tariff_Input!G78</f>
        <v>19.828423000000001</v>
      </c>
      <c r="Y80" s="17">
        <f>Tariff_Input!H78</f>
        <v>26.030377000000001</v>
      </c>
      <c r="Z80" s="17">
        <f>Tariff_Input!I78*P$77</f>
        <v>27.809901276403593</v>
      </c>
      <c r="AA80" s="17">
        <f>Tariff_Input!J78*Q$77</f>
        <v>28.23831564283622</v>
      </c>
      <c r="AB80" s="17">
        <f>Tariff_Input!K78*R$77</f>
        <v>29.172063871606188</v>
      </c>
      <c r="AC80" s="17">
        <f>Tariff_Input!L78*S$77</f>
        <v>31.059883577507431</v>
      </c>
    </row>
    <row r="81" spans="2:29" x14ac:dyDescent="0.35">
      <c r="B81" s="5">
        <v>8</v>
      </c>
      <c r="C81" s="6" t="s">
        <v>23</v>
      </c>
      <c r="D81" s="7">
        <f t="shared" si="26"/>
        <v>11.87551</v>
      </c>
      <c r="E81" s="7">
        <f t="shared" si="18"/>
        <v>12.97723</v>
      </c>
      <c r="F81" s="7">
        <f t="shared" si="19"/>
        <v>11.185578</v>
      </c>
      <c r="G81" s="7">
        <f t="shared" si="20"/>
        <v>12.210345999999999</v>
      </c>
      <c r="H81" s="7">
        <f t="shared" si="21"/>
        <v>17.819707000000001</v>
      </c>
      <c r="I81" s="7">
        <f t="shared" si="22"/>
        <v>22.850380582780609</v>
      </c>
      <c r="J81" s="7">
        <f t="shared" si="23"/>
        <v>23.419739303076298</v>
      </c>
      <c r="K81" s="7">
        <f t="shared" si="24"/>
        <v>23.968825509680997</v>
      </c>
      <c r="L81" s="7">
        <f t="shared" si="25"/>
        <v>25.064369432662751</v>
      </c>
      <c r="U81" s="17">
        <f>Tariff_Input!D79</f>
        <v>11.87551</v>
      </c>
      <c r="V81" s="17">
        <f>Tariff_Input!E79</f>
        <v>12.97723</v>
      </c>
      <c r="W81" s="17">
        <f>Tariff_Input!F79</f>
        <v>11.185578</v>
      </c>
      <c r="X81" s="17">
        <f>Tariff_Input!G79</f>
        <v>12.210345999999999</v>
      </c>
      <c r="Y81" s="17">
        <f>Tariff_Input!H79</f>
        <v>17.819707000000001</v>
      </c>
      <c r="Z81" s="17">
        <f>Tariff_Input!I79*P$77</f>
        <v>22.850380582780609</v>
      </c>
      <c r="AA81" s="17">
        <f>Tariff_Input!J79*Q$77</f>
        <v>23.419739303076298</v>
      </c>
      <c r="AB81" s="17">
        <f>Tariff_Input!K79*R$77</f>
        <v>23.968825509680997</v>
      </c>
      <c r="AC81" s="17">
        <f>Tariff_Input!L79*S$77</f>
        <v>25.064369432662751</v>
      </c>
    </row>
    <row r="82" spans="2:29" x14ac:dyDescent="0.35">
      <c r="B82" s="5">
        <v>9</v>
      </c>
      <c r="C82" s="6" t="s">
        <v>24</v>
      </c>
      <c r="D82" s="8">
        <f t="shared" si="26"/>
        <v>11.665368000000001</v>
      </c>
      <c r="E82" s="8">
        <f t="shared" si="18"/>
        <v>12.98048</v>
      </c>
      <c r="F82" s="8">
        <f t="shared" si="19"/>
        <v>10.996442</v>
      </c>
      <c r="G82" s="8">
        <f t="shared" si="20"/>
        <v>11.094894</v>
      </c>
      <c r="H82" s="8">
        <f t="shared" si="21"/>
        <v>17.307168000000001</v>
      </c>
      <c r="I82" s="8">
        <f t="shared" si="22"/>
        <v>23.920145274015631</v>
      </c>
      <c r="J82" s="8">
        <f t="shared" si="23"/>
        <v>24.445794826447258</v>
      </c>
      <c r="K82" s="8">
        <f t="shared" si="24"/>
        <v>24.742251792169554</v>
      </c>
      <c r="L82" s="8">
        <f t="shared" si="25"/>
        <v>25.657032298702031</v>
      </c>
      <c r="U82" s="17">
        <f>Tariff_Input!D80</f>
        <v>11.665368000000001</v>
      </c>
      <c r="V82" s="17">
        <f>Tariff_Input!E80</f>
        <v>12.98048</v>
      </c>
      <c r="W82" s="17">
        <f>Tariff_Input!F80</f>
        <v>10.996442</v>
      </c>
      <c r="X82" s="17">
        <f>Tariff_Input!G80</f>
        <v>11.094894</v>
      </c>
      <c r="Y82" s="17">
        <f>Tariff_Input!H80</f>
        <v>17.307168000000001</v>
      </c>
      <c r="Z82" s="17">
        <f>Tariff_Input!I80*P$77</f>
        <v>23.920145274015631</v>
      </c>
      <c r="AA82" s="17">
        <f>Tariff_Input!J80*Q$77</f>
        <v>24.445794826447258</v>
      </c>
      <c r="AB82" s="17">
        <f>Tariff_Input!K80*R$77</f>
        <v>24.742251792169554</v>
      </c>
      <c r="AC82" s="17">
        <f>Tariff_Input!L80*S$77</f>
        <v>25.657032298702031</v>
      </c>
    </row>
    <row r="83" spans="2:29" x14ac:dyDescent="0.35">
      <c r="B83" s="5">
        <v>10</v>
      </c>
      <c r="C83" s="6" t="s">
        <v>25</v>
      </c>
      <c r="D83" s="7">
        <f t="shared" si="26"/>
        <v>11.364027</v>
      </c>
      <c r="E83" s="7">
        <f t="shared" si="18"/>
        <v>12.642999</v>
      </c>
      <c r="F83" s="7">
        <f t="shared" si="19"/>
        <v>10.795508</v>
      </c>
      <c r="G83" s="7">
        <f t="shared" si="20"/>
        <v>11.604979</v>
      </c>
      <c r="H83" s="7">
        <f t="shared" si="21"/>
        <v>16.651139000000001</v>
      </c>
      <c r="I83" s="7">
        <f t="shared" si="22"/>
        <v>20.046232022540138</v>
      </c>
      <c r="J83" s="7">
        <f t="shared" si="23"/>
        <v>20.700424953474489</v>
      </c>
      <c r="K83" s="7">
        <f t="shared" si="24"/>
        <v>21.309094125089629</v>
      </c>
      <c r="L83" s="7">
        <f t="shared" si="25"/>
        <v>22.647961047866826</v>
      </c>
      <c r="U83" s="17">
        <f>Tariff_Input!D81</f>
        <v>11.364027</v>
      </c>
      <c r="V83" s="17">
        <f>Tariff_Input!E81</f>
        <v>12.642999</v>
      </c>
      <c r="W83" s="17">
        <f>Tariff_Input!F81</f>
        <v>10.795508</v>
      </c>
      <c r="X83" s="17">
        <f>Tariff_Input!G81</f>
        <v>11.604979</v>
      </c>
      <c r="Y83" s="17">
        <f>Tariff_Input!H81</f>
        <v>16.651139000000001</v>
      </c>
      <c r="Z83" s="17">
        <f>Tariff_Input!I81*P$77</f>
        <v>20.046232022540138</v>
      </c>
      <c r="AA83" s="17">
        <f>Tariff_Input!J81*Q$77</f>
        <v>20.700424953474489</v>
      </c>
      <c r="AB83" s="17">
        <f>Tariff_Input!K81*R$77</f>
        <v>21.309094125089629</v>
      </c>
      <c r="AC83" s="17">
        <f>Tariff_Input!L81*S$77</f>
        <v>22.647961047866826</v>
      </c>
    </row>
    <row r="84" spans="2:29" x14ac:dyDescent="0.35">
      <c r="B84" s="5">
        <v>11</v>
      </c>
      <c r="C84" s="6" t="s">
        <v>26</v>
      </c>
      <c r="D84" s="8">
        <f t="shared" si="26"/>
        <v>5.7870699999999999</v>
      </c>
      <c r="E84" s="8">
        <f t="shared" si="18"/>
        <v>7.4143090000000003</v>
      </c>
      <c r="F84" s="8">
        <f t="shared" si="19"/>
        <v>4.6550520000000004</v>
      </c>
      <c r="G84" s="8">
        <f t="shared" si="20"/>
        <v>5.6190660000000001</v>
      </c>
      <c r="H84" s="8">
        <f t="shared" si="21"/>
        <v>11.820460000000001</v>
      </c>
      <c r="I84" s="8">
        <f t="shared" si="22"/>
        <v>14.385839732579768</v>
      </c>
      <c r="J84" s="8">
        <f t="shared" si="23"/>
        <v>15.1782024573823</v>
      </c>
      <c r="K84" s="8">
        <f t="shared" si="24"/>
        <v>15.174092601343302</v>
      </c>
      <c r="L84" s="8">
        <f t="shared" si="25"/>
        <v>18.016287008385692</v>
      </c>
      <c r="U84" s="17">
        <f>Tariff_Input!D82</f>
        <v>5.7870699999999999</v>
      </c>
      <c r="V84" s="17">
        <f>Tariff_Input!E82</f>
        <v>7.4143090000000003</v>
      </c>
      <c r="W84" s="17">
        <f>Tariff_Input!F82</f>
        <v>4.6550520000000004</v>
      </c>
      <c r="X84" s="17">
        <f>Tariff_Input!G82</f>
        <v>5.6190660000000001</v>
      </c>
      <c r="Y84" s="17">
        <f>Tariff_Input!H82</f>
        <v>11.820460000000001</v>
      </c>
      <c r="Z84" s="17">
        <f>Tariff_Input!I82*P$77</f>
        <v>14.385839732579768</v>
      </c>
      <c r="AA84" s="17">
        <f>Tariff_Input!J82*Q$77</f>
        <v>15.1782024573823</v>
      </c>
      <c r="AB84" s="17">
        <f>Tariff_Input!K82*R$77</f>
        <v>15.174092601343302</v>
      </c>
      <c r="AC84" s="17">
        <f>Tariff_Input!L82*S$77</f>
        <v>18.016287008385692</v>
      </c>
    </row>
    <row r="85" spans="2:29" x14ac:dyDescent="0.35">
      <c r="B85" s="5">
        <v>12</v>
      </c>
      <c r="C85" s="6" t="s">
        <v>27</v>
      </c>
      <c r="D85" s="7">
        <f t="shared" si="26"/>
        <v>6.8212929999999998</v>
      </c>
      <c r="E85" s="7">
        <f t="shared" si="18"/>
        <v>8.1489349999999998</v>
      </c>
      <c r="F85" s="7">
        <f t="shared" si="19"/>
        <v>6.8235089999999996</v>
      </c>
      <c r="G85" s="7">
        <f t="shared" si="20"/>
        <v>7.4208720000000001</v>
      </c>
      <c r="H85" s="7">
        <f t="shared" si="21"/>
        <v>11.140306000000001</v>
      </c>
      <c r="I85" s="7">
        <f t="shared" si="22"/>
        <v>12.709384696988948</v>
      </c>
      <c r="J85" s="7">
        <f t="shared" si="23"/>
        <v>12.333890055467705</v>
      </c>
      <c r="K85" s="7">
        <f t="shared" si="24"/>
        <v>12.694781730504973</v>
      </c>
      <c r="L85" s="7">
        <f t="shared" si="25"/>
        <v>13.541554914301633</v>
      </c>
      <c r="U85" s="17">
        <f>Tariff_Input!D83</f>
        <v>6.8212929999999998</v>
      </c>
      <c r="V85" s="17">
        <f>Tariff_Input!E83</f>
        <v>8.1489349999999998</v>
      </c>
      <c r="W85" s="17">
        <f>Tariff_Input!F83</f>
        <v>6.8235089999999996</v>
      </c>
      <c r="X85" s="17">
        <f>Tariff_Input!G83</f>
        <v>7.4208720000000001</v>
      </c>
      <c r="Y85" s="17">
        <f>Tariff_Input!H83</f>
        <v>11.140306000000001</v>
      </c>
      <c r="Z85" s="17">
        <f>Tariff_Input!I83*P$77</f>
        <v>12.709384696988948</v>
      </c>
      <c r="AA85" s="17">
        <f>Tariff_Input!J83*Q$77</f>
        <v>12.333890055467705</v>
      </c>
      <c r="AB85" s="17">
        <f>Tariff_Input!K83*R$77</f>
        <v>12.694781730504973</v>
      </c>
      <c r="AC85" s="17">
        <f>Tariff_Input!L83*S$77</f>
        <v>13.541554914301633</v>
      </c>
    </row>
    <row r="86" spans="2:29" x14ac:dyDescent="0.35">
      <c r="B86" s="5">
        <v>13</v>
      </c>
      <c r="C86" s="6" t="s">
        <v>28</v>
      </c>
      <c r="D86" s="8">
        <f t="shared" si="26"/>
        <v>4.338997</v>
      </c>
      <c r="E86" s="8">
        <f t="shared" si="18"/>
        <v>4.5949150000000003</v>
      </c>
      <c r="F86" s="8">
        <f t="shared" si="19"/>
        <v>3.161877</v>
      </c>
      <c r="G86" s="8">
        <f t="shared" si="20"/>
        <v>3.445948</v>
      </c>
      <c r="H86" s="8">
        <f t="shared" si="21"/>
        <v>3.7346689999999998</v>
      </c>
      <c r="I86" s="8">
        <f t="shared" si="22"/>
        <v>5.383148481930184</v>
      </c>
      <c r="J86" s="8">
        <f t="shared" si="23"/>
        <v>6.0428348284346542</v>
      </c>
      <c r="K86" s="8">
        <f t="shared" si="24"/>
        <v>6.4090108169520486</v>
      </c>
      <c r="L86" s="8">
        <f t="shared" si="25"/>
        <v>7.1957928608573214</v>
      </c>
      <c r="U86" s="17">
        <f>Tariff_Input!D84</f>
        <v>4.338997</v>
      </c>
      <c r="V86" s="17">
        <f>Tariff_Input!E84</f>
        <v>4.5949150000000003</v>
      </c>
      <c r="W86" s="17">
        <f>Tariff_Input!F84</f>
        <v>3.161877</v>
      </c>
      <c r="X86" s="17">
        <f>Tariff_Input!G84</f>
        <v>3.445948</v>
      </c>
      <c r="Y86" s="17">
        <f>Tariff_Input!H84</f>
        <v>3.7346689999999998</v>
      </c>
      <c r="Z86" s="17">
        <f>Tariff_Input!I84*P$77</f>
        <v>5.383148481930184</v>
      </c>
      <c r="AA86" s="17">
        <f>Tariff_Input!J84*Q$77</f>
        <v>6.0428348284346542</v>
      </c>
      <c r="AB86" s="17">
        <f>Tariff_Input!K84*R$77</f>
        <v>6.4090108169520486</v>
      </c>
      <c r="AC86" s="17">
        <f>Tariff_Input!L84*S$77</f>
        <v>7.1957928608573214</v>
      </c>
    </row>
    <row r="87" spans="2:29" x14ac:dyDescent="0.35">
      <c r="B87" s="5">
        <v>14</v>
      </c>
      <c r="C87" s="6" t="s">
        <v>29</v>
      </c>
      <c r="D87" s="7">
        <f t="shared" si="26"/>
        <v>1.4697709999999999</v>
      </c>
      <c r="E87" s="7">
        <f t="shared" si="18"/>
        <v>2.1434030000000002</v>
      </c>
      <c r="F87" s="7">
        <f t="shared" si="19"/>
        <v>1.01309</v>
      </c>
      <c r="G87" s="7">
        <f t="shared" si="20"/>
        <v>1.227625</v>
      </c>
      <c r="H87" s="7">
        <f t="shared" si="21"/>
        <v>3.7733569999999999</v>
      </c>
      <c r="I87" s="7">
        <f t="shared" si="22"/>
        <v>3.1251591209925307</v>
      </c>
      <c r="J87" s="7">
        <f t="shared" si="23"/>
        <v>3.2931572276337988</v>
      </c>
      <c r="K87" s="7">
        <f t="shared" si="24"/>
        <v>3.0303183538195015</v>
      </c>
      <c r="L87" s="7">
        <f t="shared" si="25"/>
        <v>2.9163818659053948</v>
      </c>
      <c r="U87" s="17">
        <f>Tariff_Input!D85</f>
        <v>1.4697709999999999</v>
      </c>
      <c r="V87" s="17">
        <f>Tariff_Input!E85</f>
        <v>2.1434030000000002</v>
      </c>
      <c r="W87" s="17">
        <f>Tariff_Input!F85</f>
        <v>1.01309</v>
      </c>
      <c r="X87" s="17">
        <f>Tariff_Input!G85</f>
        <v>1.227625</v>
      </c>
      <c r="Y87" s="17">
        <f>Tariff_Input!H85</f>
        <v>3.7733569999999999</v>
      </c>
      <c r="Z87" s="17">
        <f>Tariff_Input!I85*P$77</f>
        <v>3.1251591209925307</v>
      </c>
      <c r="AA87" s="17">
        <f>Tariff_Input!J85*Q$77</f>
        <v>3.2931572276337988</v>
      </c>
      <c r="AB87" s="17">
        <f>Tariff_Input!K85*R$77</f>
        <v>3.0303183538195015</v>
      </c>
      <c r="AC87" s="17">
        <f>Tariff_Input!L85*S$77</f>
        <v>2.9163818659053948</v>
      </c>
    </row>
    <row r="88" spans="2:29" x14ac:dyDescent="0.35">
      <c r="B88" s="5">
        <v>15</v>
      </c>
      <c r="C88" s="6" t="s">
        <v>30</v>
      </c>
      <c r="D88" s="8">
        <f t="shared" si="26"/>
        <v>0.326714</v>
      </c>
      <c r="E88" s="8">
        <f t="shared" si="18"/>
        <v>0.25273099999999998</v>
      </c>
      <c r="F88" s="8">
        <f t="shared" si="19"/>
        <v>0.150279</v>
      </c>
      <c r="G88" s="8">
        <f t="shared" si="20"/>
        <v>0.18217</v>
      </c>
      <c r="H88" s="8">
        <f t="shared" si="21"/>
        <v>0.12748499999999999</v>
      </c>
      <c r="I88" s="8">
        <f t="shared" si="22"/>
        <v>2.0179496885809414</v>
      </c>
      <c r="J88" s="8">
        <f t="shared" si="23"/>
        <v>2.1100415587564512</v>
      </c>
      <c r="K88" s="8">
        <f t="shared" si="24"/>
        <v>2.25668486493438</v>
      </c>
      <c r="L88" s="8">
        <f t="shared" si="25"/>
        <v>2.1181900153491937</v>
      </c>
      <c r="U88" s="17">
        <f>Tariff_Input!D86</f>
        <v>0.326714</v>
      </c>
      <c r="V88" s="17">
        <f>Tariff_Input!E86</f>
        <v>0.25273099999999998</v>
      </c>
      <c r="W88" s="17">
        <f>Tariff_Input!F86</f>
        <v>0.150279</v>
      </c>
      <c r="X88" s="17">
        <f>Tariff_Input!G86</f>
        <v>0.18217</v>
      </c>
      <c r="Y88" s="17">
        <f>Tariff_Input!H86</f>
        <v>0.12748499999999999</v>
      </c>
      <c r="Z88" s="17">
        <f>Tariff_Input!I86*P$77</f>
        <v>2.0179496885809414</v>
      </c>
      <c r="AA88" s="17">
        <f>Tariff_Input!J86*Q$77</f>
        <v>2.1100415587564512</v>
      </c>
      <c r="AB88" s="17">
        <f>Tariff_Input!K86*R$77</f>
        <v>2.25668486493438</v>
      </c>
      <c r="AC88" s="17">
        <f>Tariff_Input!L86*S$77</f>
        <v>2.1181900153491937</v>
      </c>
    </row>
    <row r="89" spans="2:29" x14ac:dyDescent="0.35">
      <c r="B89" s="5">
        <v>16</v>
      </c>
      <c r="C89" s="6" t="s">
        <v>31</v>
      </c>
      <c r="D89" s="7">
        <f t="shared" si="26"/>
        <v>0</v>
      </c>
      <c r="E89" s="7">
        <f t="shared" si="18"/>
        <v>-1.7818000000000001E-2</v>
      </c>
      <c r="F89" s="7">
        <f t="shared" si="19"/>
        <v>0</v>
      </c>
      <c r="G89" s="7">
        <f t="shared" si="20"/>
        <v>0</v>
      </c>
      <c r="H89" s="7">
        <f t="shared" si="21"/>
        <v>0</v>
      </c>
      <c r="I89" s="7">
        <f t="shared" si="22"/>
        <v>0.32602810305494673</v>
      </c>
      <c r="J89" s="7">
        <f t="shared" si="23"/>
        <v>0.41098219075281545</v>
      </c>
      <c r="K89" s="7">
        <f t="shared" si="24"/>
        <v>0.26981781972691965</v>
      </c>
      <c r="L89" s="7">
        <f t="shared" si="25"/>
        <v>0.17912160396413407</v>
      </c>
      <c r="U89" s="17">
        <f>Tariff_Input!D87</f>
        <v>0</v>
      </c>
      <c r="V89" s="17">
        <f>Tariff_Input!E87</f>
        <v>-1.7818000000000001E-2</v>
      </c>
      <c r="W89" s="17">
        <f>Tariff_Input!F87</f>
        <v>0</v>
      </c>
      <c r="X89" s="17">
        <f>Tariff_Input!G87</f>
        <v>0</v>
      </c>
      <c r="Y89" s="17">
        <f>Tariff_Input!H87</f>
        <v>0</v>
      </c>
      <c r="Z89" s="17">
        <f>Tariff_Input!I87*P$77</f>
        <v>0.32602810305494673</v>
      </c>
      <c r="AA89" s="17">
        <f>Tariff_Input!J87*Q$77</f>
        <v>0.41098219075281545</v>
      </c>
      <c r="AB89" s="17">
        <f>Tariff_Input!K87*R$77</f>
        <v>0.26981781972691965</v>
      </c>
      <c r="AC89" s="17">
        <f>Tariff_Input!L87*S$77</f>
        <v>0.17912160396413407</v>
      </c>
    </row>
    <row r="90" spans="2:29" x14ac:dyDescent="0.35">
      <c r="B90" s="5">
        <v>17</v>
      </c>
      <c r="C90" s="6" t="s">
        <v>32</v>
      </c>
      <c r="D90" s="8">
        <f t="shared" si="26"/>
        <v>0</v>
      </c>
      <c r="E90" s="8">
        <f t="shared" si="18"/>
        <v>-1.7818000000000001E-2</v>
      </c>
      <c r="F90" s="8">
        <f t="shared" si="19"/>
        <v>0</v>
      </c>
      <c r="G90" s="8">
        <f t="shared" si="20"/>
        <v>0</v>
      </c>
      <c r="H90" s="8">
        <f t="shared" si="21"/>
        <v>0</v>
      </c>
      <c r="I90" s="8">
        <f t="shared" si="22"/>
        <v>0.26690541775843135</v>
      </c>
      <c r="J90" s="8">
        <f t="shared" si="23"/>
        <v>0.32882531065215459</v>
      </c>
      <c r="K90" s="8">
        <f t="shared" si="24"/>
        <v>0.41103733407915882</v>
      </c>
      <c r="L90" s="8">
        <f t="shared" si="25"/>
        <v>0.56639570369232461</v>
      </c>
      <c r="U90" s="17">
        <f>Tariff_Input!D88</f>
        <v>0</v>
      </c>
      <c r="V90" s="17">
        <f>Tariff_Input!E88</f>
        <v>-1.7818000000000001E-2</v>
      </c>
      <c r="W90" s="17">
        <f>Tariff_Input!F88</f>
        <v>0</v>
      </c>
      <c r="X90" s="17">
        <f>Tariff_Input!G88</f>
        <v>0</v>
      </c>
      <c r="Y90" s="17">
        <f>Tariff_Input!H88</f>
        <v>0</v>
      </c>
      <c r="Z90" s="17">
        <f>Tariff_Input!I88*P$77</f>
        <v>0.26690541775843135</v>
      </c>
      <c r="AA90" s="17">
        <f>Tariff_Input!J88*Q$77</f>
        <v>0.32882531065215459</v>
      </c>
      <c r="AB90" s="17">
        <f>Tariff_Input!K88*R$77</f>
        <v>0.41103733407915882</v>
      </c>
      <c r="AC90" s="17">
        <f>Tariff_Input!L88*S$77</f>
        <v>0.56639570369232461</v>
      </c>
    </row>
    <row r="91" spans="2:29" x14ac:dyDescent="0.35">
      <c r="B91" s="5">
        <v>18</v>
      </c>
      <c r="C91" s="6" t="s">
        <v>33</v>
      </c>
      <c r="D91" s="7">
        <f t="shared" si="26"/>
        <v>0</v>
      </c>
      <c r="E91" s="7">
        <f t="shared" si="18"/>
        <v>-1.7818000000000001E-2</v>
      </c>
      <c r="F91" s="7">
        <f t="shared" si="19"/>
        <v>0</v>
      </c>
      <c r="G91" s="7">
        <f t="shared" si="20"/>
        <v>0</v>
      </c>
      <c r="H91" s="7">
        <f t="shared" si="21"/>
        <v>0</v>
      </c>
      <c r="I91" s="7">
        <f t="shared" si="22"/>
        <v>0.72196688772420092</v>
      </c>
      <c r="J91" s="7">
        <f t="shared" si="23"/>
        <v>0.82375771240651785</v>
      </c>
      <c r="K91" s="7">
        <f t="shared" si="24"/>
        <v>0.88942621614982054</v>
      </c>
      <c r="L91" s="7">
        <f t="shared" si="25"/>
        <v>1.0606980737747758</v>
      </c>
      <c r="U91" s="17">
        <f>Tariff_Input!D89</f>
        <v>0</v>
      </c>
      <c r="V91" s="17">
        <f>Tariff_Input!E89</f>
        <v>-1.7818000000000001E-2</v>
      </c>
      <c r="W91" s="17">
        <f>Tariff_Input!F89</f>
        <v>0</v>
      </c>
      <c r="X91" s="17">
        <f>Tariff_Input!G89</f>
        <v>0</v>
      </c>
      <c r="Y91" s="17">
        <f>Tariff_Input!H89</f>
        <v>0</v>
      </c>
      <c r="Z91" s="17">
        <f>Tariff_Input!I89*P$77</f>
        <v>0.72196688772420092</v>
      </c>
      <c r="AA91" s="17">
        <f>Tariff_Input!J89*Q$77</f>
        <v>0.82375771240651785</v>
      </c>
      <c r="AB91" s="17">
        <f>Tariff_Input!K89*R$77</f>
        <v>0.88942621614982054</v>
      </c>
      <c r="AC91" s="17">
        <f>Tariff_Input!L89*S$77</f>
        <v>1.0606980737747758</v>
      </c>
    </row>
    <row r="92" spans="2:29" x14ac:dyDescent="0.35">
      <c r="B92" s="5">
        <v>19</v>
      </c>
      <c r="C92" s="6" t="s">
        <v>34</v>
      </c>
      <c r="D92" s="8">
        <f t="shared" si="26"/>
        <v>0</v>
      </c>
      <c r="E92" s="8">
        <f t="shared" si="18"/>
        <v>-1.7818000000000001E-2</v>
      </c>
      <c r="F92" s="8">
        <f t="shared" si="19"/>
        <v>0</v>
      </c>
      <c r="G92" s="8">
        <f t="shared" si="20"/>
        <v>0</v>
      </c>
      <c r="H92" s="8">
        <f t="shared" si="21"/>
        <v>0</v>
      </c>
      <c r="I92" s="8">
        <f t="shared" si="22"/>
        <v>0.32602810305494673</v>
      </c>
      <c r="J92" s="8">
        <f t="shared" si="23"/>
        <v>0.41098219075281545</v>
      </c>
      <c r="K92" s="8">
        <f t="shared" si="24"/>
        <v>0.26981781972691965</v>
      </c>
      <c r="L92" s="8">
        <f t="shared" si="25"/>
        <v>0.17912160396413407</v>
      </c>
      <c r="U92" s="17">
        <f>Tariff_Input!D90</f>
        <v>0</v>
      </c>
      <c r="V92" s="17">
        <f>Tariff_Input!E90</f>
        <v>-1.7818000000000001E-2</v>
      </c>
      <c r="W92" s="17">
        <f>Tariff_Input!F90</f>
        <v>0</v>
      </c>
      <c r="X92" s="17">
        <f>Tariff_Input!G90</f>
        <v>0</v>
      </c>
      <c r="Y92" s="17">
        <f>Tariff_Input!H90</f>
        <v>0</v>
      </c>
      <c r="Z92" s="17">
        <f>Tariff_Input!I90*P$77</f>
        <v>0.32602810305494673</v>
      </c>
      <c r="AA92" s="17">
        <f>Tariff_Input!J90*Q$77</f>
        <v>0.41098219075281545</v>
      </c>
      <c r="AB92" s="17">
        <f>Tariff_Input!K90*R$77</f>
        <v>0.26981781972691965</v>
      </c>
      <c r="AC92" s="17">
        <f>Tariff_Input!L90*S$77</f>
        <v>0.17912160396413407</v>
      </c>
    </row>
    <row r="93" spans="2:29" x14ac:dyDescent="0.35">
      <c r="B93" s="5">
        <v>20</v>
      </c>
      <c r="C93" s="6" t="s">
        <v>35</v>
      </c>
      <c r="D93" s="7">
        <f t="shared" si="26"/>
        <v>0</v>
      </c>
      <c r="E93" s="7">
        <f t="shared" si="18"/>
        <v>0</v>
      </c>
      <c r="F93" s="7">
        <f t="shared" si="19"/>
        <v>0</v>
      </c>
      <c r="G93" s="7">
        <f t="shared" si="20"/>
        <v>0</v>
      </c>
      <c r="H93" s="7">
        <f t="shared" si="21"/>
        <v>0</v>
      </c>
      <c r="I93" s="7">
        <f t="shared" si="22"/>
        <v>0</v>
      </c>
      <c r="J93" s="7">
        <f t="shared" si="23"/>
        <v>0</v>
      </c>
      <c r="K93" s="7">
        <f t="shared" si="24"/>
        <v>0</v>
      </c>
      <c r="L93" s="7">
        <f t="shared" si="25"/>
        <v>0</v>
      </c>
      <c r="U93" s="17">
        <f>Tariff_Input!D91</f>
        <v>0</v>
      </c>
      <c r="V93" s="17">
        <f>Tariff_Input!E91</f>
        <v>0</v>
      </c>
      <c r="W93" s="17">
        <f>Tariff_Input!F91</f>
        <v>0</v>
      </c>
      <c r="X93" s="17">
        <f>Tariff_Input!G91</f>
        <v>0</v>
      </c>
      <c r="Y93" s="17">
        <f>Tariff_Input!H91</f>
        <v>0</v>
      </c>
      <c r="Z93" s="17">
        <f>Tariff_Input!I91*P$77</f>
        <v>0</v>
      </c>
      <c r="AA93" s="17">
        <f>Tariff_Input!J91*Q$77</f>
        <v>0</v>
      </c>
      <c r="AB93" s="17">
        <f>Tariff_Input!K91*R$77</f>
        <v>0</v>
      </c>
      <c r="AC93" s="17">
        <f>Tariff_Input!L91*S$77</f>
        <v>0</v>
      </c>
    </row>
    <row r="94" spans="2:29" x14ac:dyDescent="0.35">
      <c r="B94" s="5">
        <v>21</v>
      </c>
      <c r="C94" s="6" t="s">
        <v>36</v>
      </c>
      <c r="D94" s="8">
        <f t="shared" si="26"/>
        <v>0</v>
      </c>
      <c r="E94" s="8">
        <f t="shared" si="18"/>
        <v>0</v>
      </c>
      <c r="F94" s="8">
        <f t="shared" si="19"/>
        <v>0</v>
      </c>
      <c r="G94" s="8">
        <f t="shared" si="20"/>
        <v>0</v>
      </c>
      <c r="H94" s="8">
        <f t="shared" si="21"/>
        <v>0</v>
      </c>
      <c r="I94" s="8">
        <f t="shared" si="22"/>
        <v>0</v>
      </c>
      <c r="J94" s="8">
        <f t="shared" si="23"/>
        <v>0</v>
      </c>
      <c r="K94" s="8">
        <f t="shared" si="24"/>
        <v>0</v>
      </c>
      <c r="L94" s="8">
        <f t="shared" si="25"/>
        <v>0</v>
      </c>
      <c r="U94" s="17">
        <f>Tariff_Input!D92</f>
        <v>0</v>
      </c>
      <c r="V94" s="17">
        <f>Tariff_Input!E92</f>
        <v>0</v>
      </c>
      <c r="W94" s="17">
        <f>Tariff_Input!F92</f>
        <v>0</v>
      </c>
      <c r="X94" s="17">
        <f>Tariff_Input!G92</f>
        <v>0</v>
      </c>
      <c r="Y94" s="17">
        <f>Tariff_Input!H92</f>
        <v>0</v>
      </c>
      <c r="Z94" s="17">
        <f>Tariff_Input!I92*P$77</f>
        <v>0</v>
      </c>
      <c r="AA94" s="17">
        <f>Tariff_Input!J92*Q$77</f>
        <v>0</v>
      </c>
      <c r="AB94" s="17">
        <f>Tariff_Input!K92*R$77</f>
        <v>0</v>
      </c>
      <c r="AC94" s="17">
        <f>Tariff_Input!L92*S$77</f>
        <v>0</v>
      </c>
    </row>
    <row r="95" spans="2:29" x14ac:dyDescent="0.35">
      <c r="B95" s="5">
        <v>22</v>
      </c>
      <c r="C95" s="6" t="s">
        <v>37</v>
      </c>
      <c r="D95" s="7">
        <f t="shared" si="26"/>
        <v>-10.695342999999999</v>
      </c>
      <c r="E95" s="7">
        <f t="shared" si="18"/>
        <v>-9.2422389999999996</v>
      </c>
      <c r="F95" s="7">
        <f t="shared" si="19"/>
        <v>-8.1924270000000003</v>
      </c>
      <c r="G95" s="7">
        <f t="shared" si="20"/>
        <v>-6.9528819999999998</v>
      </c>
      <c r="H95" s="7">
        <f t="shared" si="21"/>
        <v>-7.5827970000000002</v>
      </c>
      <c r="I95" s="7">
        <f t="shared" si="22"/>
        <v>-5.0720251761315769</v>
      </c>
      <c r="J95" s="7">
        <f t="shared" si="23"/>
        <v>-5.505501876311139</v>
      </c>
      <c r="K95" s="7">
        <f t="shared" si="24"/>
        <v>-6.7792524421859195</v>
      </c>
      <c r="L95" s="7">
        <f t="shared" si="25"/>
        <v>-6.1441500215834504</v>
      </c>
      <c r="U95" s="17">
        <f>Tariff_Input!D93</f>
        <v>-10.695342999999999</v>
      </c>
      <c r="V95" s="17">
        <f>Tariff_Input!E93</f>
        <v>-9.2422389999999996</v>
      </c>
      <c r="W95" s="17">
        <f>Tariff_Input!F93</f>
        <v>-8.1924270000000003</v>
      </c>
      <c r="X95" s="17">
        <f>Tariff_Input!G93</f>
        <v>-6.9528819999999998</v>
      </c>
      <c r="Y95" s="17">
        <f>Tariff_Input!H93</f>
        <v>-7.5827970000000002</v>
      </c>
      <c r="Z95" s="17">
        <f>Tariff_Input!I93*P$77</f>
        <v>-5.0720251761315769</v>
      </c>
      <c r="AA95" s="17">
        <f>Tariff_Input!J93*Q$77</f>
        <v>-5.505501876311139</v>
      </c>
      <c r="AB95" s="17">
        <f>Tariff_Input!K93*R$77</f>
        <v>-6.7792524421859195</v>
      </c>
      <c r="AC95" s="17">
        <f>Tariff_Input!L93*S$77</f>
        <v>-6.1441500215834504</v>
      </c>
    </row>
    <row r="96" spans="2:29" x14ac:dyDescent="0.35">
      <c r="B96" s="5">
        <v>23</v>
      </c>
      <c r="C96" s="6" t="s">
        <v>38</v>
      </c>
      <c r="D96" s="8">
        <f t="shared" si="26"/>
        <v>-3.3738830000000002</v>
      </c>
      <c r="E96" s="8">
        <f t="shared" si="18"/>
        <v>-3.1345830000000001</v>
      </c>
      <c r="F96" s="8">
        <f t="shared" si="19"/>
        <v>-3.6645810000000001</v>
      </c>
      <c r="G96" s="8">
        <f t="shared" si="20"/>
        <v>-3.8706149999999999</v>
      </c>
      <c r="H96" s="8">
        <f t="shared" si="21"/>
        <v>-3.5759069999999999</v>
      </c>
      <c r="I96" s="8">
        <f t="shared" si="22"/>
        <v>0.16942297671319562</v>
      </c>
      <c r="J96" s="8">
        <f t="shared" si="23"/>
        <v>0.26260866009066219</v>
      </c>
      <c r="K96" s="8">
        <f t="shared" si="24"/>
        <v>0.32311832320331174</v>
      </c>
      <c r="L96" s="8">
        <f t="shared" si="25"/>
        <v>0.38671036530881298</v>
      </c>
      <c r="U96" s="17">
        <f>Tariff_Input!D94</f>
        <v>-3.3738830000000002</v>
      </c>
      <c r="V96" s="17">
        <f>Tariff_Input!E94</f>
        <v>-3.1345830000000001</v>
      </c>
      <c r="W96" s="17">
        <f>Tariff_Input!F94</f>
        <v>-3.6645810000000001</v>
      </c>
      <c r="X96" s="17">
        <f>Tariff_Input!G94</f>
        <v>-3.8706149999999999</v>
      </c>
      <c r="Y96" s="17">
        <f>Tariff_Input!H94</f>
        <v>-3.5759069999999999</v>
      </c>
      <c r="Z96" s="17">
        <f>Tariff_Input!I94*P$77</f>
        <v>0.16942297671319562</v>
      </c>
      <c r="AA96" s="17">
        <f>Tariff_Input!J94*Q$77</f>
        <v>0.26260866009066219</v>
      </c>
      <c r="AB96" s="17">
        <f>Tariff_Input!K94*R$77</f>
        <v>0.32311832320331174</v>
      </c>
      <c r="AC96" s="17">
        <f>Tariff_Input!L94*S$77</f>
        <v>0.38671036530881298</v>
      </c>
    </row>
    <row r="97" spans="2:29" x14ac:dyDescent="0.35">
      <c r="B97" s="5">
        <v>24</v>
      </c>
      <c r="C97" s="6" t="s">
        <v>39</v>
      </c>
      <c r="D97" s="7">
        <f t="shared" si="26"/>
        <v>0</v>
      </c>
      <c r="E97" s="7">
        <f t="shared" si="18"/>
        <v>0</v>
      </c>
      <c r="F97" s="7">
        <f t="shared" si="19"/>
        <v>0</v>
      </c>
      <c r="G97" s="7">
        <f t="shared" si="20"/>
        <v>0</v>
      </c>
      <c r="H97" s="7">
        <f t="shared" si="21"/>
        <v>0</v>
      </c>
      <c r="I97" s="7">
        <f t="shared" si="22"/>
        <v>-1.0189561494882464</v>
      </c>
      <c r="J97" s="7">
        <f t="shared" si="23"/>
        <v>-1.1382956150104657</v>
      </c>
      <c r="K97" s="7">
        <f t="shared" si="24"/>
        <v>-1.0689182001634321</v>
      </c>
      <c r="L97" s="7">
        <f t="shared" si="25"/>
        <v>-1.1560590447651486</v>
      </c>
      <c r="U97" s="17">
        <f>Tariff_Input!D95</f>
        <v>0</v>
      </c>
      <c r="V97" s="17">
        <f>Tariff_Input!E95</f>
        <v>0</v>
      </c>
      <c r="W97" s="17">
        <f>Tariff_Input!F95</f>
        <v>0</v>
      </c>
      <c r="X97" s="17">
        <f>Tariff_Input!G95</f>
        <v>0</v>
      </c>
      <c r="Y97" s="17">
        <f>Tariff_Input!H95</f>
        <v>0</v>
      </c>
      <c r="Z97" s="17">
        <f>Tariff_Input!I95*P$77</f>
        <v>-1.0189561494882464</v>
      </c>
      <c r="AA97" s="17">
        <f>Tariff_Input!J95*Q$77</f>
        <v>-1.1382956150104657</v>
      </c>
      <c r="AB97" s="17">
        <f>Tariff_Input!K95*R$77</f>
        <v>-1.0689182001634321</v>
      </c>
      <c r="AC97" s="17">
        <f>Tariff_Input!L95*S$77</f>
        <v>-1.1560590447651486</v>
      </c>
    </row>
    <row r="98" spans="2:29" x14ac:dyDescent="0.35">
      <c r="B98" s="5">
        <v>25</v>
      </c>
      <c r="C98" s="6" t="s">
        <v>40</v>
      </c>
      <c r="D98" s="8">
        <f t="shared" si="26"/>
        <v>0</v>
      </c>
      <c r="E98" s="8">
        <f t="shared" si="18"/>
        <v>0</v>
      </c>
      <c r="F98" s="8">
        <f t="shared" si="19"/>
        <v>0</v>
      </c>
      <c r="G98" s="8">
        <f t="shared" si="20"/>
        <v>0</v>
      </c>
      <c r="H98" s="8">
        <f t="shared" si="21"/>
        <v>0</v>
      </c>
      <c r="I98" s="8">
        <f t="shared" si="22"/>
        <v>-0.14777001070691806</v>
      </c>
      <c r="J98" s="8">
        <f t="shared" si="23"/>
        <v>-0.16466136187744243</v>
      </c>
      <c r="K98" s="8">
        <f t="shared" si="24"/>
        <v>-0.17071746152702857</v>
      </c>
      <c r="L98" s="8">
        <f t="shared" si="25"/>
        <v>-1.1260420469707213</v>
      </c>
      <c r="U98" s="17">
        <f>Tariff_Input!D96</f>
        <v>0</v>
      </c>
      <c r="V98" s="17">
        <f>Tariff_Input!E96</f>
        <v>0</v>
      </c>
      <c r="W98" s="17">
        <f>Tariff_Input!F96</f>
        <v>0</v>
      </c>
      <c r="X98" s="17">
        <f>Tariff_Input!G96</f>
        <v>0</v>
      </c>
      <c r="Y98" s="17">
        <f>Tariff_Input!H96</f>
        <v>0</v>
      </c>
      <c r="Z98" s="17">
        <f>Tariff_Input!I96*P$77</f>
        <v>-0.14777001070691806</v>
      </c>
      <c r="AA98" s="17">
        <f>Tariff_Input!J96*Q$77</f>
        <v>-0.16466136187744243</v>
      </c>
      <c r="AB98" s="17">
        <f>Tariff_Input!K96*R$77</f>
        <v>-0.17071746152702857</v>
      </c>
      <c r="AC98" s="17">
        <f>Tariff_Input!L96*S$77</f>
        <v>-1.1260420469707213</v>
      </c>
    </row>
    <row r="99" spans="2:29" x14ac:dyDescent="0.35">
      <c r="B99" s="5">
        <v>26</v>
      </c>
      <c r="C99" s="6" t="s">
        <v>41</v>
      </c>
      <c r="D99" s="7">
        <f t="shared" si="26"/>
        <v>0</v>
      </c>
      <c r="E99" s="7">
        <f t="shared" si="18"/>
        <v>0</v>
      </c>
      <c r="F99" s="7">
        <f t="shared" si="19"/>
        <v>0</v>
      </c>
      <c r="G99" s="7">
        <f t="shared" si="20"/>
        <v>0</v>
      </c>
      <c r="H99" s="7">
        <f t="shared" si="21"/>
        <v>0</v>
      </c>
      <c r="I99" s="7">
        <f t="shared" si="22"/>
        <v>-9.8672214867743219E-2</v>
      </c>
      <c r="J99" s="7">
        <f t="shared" si="23"/>
        <v>0</v>
      </c>
      <c r="K99" s="7">
        <f t="shared" si="24"/>
        <v>-0.4580559188985534</v>
      </c>
      <c r="L99" s="7">
        <f t="shared" si="25"/>
        <v>-1.5914337122868232</v>
      </c>
      <c r="U99" s="17">
        <f>Tariff_Input!D97</f>
        <v>0</v>
      </c>
      <c r="V99" s="17">
        <f>Tariff_Input!E97</f>
        <v>0</v>
      </c>
      <c r="W99" s="17">
        <f>Tariff_Input!F97</f>
        <v>0</v>
      </c>
      <c r="X99" s="17">
        <f>Tariff_Input!G97</f>
        <v>0</v>
      </c>
      <c r="Y99" s="17">
        <f>Tariff_Input!H97</f>
        <v>0</v>
      </c>
      <c r="Z99" s="17">
        <f>Tariff_Input!I97*P$77</f>
        <v>-9.8672214867743219E-2</v>
      </c>
      <c r="AA99" s="17">
        <f>Tariff_Input!J97*Q$77</f>
        <v>0</v>
      </c>
      <c r="AB99" s="17">
        <f>Tariff_Input!K97*R$77</f>
        <v>-0.4580559188985534</v>
      </c>
      <c r="AC99" s="17">
        <f>Tariff_Input!L97*S$77</f>
        <v>-1.5914337122868232</v>
      </c>
    </row>
    <row r="100" spans="2:29" x14ac:dyDescent="0.35">
      <c r="B100" s="5">
        <v>27</v>
      </c>
      <c r="C100" s="6" t="s">
        <v>42</v>
      </c>
      <c r="D100" s="8">
        <f t="shared" si="26"/>
        <v>0</v>
      </c>
      <c r="E100" s="8">
        <f t="shared" si="18"/>
        <v>0</v>
      </c>
      <c r="F100" s="8">
        <f t="shared" si="19"/>
        <v>0</v>
      </c>
      <c r="G100" s="8">
        <f t="shared" si="20"/>
        <v>0</v>
      </c>
      <c r="H100" s="8">
        <f t="shared" si="21"/>
        <v>0</v>
      </c>
      <c r="I100" s="8">
        <f t="shared" si="22"/>
        <v>-9.8672214867743219E-2</v>
      </c>
      <c r="J100" s="8">
        <f t="shared" si="23"/>
        <v>0</v>
      </c>
      <c r="K100" s="8">
        <f t="shared" si="24"/>
        <v>-0.65424862707360809</v>
      </c>
      <c r="L100" s="8">
        <f t="shared" si="25"/>
        <v>5.0272519185907937E-3</v>
      </c>
      <c r="U100" s="17">
        <f>Tariff_Input!D98</f>
        <v>0</v>
      </c>
      <c r="V100" s="17">
        <f>Tariff_Input!E98</f>
        <v>0</v>
      </c>
      <c r="W100" s="17">
        <f>Tariff_Input!F98</f>
        <v>0</v>
      </c>
      <c r="X100" s="17">
        <f>Tariff_Input!G98</f>
        <v>0</v>
      </c>
      <c r="Y100" s="17">
        <f>Tariff_Input!H98</f>
        <v>0</v>
      </c>
      <c r="Z100" s="17">
        <f>Tariff_Input!I98*P$77</f>
        <v>-9.8672214867743219E-2</v>
      </c>
      <c r="AA100" s="17">
        <f>Tariff_Input!J98*Q$77</f>
        <v>0</v>
      </c>
      <c r="AB100" s="17">
        <f>Tariff_Input!K98*R$77</f>
        <v>-0.65424862707360809</v>
      </c>
      <c r="AC100" s="17">
        <f>Tariff_Input!L98*S$77</f>
        <v>5.0272519185907937E-3</v>
      </c>
    </row>
    <row r="102" spans="2:29" x14ac:dyDescent="0.35">
      <c r="C102" s="36" t="s">
        <v>64</v>
      </c>
      <c r="D102" s="27" t="s">
        <v>2</v>
      </c>
      <c r="E102" s="27" t="s">
        <v>3</v>
      </c>
      <c r="F102" s="27" t="s">
        <v>4</v>
      </c>
      <c r="G102" s="27" t="s">
        <v>5</v>
      </c>
      <c r="H102" s="27" t="s">
        <v>6</v>
      </c>
      <c r="I102" s="27" t="s">
        <v>7</v>
      </c>
      <c r="J102" s="27" t="s">
        <v>8</v>
      </c>
      <c r="K102" s="27" t="s">
        <v>9</v>
      </c>
      <c r="L102" s="27" t="s">
        <v>10</v>
      </c>
    </row>
    <row r="103" spans="2:29" x14ac:dyDescent="0.35">
      <c r="C103" s="36"/>
      <c r="D103" s="28"/>
      <c r="E103" s="28"/>
      <c r="F103" s="28"/>
      <c r="G103" s="28"/>
      <c r="H103" s="28"/>
      <c r="I103" s="28"/>
      <c r="J103" s="28"/>
      <c r="K103" s="28"/>
      <c r="L103" s="28"/>
    </row>
    <row r="104" spans="2:29" ht="15" thickBot="1" x14ac:dyDescent="0.4">
      <c r="C104" s="37"/>
      <c r="D104" s="1" t="s">
        <v>15</v>
      </c>
      <c r="E104" s="1" t="s">
        <v>15</v>
      </c>
      <c r="F104" s="1" t="s">
        <v>15</v>
      </c>
      <c r="G104" s="1" t="s">
        <v>15</v>
      </c>
      <c r="H104" s="1" t="s">
        <v>15</v>
      </c>
      <c r="I104" s="1" t="s">
        <v>15</v>
      </c>
      <c r="J104" s="1" t="s">
        <v>15</v>
      </c>
      <c r="K104" s="1" t="s">
        <v>15</v>
      </c>
      <c r="L104" s="1" t="s">
        <v>15</v>
      </c>
    </row>
    <row r="105" spans="2:29" ht="15" thickTop="1" x14ac:dyDescent="0.35">
      <c r="C105" s="6" t="s">
        <v>65</v>
      </c>
      <c r="D105" s="8"/>
      <c r="E105" s="8"/>
      <c r="F105" s="8"/>
      <c r="G105" s="8"/>
      <c r="H105" s="8"/>
      <c r="I105" s="8"/>
      <c r="J105" s="8"/>
      <c r="K105" s="8"/>
      <c r="L105" s="8"/>
    </row>
    <row r="106" spans="2:29" x14ac:dyDescent="0.35">
      <c r="C106" s="6" t="s">
        <v>66</v>
      </c>
      <c r="D106" s="7"/>
      <c r="E106" s="7"/>
      <c r="F106" s="7"/>
      <c r="G106" s="7"/>
      <c r="H106" s="7"/>
      <c r="I106" s="7"/>
      <c r="J106" s="7"/>
      <c r="K106" s="7"/>
      <c r="L106" s="7"/>
    </row>
    <row r="107" spans="2:29" x14ac:dyDescent="0.35">
      <c r="C107" s="6" t="s">
        <v>67</v>
      </c>
      <c r="D107" s="8"/>
      <c r="E107" s="8"/>
      <c r="F107" s="8"/>
      <c r="G107" s="8"/>
      <c r="H107" s="8"/>
      <c r="I107" s="8"/>
      <c r="J107" s="8"/>
      <c r="K107" s="8">
        <f t="shared" ref="K107:L107" si="27">K106-K105</f>
        <v>0</v>
      </c>
      <c r="L107" s="8">
        <f t="shared" si="27"/>
        <v>0</v>
      </c>
    </row>
  </sheetData>
  <mergeCells count="115">
    <mergeCell ref="AA71:AA72"/>
    <mergeCell ref="AB71:AB72"/>
    <mergeCell ref="AC71:AC72"/>
    <mergeCell ref="O3:O4"/>
    <mergeCell ref="O38:O39"/>
    <mergeCell ref="O71:O72"/>
    <mergeCell ref="U71:U72"/>
    <mergeCell ref="V71:V72"/>
    <mergeCell ref="W71:W72"/>
    <mergeCell ref="X71:X72"/>
    <mergeCell ref="Y71:Y72"/>
    <mergeCell ref="Z71:Z72"/>
    <mergeCell ref="S71:S72"/>
    <mergeCell ref="Z38:Z39"/>
    <mergeCell ref="AA38:AA39"/>
    <mergeCell ref="AB38:AB39"/>
    <mergeCell ref="AC38:AC39"/>
    <mergeCell ref="U70:Y70"/>
    <mergeCell ref="Z70:AC70"/>
    <mergeCell ref="U38:U39"/>
    <mergeCell ref="V38:V39"/>
    <mergeCell ref="W38:W39"/>
    <mergeCell ref="Y38:Y39"/>
    <mergeCell ref="U37:Y37"/>
    <mergeCell ref="Z37:AC37"/>
    <mergeCell ref="P38:P39"/>
    <mergeCell ref="Q38:Q39"/>
    <mergeCell ref="R38:R39"/>
    <mergeCell ref="S38:S39"/>
    <mergeCell ref="Y5:Y6"/>
    <mergeCell ref="Z5:Z6"/>
    <mergeCell ref="AA5:AA6"/>
    <mergeCell ref="AB5:AB6"/>
    <mergeCell ref="AC5:AC6"/>
    <mergeCell ref="S3:S4"/>
    <mergeCell ref="U2:Y2"/>
    <mergeCell ref="Z2:AC2"/>
    <mergeCell ref="U3:U4"/>
    <mergeCell ref="V3:V4"/>
    <mergeCell ref="W3:W4"/>
    <mergeCell ref="X3:X4"/>
    <mergeCell ref="Y3:Y4"/>
    <mergeCell ref="Z3:Z4"/>
    <mergeCell ref="AA3:AA4"/>
    <mergeCell ref="P3:P4"/>
    <mergeCell ref="Q3:Q4"/>
    <mergeCell ref="R3:R4"/>
    <mergeCell ref="P71:P72"/>
    <mergeCell ref="Q71:Q72"/>
    <mergeCell ref="R71:R72"/>
    <mergeCell ref="N3:N4"/>
    <mergeCell ref="J71:J72"/>
    <mergeCell ref="K71:K72"/>
    <mergeCell ref="L71:L72"/>
    <mergeCell ref="N38:N39"/>
    <mergeCell ref="N71:N72"/>
    <mergeCell ref="I102:I103"/>
    <mergeCell ref="D70:H70"/>
    <mergeCell ref="I70:L70"/>
    <mergeCell ref="B71:C72"/>
    <mergeCell ref="D71:D72"/>
    <mergeCell ref="E71:E72"/>
    <mergeCell ref="F71:F72"/>
    <mergeCell ref="G71:G72"/>
    <mergeCell ref="H71:H72"/>
    <mergeCell ref="I71:I72"/>
    <mergeCell ref="J102:J103"/>
    <mergeCell ref="K102:K103"/>
    <mergeCell ref="L102:L103"/>
    <mergeCell ref="B38:C39"/>
    <mergeCell ref="D38:D39"/>
    <mergeCell ref="E38:E39"/>
    <mergeCell ref="F38:F39"/>
    <mergeCell ref="G38:G39"/>
    <mergeCell ref="H38:H39"/>
    <mergeCell ref="C102:C104"/>
    <mergeCell ref="D102:D103"/>
    <mergeCell ref="E102:E103"/>
    <mergeCell ref="F102:F103"/>
    <mergeCell ref="G102:G103"/>
    <mergeCell ref="H102:H103"/>
    <mergeCell ref="V5:V6"/>
    <mergeCell ref="W5:W6"/>
    <mergeCell ref="X5:X6"/>
    <mergeCell ref="I38:I39"/>
    <mergeCell ref="J38:J39"/>
    <mergeCell ref="K38:K39"/>
    <mergeCell ref="L38:L39"/>
    <mergeCell ref="D37:H37"/>
    <mergeCell ref="I37:L37"/>
    <mergeCell ref="X38:X39"/>
    <mergeCell ref="B5:C6"/>
    <mergeCell ref="D5:D6"/>
    <mergeCell ref="E5:E6"/>
    <mergeCell ref="F5:F6"/>
    <mergeCell ref="G5:G6"/>
    <mergeCell ref="L3:L4"/>
    <mergeCell ref="AB3:AB4"/>
    <mergeCell ref="AC3:AC4"/>
    <mergeCell ref="D2:H2"/>
    <mergeCell ref="I2:L2"/>
    <mergeCell ref="D3:D4"/>
    <mergeCell ref="E3:E4"/>
    <mergeCell ref="F3:F4"/>
    <mergeCell ref="G3:G4"/>
    <mergeCell ref="H3:H4"/>
    <mergeCell ref="I3:I4"/>
    <mergeCell ref="J3:J4"/>
    <mergeCell ref="K3:K4"/>
    <mergeCell ref="H5:H6"/>
    <mergeCell ref="I5:I6"/>
    <mergeCell ref="J5:J6"/>
    <mergeCell ref="K5:K6"/>
    <mergeCell ref="L5:L6"/>
    <mergeCell ref="U5:U6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8C3ED4-D500-4EF4-952A-7DB1CD2536D3}">
  <sheetPr codeName="Sheet5"/>
  <dimension ref="B1:L98"/>
  <sheetViews>
    <sheetView topLeftCell="A16" zoomScale="50" zoomScaleNormal="50" workbookViewId="0">
      <selection activeCell="K13" sqref="K13"/>
    </sheetView>
  </sheetViews>
  <sheetFormatPr defaultRowHeight="14.5" x14ac:dyDescent="0.35"/>
  <cols>
    <col min="3" max="3" width="35.453125" bestFit="1" customWidth="1"/>
    <col min="4" max="12" width="10.453125" customWidth="1"/>
  </cols>
  <sheetData>
    <row r="1" spans="2:12" x14ac:dyDescent="0.35">
      <c r="B1" t="s">
        <v>68</v>
      </c>
    </row>
    <row r="2" spans="2:12" x14ac:dyDescent="0.35">
      <c r="B2" s="21">
        <v>0.45</v>
      </c>
      <c r="C2" t="s">
        <v>69</v>
      </c>
    </row>
    <row r="3" spans="2:12" x14ac:dyDescent="0.35">
      <c r="B3" s="31" t="s">
        <v>11</v>
      </c>
      <c r="C3" s="32"/>
      <c r="D3" s="27" t="s">
        <v>2</v>
      </c>
      <c r="E3" s="27" t="s">
        <v>3</v>
      </c>
      <c r="F3" s="27" t="s">
        <v>4</v>
      </c>
      <c r="G3" s="27" t="s">
        <v>5</v>
      </c>
      <c r="H3" s="27" t="s">
        <v>6</v>
      </c>
      <c r="I3" s="27" t="s">
        <v>7</v>
      </c>
      <c r="J3" s="27" t="s">
        <v>8</v>
      </c>
      <c r="K3" s="27" t="s">
        <v>9</v>
      </c>
      <c r="L3" s="27" t="s">
        <v>10</v>
      </c>
    </row>
    <row r="4" spans="2:12" x14ac:dyDescent="0.35">
      <c r="B4" s="33"/>
      <c r="C4" s="33"/>
      <c r="D4" s="28"/>
      <c r="E4" s="28"/>
      <c r="F4" s="28"/>
      <c r="G4" s="28"/>
      <c r="H4" s="28"/>
      <c r="I4" s="28"/>
      <c r="J4" s="28"/>
      <c r="K4" s="28"/>
      <c r="L4" s="28"/>
    </row>
    <row r="5" spans="2:12" ht="15" thickBot="1" x14ac:dyDescent="0.4">
      <c r="B5" s="1" t="s">
        <v>13</v>
      </c>
      <c r="C5" s="1" t="s">
        <v>14</v>
      </c>
      <c r="D5" s="1" t="s">
        <v>15</v>
      </c>
      <c r="E5" s="1" t="s">
        <v>15</v>
      </c>
      <c r="F5" s="1" t="s">
        <v>15</v>
      </c>
      <c r="G5" s="1" t="s">
        <v>15</v>
      </c>
      <c r="H5" s="1" t="s">
        <v>15</v>
      </c>
      <c r="I5" s="1" t="s">
        <v>15</v>
      </c>
      <c r="J5" s="1" t="s">
        <v>15</v>
      </c>
      <c r="K5" s="1" t="s">
        <v>15</v>
      </c>
      <c r="L5" s="1" t="s">
        <v>15</v>
      </c>
    </row>
    <row r="6" spans="2:12" ht="15" thickTop="1" x14ac:dyDescent="0.35">
      <c r="B6" s="2">
        <v>1</v>
      </c>
      <c r="C6" s="3" t="s">
        <v>16</v>
      </c>
      <c r="D6" s="22">
        <f>$B$2*'tariff calc step 1'!D41+'tariff calc step 1'!D74</f>
        <v>29.141335150000003</v>
      </c>
      <c r="E6" s="22">
        <f>$B$2*'tariff calc step 1'!E41+'tariff calc step 1'!E74</f>
        <v>29.865866449999999</v>
      </c>
      <c r="F6" s="22">
        <f>$B$2*'tariff calc step 1'!F41+'tariff calc step 1'!F74</f>
        <v>31.631431799999998</v>
      </c>
      <c r="G6" s="22">
        <f>$B$2*'tariff calc step 1'!G41+'tariff calc step 1'!G74</f>
        <v>41.133225350000004</v>
      </c>
      <c r="H6" s="22">
        <f>$B$2*'tariff calc step 1'!H41+'tariff calc step 1'!H74</f>
        <v>51.46395532371033</v>
      </c>
      <c r="I6" s="22">
        <f>$B$2*'tariff calc step 1'!I41+'tariff calc step 1'!I74</f>
        <v>51.537423210680529</v>
      </c>
      <c r="J6" s="22">
        <f>$B$2*'tariff calc step 1'!J41+'tariff calc step 1'!J74</f>
        <v>52.036403406115959</v>
      </c>
      <c r="K6" s="22">
        <f>$B$2*'tariff calc step 1'!K41+'tariff calc step 1'!K74</f>
        <v>52.129656283172089</v>
      </c>
      <c r="L6" s="22">
        <f>$B$2*'tariff calc step 1'!L41+'tariff calc step 1'!L74</f>
        <v>54.221358104749903</v>
      </c>
    </row>
    <row r="7" spans="2:12" x14ac:dyDescent="0.35">
      <c r="B7" s="5">
        <v>2</v>
      </c>
      <c r="C7" s="6" t="s">
        <v>17</v>
      </c>
      <c r="D7" s="23">
        <f>$B$2*'tariff calc step 1'!D42+'tariff calc step 1'!D75</f>
        <v>24.578979100000002</v>
      </c>
      <c r="E7" s="23">
        <f>$B$2*'tariff calc step 1'!E42+'tariff calc step 1'!E75</f>
        <v>25.906665199999999</v>
      </c>
      <c r="F7" s="23">
        <f>$B$2*'tariff calc step 1'!F42+'tariff calc step 1'!F75</f>
        <v>26.596577099999998</v>
      </c>
      <c r="G7" s="23">
        <f>$B$2*'tariff calc step 1'!G42+'tariff calc step 1'!G75</f>
        <v>31.132346599999998</v>
      </c>
      <c r="H7" s="23">
        <f>$B$2*'tariff calc step 1'!H42+'tariff calc step 1'!H75</f>
        <v>42.473467532324371</v>
      </c>
      <c r="I7" s="23">
        <f>$B$2*'tariff calc step 1'!I42+'tariff calc step 1'!I75</f>
        <v>44.498764021423767</v>
      </c>
      <c r="J7" s="23">
        <f>$B$2*'tariff calc step 1'!J42+'tariff calc step 1'!J75</f>
        <v>45.094388581210268</v>
      </c>
      <c r="K7" s="23">
        <f>$B$2*'tariff calc step 1'!K42+'tariff calc step 1'!K75</f>
        <v>48.477883804148519</v>
      </c>
      <c r="L7" s="23">
        <f>$B$2*'tariff calc step 1'!L42+'tariff calc step 1'!L75</f>
        <v>49.85899756944216</v>
      </c>
    </row>
    <row r="8" spans="2:12" x14ac:dyDescent="0.35">
      <c r="B8" s="5">
        <v>3</v>
      </c>
      <c r="C8" s="6" t="s">
        <v>18</v>
      </c>
      <c r="D8" s="24">
        <f>$B$2*'tariff calc step 1'!D43+'tariff calc step 1'!D76</f>
        <v>27.046051200000001</v>
      </c>
      <c r="E8" s="24">
        <f>$B$2*'tariff calc step 1'!E43+'tariff calc step 1'!E76</f>
        <v>28.4634429</v>
      </c>
      <c r="F8" s="24">
        <f>$B$2*'tariff calc step 1'!F43+'tariff calc step 1'!F76</f>
        <v>27.710295649999999</v>
      </c>
      <c r="G8" s="24">
        <f>$B$2*'tariff calc step 1'!G43+'tariff calc step 1'!G76</f>
        <v>29.4265629</v>
      </c>
      <c r="H8" s="24">
        <f>$B$2*'tariff calc step 1'!H43+'tariff calc step 1'!H76</f>
        <v>39.199823834738709</v>
      </c>
      <c r="I8" s="24">
        <f>$B$2*'tariff calc step 1'!I43+'tariff calc step 1'!I76</f>
        <v>44.021211423276924</v>
      </c>
      <c r="J8" s="24">
        <f>$B$2*'tariff calc step 1'!J43+'tariff calc step 1'!J76</f>
        <v>44.591522163244043</v>
      </c>
      <c r="K8" s="24">
        <f>$B$2*'tariff calc step 1'!K43+'tariff calc step 1'!K76</f>
        <v>45.113737583666321</v>
      </c>
      <c r="L8" s="24">
        <f>$B$2*'tariff calc step 1'!L43+'tariff calc step 1'!L76</f>
        <v>46.653941067278176</v>
      </c>
    </row>
    <row r="9" spans="2:12" x14ac:dyDescent="0.35">
      <c r="B9" s="5">
        <v>4</v>
      </c>
      <c r="C9" s="6" t="s">
        <v>19</v>
      </c>
      <c r="D9" s="23">
        <f>$B$2*'tariff calc step 1'!D44+'tariff calc step 1'!D77</f>
        <v>28.8228762</v>
      </c>
      <c r="E9" s="23">
        <f>$B$2*'tariff calc step 1'!E44+'tariff calc step 1'!E77</f>
        <v>37.745173899999998</v>
      </c>
      <c r="F9" s="23">
        <f>$B$2*'tariff calc step 1'!F44+'tariff calc step 1'!F77</f>
        <v>37.198488650000002</v>
      </c>
      <c r="G9" s="23">
        <f>$B$2*'tariff calc step 1'!G44+'tariff calc step 1'!G77</f>
        <v>38.960523899999998</v>
      </c>
      <c r="H9" s="23">
        <f>$B$2*'tariff calc step 1'!H44+'tariff calc step 1'!H77</f>
        <v>48.098901834738712</v>
      </c>
      <c r="I9" s="23">
        <f>$B$2*'tariff calc step 1'!I44+'tariff calc step 1'!I77</f>
        <v>48.416992403633671</v>
      </c>
      <c r="J9" s="23">
        <f>$B$2*'tariff calc step 1'!J44+'tariff calc step 1'!J77</f>
        <v>48.888792925628564</v>
      </c>
      <c r="K9" s="23">
        <f>$B$2*'tariff calc step 1'!K44+'tariff calc step 1'!K77</f>
        <v>49.878728846802801</v>
      </c>
      <c r="L9" s="23">
        <f>$B$2*'tariff calc step 1'!L44+'tariff calc step 1'!L77</f>
        <v>51.748652823175007</v>
      </c>
    </row>
    <row r="10" spans="2:12" x14ac:dyDescent="0.35">
      <c r="B10" s="5">
        <v>5</v>
      </c>
      <c r="C10" s="6" t="s">
        <v>20</v>
      </c>
      <c r="D10" s="24">
        <f>$B$2*'tariff calc step 1'!D45+'tariff calc step 1'!D78</f>
        <v>21.6738213</v>
      </c>
      <c r="E10" s="24">
        <f>$B$2*'tariff calc step 1'!E45+'tariff calc step 1'!E78</f>
        <v>23.199120149999999</v>
      </c>
      <c r="F10" s="24">
        <f>$B$2*'tariff calc step 1'!F45+'tariff calc step 1'!F78</f>
        <v>22.473503800000003</v>
      </c>
      <c r="G10" s="24">
        <f>$B$2*'tariff calc step 1'!G45+'tariff calc step 1'!G78</f>
        <v>23.694270700000001</v>
      </c>
      <c r="H10" s="24">
        <f>$B$2*'tariff calc step 1'!H45+'tariff calc step 1'!H78</f>
        <v>33.315622215980653</v>
      </c>
      <c r="I10" s="24">
        <f>$B$2*'tariff calc step 1'!I45+'tariff calc step 1'!I78</f>
        <v>43.008084046873051</v>
      </c>
      <c r="J10" s="24">
        <f>$B$2*'tariff calc step 1'!J45+'tariff calc step 1'!J78</f>
        <v>44.543711788733994</v>
      </c>
      <c r="K10" s="24">
        <f>$B$2*'tariff calc step 1'!K45+'tariff calc step 1'!K78</f>
        <v>45.023596313273089</v>
      </c>
      <c r="L10" s="24">
        <f>$B$2*'tariff calc step 1'!L45+'tariff calc step 1'!L78</f>
        <v>50.070834962363456</v>
      </c>
    </row>
    <row r="11" spans="2:12" x14ac:dyDescent="0.35">
      <c r="B11" s="5">
        <v>6</v>
      </c>
      <c r="C11" s="6" t="s">
        <v>21</v>
      </c>
      <c r="D11" s="23">
        <f>$B$2*'tariff calc step 1'!D46+'tariff calc step 1'!D79</f>
        <v>22.33954335</v>
      </c>
      <c r="E11" s="23">
        <f>$B$2*'tariff calc step 1'!E46+'tariff calc step 1'!E79</f>
        <v>22.88310105</v>
      </c>
      <c r="F11" s="23">
        <f>$B$2*'tariff calc step 1'!F46+'tariff calc step 1'!F79</f>
        <v>22.353517600000004</v>
      </c>
      <c r="G11" s="23">
        <f>$B$2*'tariff calc step 1'!G46+'tariff calc step 1'!G79</f>
        <v>23.523826150000001</v>
      </c>
      <c r="H11" s="23">
        <f>$B$2*'tariff calc step 1'!H46+'tariff calc step 1'!H79</f>
        <v>32.051091928901812</v>
      </c>
      <c r="I11" s="23">
        <f>$B$2*'tariff calc step 1'!I46+'tariff calc step 1'!I79</f>
        <v>35.949697623701915</v>
      </c>
      <c r="J11" s="23">
        <f>$B$2*'tariff calc step 1'!J46+'tariff calc step 1'!J79</f>
        <v>36.475865922384145</v>
      </c>
      <c r="K11" s="23">
        <f>$B$2*'tariff calc step 1'!K46+'tariff calc step 1'!K79</f>
        <v>37.134874835692031</v>
      </c>
      <c r="L11" s="23">
        <f>$B$2*'tariff calc step 1'!L46+'tariff calc step 1'!L79</f>
        <v>38.733714605650789</v>
      </c>
    </row>
    <row r="12" spans="2:12" x14ac:dyDescent="0.35">
      <c r="B12" s="5">
        <v>7</v>
      </c>
      <c r="C12" s="6" t="s">
        <v>22</v>
      </c>
      <c r="D12" s="24">
        <f>$B$2*'tariff calc step 1'!D47+'tariff calc step 1'!D80</f>
        <v>27.884464049999998</v>
      </c>
      <c r="E12" s="24">
        <f>$B$2*'tariff calc step 1'!E47+'tariff calc step 1'!E80</f>
        <v>31.079871000000001</v>
      </c>
      <c r="F12" s="24">
        <f>$B$2*'tariff calc step 1'!F47+'tariff calc step 1'!F80</f>
        <v>27.49143445</v>
      </c>
      <c r="G12" s="24">
        <f>$B$2*'tariff calc step 1'!G47+'tariff calc step 1'!G80</f>
        <v>27.4986964</v>
      </c>
      <c r="H12" s="24">
        <f>$B$2*'tariff calc step 1'!H47+'tariff calc step 1'!H80</f>
        <v>36.295654536972449</v>
      </c>
      <c r="I12" s="24">
        <f>$B$2*'tariff calc step 1'!I47+'tariff calc step 1'!I80</f>
        <v>38.910884464147841</v>
      </c>
      <c r="J12" s="24">
        <f>$B$2*'tariff calc step 1'!J47+'tariff calc step 1'!J80</f>
        <v>39.320829418396841</v>
      </c>
      <c r="K12" s="24">
        <f>$B$2*'tariff calc step 1'!K47+'tariff calc step 1'!K80</f>
        <v>40.637639456288895</v>
      </c>
      <c r="L12" s="24">
        <f>$B$2*'tariff calc step 1'!L47+'tariff calc step 1'!L80</f>
        <v>43.525890777725479</v>
      </c>
    </row>
    <row r="13" spans="2:12" x14ac:dyDescent="0.35">
      <c r="B13" s="5">
        <v>8</v>
      </c>
      <c r="C13" s="6" t="s">
        <v>23</v>
      </c>
      <c r="D13" s="23">
        <f>$B$2*'tariff calc step 1'!D48+'tariff calc step 1'!D81</f>
        <v>18.697955050000001</v>
      </c>
      <c r="E13" s="23">
        <f>$B$2*'tariff calc step 1'!E48+'tariff calc step 1'!E81</f>
        <v>19.538292999999999</v>
      </c>
      <c r="F13" s="23">
        <f>$B$2*'tariff calc step 1'!F48+'tariff calc step 1'!F81</f>
        <v>18.873864449999999</v>
      </c>
      <c r="G13" s="23">
        <f>$B$2*'tariff calc step 1'!G48+'tariff calc step 1'!G81</f>
        <v>19.8806194</v>
      </c>
      <c r="H13" s="23">
        <f>$B$2*'tariff calc step 1'!H48+'tariff calc step 1'!H81</f>
        <v>28.084984536972449</v>
      </c>
      <c r="I13" s="23">
        <f>$B$2*'tariff calc step 1'!I48+'tariff calc step 1'!I81</f>
        <v>33.58699141027278</v>
      </c>
      <c r="J13" s="23">
        <f>$B$2*'tariff calc step 1'!J48+'tariff calc step 1'!J81</f>
        <v>34.136810853019739</v>
      </c>
      <c r="K13" s="23">
        <f>$B$2*'tariff calc step 1'!K48+'tariff calc step 1'!K81</f>
        <v>35.119943919191968</v>
      </c>
      <c r="L13" s="23">
        <f>$B$2*'tariff calc step 1'!L48+'tariff calc step 1'!L81</f>
        <v>37.099636754021944</v>
      </c>
    </row>
    <row r="14" spans="2:12" x14ac:dyDescent="0.35">
      <c r="B14" s="5">
        <v>9</v>
      </c>
      <c r="C14" s="6" t="s">
        <v>24</v>
      </c>
      <c r="D14" s="24">
        <f>$B$2*'tariff calc step 1'!D49+'tariff calc step 1'!D82</f>
        <v>18.343064699999999</v>
      </c>
      <c r="E14" s="24">
        <f>$B$2*'tariff calc step 1'!E49+'tariff calc step 1'!E82</f>
        <v>19.543316900000001</v>
      </c>
      <c r="F14" s="24">
        <f>$B$2*'tariff calc step 1'!F49+'tariff calc step 1'!F82</f>
        <v>18.594505699999999</v>
      </c>
      <c r="G14" s="24">
        <f>$B$2*'tariff calc step 1'!G49+'tariff calc step 1'!G82</f>
        <v>18.311657400000001</v>
      </c>
      <c r="H14" s="24">
        <f>$B$2*'tariff calc step 1'!H49+'tariff calc step 1'!H82</f>
        <v>27.314051928392928</v>
      </c>
      <c r="I14" s="24">
        <f>$B$2*'tariff calc step 1'!I49+'tariff calc step 1'!I82</f>
        <v>35.02536114833962</v>
      </c>
      <c r="J14" s="24">
        <f>$B$2*'tariff calc step 1'!J49+'tariff calc step 1'!J82</f>
        <v>35.523045437855494</v>
      </c>
      <c r="K14" s="24">
        <f>$B$2*'tariff calc step 1'!K49+'tariff calc step 1'!K82</f>
        <v>36.238599290493852</v>
      </c>
      <c r="L14" s="24">
        <f>$B$2*'tariff calc step 1'!L49+'tariff calc step 1'!L82</f>
        <v>37.946295729987675</v>
      </c>
    </row>
    <row r="15" spans="2:12" x14ac:dyDescent="0.35">
      <c r="B15" s="5">
        <v>10</v>
      </c>
      <c r="C15" s="6" t="s">
        <v>25</v>
      </c>
      <c r="D15" s="23">
        <f>$B$2*'tariff calc step 1'!D50+'tariff calc step 1'!D83</f>
        <v>17.746350899999999</v>
      </c>
      <c r="E15" s="23">
        <f>$B$2*'tariff calc step 1'!E50+'tariff calc step 1'!E83</f>
        <v>18.957509250000001</v>
      </c>
      <c r="F15" s="23">
        <f>$B$2*'tariff calc step 1'!F50+'tariff calc step 1'!F83</f>
        <v>18.268165249999999</v>
      </c>
      <c r="G15" s="23">
        <f>$B$2*'tariff calc step 1'!G50+'tariff calc step 1'!G83</f>
        <v>19.113408550000003</v>
      </c>
      <c r="H15" s="23">
        <f>$B$2*'tariff calc step 1'!H50+'tariff calc step 1'!H83</f>
        <v>26.132444647691301</v>
      </c>
      <c r="I15" s="23">
        <f>$B$2*'tariff calc step 1'!I50+'tariff calc step 1'!I83</f>
        <v>29.418275829505568</v>
      </c>
      <c r="J15" s="23">
        <f>$B$2*'tariff calc step 1'!J50+'tariff calc step 1'!J83</f>
        <v>30.096472650219873</v>
      </c>
      <c r="K15" s="23">
        <f>$B$2*'tariff calc step 1'!K50+'tariff calc step 1'!K83</f>
        <v>30.963419145830063</v>
      </c>
      <c r="L15" s="23">
        <f>$B$2*'tariff calc step 1'!L50+'tariff calc step 1'!L83</f>
        <v>33.368098655291057</v>
      </c>
    </row>
    <row r="16" spans="2:12" x14ac:dyDescent="0.35">
      <c r="B16" s="5">
        <v>11</v>
      </c>
      <c r="C16" s="6" t="s">
        <v>26</v>
      </c>
      <c r="D16" s="24">
        <f>$B$2*'tariff calc step 1'!D51+'tariff calc step 1'!D84</f>
        <v>12.169393899999999</v>
      </c>
      <c r="E16" s="24">
        <f>$B$2*'tariff calc step 1'!E51+'tariff calc step 1'!E84</f>
        <v>13.728819250000001</v>
      </c>
      <c r="F16" s="24">
        <f>$B$2*'tariff calc step 1'!F51+'tariff calc step 1'!F84</f>
        <v>12.127709250000001</v>
      </c>
      <c r="G16" s="24">
        <f>$B$2*'tariff calc step 1'!G51+'tariff calc step 1'!G84</f>
        <v>13.127495550000001</v>
      </c>
      <c r="H16" s="24">
        <f>$B$2*'tariff calc step 1'!H51+'tariff calc step 1'!H84</f>
        <v>21.301765647691298</v>
      </c>
      <c r="I16" s="24">
        <f>$B$2*'tariff calc step 1'!I51+'tariff calc step 1'!I84</f>
        <v>23.757883539545197</v>
      </c>
      <c r="J16" s="24">
        <f>$B$2*'tariff calc step 1'!J51+'tariff calc step 1'!J84</f>
        <v>24.574250154127686</v>
      </c>
      <c r="K16" s="24">
        <f>$B$2*'tariff calc step 1'!K51+'tariff calc step 1'!K84</f>
        <v>24.828417622083734</v>
      </c>
      <c r="L16" s="24">
        <f>$B$2*'tariff calc step 1'!L51+'tariff calc step 1'!L84</f>
        <v>28.736424615809923</v>
      </c>
    </row>
    <row r="17" spans="2:12" x14ac:dyDescent="0.35">
      <c r="B17" s="5">
        <v>12</v>
      </c>
      <c r="C17" s="6" t="s">
        <v>27</v>
      </c>
      <c r="D17" s="23">
        <f>$B$2*'tariff calc step 1'!D52+'tariff calc step 1'!D85</f>
        <v>11.0805016</v>
      </c>
      <c r="E17" s="23">
        <f>$B$2*'tariff calc step 1'!E52+'tariff calc step 1'!E85</f>
        <v>12.66159575</v>
      </c>
      <c r="F17" s="23">
        <f>$B$2*'tariff calc step 1'!F52+'tariff calc step 1'!F85</f>
        <v>12.154807049999999</v>
      </c>
      <c r="G17" s="23">
        <f>$B$2*'tariff calc step 1'!G52+'tariff calc step 1'!G85</f>
        <v>12.934605449999999</v>
      </c>
      <c r="H17" s="23">
        <f>$B$2*'tariff calc step 1'!H52+'tariff calc step 1'!H85</f>
        <v>17.888554290172134</v>
      </c>
      <c r="I17" s="23">
        <f>$B$2*'tariff calc step 1'!I52+'tariff calc step 1'!I85</f>
        <v>19.324813797850709</v>
      </c>
      <c r="J17" s="23">
        <f>$B$2*'tariff calc step 1'!J52+'tariff calc step 1'!J85</f>
        <v>18.859028926602122</v>
      </c>
      <c r="K17" s="23">
        <f>$B$2*'tariff calc step 1'!K52+'tariff calc step 1'!K85</f>
        <v>19.132314143178657</v>
      </c>
      <c r="L17" s="23">
        <f>$B$2*'tariff calc step 1'!L52+'tariff calc step 1'!L85</f>
        <v>20.678203356918235</v>
      </c>
    </row>
    <row r="18" spans="2:12" x14ac:dyDescent="0.35">
      <c r="B18" s="5">
        <v>13</v>
      </c>
      <c r="C18" s="6" t="s">
        <v>28</v>
      </c>
      <c r="D18" s="24">
        <f>$B$2*'tariff calc step 1'!D53+'tariff calc step 1'!D86</f>
        <v>7.49260825</v>
      </c>
      <c r="E18" s="24">
        <f>$B$2*'tariff calc step 1'!E53+'tariff calc step 1'!E86</f>
        <v>7.8108476500000004</v>
      </c>
      <c r="F18" s="24">
        <f>$B$2*'tariff calc step 1'!F53+'tariff calc step 1'!F86</f>
        <v>6.7202502000000006</v>
      </c>
      <c r="G18" s="24">
        <f>$B$2*'tariff calc step 1'!G53+'tariff calc step 1'!G86</f>
        <v>7.2326737000000003</v>
      </c>
      <c r="H18" s="24">
        <f>$B$2*'tariff calc step 1'!H53+'tariff calc step 1'!H86</f>
        <v>7.0797582524176192</v>
      </c>
      <c r="I18" s="24">
        <f>$B$2*'tariff calc step 1'!I53+'tariff calc step 1'!I86</f>
        <v>9.3890370676232386</v>
      </c>
      <c r="J18" s="24">
        <f>$B$2*'tariff calc step 1'!J53+'tariff calc step 1'!J86</f>
        <v>10.20371563740383</v>
      </c>
      <c r="K18" s="24">
        <f>$B$2*'tariff calc step 1'!K53+'tariff calc step 1'!K86</f>
        <v>10.339255941301671</v>
      </c>
      <c r="L18" s="24">
        <f>$B$2*'tariff calc step 1'!L53+'tariff calc step 1'!L86</f>
        <v>11.666803345880869</v>
      </c>
    </row>
    <row r="19" spans="2:12" x14ac:dyDescent="0.35">
      <c r="B19" s="5">
        <v>14</v>
      </c>
      <c r="C19" s="6" t="s">
        <v>29</v>
      </c>
      <c r="D19" s="23">
        <f>$B$2*'tariff calc step 1'!D54+'tariff calc step 1'!D87</f>
        <v>4.6233822499999997</v>
      </c>
      <c r="E19" s="23">
        <f>$B$2*'tariff calc step 1'!E54+'tariff calc step 1'!E87</f>
        <v>5.3593356500000002</v>
      </c>
      <c r="F19" s="23">
        <f>$B$2*'tariff calc step 1'!F54+'tariff calc step 1'!F87</f>
        <v>4.5714632000000002</v>
      </c>
      <c r="G19" s="23">
        <f>$B$2*'tariff calc step 1'!G54+'tariff calc step 1'!G87</f>
        <v>5.0143507000000005</v>
      </c>
      <c r="H19" s="23">
        <f>$B$2*'tariff calc step 1'!H54+'tariff calc step 1'!H87</f>
        <v>7.1184462524176197</v>
      </c>
      <c r="I19" s="23">
        <f>$B$2*'tariff calc step 1'!I54+'tariff calc step 1'!I87</f>
        <v>7.1310477066855853</v>
      </c>
      <c r="J19" s="23">
        <f>$B$2*'tariff calc step 1'!J54+'tariff calc step 1'!J87</f>
        <v>7.4540380366029746</v>
      </c>
      <c r="K19" s="23">
        <f>$B$2*'tariff calc step 1'!K54+'tariff calc step 1'!K87</f>
        <v>6.9605634781691235</v>
      </c>
      <c r="L19" s="23">
        <f>$B$2*'tariff calc step 1'!L54+'tariff calc step 1'!L87</f>
        <v>7.3873923509289412</v>
      </c>
    </row>
    <row r="20" spans="2:12" x14ac:dyDescent="0.35">
      <c r="B20" s="5">
        <v>15</v>
      </c>
      <c r="C20" s="6" t="s">
        <v>30</v>
      </c>
      <c r="D20" s="24">
        <f>$B$2*'tariff calc step 1'!D55+'tariff calc step 1'!D88</f>
        <v>1.6101846500000001</v>
      </c>
      <c r="E20" s="24">
        <f>$B$2*'tariff calc step 1'!E55+'tariff calc step 1'!E88</f>
        <v>1.73650115</v>
      </c>
      <c r="F20" s="24">
        <f>$B$2*'tariff calc step 1'!F55+'tariff calc step 1'!F88</f>
        <v>1.6049778000000001</v>
      </c>
      <c r="G20" s="24">
        <f>$B$2*'tariff calc step 1'!G55+'tariff calc step 1'!G88</f>
        <v>1.92684655</v>
      </c>
      <c r="H20" s="24">
        <f>$B$2*'tariff calc step 1'!H55+'tariff calc step 1'!H88</f>
        <v>1.1911726248236527</v>
      </c>
      <c r="I20" s="24">
        <f>$B$2*'tariff calc step 1'!I55+'tariff calc step 1'!I88</f>
        <v>4.3385466467621434</v>
      </c>
      <c r="J20" s="24">
        <f>$B$2*'tariff calc step 1'!J55+'tariff calc step 1'!J88</f>
        <v>4.4823194904255121</v>
      </c>
      <c r="K20" s="24">
        <f>$B$2*'tariff calc step 1'!K55+'tariff calc step 1'!K88</f>
        <v>4.4028613547997129</v>
      </c>
      <c r="L20" s="24">
        <f>$B$2*'tariff calc step 1'!L55+'tariff calc step 1'!L88</f>
        <v>4.2494722567017895</v>
      </c>
    </row>
    <row r="21" spans="2:12" x14ac:dyDescent="0.35">
      <c r="B21" s="5">
        <v>16</v>
      </c>
      <c r="C21" s="6" t="s">
        <v>31</v>
      </c>
      <c r="D21" s="23">
        <f>$B$2*'tariff calc step 1'!D56+'tariff calc step 1'!D89</f>
        <v>0.55024830000000002</v>
      </c>
      <c r="E21" s="23">
        <f>$B$2*'tariff calc step 1'!E56+'tariff calc step 1'!E89</f>
        <v>0.92562545000000007</v>
      </c>
      <c r="F21" s="23">
        <f>$B$2*'tariff calc step 1'!F56+'tariff calc step 1'!F89</f>
        <v>0.85162860000000007</v>
      </c>
      <c r="G21" s="23">
        <f>$B$2*'tariff calc step 1'!G56+'tariff calc step 1'!G89</f>
        <v>1.155618</v>
      </c>
      <c r="H21" s="23">
        <f>$B$2*'tariff calc step 1'!H56+'tariff calc step 1'!H89</f>
        <v>0.78374465524602233</v>
      </c>
      <c r="I21" s="23">
        <f>$B$2*'tariff calc step 1'!I56+'tariff calc step 1'!I89</f>
        <v>1.1682265690743918</v>
      </c>
      <c r="J21" s="23">
        <f>$B$2*'tariff calc step 1'!J56+'tariff calc step 1'!J89</f>
        <v>1.3371816786690409</v>
      </c>
      <c r="K21" s="23">
        <f>$B$2*'tariff calc step 1'!K56+'tariff calc step 1'!K89</f>
        <v>0.94182959953183476</v>
      </c>
      <c r="L21" s="23">
        <f>$B$2*'tariff calc step 1'!L56+'tariff calc step 1'!L89</f>
        <v>0.70962796966131969</v>
      </c>
    </row>
    <row r="22" spans="2:12" x14ac:dyDescent="0.35">
      <c r="B22" s="5">
        <v>17</v>
      </c>
      <c r="C22" s="6" t="s">
        <v>32</v>
      </c>
      <c r="D22" s="24">
        <f>$B$2*'tariff calc step 1'!D57+'tariff calc step 1'!D90</f>
        <v>0.20478869999999999</v>
      </c>
      <c r="E22" s="24">
        <f>$B$2*'tariff calc step 1'!E57+'tariff calc step 1'!E90</f>
        <v>-9.325195E-2</v>
      </c>
      <c r="F22" s="24">
        <f>$B$2*'tariff calc step 1'!F57+'tariff calc step 1'!F90</f>
        <v>-0.21999915</v>
      </c>
      <c r="G22" s="24">
        <f>$B$2*'tariff calc step 1'!G57+'tariff calc step 1'!G90</f>
        <v>-0.10751895</v>
      </c>
      <c r="H22" s="24">
        <f>$B$2*'tariff calc step 1'!H57+'tariff calc step 1'!H90</f>
        <v>-0.82312124970426448</v>
      </c>
      <c r="I22" s="24">
        <f>$B$2*'tariff calc step 1'!I57+'tariff calc step 1'!I90</f>
        <v>1.0201379713078915</v>
      </c>
      <c r="J22" s="24">
        <f>$B$2*'tariff calc step 1'!J57+'tariff calc step 1'!J90</f>
        <v>1.1450592763490972</v>
      </c>
      <c r="K22" s="24">
        <f>$B$2*'tariff calc step 1'!K57+'tariff calc step 1'!K90</f>
        <v>1.2330382379365785</v>
      </c>
      <c r="L22" s="24">
        <f>$B$2*'tariff calc step 1'!L57+'tariff calc step 1'!L90</f>
        <v>1.5224680107409472</v>
      </c>
    </row>
    <row r="23" spans="2:12" x14ac:dyDescent="0.35">
      <c r="B23" s="5">
        <v>18</v>
      </c>
      <c r="C23" s="6" t="s">
        <v>33</v>
      </c>
      <c r="D23" s="23">
        <f>$B$2*'tariff calc step 1'!D58+'tariff calc step 1'!D91</f>
        <v>0.58650345000000004</v>
      </c>
      <c r="E23" s="23">
        <f>$B$2*'tariff calc step 1'!E58+'tariff calc step 1'!E91</f>
        <v>0.3313586</v>
      </c>
      <c r="F23" s="23">
        <f>$B$2*'tariff calc step 1'!F58+'tariff calc step 1'!F91</f>
        <v>0.19030905000000001</v>
      </c>
      <c r="G23" s="23">
        <f>$B$2*'tariff calc step 1'!G58+'tariff calc step 1'!G91</f>
        <v>0.1679436</v>
      </c>
      <c r="H23" s="23">
        <f>$B$2*'tariff calc step 1'!H58+'tariff calc step 1'!H91</f>
        <v>-0.40799488028777459</v>
      </c>
      <c r="I23" s="23">
        <f>$B$2*'tariff calc step 1'!I58+'tariff calc step 1'!I91</f>
        <v>2.2020103989341249</v>
      </c>
      <c r="J23" s="23">
        <f>$B$2*'tariff calc step 1'!J58+'tariff calc step 1'!J91</f>
        <v>2.3600457780961825</v>
      </c>
      <c r="K23" s="23">
        <f>$B$2*'tariff calc step 1'!K58+'tariff calc step 1'!K91</f>
        <v>2.2238984483360955</v>
      </c>
      <c r="L23" s="23">
        <f>$B$2*'tariff calc step 1'!L58+'tariff calc step 1'!L91</f>
        <v>2.53178677361374</v>
      </c>
    </row>
    <row r="24" spans="2:12" x14ac:dyDescent="0.35">
      <c r="B24" s="5">
        <v>19</v>
      </c>
      <c r="C24" s="6" t="s">
        <v>34</v>
      </c>
      <c r="D24" s="24">
        <f>$B$2*'tariff calc step 1'!D59+'tariff calc step 1'!D92</f>
        <v>0.29721375</v>
      </c>
      <c r="E24" s="24">
        <f>$B$2*'tariff calc step 1'!E59+'tariff calc step 1'!E92</f>
        <v>1.3916346499999999</v>
      </c>
      <c r="F24" s="24">
        <f>$B$2*'tariff calc step 1'!F59+'tariff calc step 1'!F92</f>
        <v>1.38211065</v>
      </c>
      <c r="G24" s="24">
        <f>$B$2*'tariff calc step 1'!G59+'tariff calc step 1'!G92</f>
        <v>1.69797825</v>
      </c>
      <c r="H24" s="24">
        <f>$B$2*'tariff calc step 1'!H59+'tariff calc step 1'!H92</f>
        <v>1.1685552809720805</v>
      </c>
      <c r="I24" s="24">
        <f>$B$2*'tariff calc step 1'!I59+'tariff calc step 1'!I92</f>
        <v>0.73658459746337535</v>
      </c>
      <c r="J24" s="24">
        <f>$B$2*'tariff calc step 1'!J59+'tariff calc step 1'!J92</f>
        <v>0.87926323629493064</v>
      </c>
      <c r="K24" s="24">
        <f>$B$2*'tariff calc step 1'!K59+'tariff calc step 1'!K92</f>
        <v>0.4509370352163975</v>
      </c>
      <c r="L24" s="24">
        <f>$B$2*'tariff calc step 1'!L59+'tariff calc step 1'!L92</f>
        <v>-0.34328865507613421</v>
      </c>
    </row>
    <row r="25" spans="2:12" x14ac:dyDescent="0.35">
      <c r="B25" s="5">
        <v>20</v>
      </c>
      <c r="C25" s="6" t="s">
        <v>35</v>
      </c>
      <c r="D25" s="23">
        <f>$B$2*'tariff calc step 1'!D60+'tariff calc step 1'!D93</f>
        <v>-3.8156953500000004</v>
      </c>
      <c r="E25" s="23">
        <f>$B$2*'tariff calc step 1'!E60+'tariff calc step 1'!E93</f>
        <v>-3.2616382499999999</v>
      </c>
      <c r="F25" s="23">
        <f>$B$2*'tariff calc step 1'!F60+'tariff calc step 1'!F93</f>
        <v>-3.5457781500000003</v>
      </c>
      <c r="G25" s="23">
        <f>$B$2*'tariff calc step 1'!G60+'tariff calc step 1'!G93</f>
        <v>-3.5009104500000001</v>
      </c>
      <c r="H25" s="23">
        <f>$B$2*'tariff calc step 1'!H60+'tariff calc step 1'!H93</f>
        <v>-4.1214092270551435</v>
      </c>
      <c r="I25" s="23">
        <f>$B$2*'tariff calc step 1'!I60+'tariff calc step 1'!I93</f>
        <v>-1.2632835952025661</v>
      </c>
      <c r="J25" s="23">
        <f>$B$2*'tariff calc step 1'!J60+'tariff calc step 1'!J93</f>
        <v>-1.8765767859060547</v>
      </c>
      <c r="K25" s="23">
        <f>$B$2*'tariff calc step 1'!K60+'tariff calc step 1'!K93</f>
        <v>-1.5884395978864316</v>
      </c>
      <c r="L25" s="23">
        <f>$B$2*'tariff calc step 1'!L60+'tariff calc step 1'!L93</f>
        <v>-1.6005294134470791</v>
      </c>
    </row>
    <row r="26" spans="2:12" x14ac:dyDescent="0.35">
      <c r="B26" s="5">
        <v>21</v>
      </c>
      <c r="C26" s="6" t="s">
        <v>36</v>
      </c>
      <c r="D26" s="24">
        <f>$B$2*'tariff calc step 1'!D61+'tariff calc step 1'!D94</f>
        <v>-3.7139319000000004</v>
      </c>
      <c r="E26" s="24">
        <f>$B$2*'tariff calc step 1'!E61+'tariff calc step 1'!E94</f>
        <v>-3.5114773500000003</v>
      </c>
      <c r="F26" s="24">
        <f>$B$2*'tariff calc step 1'!F61+'tariff calc step 1'!F94</f>
        <v>-3.4336269000000001</v>
      </c>
      <c r="G26" s="24">
        <f>$B$2*'tariff calc step 1'!G61+'tariff calc step 1'!G94</f>
        <v>-3.2851831499999999</v>
      </c>
      <c r="H26" s="24">
        <f>$B$2*'tariff calc step 1'!H61+'tariff calc step 1'!H94</f>
        <v>-4.0320871023137341</v>
      </c>
      <c r="I26" s="24">
        <f>$B$2*'tariff calc step 1'!I61+'tariff calc step 1'!I94</f>
        <v>-1.2771876603328352</v>
      </c>
      <c r="J26" s="24">
        <f>$B$2*'tariff calc step 1'!J61+'tariff calc step 1'!J94</f>
        <v>-1.898649330318706</v>
      </c>
      <c r="K26" s="24">
        <f>$B$2*'tariff calc step 1'!K61+'tariff calc step 1'!K94</f>
        <v>-1.6016767292946514</v>
      </c>
      <c r="L26" s="24">
        <f>$B$2*'tariff calc step 1'!L61+'tariff calc step 1'!L94</f>
        <v>-1.6059038226072131</v>
      </c>
    </row>
    <row r="27" spans="2:12" x14ac:dyDescent="0.35">
      <c r="B27" s="5">
        <v>22</v>
      </c>
      <c r="C27" s="6" t="s">
        <v>37</v>
      </c>
      <c r="D27" s="23">
        <f>$B$2*'tariff calc step 1'!D62+'tariff calc step 1'!D95</f>
        <v>-9.3714123999999988</v>
      </c>
      <c r="E27" s="23">
        <f>$B$2*'tariff calc step 1'!E62+'tariff calc step 1'!E95</f>
        <v>-8.4728339500000001</v>
      </c>
      <c r="F27" s="23">
        <f>$B$2*'tariff calc step 1'!F62+'tariff calc step 1'!F95</f>
        <v>-7.3124650500000001</v>
      </c>
      <c r="G27" s="23">
        <f>$B$2*'tariff calc step 1'!G62+'tariff calc step 1'!G95</f>
        <v>-6.5942040999999998</v>
      </c>
      <c r="H27" s="23">
        <f>$B$2*'tariff calc step 1'!H62+'tariff calc step 1'!H95</f>
        <v>-7.6180672116136749</v>
      </c>
      <c r="I27" s="23">
        <f>$B$2*'tariff calc step 1'!I62+'tariff calc step 1'!I95</f>
        <v>-4.5267084135774338</v>
      </c>
      <c r="J27" s="23">
        <f>$B$2*'tariff calc step 1'!J62+'tariff calc step 1'!J95</f>
        <v>-4.8555724503808699</v>
      </c>
      <c r="K27" s="23">
        <f>$B$2*'tariff calc step 1'!K62+'tariff calc step 1'!K95</f>
        <v>-6.1322962128785479</v>
      </c>
      <c r="L27" s="23">
        <f>$B$2*'tariff calc step 1'!L62+'tariff calc step 1'!L95</f>
        <v>-5.4591484078582928</v>
      </c>
    </row>
    <row r="28" spans="2:12" x14ac:dyDescent="0.35">
      <c r="B28" s="5">
        <v>23</v>
      </c>
      <c r="C28" s="6" t="s">
        <v>38</v>
      </c>
      <c r="D28" s="24">
        <f>$B$2*'tariff calc step 1'!D63+'tariff calc step 1'!D96</f>
        <v>-2.0499524000000005</v>
      </c>
      <c r="E28" s="24">
        <f>$B$2*'tariff calc step 1'!E63+'tariff calc step 1'!E96</f>
        <v>-2.3651779500000001</v>
      </c>
      <c r="F28" s="24">
        <f>$B$2*'tariff calc step 1'!F63+'tariff calc step 1'!F96</f>
        <v>-2.7846190499999999</v>
      </c>
      <c r="G28" s="24">
        <f>$B$2*'tariff calc step 1'!G63+'tariff calc step 1'!G96</f>
        <v>-3.5119370999999999</v>
      </c>
      <c r="H28" s="24">
        <f>$B$2*'tariff calc step 1'!H63+'tariff calc step 1'!H96</f>
        <v>-3.6111772116136751</v>
      </c>
      <c r="I28" s="24">
        <f>$B$2*'tariff calc step 1'!I63+'tariff calc step 1'!I96</f>
        <v>0.71473973926733869</v>
      </c>
      <c r="J28" s="24">
        <f>$B$2*'tariff calc step 1'!J63+'tariff calc step 1'!J96</f>
        <v>0.91253808602093134</v>
      </c>
      <c r="K28" s="24">
        <f>$B$2*'tariff calc step 1'!K63+'tariff calc step 1'!K96</f>
        <v>0.97007455251068309</v>
      </c>
      <c r="L28" s="24">
        <f>$B$2*'tariff calc step 1'!L63+'tariff calc step 1'!L96</f>
        <v>1.0717119790339704</v>
      </c>
    </row>
    <row r="29" spans="2:12" x14ac:dyDescent="0.35">
      <c r="B29" s="5">
        <v>24</v>
      </c>
      <c r="C29" s="6" t="s">
        <v>39</v>
      </c>
      <c r="D29" s="23">
        <f>$B$2*'tariff calc step 1'!D64+'tariff calc step 1'!D97</f>
        <v>1.3239306</v>
      </c>
      <c r="E29" s="23">
        <f>$B$2*'tariff calc step 1'!E64+'tariff calc step 1'!E97</f>
        <v>0.76940505000000003</v>
      </c>
      <c r="F29" s="23">
        <f>$B$2*'tariff calc step 1'!F64+'tariff calc step 1'!F97</f>
        <v>0.87996194999999999</v>
      </c>
      <c r="G29" s="23">
        <f>$B$2*'tariff calc step 1'!G64+'tariff calc step 1'!G97</f>
        <v>0.35867790000000005</v>
      </c>
      <c r="H29" s="23">
        <f>$B$2*'tariff calc step 1'!H64+'tariff calc step 1'!H97</f>
        <v>-3.5270211613674968E-2</v>
      </c>
      <c r="I29" s="23">
        <f>$B$2*'tariff calc step 1'!I64+'tariff calc step 1'!I97</f>
        <v>-0.47363938693410335</v>
      </c>
      <c r="J29" s="23">
        <f>$B$2*'tariff calc step 1'!J64+'tariff calc step 1'!J97</f>
        <v>-0.48836618908019658</v>
      </c>
      <c r="K29" s="23">
        <f>$B$2*'tariff calc step 1'!K64+'tariff calc step 1'!K97</f>
        <v>-0.42196197085606069</v>
      </c>
      <c r="L29" s="23">
        <f>$B$2*'tariff calc step 1'!L64+'tariff calc step 1'!L97</f>
        <v>-0.4710574310399912</v>
      </c>
    </row>
    <row r="30" spans="2:12" x14ac:dyDescent="0.35">
      <c r="B30" s="5">
        <v>25</v>
      </c>
      <c r="C30" s="6" t="s">
        <v>40</v>
      </c>
      <c r="D30" s="24">
        <f>$B$2*'tariff calc step 1'!D65+'tariff calc step 1'!D98</f>
        <v>-1.7817592499999999</v>
      </c>
      <c r="E30" s="24">
        <f>$B$2*'tariff calc step 1'!E65+'tariff calc step 1'!E98</f>
        <v>-1.9923097500000002</v>
      </c>
      <c r="F30" s="24">
        <f>$B$2*'tariff calc step 1'!F65+'tariff calc step 1'!F98</f>
        <v>-1.8618088500000001</v>
      </c>
      <c r="G30" s="24">
        <f>$B$2*'tariff calc step 1'!G65+'tariff calc step 1'!G98</f>
        <v>-1.9473574499999999</v>
      </c>
      <c r="H30" s="24">
        <f>$B$2*'tariff calc step 1'!H65+'tariff calc step 1'!H98</f>
        <v>-2.707240762617916</v>
      </c>
      <c r="I30" s="24">
        <f>$B$2*'tariff calc step 1'!I65+'tariff calc step 1'!I98</f>
        <v>-1.4621438202575052</v>
      </c>
      <c r="J30" s="24">
        <f>$B$2*'tariff calc step 1'!J65+'tariff calc step 1'!J98</f>
        <v>-1.5467155567854181</v>
      </c>
      <c r="K30" s="24">
        <f>$B$2*'tariff calc step 1'!K65+'tariff calc step 1'!K98</f>
        <v>-1.4267333095043493</v>
      </c>
      <c r="L30" s="24">
        <f>$B$2*'tariff calc step 1'!L65+'tariff calc step 1'!L98</f>
        <v>-2.0659091690103342</v>
      </c>
    </row>
    <row r="31" spans="2:12" x14ac:dyDescent="0.35">
      <c r="B31" s="5">
        <v>26</v>
      </c>
      <c r="C31" s="6" t="s">
        <v>41</v>
      </c>
      <c r="D31" s="23">
        <f>$B$2*'tariff calc step 1'!D66+'tariff calc step 1'!D99</f>
        <v>-2.3534055</v>
      </c>
      <c r="E31" s="23">
        <f>$B$2*'tariff calc step 1'!E66+'tariff calc step 1'!E99</f>
        <v>-2.7296369999999999</v>
      </c>
      <c r="F31" s="23">
        <f>$B$2*'tariff calc step 1'!F66+'tariff calc step 1'!F99</f>
        <v>-1.8011051999999999</v>
      </c>
      <c r="G31" s="23">
        <f>$B$2*'tariff calc step 1'!G66+'tariff calc step 1'!G99</f>
        <v>-1.6020198000000001</v>
      </c>
      <c r="H31" s="23">
        <f>$B$2*'tariff calc step 1'!H66+'tariff calc step 1'!H99</f>
        <v>-2.5067531095934057</v>
      </c>
      <c r="I31" s="23">
        <f>$B$2*'tariff calc step 1'!I66+'tariff calc step 1'!I99</f>
        <v>-1.6852401333669986</v>
      </c>
      <c r="J31" s="23">
        <f>$B$2*'tariff calc step 1'!J66+'tariff calc step 1'!J99</f>
        <v>-1.7914844397070639</v>
      </c>
      <c r="K31" s="23">
        <f>$B$2*'tariff calc step 1'!K66+'tariff calc step 1'!K99</f>
        <v>-2.031132247776025</v>
      </c>
      <c r="L31" s="23">
        <f>$B$2*'tariff calc step 1'!L66+'tariff calc step 1'!L99</f>
        <v>-2.5896814225191878</v>
      </c>
    </row>
    <row r="32" spans="2:12" x14ac:dyDescent="0.35">
      <c r="B32" s="5">
        <v>27</v>
      </c>
      <c r="C32" s="6" t="s">
        <v>42</v>
      </c>
      <c r="D32" s="24">
        <f>$B$2*'tariff calc step 1'!D67+'tariff calc step 1'!D100</f>
        <v>-5.45810175</v>
      </c>
      <c r="E32" s="24">
        <f>$B$2*'tariff calc step 1'!E67+'tariff calc step 1'!E100</f>
        <v>-5.6331666</v>
      </c>
      <c r="F32" s="24">
        <f>$B$2*'tariff calc step 1'!F67+'tariff calc step 1'!F100</f>
        <v>-3.4356154499999998</v>
      </c>
      <c r="G32" s="24">
        <f>$B$2*'tariff calc step 1'!G67+'tariff calc step 1'!G100</f>
        <v>-3.2545863000000002</v>
      </c>
      <c r="H32" s="24">
        <f>$B$2*'tariff calc step 1'!H67+'tariff calc step 1'!H100</f>
        <v>-4.0837824197737778</v>
      </c>
      <c r="I32" s="24">
        <f>$B$2*'tariff calc step 1'!I67+'tariff calc step 1'!I100</f>
        <v>-2.2615460801633658</v>
      </c>
      <c r="J32" s="24">
        <f>$B$2*'tariff calc step 1'!J67+'tariff calc step 1'!J100</f>
        <v>-2.4058634147227784</v>
      </c>
      <c r="K32" s="24">
        <f>$B$2*'tariff calc step 1'!K67+'tariff calc step 1'!K100</f>
        <v>-2.3928909523473902</v>
      </c>
      <c r="L32" s="24">
        <f>$B$2*'tariff calc step 1'!L67+'tariff calc step 1'!L100</f>
        <v>-0.87173463677191776</v>
      </c>
    </row>
    <row r="34" spans="2:12" x14ac:dyDescent="0.35">
      <c r="B34" t="s">
        <v>68</v>
      </c>
    </row>
    <row r="35" spans="2:12" x14ac:dyDescent="0.35">
      <c r="B35" s="21">
        <v>0.75</v>
      </c>
      <c r="C35" t="s">
        <v>70</v>
      </c>
    </row>
    <row r="36" spans="2:12" x14ac:dyDescent="0.35">
      <c r="B36" s="31" t="s">
        <v>11</v>
      </c>
      <c r="C36" s="32"/>
      <c r="D36" s="27" t="s">
        <v>2</v>
      </c>
      <c r="E36" s="27" t="s">
        <v>3</v>
      </c>
      <c r="F36" s="27" t="s">
        <v>4</v>
      </c>
      <c r="G36" s="27" t="s">
        <v>5</v>
      </c>
      <c r="H36" s="27" t="s">
        <v>6</v>
      </c>
      <c r="I36" s="27" t="s">
        <v>7</v>
      </c>
      <c r="J36" s="27" t="s">
        <v>8</v>
      </c>
      <c r="K36" s="27" t="s">
        <v>9</v>
      </c>
      <c r="L36" s="27" t="s">
        <v>10</v>
      </c>
    </row>
    <row r="37" spans="2:12" x14ac:dyDescent="0.35">
      <c r="B37" s="33"/>
      <c r="C37" s="33"/>
      <c r="D37" s="28"/>
      <c r="E37" s="28"/>
      <c r="F37" s="28"/>
      <c r="G37" s="28"/>
      <c r="H37" s="28"/>
      <c r="I37" s="28"/>
      <c r="J37" s="28"/>
      <c r="K37" s="28"/>
      <c r="L37" s="28"/>
    </row>
    <row r="38" spans="2:12" ht="15" thickBot="1" x14ac:dyDescent="0.4">
      <c r="B38" s="1" t="s">
        <v>13</v>
      </c>
      <c r="C38" s="1" t="s">
        <v>14</v>
      </c>
      <c r="D38" s="1" t="s">
        <v>15</v>
      </c>
      <c r="E38" s="1" t="s">
        <v>15</v>
      </c>
      <c r="F38" s="1" t="s">
        <v>15</v>
      </c>
      <c r="G38" s="1" t="s">
        <v>15</v>
      </c>
      <c r="H38" s="1" t="s">
        <v>15</v>
      </c>
      <c r="I38" s="1" t="s">
        <v>15</v>
      </c>
      <c r="J38" s="1" t="s">
        <v>15</v>
      </c>
      <c r="K38" s="1" t="s">
        <v>15</v>
      </c>
      <c r="L38" s="1" t="s">
        <v>15</v>
      </c>
    </row>
    <row r="39" spans="2:12" ht="15" thickTop="1" x14ac:dyDescent="0.35">
      <c r="B39" s="2">
        <v>1</v>
      </c>
      <c r="C39" s="3" t="s">
        <v>16</v>
      </c>
      <c r="D39" s="22">
        <f>'tariff calc step 1'!D8+$B$35*'tariff calc step 1'!D41+'tariff calc step 1'!D74</f>
        <v>39.256950250000003</v>
      </c>
      <c r="E39" s="22">
        <f>'tariff calc step 1'!E8+$B$35*'tariff calc step 1'!E41+'tariff calc step 1'!E74</f>
        <v>38.681376749999998</v>
      </c>
      <c r="F39" s="22">
        <f>'tariff calc step 1'!F8+$B$35*'tariff calc step 1'!F41+'tariff calc step 1'!F74</f>
        <v>41.722038999999995</v>
      </c>
      <c r="G39" s="22">
        <f>'tariff calc step 1'!G8+$B$35*'tariff calc step 1'!G41+'tariff calc step 1'!G74</f>
        <v>51.543969250000004</v>
      </c>
      <c r="H39" s="22">
        <f>'tariff calc step 1'!H8+$B$35*'tariff calc step 1'!H41+'tariff calc step 1'!H74</f>
        <v>65.363388206183885</v>
      </c>
      <c r="I39" s="22">
        <f>'tariff calc step 1'!I8+$B$35*'tariff calc step 1'!I41+'tariff calc step 1'!I74</f>
        <v>69.758789669823955</v>
      </c>
      <c r="J39" s="22">
        <f>'tariff calc step 1'!J8+$B$35*'tariff calc step 1'!J41+'tariff calc step 1'!J74</f>
        <v>71.031516539553451</v>
      </c>
      <c r="K39" s="22">
        <f>'tariff calc step 1'!K8+$B$35*'tariff calc step 1'!K41+'tariff calc step 1'!K74</f>
        <v>73.63599931967984</v>
      </c>
      <c r="L39" s="22">
        <f>'tariff calc step 1'!L8+$B$35*'tariff calc step 1'!L41+'tariff calc step 1'!L74</f>
        <v>79.495506018072575</v>
      </c>
    </row>
    <row r="40" spans="2:12" x14ac:dyDescent="0.35">
      <c r="B40" s="5">
        <v>2</v>
      </c>
      <c r="C40" s="6" t="s">
        <v>17</v>
      </c>
      <c r="D40" s="23">
        <f>'tariff calc step 1'!D9+$B$35*'tariff calc step 1'!D42+'tariff calc step 1'!D75</f>
        <v>32.176648499999999</v>
      </c>
      <c r="E40" s="23">
        <f>'tariff calc step 1'!E9+$B$35*'tariff calc step 1'!E42+'tariff calc step 1'!E75</f>
        <v>33.725715999999998</v>
      </c>
      <c r="F40" s="23">
        <f>'tariff calc step 1'!F9+$B$35*'tariff calc step 1'!F42+'tariff calc step 1'!F75</f>
        <v>34.762103499999995</v>
      </c>
      <c r="G40" s="23">
        <f>'tariff calc step 1'!G9+$B$35*'tariff calc step 1'!G42+'tariff calc step 1'!G75</f>
        <v>36.634539000000004</v>
      </c>
      <c r="H40" s="23">
        <f>'tariff calc step 1'!H9+$B$35*'tariff calc step 1'!H42+'tariff calc step 1'!H75</f>
        <v>50.820210887207281</v>
      </c>
      <c r="I40" s="23">
        <f>'tariff calc step 1'!I9+$B$35*'tariff calc step 1'!I42+'tariff calc step 1'!I75</f>
        <v>63.829650713822431</v>
      </c>
      <c r="J40" s="23">
        <f>'tariff calc step 1'!J9+$B$35*'tariff calc step 1'!J42+'tariff calc step 1'!J75</f>
        <v>65.382038147467497</v>
      </c>
      <c r="K40" s="23">
        <f>'tariff calc step 1'!K9+$B$35*'tariff calc step 1'!K42+'tariff calc step 1'!K75</f>
        <v>65.583574101371454</v>
      </c>
      <c r="L40" s="23">
        <f>'tariff calc step 1'!L9+$B$35*'tariff calc step 1'!L42+'tariff calc step 1'!L75</f>
        <v>71.587335015221839</v>
      </c>
    </row>
    <row r="41" spans="2:12" x14ac:dyDescent="0.35">
      <c r="B41" s="5">
        <v>3</v>
      </c>
      <c r="C41" s="6" t="s">
        <v>18</v>
      </c>
      <c r="D41" s="24">
        <f>'tariff calc step 1'!D10+$B$35*'tariff calc step 1'!D43+'tariff calc step 1'!D76</f>
        <v>36.676675000000003</v>
      </c>
      <c r="E41" s="24">
        <f>'tariff calc step 1'!E10+$B$35*'tariff calc step 1'!E43+'tariff calc step 1'!E76</f>
        <v>37.123859499999995</v>
      </c>
      <c r="F41" s="24">
        <f>'tariff calc step 1'!F10+$B$35*'tariff calc step 1'!F43+'tariff calc step 1'!F76</f>
        <v>37.413937750000002</v>
      </c>
      <c r="G41" s="24">
        <f>'tariff calc step 1'!G10+$B$35*'tariff calc step 1'!G43+'tariff calc step 1'!G76</f>
        <v>37.852743500000003</v>
      </c>
      <c r="H41" s="24">
        <f>'tariff calc step 1'!H10+$B$35*'tariff calc step 1'!H43+'tariff calc step 1'!H76</f>
        <v>51.390503724564525</v>
      </c>
      <c r="I41" s="24">
        <f>'tariff calc step 1'!I10+$B$35*'tariff calc step 1'!I43+'tariff calc step 1'!I76</f>
        <v>59.936501674263447</v>
      </c>
      <c r="J41" s="24">
        <f>'tariff calc step 1'!J10+$B$35*'tariff calc step 1'!J43+'tariff calc step 1'!J76</f>
        <v>61.09770465456387</v>
      </c>
      <c r="K41" s="24">
        <f>'tariff calc step 1'!K10+$B$35*'tariff calc step 1'!K43+'tariff calc step 1'!K76</f>
        <v>63.975991084908074</v>
      </c>
      <c r="L41" s="24">
        <f>'tariff calc step 1'!L10+$B$35*'tariff calc step 1'!L43+'tariff calc step 1'!L76</f>
        <v>68.757160310153864</v>
      </c>
    </row>
    <row r="42" spans="2:12" x14ac:dyDescent="0.35">
      <c r="B42" s="5">
        <v>4</v>
      </c>
      <c r="C42" s="6" t="s">
        <v>19</v>
      </c>
      <c r="D42" s="23">
        <f>'tariff calc step 1'!D11+$B$35*'tariff calc step 1'!D44+'tariff calc step 1'!D77</f>
        <v>33.091920000000002</v>
      </c>
      <c r="E42" s="23">
        <f>'tariff calc step 1'!E11+$B$35*'tariff calc step 1'!E44+'tariff calc step 1'!E77</f>
        <v>46.332444499999994</v>
      </c>
      <c r="F42" s="23">
        <f>'tariff calc step 1'!F11+$B$35*'tariff calc step 1'!F44+'tariff calc step 1'!F77</f>
        <v>46.879704750000002</v>
      </c>
      <c r="G42" s="23">
        <f>'tariff calc step 1'!G11+$B$35*'tariff calc step 1'!G44+'tariff calc step 1'!G77</f>
        <v>47.375533500000003</v>
      </c>
      <c r="H42" s="23">
        <f>'tariff calc step 1'!H11+$B$35*'tariff calc step 1'!H44+'tariff calc step 1'!H77</f>
        <v>60.211108724564525</v>
      </c>
      <c r="I42" s="23">
        <f>'tariff calc step 1'!I11+$B$35*'tariff calc step 1'!I44+'tariff calc step 1'!I77</f>
        <v>64.34460282900433</v>
      </c>
      <c r="J42" s="23">
        <f>'tariff calc step 1'!J11+$B$35*'tariff calc step 1'!J44+'tariff calc step 1'!J77</f>
        <v>65.409096920085858</v>
      </c>
      <c r="K42" s="23">
        <f>'tariff calc step 1'!K11+$B$35*'tariff calc step 1'!K44+'tariff calc step 1'!K77</f>
        <v>68.03188345430469</v>
      </c>
      <c r="L42" s="23">
        <f>'tariff calc step 1'!L11+$B$35*'tariff calc step 1'!L44+'tariff calc step 1'!L77</f>
        <v>73.519828993068302</v>
      </c>
    </row>
    <row r="43" spans="2:12" x14ac:dyDescent="0.35">
      <c r="B43" s="5">
        <v>5</v>
      </c>
      <c r="C43" s="6" t="s">
        <v>20</v>
      </c>
      <c r="D43" s="24">
        <f>'tariff calc step 1'!D12+$B$35*'tariff calc step 1'!D45+'tariff calc step 1'!D78</f>
        <v>30.332080499999996</v>
      </c>
      <c r="E43" s="24">
        <f>'tariff calc step 1'!E12+$B$35*'tariff calc step 1'!E45+'tariff calc step 1'!E78</f>
        <v>32.93801225</v>
      </c>
      <c r="F43" s="24">
        <f>'tariff calc step 1'!F12+$B$35*'tariff calc step 1'!F45+'tariff calc step 1'!F78</f>
        <v>33.278486000000001</v>
      </c>
      <c r="G43" s="24">
        <f>'tariff calc step 1'!G12+$B$35*'tariff calc step 1'!G45+'tariff calc step 1'!G78</f>
        <v>33.476757499999998</v>
      </c>
      <c r="H43" s="24">
        <f>'tariff calc step 1'!H12+$B$35*'tariff calc step 1'!H45+'tariff calc step 1'!H78</f>
        <v>44.821990359967756</v>
      </c>
      <c r="I43" s="24">
        <f>'tariff calc step 1'!I12+$B$35*'tariff calc step 1'!I45+'tariff calc step 1'!I78</f>
        <v>59.463943989238871</v>
      </c>
      <c r="J43" s="24">
        <f>'tariff calc step 1'!J12+$B$35*'tariff calc step 1'!J45+'tariff calc step 1'!J78</f>
        <v>61.386989770688622</v>
      </c>
      <c r="K43" s="24">
        <f>'tariff calc step 1'!K12+$B$35*'tariff calc step 1'!K45+'tariff calc step 1'!K78</f>
        <v>63.92829969158111</v>
      </c>
      <c r="L43" s="24">
        <f>'tariff calc step 1'!L12+$B$35*'tariff calc step 1'!L45+'tariff calc step 1'!L78</f>
        <v>72.786016449605938</v>
      </c>
    </row>
    <row r="44" spans="2:12" x14ac:dyDescent="0.35">
      <c r="B44" s="5">
        <v>6</v>
      </c>
      <c r="C44" s="6" t="s">
        <v>21</v>
      </c>
      <c r="D44" s="23">
        <f>'tariff calc step 1'!D13+$B$35*'tariff calc step 1'!D46+'tariff calc step 1'!D79</f>
        <v>31.202930249999998</v>
      </c>
      <c r="E44" s="23">
        <f>'tariff calc step 1'!E13+$B$35*'tariff calc step 1'!E46+'tariff calc step 1'!E79</f>
        <v>31.796713750000002</v>
      </c>
      <c r="F44" s="23">
        <f>'tariff calc step 1'!F13+$B$35*'tariff calc step 1'!F46+'tariff calc step 1'!F79</f>
        <v>32.567971999999997</v>
      </c>
      <c r="G44" s="23">
        <f>'tariff calc step 1'!G13+$B$35*'tariff calc step 1'!G46+'tariff calc step 1'!G79</f>
        <v>32.735700250000001</v>
      </c>
      <c r="H44" s="23">
        <f>'tariff calc step 1'!H13+$B$35*'tariff calc step 1'!H46+'tariff calc step 1'!H79</f>
        <v>44.34234388150302</v>
      </c>
      <c r="I44" s="23">
        <f>'tariff calc step 1'!I13+$B$35*'tariff calc step 1'!I46+'tariff calc step 1'!I79</f>
        <v>53.787711075799514</v>
      </c>
      <c r="J44" s="23">
        <f>'tariff calc step 1'!J13+$B$35*'tariff calc step 1'!J46+'tariff calc step 1'!J79</f>
        <v>54.946283058922916</v>
      </c>
      <c r="K44" s="23">
        <f>'tariff calc step 1'!K13+$B$35*'tariff calc step 1'!K46+'tariff calc step 1'!K79</f>
        <v>56.678240438316884</v>
      </c>
      <c r="L44" s="23">
        <f>'tariff calc step 1'!L13+$B$35*'tariff calc step 1'!L46+'tariff calc step 1'!L79</f>
        <v>59.43996780126507</v>
      </c>
    </row>
    <row r="45" spans="2:12" x14ac:dyDescent="0.35">
      <c r="B45" s="5">
        <v>7</v>
      </c>
      <c r="C45" s="6" t="s">
        <v>22</v>
      </c>
      <c r="D45" s="24">
        <f>'tariff calc step 1'!D14+$B$35*'tariff calc step 1'!D47+'tariff calc step 1'!D80</f>
        <v>34.35106175</v>
      </c>
      <c r="E45" s="24">
        <f>'tariff calc step 1'!E14+$B$35*'tariff calc step 1'!E47+'tariff calc step 1'!E80</f>
        <v>36.964289000000001</v>
      </c>
      <c r="F45" s="24">
        <f>'tariff calc step 1'!F14+$B$35*'tariff calc step 1'!F47+'tariff calc step 1'!F80</f>
        <v>34.821372749999995</v>
      </c>
      <c r="G45" s="24">
        <f>'tariff calc step 1'!G14+$B$35*'tariff calc step 1'!G47+'tariff calc step 1'!G80</f>
        <v>34.060998999999995</v>
      </c>
      <c r="H45" s="24">
        <f>'tariff calc step 1'!H14+$B$35*'tariff calc step 1'!H47+'tariff calc step 1'!H80</f>
        <v>46.252186894954086</v>
      </c>
      <c r="I45" s="24">
        <f>'tariff calc step 1'!I14+$B$35*'tariff calc step 1'!I47+'tariff calc step 1'!I80</f>
        <v>56.274399533577906</v>
      </c>
      <c r="J45" s="24">
        <f>'tariff calc step 1'!J14+$B$35*'tariff calc step 1'!J47+'tariff calc step 1'!J80</f>
        <v>57.305424171340782</v>
      </c>
      <c r="K45" s="24">
        <f>'tariff calc step 1'!K14+$B$35*'tariff calc step 1'!K47+'tariff calc step 1'!K80</f>
        <v>59.00674162699319</v>
      </c>
      <c r="L45" s="24">
        <f>'tariff calc step 1'!L14+$B$35*'tariff calc step 1'!L47+'tariff calc step 1'!L80</f>
        <v>63.076619843043005</v>
      </c>
    </row>
    <row r="46" spans="2:12" x14ac:dyDescent="0.35">
      <c r="B46" s="5">
        <v>8</v>
      </c>
      <c r="C46" s="6" t="s">
        <v>23</v>
      </c>
      <c r="D46" s="23">
        <f>'tariff calc step 1'!D15+$B$35*'tariff calc step 1'!D48+'tariff calc step 1'!D81</f>
        <v>26.36730575</v>
      </c>
      <c r="E46" s="23">
        <f>'tariff calc step 1'!E15+$B$35*'tariff calc step 1'!E48+'tariff calc step 1'!E81</f>
        <v>26.837651999999999</v>
      </c>
      <c r="F46" s="23">
        <f>'tariff calc step 1'!F15+$B$35*'tariff calc step 1'!F48+'tariff calc step 1'!F81</f>
        <v>27.593533749999999</v>
      </c>
      <c r="G46" s="23">
        <f>'tariff calc step 1'!G15+$B$35*'tariff calc step 1'!G48+'tariff calc step 1'!G81</f>
        <v>27.642645999999999</v>
      </c>
      <c r="H46" s="23">
        <f>'tariff calc step 1'!H15+$B$35*'tariff calc step 1'!H48+'tariff calc step 1'!H81</f>
        <v>38.505455894954082</v>
      </c>
      <c r="I46" s="23">
        <f>'tariff calc step 1'!I15+$B$35*'tariff calc step 1'!I48+'tariff calc step 1'!I81</f>
        <v>50.137959123179456</v>
      </c>
      <c r="J46" s="23">
        <f>'tariff calc step 1'!J15+$B$35*'tariff calc step 1'!J48+'tariff calc step 1'!J81</f>
        <v>51.343185333496081</v>
      </c>
      <c r="K46" s="23">
        <f>'tariff calc step 1'!K15+$B$35*'tariff calc step 1'!K48+'tariff calc step 1'!K81</f>
        <v>53.273509636395545</v>
      </c>
      <c r="L46" s="23">
        <f>'tariff calc step 1'!L15+$B$35*'tariff calc step 1'!L48+'tariff calc step 1'!L81</f>
        <v>56.325949430101133</v>
      </c>
    </row>
    <row r="47" spans="2:12" x14ac:dyDescent="0.35">
      <c r="B47" s="5">
        <v>9</v>
      </c>
      <c r="C47" s="6" t="s">
        <v>24</v>
      </c>
      <c r="D47" s="24">
        <f>'tariff calc step 1'!D16+$B$35*'tariff calc step 1'!D49+'tariff calc step 1'!D82</f>
        <v>25.0582505</v>
      </c>
      <c r="E47" s="24">
        <f>'tariff calc step 1'!E16+$B$35*'tariff calc step 1'!E49+'tariff calc step 1'!E82</f>
        <v>25.956819500000002</v>
      </c>
      <c r="F47" s="24">
        <f>'tariff calc step 1'!F16+$B$35*'tariff calc step 1'!F49+'tariff calc step 1'!F82</f>
        <v>25.750845499999997</v>
      </c>
      <c r="G47" s="24">
        <f>'tariff calc step 1'!G16+$B$35*'tariff calc step 1'!G49+'tariff calc step 1'!G82</f>
        <v>24.368290999999999</v>
      </c>
      <c r="H47" s="24">
        <f>'tariff calc step 1'!H16+$B$35*'tariff calc step 1'!H49+'tariff calc step 1'!H82</f>
        <v>36.014687880654876</v>
      </c>
      <c r="I47" s="24">
        <f>'tariff calc step 1'!I16+$B$35*'tariff calc step 1'!I49+'tariff calc step 1'!I82</f>
        <v>49.95293543890093</v>
      </c>
      <c r="J47" s="24">
        <f>'tariff calc step 1'!J16+$B$35*'tariff calc step 1'!J49+'tariff calc step 1'!J82</f>
        <v>51.120431667472474</v>
      </c>
      <c r="K47" s="24">
        <f>'tariff calc step 1'!K16+$B$35*'tariff calc step 1'!K49+'tariff calc step 1'!K82</f>
        <v>52.865944079093325</v>
      </c>
      <c r="L47" s="24">
        <f>'tariff calc step 1'!L16+$B$35*'tariff calc step 1'!L49+'tariff calc step 1'!L82</f>
        <v>56.283067966022074</v>
      </c>
    </row>
    <row r="48" spans="2:12" x14ac:dyDescent="0.35">
      <c r="B48" s="5">
        <v>10</v>
      </c>
      <c r="C48" s="6" t="s">
        <v>25</v>
      </c>
      <c r="D48" s="23">
        <f>'tariff calc step 1'!D17+$B$35*'tariff calc step 1'!D50+'tariff calc step 1'!D83</f>
        <v>23.423116499999999</v>
      </c>
      <c r="E48" s="23">
        <f>'tariff calc step 1'!E17+$B$35*'tariff calc step 1'!E50+'tariff calc step 1'!E83</f>
        <v>24.06339475</v>
      </c>
      <c r="F48" s="23">
        <f>'tariff calc step 1'!F17+$B$35*'tariff calc step 1'!F50+'tariff calc step 1'!F83</f>
        <v>25.157654749999999</v>
      </c>
      <c r="G48" s="23">
        <f>'tariff calc step 1'!G17+$B$35*'tariff calc step 1'!G50+'tariff calc step 1'!G83</f>
        <v>25.192905249999999</v>
      </c>
      <c r="H48" s="23">
        <f>'tariff calc step 1'!H17+$B$35*'tariff calc step 1'!H50+'tariff calc step 1'!H83</f>
        <v>34.2259020794855</v>
      </c>
      <c r="I48" s="23">
        <f>'tariff calc step 1'!I17+$B$35*'tariff calc step 1'!I50+'tariff calc step 1'!I83</f>
        <v>42.139122085052016</v>
      </c>
      <c r="J48" s="23">
        <f>'tariff calc step 1'!J17+$B$35*'tariff calc step 1'!J50+'tariff calc step 1'!J83</f>
        <v>43.054146847115291</v>
      </c>
      <c r="K48" s="23">
        <f>'tariff calc step 1'!K17+$B$35*'tariff calc step 1'!K50+'tariff calc step 1'!K83</f>
        <v>44.789922485250536</v>
      </c>
      <c r="L48" s="23">
        <f>'tariff calc step 1'!L17+$B$35*'tariff calc step 1'!L50+'tariff calc step 1'!L83</f>
        <v>47.745233105441471</v>
      </c>
    </row>
    <row r="49" spans="2:12" x14ac:dyDescent="0.35">
      <c r="B49" s="5">
        <v>11</v>
      </c>
      <c r="C49" s="6" t="s">
        <v>26</v>
      </c>
      <c r="D49" s="24">
        <f>'tariff calc step 1'!D18+$B$35*'tariff calc step 1'!D51+'tariff calc step 1'!D84</f>
        <v>19.6721395</v>
      </c>
      <c r="E49" s="24">
        <f>'tariff calc step 1'!E18+$B$35*'tariff calc step 1'!E51+'tariff calc step 1'!E84</f>
        <v>21.439163749999999</v>
      </c>
      <c r="F49" s="24">
        <f>'tariff calc step 1'!F18+$B$35*'tariff calc step 1'!F51+'tariff calc step 1'!F84</f>
        <v>18.999272749999999</v>
      </c>
      <c r="G49" s="24">
        <f>'tariff calc step 1'!G18+$B$35*'tariff calc step 1'!G51+'tariff calc step 1'!G84</f>
        <v>19.219810250000002</v>
      </c>
      <c r="H49" s="24">
        <f>'tariff calc step 1'!H18+$B$35*'tariff calc step 1'!H51+'tariff calc step 1'!H84</f>
        <v>29.5264750794855</v>
      </c>
      <c r="I49" s="24">
        <f>'tariff calc step 1'!I18+$B$35*'tariff calc step 1'!I51+'tariff calc step 1'!I84</f>
        <v>36.472117019518436</v>
      </c>
      <c r="J49" s="24">
        <f>'tariff calc step 1'!J18+$B$35*'tariff calc step 1'!J51+'tariff calc step 1'!J84</f>
        <v>37.201258891385379</v>
      </c>
      <c r="K49" s="24">
        <f>'tariff calc step 1'!K18+$B$35*'tariff calc step 1'!K51+'tariff calc step 1'!K84</f>
        <v>38.147626167969811</v>
      </c>
      <c r="L49" s="24">
        <f>'tariff calc step 1'!L18+$B$35*'tariff calc step 1'!L51+'tariff calc step 1'!L84</f>
        <v>42.410577210081229</v>
      </c>
    </row>
    <row r="50" spans="2:12" x14ac:dyDescent="0.35">
      <c r="B50" s="5">
        <v>12</v>
      </c>
      <c r="C50" s="6" t="s">
        <v>27</v>
      </c>
      <c r="D50" s="23">
        <f>'tariff calc step 1'!D19+$B$35*'tariff calc step 1'!D52+'tariff calc step 1'!D85</f>
        <v>14.674516999999998</v>
      </c>
      <c r="E50" s="23">
        <f>'tariff calc step 1'!E19+$B$35*'tariff calc step 1'!E52+'tariff calc step 1'!E85</f>
        <v>16.867413249999998</v>
      </c>
      <c r="F50" s="23">
        <f>'tariff calc step 1'!F19+$B$35*'tariff calc step 1'!F52+'tariff calc step 1'!F85</f>
        <v>16.915940749999997</v>
      </c>
      <c r="G50" s="23">
        <f>'tariff calc step 1'!G19+$B$35*'tariff calc step 1'!G52+'tariff calc step 1'!G85</f>
        <v>17.010780750000002</v>
      </c>
      <c r="H50" s="23">
        <f>'tariff calc step 1'!H19+$B$35*'tariff calc step 1'!H52+'tariff calc step 1'!H85</f>
        <v>23.383124483620222</v>
      </c>
      <c r="I50" s="23">
        <f>'tariff calc step 1'!I19+$B$35*'tariff calc step 1'!I52+'tariff calc step 1'!I85</f>
        <v>27.561238398759592</v>
      </c>
      <c r="J50" s="23">
        <f>'tariff calc step 1'!J19+$B$35*'tariff calc step 1'!J52+'tariff calc step 1'!J85</f>
        <v>27.351226475796402</v>
      </c>
      <c r="K50" s="23">
        <f>'tariff calc step 1'!K19+$B$35*'tariff calc step 1'!K52+'tariff calc step 1'!K85</f>
        <v>28.764750296972849</v>
      </c>
      <c r="L50" s="23">
        <f>'tariff calc step 1'!L19+$B$35*'tariff calc step 1'!L52+'tariff calc step 1'!L85</f>
        <v>30.437348054350977</v>
      </c>
    </row>
    <row r="51" spans="2:12" x14ac:dyDescent="0.35">
      <c r="B51" s="5">
        <v>13</v>
      </c>
      <c r="C51" s="6" t="s">
        <v>28</v>
      </c>
      <c r="D51" s="24">
        <f>'tariff calc step 1'!D20+$B$35*'tariff calc step 1'!D53+'tariff calc step 1'!D86</f>
        <v>13.22891375</v>
      </c>
      <c r="E51" s="24">
        <f>'tariff calc step 1'!E20+$B$35*'tariff calc step 1'!E53+'tariff calc step 1'!E86</f>
        <v>13.781645750000001</v>
      </c>
      <c r="F51" s="24">
        <f>'tariff calc step 1'!F20+$B$35*'tariff calc step 1'!F53+'tariff calc step 1'!F86</f>
        <v>12.313863</v>
      </c>
      <c r="G51" s="24">
        <f>'tariff calc step 1'!G20+$B$35*'tariff calc step 1'!G53+'tariff calc step 1'!G86</f>
        <v>12.1260645</v>
      </c>
      <c r="H51" s="24">
        <f>'tariff calc step 1'!H20+$B$35*'tariff calc step 1'!H53+'tariff calc step 1'!H86</f>
        <v>11.957381754029367</v>
      </c>
      <c r="I51" s="24">
        <f>'tariff calc step 1'!I20+$B$35*'tariff calc step 1'!I53+'tariff calc step 1'!I86</f>
        <v>17.84822156286592</v>
      </c>
      <c r="J51" s="24">
        <f>'tariff calc step 1'!J20+$B$35*'tariff calc step 1'!J53+'tariff calc step 1'!J86</f>
        <v>18.426170920139505</v>
      </c>
      <c r="K51" s="24">
        <f>'tariff calc step 1'!K20+$B$35*'tariff calc step 1'!K53+'tariff calc step 1'!K86</f>
        <v>18.458000673124101</v>
      </c>
      <c r="L51" s="24">
        <f>'tariff calc step 1'!L20+$B$35*'tariff calc step 1'!L53+'tariff calc step 1'!L86</f>
        <v>18.427022807748674</v>
      </c>
    </row>
    <row r="52" spans="2:12" x14ac:dyDescent="0.35">
      <c r="B52" s="5">
        <v>14</v>
      </c>
      <c r="C52" s="6" t="s">
        <v>29</v>
      </c>
      <c r="D52" s="23">
        <f>'tariff calc step 1'!D21+$B$35*'tariff calc step 1'!D54+'tariff calc step 1'!D87</f>
        <v>7.2813317499999997</v>
      </c>
      <c r="E52" s="23">
        <f>'tariff calc step 1'!E21+$B$35*'tariff calc step 1'!E54+'tariff calc step 1'!E87</f>
        <v>8.3342207500000001</v>
      </c>
      <c r="F52" s="23">
        <f>'tariff calc step 1'!F21+$B$35*'tariff calc step 1'!F54+'tariff calc step 1'!F87</f>
        <v>7.4556389999999997</v>
      </c>
      <c r="G52" s="23">
        <f>'tariff calc step 1'!G21+$B$35*'tariff calc step 1'!G54+'tariff calc step 1'!G87</f>
        <v>7.2455745</v>
      </c>
      <c r="H52" s="23">
        <f>'tariff calc step 1'!H21+$B$35*'tariff calc step 1'!H54+'tariff calc step 1'!H87</f>
        <v>9.6132337540293662</v>
      </c>
      <c r="I52" s="23">
        <f>'tariff calc step 1'!I21+$B$35*'tariff calc step 1'!I54+'tariff calc step 1'!I87</f>
        <v>12.707602010801402</v>
      </c>
      <c r="J52" s="23">
        <f>'tariff calc step 1'!J21+$B$35*'tariff calc step 1'!J54+'tariff calc step 1'!J87</f>
        <v>13.268657602347893</v>
      </c>
      <c r="K52" s="23">
        <f>'tariff calc step 1'!K21+$B$35*'tariff calc step 1'!K54+'tariff calc step 1'!K87</f>
        <v>13.639879791379736</v>
      </c>
      <c r="L52" s="23">
        <f>'tariff calc step 1'!L21+$B$35*'tariff calc step 1'!L54+'tariff calc step 1'!L87</f>
        <v>14.415622742729527</v>
      </c>
    </row>
    <row r="53" spans="2:12" x14ac:dyDescent="0.35">
      <c r="B53" s="5">
        <v>15</v>
      </c>
      <c r="C53" s="6" t="s">
        <v>30</v>
      </c>
      <c r="D53" s="24">
        <f>'tariff calc step 1'!D22+$B$35*'tariff calc step 1'!D55+'tariff calc step 1'!D88</f>
        <v>6.7008437499999998</v>
      </c>
      <c r="E53" s="24">
        <f>'tariff calc step 1'!E22+$B$35*'tariff calc step 1'!E55+'tariff calc step 1'!E88</f>
        <v>7.1321242500000004</v>
      </c>
      <c r="F53" s="24">
        <f>'tariff calc step 1'!F22+$B$35*'tariff calc step 1'!F55+'tariff calc step 1'!F88</f>
        <v>6.5750960000000012</v>
      </c>
      <c r="G53" s="24">
        <f>'tariff calc step 1'!G22+$B$35*'tariff calc step 1'!G55+'tariff calc step 1'!G88</f>
        <v>6.2476622500000003</v>
      </c>
      <c r="H53" s="24">
        <f>'tariff calc step 1'!H22+$B$35*'tariff calc step 1'!H55+'tariff calc step 1'!H88</f>
        <v>5.5204887080394212</v>
      </c>
      <c r="I53" s="24">
        <f>'tariff calc step 1'!I22+$B$35*'tariff calc step 1'!I55+'tariff calc step 1'!I88</f>
        <v>10.941239425076262</v>
      </c>
      <c r="J53" s="24">
        <f>'tariff calc step 1'!J22+$B$35*'tariff calc step 1'!J55+'tariff calc step 1'!J88</f>
        <v>11.287845054981497</v>
      </c>
      <c r="K53" s="24">
        <f>'tariff calc step 1'!K22+$B$35*'tariff calc step 1'!K55+'tariff calc step 1'!K88</f>
        <v>11.22265575235893</v>
      </c>
      <c r="L53" s="24">
        <f>'tariff calc step 1'!L22+$B$35*'tariff calc step 1'!L55+'tariff calc step 1'!L88</f>
        <v>9.1006945368126768</v>
      </c>
    </row>
    <row r="54" spans="2:12" x14ac:dyDescent="0.35">
      <c r="B54" s="5">
        <v>16</v>
      </c>
      <c r="C54" s="6" t="s">
        <v>31</v>
      </c>
      <c r="D54" s="23">
        <f>'tariff calc step 1'!D23+$B$35*'tariff calc step 1'!D56+'tariff calc step 1'!D89</f>
        <v>3.6343005000000002</v>
      </c>
      <c r="E54" s="23">
        <f>'tariff calc step 1'!E23+$B$35*'tariff calc step 1'!E56+'tariff calc step 1'!E89</f>
        <v>4.3217237500000003</v>
      </c>
      <c r="F54" s="23">
        <f>'tariff calc step 1'!F23+$B$35*'tariff calc step 1'!F56+'tariff calc step 1'!F89</f>
        <v>3.8709099999999999</v>
      </c>
      <c r="G54" s="23">
        <f>'tariff calc step 1'!G23+$B$35*'tariff calc step 1'!G56+'tariff calc step 1'!G89</f>
        <v>3.2824659999999999</v>
      </c>
      <c r="H54" s="23">
        <f>'tariff calc step 1'!H23+$B$35*'tariff calc step 1'!H56+'tariff calc step 1'!H89</f>
        <v>2.8899200920767036</v>
      </c>
      <c r="I54" s="23">
        <f>'tariff calc step 1'!I23+$B$35*'tariff calc step 1'!I56+'tariff calc step 1'!I89</f>
        <v>4.8765909615707841</v>
      </c>
      <c r="J54" s="23">
        <f>'tariff calc step 1'!J23+$B$35*'tariff calc step 1'!J56+'tariff calc step 1'!J89</f>
        <v>5.1227676598309975</v>
      </c>
      <c r="K54" s="23">
        <f>'tariff calc step 1'!K23+$B$35*'tariff calc step 1'!K56+'tariff calc step 1'!K89</f>
        <v>5.26068633232238</v>
      </c>
      <c r="L54" s="23">
        <f>'tariff calc step 1'!L23+$B$35*'tariff calc step 1'!L56+'tariff calc step 1'!L89</f>
        <v>3.7027458634539734</v>
      </c>
    </row>
    <row r="55" spans="2:12" x14ac:dyDescent="0.35">
      <c r="B55" s="5">
        <v>17</v>
      </c>
      <c r="C55" s="6" t="s">
        <v>32</v>
      </c>
      <c r="D55" s="24">
        <f>'tariff calc step 1'!D24+$B$35*'tariff calc step 1'!D57+'tariff calc step 1'!D90</f>
        <v>3.0135405000000004</v>
      </c>
      <c r="E55" s="24">
        <f>'tariff calc step 1'!E24+$B$35*'tariff calc step 1'!E57+'tariff calc step 1'!E90</f>
        <v>3.2018457499999999</v>
      </c>
      <c r="F55" s="24">
        <f>'tariff calc step 1'!F24+$B$35*'tariff calc step 1'!F57+'tariff calc step 1'!F90</f>
        <v>2.6969707499999998</v>
      </c>
      <c r="G55" s="24">
        <f>'tariff calc step 1'!G24+$B$35*'tariff calc step 1'!G57+'tariff calc step 1'!G90</f>
        <v>2.3221847499999999</v>
      </c>
      <c r="H55" s="24">
        <f>'tariff calc step 1'!H24+$B$35*'tariff calc step 1'!H57+'tariff calc step 1'!H90</f>
        <v>1.7053992504928925</v>
      </c>
      <c r="I55" s="24">
        <f>'tariff calc step 1'!I24+$B$35*'tariff calc step 1'!I57+'tariff calc step 1'!I90</f>
        <v>1.7412428574452921</v>
      </c>
      <c r="J55" s="24">
        <f>'tariff calc step 1'!J24+$B$35*'tariff calc step 1'!J57+'tariff calc step 1'!J90</f>
        <v>2.9002099066558742</v>
      </c>
      <c r="K55" s="24">
        <f>'tariff calc step 1'!K24+$B$35*'tariff calc step 1'!K57+'tariff calc step 1'!K90</f>
        <v>0.9053713042147058</v>
      </c>
      <c r="L55" s="24">
        <f>'tariff calc step 1'!L24+$B$35*'tariff calc step 1'!L57+'tariff calc step 1'!L90</f>
        <v>1.7628081617510165</v>
      </c>
    </row>
    <row r="56" spans="2:12" x14ac:dyDescent="0.35">
      <c r="B56" s="5">
        <v>18</v>
      </c>
      <c r="C56" s="6" t="s">
        <v>33</v>
      </c>
      <c r="D56" s="23">
        <f>'tariff calc step 1'!D25+$B$35*'tariff calc step 1'!D58+'tariff calc step 1'!D91</f>
        <v>2.00394775</v>
      </c>
      <c r="E56" s="23">
        <f>'tariff calc step 1'!E25+$B$35*'tariff calc step 1'!E58+'tariff calc step 1'!E91</f>
        <v>1.1648739999999997</v>
      </c>
      <c r="F56" s="23">
        <f>'tariff calc step 1'!F25+$B$35*'tariff calc step 1'!F58+'tariff calc step 1'!F91</f>
        <v>0.64036874999999993</v>
      </c>
      <c r="G56" s="23">
        <f>'tariff calc step 1'!G25+$B$35*'tariff calc step 1'!G58+'tariff calc step 1'!G91</f>
        <v>0.70167399999999991</v>
      </c>
      <c r="H56" s="23">
        <f>'tariff calc step 1'!H25+$B$35*'tariff calc step 1'!H58+'tariff calc step 1'!H91</f>
        <v>-0.22543546714629098</v>
      </c>
      <c r="I56" s="23">
        <f>'tariff calc step 1'!I25+$B$35*'tariff calc step 1'!I58+'tariff calc step 1'!I91</f>
        <v>1.81516354401783</v>
      </c>
      <c r="J56" s="23">
        <f>'tariff calc step 1'!J25+$B$35*'tariff calc step 1'!J58+'tariff calc step 1'!J91</f>
        <v>2.5661157926711535</v>
      </c>
      <c r="K56" s="23">
        <f>'tariff calc step 1'!K25+$B$35*'tariff calc step 1'!K58+'tariff calc step 1'!K91</f>
        <v>2.146806236240185</v>
      </c>
      <c r="L56" s="23">
        <f>'tariff calc step 1'!L25+$B$35*'tariff calc step 1'!L58+'tariff calc step 1'!L91</f>
        <v>2.9594785368477492</v>
      </c>
    </row>
    <row r="57" spans="2:12" x14ac:dyDescent="0.35">
      <c r="B57" s="5">
        <v>19</v>
      </c>
      <c r="C57" s="6" t="s">
        <v>34</v>
      </c>
      <c r="D57" s="24">
        <f>'tariff calc step 1'!D26+$B$35*'tariff calc step 1'!D59+'tariff calc step 1'!D92</f>
        <v>5.66198025</v>
      </c>
      <c r="E57" s="24">
        <f>'tariff calc step 1'!E26+$B$35*'tariff calc step 1'!E59+'tariff calc step 1'!E92</f>
        <v>5.8567747499999996</v>
      </c>
      <c r="F57" s="24">
        <f>'tariff calc step 1'!F26+$B$35*'tariff calc step 1'!F59+'tariff calc step 1'!F92</f>
        <v>5.7220697500000002</v>
      </c>
      <c r="G57" s="24">
        <f>'tariff calc step 1'!G26+$B$35*'tariff calc step 1'!G59+'tariff calc step 1'!G92</f>
        <v>5.4548007500000004</v>
      </c>
      <c r="H57" s="24">
        <f>'tariff calc step 1'!H26+$B$35*'tariff calc step 1'!H59+'tariff calc step 1'!H92</f>
        <v>4.2645081349534681</v>
      </c>
      <c r="I57" s="24">
        <f>'tariff calc step 1'!I26+$B$35*'tariff calc step 1'!I59+'tariff calc step 1'!I92</f>
        <v>5.683097461415759</v>
      </c>
      <c r="J57" s="24">
        <f>'tariff calc step 1'!J26+$B$35*'tariff calc step 1'!J59+'tariff calc step 1'!J92</f>
        <v>6.0838312796812311</v>
      </c>
      <c r="K57" s="24">
        <f>'tariff calc step 1'!K26+$B$35*'tariff calc step 1'!K59+'tariff calc step 1'!K92</f>
        <v>6.3442308441423778</v>
      </c>
      <c r="L57" s="24">
        <f>'tariff calc step 1'!L26+$B$35*'tariff calc step 1'!L59+'tariff calc step 1'!L92</f>
        <v>4.7376873031006603</v>
      </c>
    </row>
    <row r="58" spans="2:12" x14ac:dyDescent="0.35">
      <c r="B58" s="5">
        <v>20</v>
      </c>
      <c r="C58" s="6" t="s">
        <v>35</v>
      </c>
      <c r="D58" s="23">
        <f>'tariff calc step 1'!D27+$B$35*'tariff calc step 1'!D60+'tariff calc step 1'!D93</f>
        <v>3.0543637499999985</v>
      </c>
      <c r="E58" s="23">
        <f>'tariff calc step 1'!E27+$B$35*'tariff calc step 1'!E60+'tariff calc step 1'!E93</f>
        <v>4.347879250000001</v>
      </c>
      <c r="F58" s="23">
        <f>'tariff calc step 1'!F27+$B$35*'tariff calc step 1'!F60+'tariff calc step 1'!F93</f>
        <v>4.2080597499999994</v>
      </c>
      <c r="G58" s="23">
        <f>'tariff calc step 1'!G27+$B$35*'tariff calc step 1'!G60+'tariff calc step 1'!G93</f>
        <v>4.3570132500000005</v>
      </c>
      <c r="H58" s="23">
        <f>'tariff calc step 1'!H27+$B$35*'tariff calc step 1'!H60+'tariff calc step 1'!H93</f>
        <v>3.5761706215747608</v>
      </c>
      <c r="I58" s="23">
        <f>'tariff calc step 1'!I27+$B$35*'tariff calc step 1'!I60+'tariff calc step 1'!I93</f>
        <v>6.2562388957834605</v>
      </c>
      <c r="J58" s="23">
        <f>'tariff calc step 1'!J27+$B$35*'tariff calc step 1'!J60+'tariff calc step 1'!J93</f>
        <v>5.7510220180869851</v>
      </c>
      <c r="K58" s="23">
        <f>'tariff calc step 1'!K27+$B$35*'tariff calc step 1'!K60+'tariff calc step 1'!K93</f>
        <v>5.4477446047073173</v>
      </c>
      <c r="L58" s="23">
        <f>'tariff calc step 1'!L27+$B$35*'tariff calc step 1'!L60+'tariff calc step 1'!L93</f>
        <v>2.3183377372545042</v>
      </c>
    </row>
    <row r="59" spans="2:12" x14ac:dyDescent="0.35">
      <c r="B59" s="5">
        <v>21</v>
      </c>
      <c r="C59" s="6" t="s">
        <v>36</v>
      </c>
      <c r="D59" s="24">
        <f>'tariff calc step 1'!D28+$B$35*'tariff calc step 1'!D61+'tariff calc step 1'!D94</f>
        <v>-0.67623649999999991</v>
      </c>
      <c r="E59" s="24">
        <f>'tariff calc step 1'!E28+$B$35*'tariff calc step 1'!E61+'tariff calc step 1'!E94</f>
        <v>0.29386574999999926</v>
      </c>
      <c r="F59" s="24">
        <f>'tariff calc step 1'!F28+$B$35*'tariff calc step 1'!F61+'tariff calc step 1'!F94</f>
        <v>0.64126650000000041</v>
      </c>
      <c r="G59" s="24">
        <f>'tariff calc step 1'!G28+$B$35*'tariff calc step 1'!G61+'tariff calc step 1'!G94</f>
        <v>1.2366247499999998</v>
      </c>
      <c r="H59" s="24">
        <f>'tariff calc step 1'!H28+$B$35*'tariff calc step 1'!H61+'tariff calc step 1'!H94</f>
        <v>-0.15097517052289078</v>
      </c>
      <c r="I59" s="24">
        <f>'tariff calc step 1'!I28+$B$35*'tariff calc step 1'!I61+'tariff calc step 1'!I94</f>
        <v>1.7324091950461358</v>
      </c>
      <c r="J59" s="24">
        <f>'tariff calc step 1'!J28+$B$35*'tariff calc step 1'!J61+'tariff calc step 1'!J94</f>
        <v>0.76317519327116212</v>
      </c>
      <c r="K59" s="24">
        <f>'tariff calc step 1'!K28+$B$35*'tariff calc step 1'!K61+'tariff calc step 1'!K94</f>
        <v>0.78318778204492734</v>
      </c>
      <c r="L59" s="24">
        <f>'tariff calc step 1'!L28+$B$35*'tariff calc step 1'!L61+'tariff calc step 1'!L94</f>
        <v>-0.81121974788201823</v>
      </c>
    </row>
    <row r="60" spans="2:12" x14ac:dyDescent="0.35">
      <c r="B60" s="5">
        <v>22</v>
      </c>
      <c r="C60" s="6" t="s">
        <v>37</v>
      </c>
      <c r="D60" s="23">
        <f>'tariff calc step 1'!D29+$B$35*'tariff calc step 1'!D62+'tariff calc step 1'!D95</f>
        <v>-5.3738689999999991</v>
      </c>
      <c r="E60" s="23">
        <f>'tariff calc step 1'!E29+$B$35*'tariff calc step 1'!E62+'tariff calc step 1'!E95</f>
        <v>-4.3996912500000001</v>
      </c>
      <c r="F60" s="23">
        <f>'tariff calc step 1'!F29+$B$35*'tariff calc step 1'!F62+'tariff calc step 1'!F95</f>
        <v>-2.1705287500000008</v>
      </c>
      <c r="G60" s="23">
        <f>'tariff calc step 1'!G29+$B$35*'tariff calc step 1'!G62+'tariff calc step 1'!G95</f>
        <v>-1.7828044999999992</v>
      </c>
      <c r="H60" s="23">
        <f>'tariff calc step 1'!H29+$B$35*'tariff calc step 1'!H62+'tariff calc step 1'!H95</f>
        <v>-3.1093526860227918</v>
      </c>
      <c r="I60" s="23">
        <f>'tariff calc step 1'!I29+$B$35*'tariff calc step 1'!I62+'tariff calc step 1'!I95</f>
        <v>-1.5492491931988051</v>
      </c>
      <c r="J60" s="23">
        <f>'tariff calc step 1'!J29+$B$35*'tariff calc step 1'!J62+'tariff calc step 1'!J95</f>
        <v>-3.485716063430004</v>
      </c>
      <c r="K60" s="23">
        <f>'tariff calc step 1'!K29+$B$35*'tariff calc step 1'!K62+'tariff calc step 1'!K95</f>
        <v>-4.5074816973662761</v>
      </c>
      <c r="L60" s="23">
        <f>'tariff calc step 1'!L29+$B$35*'tariff calc step 1'!L62+'tariff calc step 1'!L95</f>
        <v>-4.6239670592805204</v>
      </c>
    </row>
    <row r="61" spans="2:12" x14ac:dyDescent="0.35">
      <c r="B61" s="5">
        <v>23</v>
      </c>
      <c r="C61" s="6" t="s">
        <v>38</v>
      </c>
      <c r="D61" s="24">
        <f>'tariff calc step 1'!D30+$B$35*'tariff calc step 1'!D63+'tariff calc step 1'!D96</f>
        <v>-3.8865750000000001</v>
      </c>
      <c r="E61" s="24">
        <f>'tariff calc step 1'!E30+$B$35*'tariff calc step 1'!E63+'tariff calc step 1'!E96</f>
        <v>-6.2635472500000002</v>
      </c>
      <c r="F61" s="24">
        <f>'tariff calc step 1'!F30+$B$35*'tariff calc step 1'!F63+'tariff calc step 1'!F96</f>
        <v>-6.9631777499999998</v>
      </c>
      <c r="G61" s="24">
        <f>'tariff calc step 1'!G30+$B$35*'tariff calc step 1'!G63+'tariff calc step 1'!G96</f>
        <v>-5.0623974999999994</v>
      </c>
      <c r="H61" s="24">
        <f>'tariff calc step 1'!H30+$B$35*'tariff calc step 1'!H63+'tariff calc step 1'!H96</f>
        <v>-8.0935306860227918</v>
      </c>
      <c r="I61" s="24">
        <f>'tariff calc step 1'!I30+$B$35*'tariff calc step 1'!I63+'tariff calc step 1'!I96</f>
        <v>-4.3180940007726196</v>
      </c>
      <c r="J61" s="24">
        <f>'tariff calc step 1'!J30+$B$35*'tariff calc step 1'!J63+'tariff calc step 1'!J96</f>
        <v>-2.5016426192488996</v>
      </c>
      <c r="K61" s="24">
        <f>'tariff calc step 1'!K30+$B$35*'tariff calc step 1'!K63+'tariff calc step 1'!K96</f>
        <v>-2.5565911916474255</v>
      </c>
      <c r="L61" s="24">
        <f>'tariff calc step 1'!L30+$B$35*'tariff calc step 1'!L63+'tariff calc step 1'!L96</f>
        <v>-1.0468720474298863</v>
      </c>
    </row>
    <row r="62" spans="2:12" x14ac:dyDescent="0.35">
      <c r="B62" s="5">
        <v>24</v>
      </c>
      <c r="C62" s="6" t="s">
        <v>39</v>
      </c>
      <c r="D62" s="23">
        <f>'tariff calc step 1'!D31+$B$35*'tariff calc step 1'!D64+'tariff calc step 1'!D97</f>
        <v>-0.54134299999999991</v>
      </c>
      <c r="E62" s="23">
        <f>'tariff calc step 1'!E31+$B$35*'tariff calc step 1'!E64+'tariff calc step 1'!E97</f>
        <v>-1.2839972500000001</v>
      </c>
      <c r="F62" s="23">
        <f>'tariff calc step 1'!F31+$B$35*'tariff calc step 1'!F64+'tariff calc step 1'!F97</f>
        <v>-1.3742477499999999</v>
      </c>
      <c r="G62" s="23">
        <f>'tariff calc step 1'!G31+$B$35*'tariff calc step 1'!G64+'tariff calc step 1'!G97</f>
        <v>-0.61737350000000002</v>
      </c>
      <c r="H62" s="23">
        <f>'tariff calc step 1'!H31+$B$35*'tariff calc step 1'!H64+'tariff calc step 1'!H97</f>
        <v>-2.3503256860227917</v>
      </c>
      <c r="I62" s="23">
        <f>'tariff calc step 1'!I31+$B$35*'tariff calc step 1'!I64+'tariff calc step 1'!I97</f>
        <v>-5.1698913623871121</v>
      </c>
      <c r="J62" s="23">
        <f>'tariff calc step 1'!J31+$B$35*'tariff calc step 1'!J64+'tariff calc step 1'!J97</f>
        <v>-4.9631801601045114</v>
      </c>
      <c r="K62" s="23">
        <f>'tariff calc step 1'!K31+$B$35*'tariff calc step 1'!K64+'tariff calc step 1'!K97</f>
        <v>-4.7256061843688455</v>
      </c>
      <c r="L62" s="23">
        <f>'tariff calc step 1'!L31+$B$35*'tariff calc step 1'!L64+'tariff calc step 1'!L97</f>
        <v>-3.1641854553785009</v>
      </c>
    </row>
    <row r="63" spans="2:12" x14ac:dyDescent="0.35">
      <c r="B63" s="5">
        <v>25</v>
      </c>
      <c r="C63" s="6" t="s">
        <v>40</v>
      </c>
      <c r="D63" s="24">
        <f>'tariff calc step 1'!D32+$B$35*'tariff calc step 1'!D65+'tariff calc step 1'!D98</f>
        <v>-3.09287175</v>
      </c>
      <c r="E63" s="24">
        <f>'tariff calc step 1'!E32+$B$35*'tariff calc step 1'!E65+'tariff calc step 1'!E98</f>
        <v>-3.5103642500000003</v>
      </c>
      <c r="F63" s="24">
        <f>'tariff calc step 1'!F32+$B$35*'tariff calc step 1'!F65+'tariff calc step 1'!F98</f>
        <v>-3.6177297499999996</v>
      </c>
      <c r="G63" s="24">
        <f>'tariff calc step 1'!G32+$B$35*'tariff calc step 1'!G65+'tariff calc step 1'!G98</f>
        <v>-3.7969307499999996</v>
      </c>
      <c r="H63" s="24">
        <f>'tariff calc step 1'!H32+$B$35*'tariff calc step 1'!H65+'tariff calc step 1'!H98</f>
        <v>-4.8003269376965267</v>
      </c>
      <c r="I63" s="24">
        <f>'tariff calc step 1'!I32+$B$35*'tariff calc step 1'!I65+'tariff calc step 1'!I98</f>
        <v>-5.6375799296718476</v>
      </c>
      <c r="J63" s="24">
        <f>'tariff calc step 1'!J32+$B$35*'tariff calc step 1'!J65+'tariff calc step 1'!J98</f>
        <v>-5.80411900976463</v>
      </c>
      <c r="K63" s="24">
        <f>'tariff calc step 1'!K32+$B$35*'tariff calc step 1'!K65+'tariff calc step 1'!K98</f>
        <v>-5.5690254785242503</v>
      </c>
      <c r="L63" s="24">
        <f>'tariff calc step 1'!L32+$B$35*'tariff calc step 1'!L65+'tariff calc step 1'!L98</f>
        <v>-5.185380536395674</v>
      </c>
    </row>
    <row r="64" spans="2:12" x14ac:dyDescent="0.35">
      <c r="B64" s="5">
        <v>26</v>
      </c>
      <c r="C64" s="6" t="s">
        <v>41</v>
      </c>
      <c r="D64" s="23">
        <f>'tariff calc step 1'!D33+$B$35*'tariff calc step 1'!D66+'tariff calc step 1'!D99</f>
        <v>-6.7894565</v>
      </c>
      <c r="E64" s="23">
        <f>'tariff calc step 1'!E33+$B$35*'tariff calc step 1'!E66+'tariff calc step 1'!E99</f>
        <v>-7.6091369999999996</v>
      </c>
      <c r="F64" s="23">
        <f>'tariff calc step 1'!F33+$B$35*'tariff calc step 1'!F66+'tariff calc step 1'!F99</f>
        <v>-1.3629629999999999</v>
      </c>
      <c r="G64" s="23">
        <f>'tariff calc step 1'!G33+$B$35*'tariff calc step 1'!G66+'tariff calc step 1'!G99</f>
        <v>0.44006799999999968</v>
      </c>
      <c r="H64" s="23">
        <f>'tariff calc step 1'!H33+$B$35*'tariff calc step 1'!H66+'tariff calc step 1'!H99</f>
        <v>-1.4680408493223425</v>
      </c>
      <c r="I64" s="23">
        <f>'tariff calc step 1'!I33+$B$35*'tariff calc step 1'!I66+'tariff calc step 1'!I99</f>
        <v>1.0616740837020724</v>
      </c>
      <c r="J64" s="23">
        <f>'tariff calc step 1'!J33+$B$35*'tariff calc step 1'!J66+'tariff calc step 1'!J99</f>
        <v>0.57318216526125321</v>
      </c>
      <c r="K64" s="23">
        <f>'tariff calc step 1'!K33+$B$35*'tariff calc step 1'!K66+'tariff calc step 1'!K99</f>
        <v>-0.42753836001799234</v>
      </c>
      <c r="L64" s="23">
        <f>'tariff calc step 1'!L33+$B$35*'tariff calc step 1'!L66+'tariff calc step 1'!L99</f>
        <v>-1.5257737916935941</v>
      </c>
    </row>
    <row r="65" spans="2:12" x14ac:dyDescent="0.35">
      <c r="B65" s="5">
        <v>27</v>
      </c>
      <c r="C65" s="6" t="s">
        <v>42</v>
      </c>
      <c r="D65" s="24">
        <f>'tariff calc step 1'!D34+$B$35*'tariff calc step 1'!D67+'tariff calc step 1'!D100</f>
        <v>-10.776982250000001</v>
      </c>
      <c r="E65" s="24">
        <f>'tariff calc step 1'!E34+$B$35*'tariff calc step 1'!E67+'tariff calc step 1'!E100</f>
        <v>-10.855894000000001</v>
      </c>
      <c r="F65" s="24">
        <f>'tariff calc step 1'!F34+$B$35*'tariff calc step 1'!F67+'tariff calc step 1'!F100</f>
        <v>-2.8843657499999997</v>
      </c>
      <c r="G65" s="24">
        <f>'tariff calc step 1'!G34+$B$35*'tariff calc step 1'!G67+'tariff calc step 1'!G100</f>
        <v>-1.9369515000000006</v>
      </c>
      <c r="H65" s="24">
        <f>'tariff calc step 1'!H34+$B$35*'tariff calc step 1'!H67+'tariff calc step 1'!H100</f>
        <v>-3.4308960329562952</v>
      </c>
      <c r="I65" s="24">
        <f>'tariff calc step 1'!I34+$B$35*'tariff calc step 1'!I67+'tariff calc step 1'!I100</f>
        <v>2.3819374628949702E-2</v>
      </c>
      <c r="J65" s="24">
        <f>'tariff calc step 1'!J34+$B$35*'tariff calc step 1'!J67+'tariff calc step 1'!J100</f>
        <v>-0.49277118067757186</v>
      </c>
      <c r="K65" s="24">
        <f>'tariff calc step 1'!K34+$B$35*'tariff calc step 1'!K67+'tariff calc step 1'!K100</f>
        <v>-2.9263451463988912</v>
      </c>
      <c r="L65" s="24">
        <f>'tariff calc step 1'!L34+$B$35*'tariff calc step 1'!L67+'tariff calc step 1'!L100</f>
        <v>-1.7149115303023765</v>
      </c>
    </row>
    <row r="67" spans="2:12" x14ac:dyDescent="0.35">
      <c r="B67" t="s">
        <v>68</v>
      </c>
    </row>
    <row r="68" spans="2:12" x14ac:dyDescent="0.35">
      <c r="B68" s="21">
        <v>0.4</v>
      </c>
      <c r="C68" t="s">
        <v>71</v>
      </c>
    </row>
    <row r="69" spans="2:12" x14ac:dyDescent="0.35">
      <c r="B69" s="31" t="s">
        <v>11</v>
      </c>
      <c r="C69" s="32"/>
      <c r="D69" s="27" t="s">
        <v>2</v>
      </c>
      <c r="E69" s="27" t="s">
        <v>3</v>
      </c>
      <c r="F69" s="27" t="s">
        <v>4</v>
      </c>
      <c r="G69" s="27" t="s">
        <v>5</v>
      </c>
      <c r="H69" s="27" t="s">
        <v>6</v>
      </c>
      <c r="I69" s="27" t="s">
        <v>7</v>
      </c>
      <c r="J69" s="27" t="s">
        <v>8</v>
      </c>
      <c r="K69" s="27" t="s">
        <v>9</v>
      </c>
      <c r="L69" s="27" t="s">
        <v>10</v>
      </c>
    </row>
    <row r="70" spans="2:12" x14ac:dyDescent="0.35">
      <c r="B70" s="33"/>
      <c r="C70" s="33"/>
      <c r="D70" s="28"/>
      <c r="E70" s="28"/>
      <c r="F70" s="28"/>
      <c r="G70" s="28"/>
      <c r="H70" s="28"/>
      <c r="I70" s="28"/>
      <c r="J70" s="28"/>
      <c r="K70" s="28"/>
      <c r="L70" s="28"/>
    </row>
    <row r="71" spans="2:12" ht="15" thickBot="1" x14ac:dyDescent="0.4">
      <c r="B71" s="1" t="s">
        <v>13</v>
      </c>
      <c r="C71" s="1" t="s">
        <v>14</v>
      </c>
      <c r="D71" s="1" t="s">
        <v>15</v>
      </c>
      <c r="E71" s="1" t="s">
        <v>15</v>
      </c>
      <c r="F71" s="1" t="s">
        <v>15</v>
      </c>
      <c r="G71" s="1" t="s">
        <v>15</v>
      </c>
      <c r="H71" s="1" t="s">
        <v>15</v>
      </c>
      <c r="I71" s="1" t="s">
        <v>15</v>
      </c>
      <c r="J71" s="1" t="s">
        <v>15</v>
      </c>
      <c r="K71" s="1" t="s">
        <v>15</v>
      </c>
      <c r="L71" s="1" t="s">
        <v>15</v>
      </c>
    </row>
    <row r="72" spans="2:12" ht="15" thickTop="1" x14ac:dyDescent="0.35">
      <c r="B72" s="2">
        <v>1</v>
      </c>
      <c r="C72" s="3" t="s">
        <v>16</v>
      </c>
      <c r="D72" s="22">
        <f>'tariff calc step 1'!D8+$B$68*('tariff calc step 1'!D41+'tariff calc step 1'!D74)</f>
        <v>19.8443006</v>
      </c>
      <c r="E72" s="22">
        <f>'tariff calc step 1'!E8+$B$68*('tariff calc step 1'!E41+'tariff calc step 1'!E74)</f>
        <v>19.006923999999998</v>
      </c>
      <c r="F72" s="22">
        <f>'tariff calc step 1'!F8+$B$68*('tariff calc step 1'!F41+'tariff calc step 1'!F74)</f>
        <v>20.732958800000002</v>
      </c>
      <c r="G72" s="22">
        <f>'tariff calc step 1'!G8+$B$68*('tariff calc step 1'!G41+'tariff calc step 1'!G74)</f>
        <v>24.502489800000003</v>
      </c>
      <c r="H72" s="22">
        <f>'tariff calc step 1'!H8+$B$68*('tariff calc step 1'!H41+'tariff calc step 1'!H74)</f>
        <v>31.499589709964738</v>
      </c>
      <c r="I72" s="22">
        <f>'tariff calc step 1'!I8+$B$68*('tariff calc step 1'!I41+'tariff calc step 1'!I74)</f>
        <v>36.021000561596239</v>
      </c>
      <c r="J72" s="22">
        <f>'tariff calc step 1'!J8+$B$68*('tariff calc step 1'!J41+'tariff calc step 1'!J74)</f>
        <v>36.973540534360765</v>
      </c>
      <c r="K72" s="22">
        <f>'tariff calc step 1'!K8+$B$68*('tariff calc step 1'!K41+'tariff calc step 1'!K74)</f>
        <v>39.338177645424167</v>
      </c>
      <c r="L72" s="22">
        <f>'tariff calc step 1'!L8+$B$68*('tariff calc step 1'!L41+'tariff calc step 1'!L74)</f>
        <v>43.852482897374799</v>
      </c>
    </row>
    <row r="73" spans="2:12" x14ac:dyDescent="0.35">
      <c r="B73" s="5">
        <v>2</v>
      </c>
      <c r="C73" s="6" t="s">
        <v>17</v>
      </c>
      <c r="D73" s="23">
        <f>'tariff calc step 1'!D9+$B$68*('tariff calc step 1'!D42+'tariff calc step 1'!D75)</f>
        <v>16.312498000000001</v>
      </c>
      <c r="E73" s="23">
        <f>'tariff calc step 1'!E9+$B$68*('tariff calc step 1'!E42+'tariff calc step 1'!E75)</f>
        <v>17.130641999999998</v>
      </c>
      <c r="F73" s="23">
        <f>'tariff calc step 1'!F9+$B$68*('tariff calc step 1'!F42+'tariff calc step 1'!F75)</f>
        <v>17.689021399999998</v>
      </c>
      <c r="G73" s="23">
        <f>'tariff calc step 1'!G9+$B$68*('tariff calc step 1'!G42+'tariff calc step 1'!G75)</f>
        <v>17.371520799999999</v>
      </c>
      <c r="H73" s="23">
        <f>'tariff calc step 1'!H9+$B$68*('tariff calc step 1'!H42+'tariff calc step 1'!H75)</f>
        <v>23.949014006510556</v>
      </c>
      <c r="I73" s="23">
        <f>'tariff calc step 1'!I9+$B$68*('tariff calc step 1'!I42+'tariff calc step 1'!I75)</f>
        <v>34.748174134478717</v>
      </c>
      <c r="J73" s="23">
        <f>'tariff calc step 1'!J9+$B$68*('tariff calc step 1'!J42+'tariff calc step 1'!J75)</f>
        <v>35.902491913825862</v>
      </c>
      <c r="K73" s="23">
        <f>'tariff calc step 1'!K9+$B$68*('tariff calc step 1'!K42+'tariff calc step 1'!K75)</f>
        <v>33.940164536654542</v>
      </c>
      <c r="L73" s="23">
        <f>'tariff calc step 1'!L9+$B$68*('tariff calc step 1'!L42+'tariff calc step 1'!L75)</f>
        <v>39.068049484682199</v>
      </c>
    </row>
    <row r="74" spans="2:12" x14ac:dyDescent="0.35">
      <c r="B74" s="5">
        <v>3</v>
      </c>
      <c r="C74" s="6" t="s">
        <v>18</v>
      </c>
      <c r="D74" s="24">
        <f>'tariff calc step 1'!D10+$B$68*('tariff calc step 1'!D43+'tariff calc step 1'!D76)</f>
        <v>18.6975902</v>
      </c>
      <c r="E74" s="24">
        <f>'tariff calc step 1'!E10+$B$68*('tariff calc step 1'!E43+'tariff calc step 1'!E76)</f>
        <v>18.388886400000001</v>
      </c>
      <c r="F74" s="24">
        <f>'tariff calc step 1'!F10+$B$68*('tariff calc step 1'!F43+'tariff calc step 1'!F76)</f>
        <v>19.004421399999998</v>
      </c>
      <c r="G74" s="24">
        <f>'tariff calc step 1'!G10+$B$68*('tariff calc step 1'!G43+'tariff calc step 1'!G76)</f>
        <v>18.433760800000002</v>
      </c>
      <c r="H74" s="24">
        <f>'tariff calc step 1'!H10+$B$68*('tariff calc step 1'!H43+'tariff calc step 1'!H76)</f>
        <v>25.466200386434412</v>
      </c>
      <c r="I74" s="24">
        <f>'tariff calc step 1'!I10+$B$68*('tariff calc step 1'!I43+'tariff calc step 1'!I76)</f>
        <v>31.144856550336506</v>
      </c>
      <c r="J74" s="24">
        <f>'tariff calc step 1'!J10+$B$68*('tariff calc step 1'!J43+'tariff calc step 1'!J76)</f>
        <v>31.967751063906583</v>
      </c>
      <c r="K74" s="24">
        <f>'tariff calc step 1'!K10+$B$68*('tariff calc step 1'!K43+'tariff calc step 1'!K76)</f>
        <v>34.376627378236819</v>
      </c>
      <c r="L74" s="24">
        <f>'tariff calc step 1'!L10+$B$68*('tariff calc step 1'!L43+'tariff calc step 1'!L76)</f>
        <v>38.164978858187844</v>
      </c>
    </row>
    <row r="75" spans="2:12" x14ac:dyDescent="0.35">
      <c r="B75" s="5">
        <v>4</v>
      </c>
      <c r="C75" s="6" t="s">
        <v>19</v>
      </c>
      <c r="D75" s="23">
        <f>'tariff calc step 1'!D11+$B$68*('tariff calc step 1'!D44+'tariff calc step 1'!D77)</f>
        <v>14.0467402</v>
      </c>
      <c r="E75" s="23">
        <f>'tariff calc step 1'!E11+$B$68*('tariff calc step 1'!E44+'tariff calc step 1'!E77)</f>
        <v>22.028432800000004</v>
      </c>
      <c r="F75" s="23">
        <f>'tariff calc step 1'!F11+$B$68*('tariff calc step 1'!F44+'tariff calc step 1'!F77)</f>
        <v>22.7772726</v>
      </c>
      <c r="G75" s="23">
        <f>'tariff calc step 1'!G11+$B$68*('tariff calc step 1'!G44+'tariff calc step 1'!G77)</f>
        <v>22.236174200000001</v>
      </c>
      <c r="H75" s="23">
        <f>'tariff calc step 1'!H11+$B$68*('tariff calc step 1'!H44+'tariff calc step 1'!H77)</f>
        <v>28.947358586434415</v>
      </c>
      <c r="I75" s="23">
        <f>'tariff calc step 1'!I11+$B$68*('tariff calc step 1'!I44+'tariff calc step 1'!I77)</f>
        <v>32.915489116863341</v>
      </c>
      <c r="J75" s="23">
        <f>'tariff calc step 1'!J11+$B$68*('tariff calc step 1'!J44+'tariff calc step 1'!J77)</f>
        <v>33.700780871997871</v>
      </c>
      <c r="K75" s="23">
        <f>'tariff calc step 1'!K11+$B$68*('tariff calc step 1'!K44+'tariff calc step 1'!K77)</f>
        <v>35.573524989751554</v>
      </c>
      <c r="L75" s="23">
        <f>'tariff calc step 1'!L11+$B$68*('tariff calc step 1'!L44+'tariff calc step 1'!L77)</f>
        <v>39.870820487564202</v>
      </c>
    </row>
    <row r="76" spans="2:12" x14ac:dyDescent="0.35">
      <c r="B76" s="5">
        <v>5</v>
      </c>
      <c r="C76" s="6" t="s">
        <v>20</v>
      </c>
      <c r="D76" s="24">
        <f>'tariff calc step 1'!D12+$B$68*('tariff calc step 1'!D45+'tariff calc step 1'!D78)</f>
        <v>15.965828200000001</v>
      </c>
      <c r="E76" s="24">
        <f>'tariff calc step 1'!E12+$B$68*('tariff calc step 1'!E45+'tariff calc step 1'!E78)</f>
        <v>17.685862800000002</v>
      </c>
      <c r="F76" s="24">
        <f>'tariff calc step 1'!F12+$B$68*('tariff calc step 1'!F45+'tariff calc step 1'!F78)</f>
        <v>18.283620200000001</v>
      </c>
      <c r="G76" s="24">
        <f>'tariff calc step 1'!G12+$B$68*('tariff calc step 1'!G45+'tariff calc step 1'!G78)</f>
        <v>17.759866600000002</v>
      </c>
      <c r="H76" s="24">
        <f>'tariff calc step 1'!H12+$B$68*('tariff calc step 1'!H45+'tariff calc step 1'!H78)</f>
        <v>22.766093258649466</v>
      </c>
      <c r="I76" s="24">
        <f>'tariff calc step 1'!I12+$B$68*('tariff calc step 1'!I45+'tariff calc step 1'!I78)</f>
        <v>31.334061915366068</v>
      </c>
      <c r="J76" s="24">
        <f>'tariff calc step 1'!J12+$B$68*('tariff calc step 1'!J45+'tariff calc step 1'!J78)</f>
        <v>32.288444897894919</v>
      </c>
      <c r="K76" s="24">
        <f>'tariff calc step 1'!K12+$B$68*('tariff calc step 1'!K45+'tariff calc step 1'!K78)</f>
        <v>34.389353553691741</v>
      </c>
      <c r="L76" s="24">
        <f>'tariff calc step 1'!L12+$B$68*('tariff calc step 1'!L45+'tariff calc step 1'!L78)</f>
        <v>39.919707778405353</v>
      </c>
    </row>
    <row r="77" spans="2:12" x14ac:dyDescent="0.35">
      <c r="B77" s="5">
        <v>6</v>
      </c>
      <c r="C77" s="6" t="s">
        <v>21</v>
      </c>
      <c r="D77" s="23">
        <f>'tariff calc step 1'!D13+$B$68*('tariff calc step 1'!D46+'tariff calc step 1'!D79)</f>
        <v>16.403416799999999</v>
      </c>
      <c r="E77" s="23">
        <f>'tariff calc step 1'!E13+$B$68*('tariff calc step 1'!E46+'tariff calc step 1'!E79)</f>
        <v>16.748655600000003</v>
      </c>
      <c r="F77" s="23">
        <f>'tariff calc step 1'!F13+$B$68*('tariff calc step 1'!F46+'tariff calc step 1'!F79)</f>
        <v>17.649936</v>
      </c>
      <c r="G77" s="23">
        <f>'tariff calc step 1'!G13+$B$68*('tariff calc step 1'!G46+'tariff calc step 1'!G79)</f>
        <v>17.127231200000001</v>
      </c>
      <c r="H77" s="23">
        <f>'tariff calc step 1'!H13+$B$68*('tariff calc step 1'!H46+'tariff calc step 1'!H79)</f>
        <v>23.103898870134945</v>
      </c>
      <c r="I77" s="23">
        <f>'tariff calc step 1'!I13+$B$68*('tariff calc step 1'!I46+'tariff calc step 1'!I79)</f>
        <v>30.205182875902082</v>
      </c>
      <c r="J77" s="23">
        <f>'tariff calc step 1'!J13+$B$68*('tariff calc step 1'!J46+'tariff calc step 1'!J79)</f>
        <v>31.050921504213967</v>
      </c>
      <c r="K77" s="23">
        <f>'tariff calc step 1'!K13+$B$68*('tariff calc step 1'!K46+'tariff calc step 1'!K79)</f>
        <v>32.304971083261364</v>
      </c>
      <c r="L77" s="23">
        <f>'tariff calc step 1'!L13+$B$68*('tariff calc step 1'!L46+'tariff calc step 1'!L79)</f>
        <v>33.974272193901641</v>
      </c>
    </row>
    <row r="78" spans="2:12" x14ac:dyDescent="0.35">
      <c r="B78" s="5">
        <v>7</v>
      </c>
      <c r="C78" s="6" t="s">
        <v>22</v>
      </c>
      <c r="D78" s="24">
        <f>'tariff calc step 1'!D14+$B$68*('tariff calc step 1'!D47+'tariff calc step 1'!D80)</f>
        <v>16.407504200000002</v>
      </c>
      <c r="E78" s="24">
        <f>'tariff calc step 1'!E14+$B$68*('tariff calc step 1'!E47+'tariff calc step 1'!E80)</f>
        <v>17.149955200000001</v>
      </c>
      <c r="F78" s="24">
        <f>'tariff calc step 1'!F14+$B$68*('tariff calc step 1'!F47+'tariff calc step 1'!F80)</f>
        <v>16.959705599999999</v>
      </c>
      <c r="G78" s="24">
        <f>'tariff calc step 1'!G14+$B$68*('tariff calc step 1'!G47+'tariff calc step 1'!G80)</f>
        <v>16.198177000000001</v>
      </c>
      <c r="H78" s="24">
        <f>'tariff calc step 1'!H14+$B$68*('tariff calc step 1'!H47+'tariff calc step 1'!H80)</f>
        <v>22.649855943975513</v>
      </c>
      <c r="I78" s="24">
        <f>'tariff calc step 1'!I14+$B$68*('tariff calc step 1'!I47+'tariff calc step 1'!I80)</f>
        <v>30.954360732823559</v>
      </c>
      <c r="J78" s="24">
        <f>'tariff calc step 1'!J14+$B$68*('tariff calc step 1'!J47+'tariff calc step 1'!J80)</f>
        <v>31.742701849091901</v>
      </c>
      <c r="K78" s="24">
        <f>'tariff calc step 1'!K14+$B$68*('tariff calc step 1'!K47+'tariff calc step 1'!K80)</f>
        <v>32.585833404831817</v>
      </c>
      <c r="L78" s="24">
        <f>'tariff calc step 1'!L14+$B$68*('tariff calc step 1'!L47+'tariff calc step 1'!L80)</f>
        <v>34.744906318591177</v>
      </c>
    </row>
    <row r="79" spans="2:12" x14ac:dyDescent="0.35">
      <c r="B79" s="5">
        <v>8</v>
      </c>
      <c r="C79" s="6" t="s">
        <v>23</v>
      </c>
      <c r="D79" s="23">
        <f>'tariff calc step 1'!D15+$B$68*('tariff calc step 1'!D48+'tariff calc step 1'!D81)</f>
        <v>13.935653600000002</v>
      </c>
      <c r="E79" s="23">
        <f>'tariff calc step 1'!E15+$B$68*('tariff calc step 1'!E48+'tariff calc step 1'!E81)</f>
        <v>13.948264999999999</v>
      </c>
      <c r="F79" s="23">
        <f>'tariff calc step 1'!F15+$B$68*('tariff calc step 1'!F48+'tariff calc step 1'!F81)</f>
        <v>14.902408600000001</v>
      </c>
      <c r="G79" s="23">
        <f>'tariff calc step 1'!G15+$B$68*('tariff calc step 1'!G48+'tariff calc step 1'!G81)</f>
        <v>14.3506702</v>
      </c>
      <c r="H79" s="23">
        <f>'tariff calc step 1'!H15+$B$68*('tariff calc step 1'!H48+'tariff calc step 1'!H81)</f>
        <v>19.829526943975512</v>
      </c>
      <c r="I79" s="23">
        <f>'tariff calc step 1'!I15+$B$68*('tariff calc step 1'!I48+'tariff calc step 1'!I81)</f>
        <v>28.077033463239403</v>
      </c>
      <c r="J79" s="23">
        <f>'tariff calc step 1'!J15+$B$68*('tariff calc step 1'!J48+'tariff calc step 1'!J81)</f>
        <v>28.955841657249849</v>
      </c>
      <c r="K79" s="23">
        <f>'tariff calc step 1'!K15+$B$68*('tariff calc step 1'!K48+'tariff calc step 1'!K81)</f>
        <v>30.219122234300638</v>
      </c>
      <c r="L79" s="23">
        <f>'tariff calc step 1'!L15+$B$68*('tariff calc step 1'!L48+'tariff calc step 1'!L81)</f>
        <v>31.926564298335229</v>
      </c>
    </row>
    <row r="80" spans="2:12" x14ac:dyDescent="0.35">
      <c r="B80" s="5">
        <v>9</v>
      </c>
      <c r="C80" s="6" t="s">
        <v>24</v>
      </c>
      <c r="D80" s="24">
        <f>'tariff calc step 1'!D16+$B$68*('tariff calc step 1'!D49+'tariff calc step 1'!D82)</f>
        <v>12.865265600000001</v>
      </c>
      <c r="E80" s="24">
        <f>'tariff calc step 1'!E16+$B$68*('tariff calc step 1'!E49+'tariff calc step 1'!E82)</f>
        <v>13.064102800000002</v>
      </c>
      <c r="F80" s="24">
        <f>'tariff calc step 1'!F16+$B$68*('tariff calc step 1'!F49+'tariff calc step 1'!F82)</f>
        <v>13.243375200000001</v>
      </c>
      <c r="G80" s="24">
        <f>'tariff calc step 1'!G16+$B$68*('tariff calc step 1'!G49+'tariff calc step 1'!G82)</f>
        <v>12.0983164</v>
      </c>
      <c r="H80" s="24">
        <f>'tariff calc step 1'!H16+$B$68*('tariff calc step 1'!H49+'tariff calc step 1'!H82)</f>
        <v>17.847255136349272</v>
      </c>
      <c r="I80" s="24">
        <f>'tariff calc step 1'!I16+$B$68*('tariff calc step 1'!I49+'tariff calc step 1'!I82)</f>
        <v>26.963458150017338</v>
      </c>
      <c r="J80" s="24">
        <f>'tariff calc step 1'!J16+$B$68*('tariff calc step 1'!J49+'tariff calc step 1'!J82)</f>
        <v>27.837315407175495</v>
      </c>
      <c r="K80" s="24">
        <f>'tariff calc step 1'!K16+$B$68*('tariff calc step 1'!K49+'tariff calc step 1'!K82)</f>
        <v>29.078989393983804</v>
      </c>
      <c r="L80" s="24">
        <f>'tariff calc step 1'!L16+$B$68*('tariff calc step 1'!L49+'tariff calc step 1'!L82)</f>
        <v>31.330532584689792</v>
      </c>
    </row>
    <row r="81" spans="2:12" x14ac:dyDescent="0.35">
      <c r="B81" s="5">
        <v>10</v>
      </c>
      <c r="C81" s="6" t="s">
        <v>25</v>
      </c>
      <c r="D81" s="23">
        <f>'tariff calc step 1'!D17+$B$68*('tariff calc step 1'!D50+'tariff calc step 1'!D83)</f>
        <v>11.6406706</v>
      </c>
      <c r="E81" s="23">
        <f>'tariff calc step 1'!E17+$B$68*('tariff calc step 1'!E50+'tariff calc step 1'!E83)</f>
        <v>11.5663096</v>
      </c>
      <c r="F81" s="23">
        <f>'tariff calc step 1'!F17+$B$68*('tariff calc step 1'!F50+'tariff calc step 1'!F83)</f>
        <v>12.8682832</v>
      </c>
      <c r="G81" s="23">
        <f>'tariff calc step 1'!G17+$B$68*('tariff calc step 1'!G50+'tariff calc step 1'!G83)</f>
        <v>12.3900282</v>
      </c>
      <c r="H81" s="23">
        <f>'tariff calc step 1'!H17+$B$68*('tariff calc step 1'!H50+'tariff calc step 1'!H83)</f>
        <v>16.860869842392269</v>
      </c>
      <c r="I81" s="23">
        <f>'tariff calc step 1'!I17+$B$68*('tariff calc step 1'!I50+'tariff calc step 1'!I83)</f>
        <v>22.822015466110379</v>
      </c>
      <c r="J81" s="23">
        <f>'tariff calc step 1'!J17+$B$68*('tariff calc step 1'!J50+'tariff calc step 1'!J83)</f>
        <v>23.325854777561965</v>
      </c>
      <c r="K81" s="23">
        <f>'tariff calc step 1'!K17+$B$68*('tariff calc step 1'!K50+'tariff calc step 1'!K83)</f>
        <v>24.495546549620869</v>
      </c>
      <c r="L81" s="23">
        <f>'tariff calc step 1'!L17+$B$68*('tariff calc step 1'!L50+'tariff calc step 1'!L83)</f>
        <v>25.81857167094698</v>
      </c>
    </row>
    <row r="82" spans="2:12" x14ac:dyDescent="0.35">
      <c r="B82" s="5">
        <v>11</v>
      </c>
      <c r="C82" s="6" t="s">
        <v>26</v>
      </c>
      <c r="D82" s="24">
        <f>'tariff calc step 1'!D18+$B$68*('tariff calc step 1'!D51+'tariff calc step 1'!D84)</f>
        <v>11.235867800000001</v>
      </c>
      <c r="E82" s="24">
        <f>'tariff calc step 1'!E18+$B$68*('tariff calc step 1'!E51+'tariff calc step 1'!E84)</f>
        <v>12.0792926</v>
      </c>
      <c r="F82" s="24">
        <f>'tariff calc step 1'!F18+$B$68*('tariff calc step 1'!F51+'tariff calc step 1'!F84)</f>
        <v>10.3941748</v>
      </c>
      <c r="G82" s="24">
        <f>'tariff calc step 1'!G18+$B$68*('tariff calc step 1'!G51+'tariff calc step 1'!G84)</f>
        <v>10.008481000000002</v>
      </c>
      <c r="H82" s="24">
        <f>'tariff calc step 1'!H18+$B$68*('tariff calc step 1'!H51+'tariff calc step 1'!H84)</f>
        <v>15.059850242392265</v>
      </c>
      <c r="I82" s="24">
        <f>'tariff calc step 1'!I18+$B$68*('tariff calc step 1'!I51+'tariff calc step 1'!I84)</f>
        <v>20.551245774553024</v>
      </c>
      <c r="J82" s="24">
        <f>'tariff calc step 1'!J18+$B$68*('tariff calc step 1'!J51+'tariff calc step 1'!J84)</f>
        <v>20.786300319487367</v>
      </c>
      <c r="K82" s="24">
        <f>'tariff calc step 1'!K18+$B$68*('tariff calc step 1'!K51+'tariff calc step 1'!K84)</f>
        <v>21.534251146587941</v>
      </c>
      <c r="L82" s="24">
        <f>'tariff calc step 1'!L18+$B$68*('tariff calc step 1'!L51+'tariff calc step 1'!L84)</f>
        <v>23.262920199275413</v>
      </c>
    </row>
    <row r="83" spans="2:12" x14ac:dyDescent="0.35">
      <c r="B83" s="5">
        <v>12</v>
      </c>
      <c r="C83" s="6" t="s">
        <v>27</v>
      </c>
      <c r="D83" s="23">
        <f>'tariff calc step 1'!D19+$B$68*('tariff calc step 1'!D52+'tariff calc step 1'!D85)</f>
        <v>7.2690234</v>
      </c>
      <c r="E83" s="23">
        <f>'tariff calc step 1'!E19+$B$68*('tariff calc step 1'!E52+'tariff calc step 1'!E85)</f>
        <v>8.4682050000000011</v>
      </c>
      <c r="F83" s="23">
        <f>'tariff calc step 1'!F19+$B$68*('tariff calc step 1'!F52+'tariff calc step 1'!F85)</f>
        <v>8.6752701999999999</v>
      </c>
      <c r="G83" s="23">
        <f>'tariff calc step 1'!G19+$B$68*('tariff calc step 1'!G52+'tariff calc step 1'!G85)</f>
        <v>8.2697982000000003</v>
      </c>
      <c r="H83" s="23">
        <f>'tariff calc step 1'!H19+$B$68*('tariff calc step 1'!H52+'tariff calc step 1'!H85)</f>
        <v>11.450303324597453</v>
      </c>
      <c r="I83" s="23">
        <f>'tariff calc step 1'!I19+$B$68*('tariff calc step 1'!I52+'tariff calc step 1'!I85)</f>
        <v>14.79027383545152</v>
      </c>
      <c r="J83" s="23">
        <f>'tariff calc step 1'!J19+$B$68*('tariff calc step 1'!J52+'tariff calc step 1'!J85)</f>
        <v>14.875784431633456</v>
      </c>
      <c r="K83" s="23">
        <f>'tariff calc step 1'!K19+$B$68*('tariff calc step 1'!K52+'tariff calc step 1'!K85)</f>
        <v>16.14091160436811</v>
      </c>
      <c r="L83" s="23">
        <f>'tariff calc step 1'!L19+$B$68*('tariff calc step 1'!L52+'tariff calc step 1'!L85)</f>
        <v>16.761688539290418</v>
      </c>
    </row>
    <row r="84" spans="2:12" x14ac:dyDescent="0.35">
      <c r="B84" s="5">
        <v>13</v>
      </c>
      <c r="C84" s="6" t="s">
        <v>28</v>
      </c>
      <c r="D84" s="24">
        <f>'tariff calc step 1'!D20+$B$68*('tariff calc step 1'!D53+'tariff calc step 1'!D86)</f>
        <v>8.1727068000000003</v>
      </c>
      <c r="E84" s="24">
        <f>'tariff calc step 1'!E20+$B$68*('tariff calc step 1'!E53+'tariff calc step 1'!E86)</f>
        <v>8.5234158000000004</v>
      </c>
      <c r="F84" s="24">
        <f>'tariff calc step 1'!F20+$B$68*('tariff calc step 1'!F53+'tariff calc step 1'!F86)</f>
        <v>7.6491132000000004</v>
      </c>
      <c r="G84" s="24">
        <f>'tariff calc step 1'!G20+$B$68*('tariff calc step 1'!G53+'tariff calc step 1'!G86)</f>
        <v>7.1132645999999999</v>
      </c>
      <c r="H84" s="24">
        <f>'tariff calc step 1'!H20+$B$68*('tariff calc step 1'!H53+'tariff calc step 1'!H86)</f>
        <v>7.1148442688156619</v>
      </c>
      <c r="I84" s="24">
        <f>'tariff calc step 1'!I20+$B$68*('tariff calc step 1'!I53+'tariff calc step 1'!I86)</f>
        <v>11.502641351502101</v>
      </c>
      <c r="J84" s="24">
        <f>'tariff calc step 1'!J20+$B$68*('tariff calc step 1'!J53+'tariff calc step 1'!J86)</f>
        <v>11.564229393880467</v>
      </c>
      <c r="K84" s="24">
        <f>'tariff calc step 1'!K20+$B$68*('tariff calc step 1'!K53+'tariff calc step 1'!K86)</f>
        <v>11.555736864014275</v>
      </c>
      <c r="L84" s="24">
        <f>'tariff calc step 1'!L20+$B$68*('tariff calc step 1'!L53+'tariff calc step 1'!L86)</f>
        <v>10.632094491771523</v>
      </c>
    </row>
    <row r="85" spans="2:12" x14ac:dyDescent="0.35">
      <c r="B85" s="5">
        <v>14</v>
      </c>
      <c r="C85" s="6" t="s">
        <v>29</v>
      </c>
      <c r="D85" s="23">
        <f>'tariff calc step 1'!D21+$B$68*('tariff calc step 1'!D54+'tariff calc step 1'!D87)</f>
        <v>3.9466603999999998</v>
      </c>
      <c r="E85" s="23">
        <f>'tariff calc step 1'!E21+$B$68*('tariff calc step 1'!E54+'tariff calc step 1'!E87)</f>
        <v>4.5468980000000006</v>
      </c>
      <c r="F85" s="23">
        <f>'tariff calc step 1'!F21+$B$68*('tariff calc step 1'!F54+'tariff calc step 1'!F87)</f>
        <v>4.0801613999999997</v>
      </c>
      <c r="G85" s="23">
        <f>'tariff calc step 1'!G21+$B$68*('tariff calc step 1'!G54+'tariff calc step 1'!G87)</f>
        <v>3.5637684000000003</v>
      </c>
      <c r="H85" s="23">
        <f>'tariff calc step 1'!H21+$B$68*('tariff calc step 1'!H54+'tariff calc step 1'!H87)</f>
        <v>4.7474834688156617</v>
      </c>
      <c r="I85" s="23">
        <f>'tariff calc step 1'!I21+$B$68*('tariff calc step 1'!I54+'tariff calc step 1'!I87)</f>
        <v>7.7168154160001752</v>
      </c>
      <c r="J85" s="23">
        <f>'tariff calc step 1'!J21+$B$68*('tariff calc step 1'!J54+'tariff calc step 1'!J87)</f>
        <v>8.0565226365693672</v>
      </c>
      <c r="K85" s="23">
        <f>'tariff calc step 1'!K21+$B$68*('tariff calc step 1'!K54+'tariff calc step 1'!K87)</f>
        <v>8.7648314601494413</v>
      </c>
      <c r="L85" s="23">
        <f>'tariff calc step 1'!L21+$B$68*('tariff calc step 1'!L54+'tariff calc step 1'!L87)</f>
        <v>9.188341023723531</v>
      </c>
    </row>
    <row r="86" spans="2:12" x14ac:dyDescent="0.35">
      <c r="B86" s="5">
        <v>15</v>
      </c>
      <c r="C86" s="6" t="s">
        <v>30</v>
      </c>
      <c r="D86" s="24">
        <f>'tariff calc step 1'!D22+$B$68*('tariff calc step 1'!D55+'tariff calc step 1'!D88)</f>
        <v>5.5065604000000006</v>
      </c>
      <c r="E86" s="24">
        <f>'tariff calc step 1'!E22+$B$68*('tariff calc step 1'!E55+'tariff calc step 1'!E88)</f>
        <v>5.8264422000000007</v>
      </c>
      <c r="F86" s="24">
        <f>'tariff calc step 1'!F22+$B$68*('tariff calc step 1'!F55+'tariff calc step 1'!F88)</f>
        <v>5.3534962000000004</v>
      </c>
      <c r="G86" s="24">
        <f>'tariff calc step 1'!G22+$B$68*('tariff calc step 1'!G55+'tariff calc step 1'!G88)</f>
        <v>4.7813895999999998</v>
      </c>
      <c r="H86" s="24">
        <f>'tariff calc step 1'!H22+$B$68*('tariff calc step 1'!H55+'tariff calc step 1'!H88)</f>
        <v>4.6166851109543581</v>
      </c>
      <c r="I86" s="24">
        <f>'tariff calc step 1'!I22+$B$68*('tariff calc step 1'!I55+'tariff calc step 1'!I88)</f>
        <v>7.9255608666756512</v>
      </c>
      <c r="J86" s="24">
        <f>'tariff calc step 1'!J22+$B$68*('tariff calc step 1'!J55+'tariff calc step 1'!J88)</f>
        <v>8.1767150617628026</v>
      </c>
      <c r="K86" s="24">
        <f>'tariff calc step 1'!K22+$B$68*('tariff calc step 1'!K55+'tariff calc step 1'!K88)</f>
        <v>8.1993964523919338</v>
      </c>
      <c r="L86" s="24">
        <f>'tariff calc step 1'!L22+$B$68*('tariff calc step 1'!L55+'tariff calc step 1'!L88)</f>
        <v>6.172116562106698</v>
      </c>
    </row>
    <row r="87" spans="2:12" x14ac:dyDescent="0.35">
      <c r="B87" s="5">
        <v>16</v>
      </c>
      <c r="C87" s="6" t="s">
        <v>31</v>
      </c>
      <c r="D87" s="23">
        <f>'tariff calc step 1'!D23+$B$68*('tariff calc step 1'!D56+'tariff calc step 1'!D89)</f>
        <v>3.2063296000000001</v>
      </c>
      <c r="E87" s="23">
        <f>'tariff calc step 1'!E23+$B$68*('tariff calc step 1'!E56+'tariff calc step 1'!E89)</f>
        <v>3.5986251999999999</v>
      </c>
      <c r="F87" s="23">
        <f>'tariff calc step 1'!F23+$B$68*('tariff calc step 1'!F56+'tariff calc step 1'!F89)</f>
        <v>3.2085322000000001</v>
      </c>
      <c r="G87" s="23">
        <f>'tariff calc step 1'!G23+$B$68*('tariff calc step 1'!G56+'tariff calc step 1'!G89)</f>
        <v>2.3836519999999997</v>
      </c>
      <c r="H87" s="23">
        <f>'tariff calc step 1'!H23+$B$68*('tariff calc step 1'!H56+'tariff calc step 1'!H89)</f>
        <v>2.280340915774242</v>
      </c>
      <c r="I87" s="23">
        <f>'tariff calc step 1'!I23+$B$68*('tariff calc step 1'!I56+'tariff calc step 1'!I89)</f>
        <v>4.0259308483893594</v>
      </c>
      <c r="J87" s="23">
        <f>'tariff calc step 1'!J23+$B$68*('tariff calc step 1'!J56+'tariff calc step 1'!J89)</f>
        <v>4.1558009658889112</v>
      </c>
      <c r="K87" s="23">
        <f>'tariff calc step 1'!K23+$B$68*('tariff calc step 1'!K56+'tariff calc step 1'!K89)</f>
        <v>4.5761198117490718</v>
      </c>
      <c r="L87" s="23">
        <f>'tariff calc step 1'!L23+$B$68*('tariff calc step 1'!L56+'tariff calc step 1'!L89)</f>
        <v>3.1826568388665706</v>
      </c>
    </row>
    <row r="88" spans="2:12" x14ac:dyDescent="0.35">
      <c r="B88" s="5">
        <v>17</v>
      </c>
      <c r="C88" s="6" t="s">
        <v>32</v>
      </c>
      <c r="D88" s="24">
        <f>'tariff calc step 1'!D24+$B$68*('tariff calc step 1'!D57+'tariff calc step 1'!D90)</f>
        <v>2.8542604000000003</v>
      </c>
      <c r="E88" s="24">
        <f>'tariff calc step 1'!E24+$B$68*('tariff calc step 1'!E57+'tariff calc step 1'!E90)</f>
        <v>3.2712074000000002</v>
      </c>
      <c r="F88" s="24">
        <f>'tariff calc step 1'!F24+$B$68*('tariff calc step 1'!F57+'tariff calc step 1'!F90)</f>
        <v>2.8680811999999998</v>
      </c>
      <c r="G88" s="24">
        <f>'tariff calc step 1'!G24+$B$68*('tariff calc step 1'!G57+'tariff calc step 1'!G90)</f>
        <v>2.4058106000000001</v>
      </c>
      <c r="H88" s="24">
        <f>'tariff calc step 1'!H24+$B$68*('tariff calc step 1'!H57+'tariff calc step 1'!H90)</f>
        <v>2.3456046669295425</v>
      </c>
      <c r="I88" s="24">
        <f>'tariff calc step 1'!I24+$B$68*('tariff calc step 1'!I57+'tariff calc step 1'!I90)</f>
        <v>0.99525206514065301</v>
      </c>
      <c r="J88" s="24">
        <f>'tariff calc step 1'!J24+$B$68*('tariff calc step 1'!J57+'tariff calc step 1'!J90)</f>
        <v>2.0680660802780704</v>
      </c>
      <c r="K88" s="24">
        <f>'tariff calc step 1'!K24+$B$68*('tariff calc step 1'!K57+'tariff calc step 1'!K90)</f>
        <v>1.9414867433662053E-2</v>
      </c>
      <c r="L88" s="24">
        <f>'tariff calc step 1'!L24+$B$68*('tariff calc step 1'!L57+'tariff calc step 1'!L90)</f>
        <v>0.67935894516447104</v>
      </c>
    </row>
    <row r="89" spans="2:12" x14ac:dyDescent="0.35">
      <c r="B89" s="5">
        <v>18</v>
      </c>
      <c r="C89" s="6" t="s">
        <v>33</v>
      </c>
      <c r="D89" s="23">
        <f>'tariff calc step 1'!D25+$B$68*('tariff calc step 1'!D58+'tariff calc step 1'!D91)</f>
        <v>1.5477784000000001</v>
      </c>
      <c r="E89" s="23">
        <f>'tariff calc step 1'!E25+$B$68*('tariff calc step 1'!E58+'tariff calc step 1'!E91)</f>
        <v>0.90398299999999998</v>
      </c>
      <c r="F89" s="23">
        <f>'tariff calc step 1'!F25+$B$68*('tariff calc step 1'!F58+'tariff calc step 1'!F91)</f>
        <v>0.49235059999999997</v>
      </c>
      <c r="G89" s="23">
        <f>'tariff calc step 1'!G25+$B$68*('tariff calc step 1'!G58+'tariff calc step 1'!G91)</f>
        <v>0.57105119999999998</v>
      </c>
      <c r="H89" s="23">
        <f>'tariff calc step 1'!H25+$B$68*('tariff calc step 1'!H58+'tariff calc step 1'!H91)</f>
        <v>9.1893884188644803E-2</v>
      </c>
      <c r="I89" s="23">
        <f>'tariff calc step 1'!I25+$B$68*('tariff calc step 1'!I58+'tariff calc step 1'!I91)</f>
        <v>0.23083845822003557</v>
      </c>
      <c r="J89" s="23">
        <f>'tariff calc step 1'!J25+$B$68*('tariff calc step 1'!J58+'tariff calc step 1'!J91)</f>
        <v>0.87697044746861497</v>
      </c>
      <c r="K89" s="23">
        <f>'tariff calc step 1'!K25+$B$68*('tariff calc step 1'!K58+'tariff calc step 1'!K91)</f>
        <v>0.5752276592943012</v>
      </c>
      <c r="L89" s="23">
        <f>'tariff calc step 1'!L25+$B$68*('tariff calc step 1'!L58+'tariff calc step 1'!L91)</f>
        <v>1.1788795927081339</v>
      </c>
    </row>
    <row r="90" spans="2:12" x14ac:dyDescent="0.35">
      <c r="B90" s="5">
        <v>19</v>
      </c>
      <c r="C90" s="6" t="s">
        <v>34</v>
      </c>
      <c r="D90" s="24">
        <f>'tariff calc step 1'!D26+$B$68*('tariff calc step 1'!D59+'tariff calc step 1'!D92)</f>
        <v>5.4308139999999998</v>
      </c>
      <c r="E90" s="24">
        <f>'tariff calc step 1'!E26+$B$68*('tariff calc step 1'!E59+'tariff calc step 1'!E92)</f>
        <v>4.7712246</v>
      </c>
      <c r="F90" s="24">
        <f>'tariff calc step 1'!F26+$B$68*('tariff calc step 1'!F59+'tariff calc step 1'!F92)</f>
        <v>4.6470947999999996</v>
      </c>
      <c r="G90" s="24">
        <f>'tariff calc step 1'!G26+$B$68*('tariff calc step 1'!G59+'tariff calc step 1'!G92)</f>
        <v>4.1341510000000001</v>
      </c>
      <c r="H90" s="24">
        <f>'tariff calc step 1'!H26+$B$68*('tariff calc step 1'!H59+'tariff calc step 1'!H92)</f>
        <v>3.3556318053085161</v>
      </c>
      <c r="I90" s="24">
        <f>'tariff calc step 1'!I26+$B$68*('tariff calc step 1'!I59+'tariff calc step 1'!I92)</f>
        <v>5.1681588817095694</v>
      </c>
      <c r="J90" s="24">
        <f>'tariff calc step 1'!J26+$B$68*('tariff calc step 1'!J59+'tariff calc step 1'!J92)</f>
        <v>5.4730233742523415</v>
      </c>
      <c r="K90" s="24">
        <f>'tariff calc step 1'!K26+$B$68*('tariff calc step 1'!K59+'tariff calc step 1'!K92)</f>
        <v>6.0414696513699653</v>
      </c>
      <c r="L90" s="24">
        <f>'tariff calc step 1'!L26+$B$68*('tariff calc step 1'!L59+'tariff calc step 1'!L92)</f>
        <v>5.0365334310868333</v>
      </c>
    </row>
    <row r="91" spans="2:12" x14ac:dyDescent="0.35">
      <c r="B91" s="5">
        <v>20</v>
      </c>
      <c r="C91" s="6" t="s">
        <v>35</v>
      </c>
      <c r="D91" s="23">
        <f>'tariff calc step 1'!D27+$B$68*('tariff calc step 1'!D60+'tariff calc step 1'!D93)</f>
        <v>6.0221267999999988</v>
      </c>
      <c r="E91" s="23">
        <f>'tariff calc step 1'!E27+$B$68*('tariff calc step 1'!E60+'tariff calc step 1'!E93)</f>
        <v>6.8847090000000009</v>
      </c>
      <c r="F91" s="23">
        <f>'tariff calc step 1'!F27+$B$68*('tariff calc step 1'!F60+'tariff calc step 1'!F93)</f>
        <v>6.9658871999999992</v>
      </c>
      <c r="G91" s="23">
        <f>'tariff calc step 1'!G27+$B$68*('tariff calc step 1'!G60+'tariff calc step 1'!G93)</f>
        <v>7.0799436</v>
      </c>
      <c r="H91" s="23">
        <f>'tariff calc step 1'!H27+$B$68*('tariff calc step 1'!H60+'tariff calc step 1'!H93)</f>
        <v>6.7817111315065386</v>
      </c>
      <c r="I91" s="23">
        <f>'tariff calc step 1'!I27+$B$68*('tariff calc step 1'!I60+'tariff calc step 1'!I93)</f>
        <v>7.2387928031632338</v>
      </c>
      <c r="J91" s="23">
        <f>'tariff calc step 1'!J27+$B$68*('tariff calc step 1'!J60+'tariff calc step 1'!J93)</f>
        <v>7.2105817404583608</v>
      </c>
      <c r="K91" s="23">
        <f>'tariff calc step 1'!K27+$B$68*('tariff calc step 1'!K60+'tariff calc step 1'!K93)</f>
        <v>6.6831976252856524</v>
      </c>
      <c r="L91" s="23">
        <f>'tariff calc step 1'!L27+$B$68*('tariff calc step 1'!L60+'tariff calc step 1'!L93)</f>
        <v>3.5631939477133434</v>
      </c>
    </row>
    <row r="92" spans="2:12" x14ac:dyDescent="0.35">
      <c r="B92" s="5">
        <v>21</v>
      </c>
      <c r="C92" s="6" t="s">
        <v>36</v>
      </c>
      <c r="D92" s="24">
        <f>'tariff calc step 1'!D28+$B$68*('tariff calc step 1'!D61+'tariff calc step 1'!D94)</f>
        <v>2.2123771999999997</v>
      </c>
      <c r="E92" s="24">
        <f>'tariff calc step 1'!E28+$B$68*('tariff calc step 1'!E61+'tariff calc step 1'!E94)</f>
        <v>3.0250147999999992</v>
      </c>
      <c r="F92" s="24">
        <f>'tariff calc step 1'!F28+$B$68*('tariff calc step 1'!F61+'tariff calc step 1'!F94)</f>
        <v>3.3118652000000002</v>
      </c>
      <c r="G92" s="24">
        <f>'tariff calc step 1'!G28+$B$68*('tariff calc step 1'!G61+'tariff calc step 1'!G94)</f>
        <v>3.7917671999999998</v>
      </c>
      <c r="H92" s="24">
        <f>'tariff calc step 1'!H28+$B$68*('tariff calc step 1'!H61+'tariff calc step 1'!H94)</f>
        <v>2.9850925757211249</v>
      </c>
      <c r="I92" s="24">
        <f>'tariff calc step 1'!I28+$B$68*('tariff calc step 1'!I61+'tariff calc step 1'!I94)</f>
        <v>2.7257773753050074</v>
      </c>
      <c r="J92" s="24">
        <f>'tariff calc step 1'!J28+$B$68*('tariff calc step 1'!J61+'tariff calc step 1'!J94)</f>
        <v>2.2399024501857112</v>
      </c>
      <c r="K92" s="24">
        <f>'tariff calc step 1'!K28+$B$68*('tariff calc step 1'!K61+'tariff calc step 1'!K94)</f>
        <v>2.0289363492741002</v>
      </c>
      <c r="L92" s="24">
        <f>'tariff calc step 1'!L28+$B$68*('tariff calc step 1'!L61+'tariff calc step 1'!L94)</f>
        <v>0.43781655859025848</v>
      </c>
    </row>
    <row r="93" spans="2:12" x14ac:dyDescent="0.35">
      <c r="B93" s="5">
        <v>22</v>
      </c>
      <c r="C93" s="6" t="s">
        <v>37</v>
      </c>
      <c r="D93" s="23">
        <f>'tariff calc step 1'!D29+$B$68*('tariff calc step 1'!D62+'tariff calc step 1'!D95)</f>
        <v>1.3613000000000319E-2</v>
      </c>
      <c r="E93" s="23">
        <f>'tariff calc step 1'!E29+$B$68*('tariff calc step 1'!E62+'tariff calc step 1'!E95)</f>
        <v>0.54722599999999977</v>
      </c>
      <c r="F93" s="23">
        <f>'tariff calc step 1'!F29+$B$68*('tariff calc step 1'!F62+'tariff calc step 1'!F95)</f>
        <v>2.0605126</v>
      </c>
      <c r="G93" s="23">
        <f>'tariff calc step 1'!G29+$B$68*('tariff calc step 1'!G62+'tariff calc step 1'!G95)</f>
        <v>2.1099530000000004</v>
      </c>
      <c r="H93" s="23">
        <f>'tariff calc step 1'!H29+$B$68*('tariff calc step 1'!H62+'tariff calc step 1'!H95)</f>
        <v>1.4677579007878441</v>
      </c>
      <c r="I93" s="23">
        <f>'tariff calc step 1'!I29+$B$68*('tariff calc step 1'!I62+'tariff calc step 1'!I95)</f>
        <v>1.0698306527158079</v>
      </c>
      <c r="J93" s="23">
        <f>'tariff calc step 1'!J29+$B$68*('tariff calc step 1'!J62+'tariff calc step 1'!J95)</f>
        <v>-0.6879156022557521</v>
      </c>
      <c r="K93" s="23">
        <f>'tariff calc step 1'!K29+$B$68*('tariff calc step 1'!K62+'tariff calc step 1'!K95)</f>
        <v>-0.94311841040490196</v>
      </c>
      <c r="L93" s="23">
        <f>'tariff calc step 1'!L29+$B$68*('tariff calc step 1'!L62+'tariff calc step 1'!L95)</f>
        <v>-1.4702560792277952</v>
      </c>
    </row>
    <row r="94" spans="2:12" x14ac:dyDescent="0.35">
      <c r="B94" s="5">
        <v>23</v>
      </c>
      <c r="C94" s="6" t="s">
        <v>38</v>
      </c>
      <c r="D94" s="24">
        <f>'tariff calc step 1'!D30+$B$68*('tariff calc step 1'!D63+'tariff calc step 1'!D96)</f>
        <v>-2.891969</v>
      </c>
      <c r="E94" s="24">
        <f>'tariff calc step 1'!E30+$B$68*('tariff calc step 1'!E63+'tariff calc step 1'!E96)</f>
        <v>-4.9812235999999999</v>
      </c>
      <c r="F94" s="24">
        <f>'tariff calc step 1'!F30+$B$68*('tariff calc step 1'!F63+'tariff calc step 1'!F96)</f>
        <v>-5.4488440000000002</v>
      </c>
      <c r="G94" s="24">
        <f>'tariff calc step 1'!G30+$B$68*('tariff calc step 1'!G63+'tariff calc step 1'!G96)</f>
        <v>-3.0190001999999998</v>
      </c>
      <c r="H94" s="24">
        <f>'tariff calc step 1'!H30+$B$68*('tariff calc step 1'!H63+'tariff calc step 1'!H96)</f>
        <v>-5.9205540992121559</v>
      </c>
      <c r="I94" s="24">
        <f>'tariff calc step 1'!I30+$B$68*('tariff calc step 1'!I63+'tariff calc step 1'!I96)</f>
        <v>-4.8438830465648701</v>
      </c>
      <c r="J94" s="24">
        <f>'tariff calc step 1'!J30+$B$68*('tariff calc step 1'!J63+'tariff calc step 1'!J96)</f>
        <v>-3.1647084799157286</v>
      </c>
      <c r="K94" s="24">
        <f>'tariff calc step 1'!K30+$B$68*('tariff calc step 1'!K63+'tariff calc step 1'!K96)</f>
        <v>-3.2536503639195899</v>
      </c>
      <c r="L94" s="24">
        <f>'tariff calc step 1'!L30+$B$68*('tariff calc step 1'!L63+'tariff calc step 1'!L96)</f>
        <v>-1.8116772995125188</v>
      </c>
    </row>
    <row r="95" spans="2:12" x14ac:dyDescent="0.35">
      <c r="B95" s="5">
        <v>24</v>
      </c>
      <c r="C95" s="6" t="s">
        <v>39</v>
      </c>
      <c r="D95" s="23">
        <f>'tariff calc step 1'!D31+$B$68*('tariff calc step 1'!D64+'tariff calc step 1'!D97)</f>
        <v>-1.5710668000000001</v>
      </c>
      <c r="E95" s="23">
        <f>'tariff calc step 1'!E31+$B$68*('tariff calc step 1'!E64+'tariff calc step 1'!E97)</f>
        <v>-1.8824234</v>
      </c>
      <c r="F95" s="23">
        <f>'tariff calc step 1'!F31+$B$68*('tariff calc step 1'!F64+'tariff calc step 1'!F97)</f>
        <v>-2.0586625999999999</v>
      </c>
      <c r="G95" s="23">
        <f>'tariff calc step 1'!G31+$B$68*('tariff calc step 1'!G64+'tariff calc step 1'!G97)</f>
        <v>-0.89634520000000006</v>
      </c>
      <c r="H95" s="23">
        <f>'tariff calc step 1'!H31+$B$68*('tariff calc step 1'!H64+'tariff calc step 1'!H97)</f>
        <v>-2.3228932992121556</v>
      </c>
      <c r="I95" s="23">
        <f>'tariff calc step 1'!I31+$B$68*('tariff calc step 1'!I64+'tariff calc step 1'!I97)</f>
        <v>-4.9826529324584978</v>
      </c>
      <c r="J95" s="23">
        <f>'tariff calc step 1'!J31+$B$68*('tariff calc step 1'!J64+'tariff calc step 1'!J97)</f>
        <v>-4.7857034557106637</v>
      </c>
      <c r="K95" s="23">
        <f>'tariff calc step 1'!K31+$B$68*('tariff calc step 1'!K64+'tariff calc step 1'!K97)</f>
        <v>-4.5874434426209643</v>
      </c>
      <c r="L95" s="23">
        <f>'tariff calc step 1'!L31+$B$68*('tariff calc step 1'!L64+'tariff calc step 1'!L97)</f>
        <v>-3.003329061416756</v>
      </c>
    </row>
    <row r="96" spans="2:12" x14ac:dyDescent="0.35">
      <c r="B96" s="5">
        <v>25</v>
      </c>
      <c r="C96" s="6" t="s">
        <v>40</v>
      </c>
      <c r="D96" s="24">
        <f>'tariff calc step 1'!D32+$B$68*('tariff calc step 1'!D65+'tariff calc step 1'!D98)</f>
        <v>-1.7070589999999999</v>
      </c>
      <c r="E96" s="24">
        <f>'tariff calc step 1'!E32+$B$68*('tariff calc step 1'!E65+'tariff calc step 1'!E98)</f>
        <v>-1.9607900000000003</v>
      </c>
      <c r="F96" s="24">
        <f>'tariff calc step 1'!F32+$B$68*('tariff calc step 1'!F65+'tariff calc step 1'!F98)</f>
        <v>-2.1696562000000004</v>
      </c>
      <c r="G96" s="24">
        <f>'tariff calc step 1'!G32+$B$68*('tariff calc step 1'!G65+'tariff calc step 1'!G98)</f>
        <v>-2.2823194</v>
      </c>
      <c r="H96" s="24">
        <f>'tariff calc step 1'!H32+$B$68*('tariff calc step 1'!H65+'tariff calc step 1'!H98)</f>
        <v>-2.6946952334381478</v>
      </c>
      <c r="I96" s="24">
        <f>'tariff calc step 1'!I32+$B$68*('tariff calc step 1'!I65+'tariff calc step 1'!I98)</f>
        <v>-4.5266271824861288</v>
      </c>
      <c r="J96" s="24">
        <f>'tariff calc step 1'!J32+$B$68*('tariff calc step 1'!J65+'tariff calc step 1'!J98)</f>
        <v>-4.6303911521541838</v>
      </c>
      <c r="K96" s="24">
        <f>'tariff calc step 1'!K32+$B$68*('tariff calc step 1'!K65+'tariff calc step 1'!K98)</f>
        <v>-4.489693786514561</v>
      </c>
      <c r="L96" s="24">
        <f>'tariff calc step 1'!L32+$B$68*('tariff calc step 1'!L65+'tariff calc step 1'!L98)</f>
        <v>-3.7787475466268754</v>
      </c>
    </row>
    <row r="97" spans="2:12" x14ac:dyDescent="0.35">
      <c r="B97" s="5">
        <v>26</v>
      </c>
      <c r="C97" s="6" t="s">
        <v>41</v>
      </c>
      <c r="D97" s="23">
        <f>'tariff calc step 1'!D33+$B$68*('tariff calc step 1'!D66+'tariff calc step 1'!D99)</f>
        <v>-4.9590300000000003</v>
      </c>
      <c r="E97" s="23">
        <f>'tariff calc step 1'!E33+$B$68*('tariff calc step 1'!E66+'tariff calc step 1'!E99)</f>
        <v>-5.4860860000000002</v>
      </c>
      <c r="F97" s="23">
        <f>'tariff calc step 1'!F33+$B$68*('tariff calc step 1'!F66+'tariff calc step 1'!F99)</f>
        <v>3.7896600000000058E-2</v>
      </c>
      <c r="G97" s="23">
        <f>'tariff calc step 1'!G33+$B$68*('tariff calc step 1'!G66+'tariff calc step 1'!G99)</f>
        <v>1.6860833999999998</v>
      </c>
      <c r="H97" s="23">
        <f>'tariff calc step 1'!H33+$B$68*('tariff calc step 1'!H66+'tariff calc step 1'!H99)</f>
        <v>0.48165601369475075</v>
      </c>
      <c r="I97" s="23">
        <f>'tariff calc step 1'!I33+$B$68*('tariff calc step 1'!I66+'tariff calc step 1'!I99)</f>
        <v>2.3548746825665834</v>
      </c>
      <c r="J97" s="23">
        <f>'tariff calc step 1'!J33+$B$68*('tariff calc step 1'!J66+'tariff calc step 1'!J99)</f>
        <v>1.9665589517000808</v>
      </c>
      <c r="K97" s="23">
        <f>'tariff calc step 1'!K33+$B$68*('tariff calc step 1'!K66+'tariff calc step 1'!K99)</f>
        <v>1.0707990026702843</v>
      </c>
      <c r="L97" s="23">
        <f>'tariff calc step 1'!L33+$B$68*('tariff calc step 1'!L66+'tariff calc step 1'!L99)</f>
        <v>0.20550132141478339</v>
      </c>
    </row>
    <row r="98" spans="2:12" x14ac:dyDescent="0.35">
      <c r="B98" s="5">
        <v>27</v>
      </c>
      <c r="C98" s="6" t="s">
        <v>42</v>
      </c>
      <c r="D98" s="24">
        <f>'tariff calc step 1'!D34+$B$68*('tariff calc step 1'!D67+'tariff calc step 1'!D100)</f>
        <v>-6.5317920000000003</v>
      </c>
      <c r="E98" s="24">
        <f>'tariff calc step 1'!E34+$B$68*('tariff calc step 1'!E67+'tariff calc step 1'!E100)</f>
        <v>-6.4745422000000001</v>
      </c>
      <c r="F98" s="24">
        <f>'tariff calc step 1'!F34+$B$68*('tariff calc step 1'!F67+'tariff calc step 1'!F100)</f>
        <v>-0.21222040000000009</v>
      </c>
      <c r="G98" s="24">
        <f>'tariff calc step 1'!G34+$B$68*('tariff calc step 1'!G67+'tariff calc step 1'!G100)</f>
        <v>0.59439339999999996</v>
      </c>
      <c r="H98" s="24">
        <f>'tariff calc step 1'!H34+$B$68*('tariff calc step 1'!H67+'tariff calc step 1'!H100)</f>
        <v>-0.25462081757669086</v>
      </c>
      <c r="I98" s="24">
        <f>'tariff calc step 1'!I34+$B$68*('tariff calc step 1'!I67+'tariff calc step 1'!I100)</f>
        <v>1.7652579321128576</v>
      </c>
      <c r="J98" s="24">
        <f>'tariff calc step 1'!J34+$B$68*('tariff calc step 1'!J67+'tariff calc step 1'!J100)</f>
        <v>1.3784559196623665</v>
      </c>
      <c r="K98" s="24">
        <f>'tariff calc step 1'!K34+$B$68*('tariff calc step 1'!K67+'tariff calc step 1'!K100)</f>
        <v>-1.1815186060528962</v>
      </c>
      <c r="L98" s="24">
        <f>'tariff calc step 1'!L34+$B$68*('tariff calc step 1'!L67+'tariff calc step 1'!L100)</f>
        <v>-1.03600196802758</v>
      </c>
    </row>
  </sheetData>
  <mergeCells count="30">
    <mergeCell ref="B69:C70"/>
    <mergeCell ref="D69:D70"/>
    <mergeCell ref="E69:E70"/>
    <mergeCell ref="F69:F70"/>
    <mergeCell ref="G69:G70"/>
    <mergeCell ref="H69:H70"/>
    <mergeCell ref="I3:I4"/>
    <mergeCell ref="J3:J4"/>
    <mergeCell ref="K3:K4"/>
    <mergeCell ref="L3:L4"/>
    <mergeCell ref="H36:H37"/>
    <mergeCell ref="H3:H4"/>
    <mergeCell ref="I69:I70"/>
    <mergeCell ref="J69:J70"/>
    <mergeCell ref="K69:K70"/>
    <mergeCell ref="L69:L70"/>
    <mergeCell ref="I36:I37"/>
    <mergeCell ref="J36:J37"/>
    <mergeCell ref="K36:K37"/>
    <mergeCell ref="L36:L37"/>
    <mergeCell ref="B36:C37"/>
    <mergeCell ref="D36:D37"/>
    <mergeCell ref="E36:E37"/>
    <mergeCell ref="F36:F37"/>
    <mergeCell ref="G36:G37"/>
    <mergeCell ref="B3:C4"/>
    <mergeCell ref="D3:D4"/>
    <mergeCell ref="E3:E4"/>
    <mergeCell ref="F3:F4"/>
    <mergeCell ref="G3:G4"/>
  </mergeCells>
  <conditionalFormatting sqref="D6:L32">
    <cfRule type="cellIs" dxfId="26" priority="7" operator="equal">
      <formula>0</formula>
    </cfRule>
    <cfRule type="cellIs" dxfId="25" priority="8" operator="equal">
      <formula>#REF!</formula>
    </cfRule>
    <cfRule type="cellIs" dxfId="24" priority="9" operator="equal">
      <formula>#REF!</formula>
    </cfRule>
  </conditionalFormatting>
  <conditionalFormatting sqref="D39:L65">
    <cfRule type="cellIs" dxfId="23" priority="4" operator="equal">
      <formula>0</formula>
    </cfRule>
    <cfRule type="cellIs" dxfId="22" priority="5" operator="equal">
      <formula>#REF!</formula>
    </cfRule>
    <cfRule type="cellIs" dxfId="21" priority="6" operator="equal">
      <formula>#REF!</formula>
    </cfRule>
  </conditionalFormatting>
  <conditionalFormatting sqref="D72:L98">
    <cfRule type="cellIs" dxfId="20" priority="1" operator="equal">
      <formula>0</formula>
    </cfRule>
    <cfRule type="cellIs" dxfId="19" priority="2" operator="equal">
      <formula>#REF!</formula>
    </cfRule>
    <cfRule type="cellIs" dxfId="18" priority="3" operator="equal">
      <formula>#REF!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623F5-70FD-4C8D-BC73-2992D25E9A7B}">
  <sheetPr codeName="Sheet6"/>
  <dimension ref="B2:AA107"/>
  <sheetViews>
    <sheetView topLeftCell="A48" zoomScale="70" zoomScaleNormal="70" workbookViewId="0">
      <selection activeCell="AE23" sqref="AE23"/>
    </sheetView>
  </sheetViews>
  <sheetFormatPr defaultRowHeight="14.5" x14ac:dyDescent="0.35"/>
  <cols>
    <col min="2" max="2" width="5.08984375" bestFit="1" customWidth="1"/>
    <col min="3" max="3" width="35.54296875" bestFit="1" customWidth="1"/>
    <col min="4" max="12" width="16.90625" customWidth="1"/>
    <col min="14" max="14" width="16.453125" bestFit="1" customWidth="1"/>
    <col min="15" max="15" width="11.6328125" bestFit="1" customWidth="1"/>
    <col min="16" max="27" width="11.6328125" customWidth="1"/>
    <col min="28" max="28" width="16" bestFit="1" customWidth="1"/>
  </cols>
  <sheetData>
    <row r="2" spans="2:27" x14ac:dyDescent="0.35">
      <c r="D2" s="29" t="s">
        <v>0</v>
      </c>
      <c r="E2" s="29"/>
      <c r="F2" s="29"/>
      <c r="G2" s="29"/>
      <c r="H2" s="29"/>
      <c r="I2" s="30" t="s">
        <v>1</v>
      </c>
      <c r="J2" s="30"/>
      <c r="K2" s="30"/>
      <c r="L2" s="30"/>
      <c r="S2" s="29" t="s">
        <v>0</v>
      </c>
      <c r="T2" s="29"/>
      <c r="U2" s="29"/>
      <c r="V2" s="29"/>
      <c r="W2" s="29"/>
      <c r="X2" s="30" t="s">
        <v>1</v>
      </c>
      <c r="Y2" s="30"/>
      <c r="Z2" s="30"/>
      <c r="AA2" s="30"/>
    </row>
    <row r="3" spans="2:27" ht="14.4" customHeight="1" x14ac:dyDescent="0.35">
      <c r="D3" s="27" t="s">
        <v>2</v>
      </c>
      <c r="E3" s="27" t="s">
        <v>3</v>
      </c>
      <c r="F3" s="27" t="s">
        <v>4</v>
      </c>
      <c r="G3" s="27" t="s">
        <v>5</v>
      </c>
      <c r="H3" s="27" t="s">
        <v>6</v>
      </c>
      <c r="I3" s="27" t="s">
        <v>7</v>
      </c>
      <c r="J3" s="27" t="s">
        <v>8</v>
      </c>
      <c r="K3" s="27" t="s">
        <v>9</v>
      </c>
      <c r="L3" s="27" t="s">
        <v>10</v>
      </c>
      <c r="N3" s="27" t="s">
        <v>7</v>
      </c>
      <c r="O3" s="27" t="s">
        <v>8</v>
      </c>
      <c r="P3" s="27" t="s">
        <v>9</v>
      </c>
      <c r="Q3" s="27" t="s">
        <v>10</v>
      </c>
      <c r="S3" s="27" t="s">
        <v>2</v>
      </c>
      <c r="T3" s="27" t="s">
        <v>3</v>
      </c>
      <c r="U3" s="27" t="s">
        <v>4</v>
      </c>
      <c r="V3" s="27" t="s">
        <v>5</v>
      </c>
      <c r="W3" s="27" t="s">
        <v>6</v>
      </c>
      <c r="X3" s="27" t="s">
        <v>7</v>
      </c>
      <c r="Y3" s="27" t="s">
        <v>8</v>
      </c>
      <c r="Z3" s="27" t="s">
        <v>9</v>
      </c>
      <c r="AA3" s="27" t="s">
        <v>10</v>
      </c>
    </row>
    <row r="4" spans="2:27" x14ac:dyDescent="0.35">
      <c r="D4" s="28"/>
      <c r="E4" s="28"/>
      <c r="F4" s="28"/>
      <c r="G4" s="28"/>
      <c r="H4" s="28"/>
      <c r="I4" s="28"/>
      <c r="J4" s="28"/>
      <c r="K4" s="28"/>
      <c r="L4" s="28"/>
      <c r="N4" s="28"/>
      <c r="O4" s="28"/>
      <c r="P4" s="28"/>
      <c r="Q4" s="28"/>
      <c r="S4" s="28"/>
      <c r="T4" s="28"/>
      <c r="U4" s="28"/>
      <c r="V4" s="28"/>
      <c r="W4" s="28"/>
      <c r="X4" s="28"/>
      <c r="Y4" s="28"/>
      <c r="Z4" s="28"/>
      <c r="AA4" s="28"/>
    </row>
    <row r="5" spans="2:27" x14ac:dyDescent="0.35">
      <c r="B5" s="27" t="s">
        <v>61</v>
      </c>
      <c r="C5" s="35"/>
      <c r="D5" s="27" t="s">
        <v>12</v>
      </c>
      <c r="E5" s="27" t="s">
        <v>12</v>
      </c>
      <c r="F5" s="27" t="s">
        <v>12</v>
      </c>
      <c r="G5" s="27" t="s">
        <v>12</v>
      </c>
      <c r="H5" s="27" t="s">
        <v>12</v>
      </c>
      <c r="I5" s="27" t="s">
        <v>12</v>
      </c>
      <c r="J5" s="27" t="s">
        <v>12</v>
      </c>
      <c r="K5" s="27" t="s">
        <v>12</v>
      </c>
      <c r="L5" s="27" t="s">
        <v>12</v>
      </c>
      <c r="N5" s="20" t="s">
        <v>59</v>
      </c>
      <c r="O5" s="20"/>
      <c r="P5" s="20"/>
      <c r="Q5" s="20"/>
      <c r="S5" s="27" t="s">
        <v>12</v>
      </c>
      <c r="T5" s="27" t="s">
        <v>12</v>
      </c>
      <c r="U5" s="27" t="s">
        <v>12</v>
      </c>
      <c r="V5" s="27" t="s">
        <v>12</v>
      </c>
      <c r="W5" s="27" t="s">
        <v>12</v>
      </c>
      <c r="X5" s="27" t="s">
        <v>12</v>
      </c>
      <c r="Y5" s="27" t="s">
        <v>12</v>
      </c>
      <c r="Z5" s="27" t="s">
        <v>12</v>
      </c>
      <c r="AA5" s="27" t="s">
        <v>12</v>
      </c>
    </row>
    <row r="6" spans="2:27" x14ac:dyDescent="0.35"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N6">
        <f>Derivation!$P$19*Tariff_Input!I$113</f>
        <v>10.731744765895721</v>
      </c>
      <c r="O6">
        <f>Derivation!$P$19*Tariff_Input!J$113</f>
        <v>10.946379661213637</v>
      </c>
      <c r="P6">
        <f>Derivation!$P$19*Tariff_Input!K$113</f>
        <v>11.165307254437911</v>
      </c>
      <c r="Q6">
        <f>Derivation!$P$19*Tariff_Input!L$113</f>
        <v>11.388613399526669</v>
      </c>
      <c r="S6" s="28"/>
      <c r="T6" s="28"/>
      <c r="U6" s="28"/>
      <c r="V6" s="28"/>
      <c r="W6" s="28"/>
      <c r="X6" s="28"/>
      <c r="Y6" s="28"/>
      <c r="Z6" s="28"/>
      <c r="AA6" s="28"/>
    </row>
    <row r="7" spans="2:27" ht="15" thickBot="1" x14ac:dyDescent="0.4">
      <c r="B7" s="1" t="s">
        <v>13</v>
      </c>
      <c r="C7" s="1" t="s">
        <v>14</v>
      </c>
      <c r="D7" s="1" t="s">
        <v>15</v>
      </c>
      <c r="E7" s="1" t="s">
        <v>15</v>
      </c>
      <c r="F7" s="1" t="s">
        <v>15</v>
      </c>
      <c r="G7" s="1" t="s">
        <v>15</v>
      </c>
      <c r="H7" s="1" t="s">
        <v>15</v>
      </c>
      <c r="I7" s="1" t="s">
        <v>15</v>
      </c>
      <c r="J7" s="1" t="s">
        <v>15</v>
      </c>
      <c r="K7" s="1" t="s">
        <v>15</v>
      </c>
      <c r="L7" s="1" t="s">
        <v>15</v>
      </c>
      <c r="N7" s="17" t="s">
        <v>58</v>
      </c>
      <c r="O7" s="20"/>
      <c r="P7" s="17"/>
      <c r="Q7" s="17"/>
      <c r="S7" s="1" t="s">
        <v>15</v>
      </c>
      <c r="T7" s="1" t="s">
        <v>15</v>
      </c>
      <c r="U7" s="1" t="s">
        <v>15</v>
      </c>
      <c r="V7" s="1" t="s">
        <v>15</v>
      </c>
      <c r="W7" s="1" t="s">
        <v>15</v>
      </c>
      <c r="X7" s="1" t="s">
        <v>15</v>
      </c>
      <c r="Y7" s="1" t="s">
        <v>15</v>
      </c>
      <c r="Z7" s="1" t="s">
        <v>15</v>
      </c>
      <c r="AA7" s="1" t="s">
        <v>15</v>
      </c>
    </row>
    <row r="8" spans="2:27" ht="15" thickTop="1" x14ac:dyDescent="0.35">
      <c r="B8" s="2">
        <v>1</v>
      </c>
      <c r="C8" s="3" t="s">
        <v>16</v>
      </c>
      <c r="D8" s="4">
        <f>S8</f>
        <v>2.8861829999999999</v>
      </c>
      <c r="E8" s="4">
        <f t="shared" ref="E8:H34" si="0">T8</f>
        <v>2.2345120000000001</v>
      </c>
      <c r="F8" s="4">
        <f t="shared" si="0"/>
        <v>2.5522779999999998</v>
      </c>
      <c r="G8" s="4">
        <f t="shared" si="0"/>
        <v>1.554953</v>
      </c>
      <c r="H8" s="4">
        <f t="shared" si="0"/>
        <v>2.704088</v>
      </c>
      <c r="I8" s="4">
        <f>X8+N$10</f>
        <v>7.6638595273206791</v>
      </c>
      <c r="J8" s="4">
        <f t="shared" ref="J8:J34" si="1">Y8+O$10</f>
        <v>8.1042649411152166</v>
      </c>
      <c r="K8" s="4">
        <f t="shared" ref="K8:K34" si="2">Z8+P$10</f>
        <v>9.6494717481503685</v>
      </c>
      <c r="L8" s="4">
        <f t="shared" ref="L8:L34" si="3">AA8+Q$10</f>
        <v>11.388613399526669</v>
      </c>
      <c r="N8">
        <f>Derivation!$P$17*Tariff_Input!I$113</f>
        <v>-5.0567274719961324</v>
      </c>
      <c r="O8">
        <f>Derivation!$P$17*Tariff_Input!J$113</f>
        <v>-5.1578620214360544</v>
      </c>
      <c r="P8">
        <f>Derivation!$P$17*Tariff_Input!K$113</f>
        <v>-5.2610192618647762</v>
      </c>
      <c r="Q8">
        <f>Derivation!$P$17*Tariff_Input!L$113</f>
        <v>-5.3662396471020726</v>
      </c>
      <c r="S8" s="17">
        <f>'tariff calc step 1'!U8</f>
        <v>2.8861829999999999</v>
      </c>
      <c r="T8" s="17">
        <f>'tariff calc step 1'!V8</f>
        <v>2.2345120000000001</v>
      </c>
      <c r="U8" s="17">
        <f>'tariff calc step 1'!W8</f>
        <v>2.5522779999999998</v>
      </c>
      <c r="V8" s="17">
        <f>'tariff calc step 1'!X8</f>
        <v>1.554953</v>
      </c>
      <c r="W8" s="17">
        <f>'tariff calc step 1'!Y8</f>
        <v>2.704088</v>
      </c>
      <c r="X8" s="17">
        <f>'tariff calc step 1'!Z8</f>
        <v>7.6638595273206791</v>
      </c>
      <c r="Y8" s="17">
        <f>'tariff calc step 1'!AA8</f>
        <v>8.3596107777257984</v>
      </c>
      <c r="Z8" s="17">
        <f>'tariff calc step 1'!AB8</f>
        <v>10.181238395186179</v>
      </c>
      <c r="AA8" s="17">
        <f>'tariff calc step 1'!AC8</f>
        <v>13.610866946393301</v>
      </c>
    </row>
    <row r="9" spans="2:27" x14ac:dyDescent="0.35">
      <c r="B9" s="5">
        <v>2</v>
      </c>
      <c r="C9" s="6" t="s">
        <v>17</v>
      </c>
      <c r="D9" s="7">
        <f t="shared" ref="D9:D34" si="4">S9</f>
        <v>3.409808</v>
      </c>
      <c r="E9" s="7">
        <f t="shared" si="0"/>
        <v>3.8775200000000001</v>
      </c>
      <c r="F9" s="7">
        <f t="shared" si="0"/>
        <v>3.9837669999999998</v>
      </c>
      <c r="G9" s="7">
        <f t="shared" si="0"/>
        <v>3.3136540000000001</v>
      </c>
      <c r="H9" s="7">
        <f t="shared" si="0"/>
        <v>3.145057</v>
      </c>
      <c r="I9" s="7">
        <f t="shared" ref="I9:I34" si="5">X9+N$10</f>
        <v>10.397568568063205</v>
      </c>
      <c r="J9" s="7">
        <f t="shared" si="1"/>
        <v>10.946379661213637</v>
      </c>
      <c r="K9" s="7">
        <f t="shared" si="2"/>
        <v>6.9863763418328517</v>
      </c>
      <c r="L9" s="7">
        <f t="shared" si="3"/>
        <v>9.7415076906342808</v>
      </c>
      <c r="N9" t="s">
        <v>73</v>
      </c>
      <c r="O9" s="20"/>
      <c r="S9" s="17">
        <f>'tariff calc step 1'!U9</f>
        <v>3.409808</v>
      </c>
      <c r="T9" s="17">
        <f>'tariff calc step 1'!V9</f>
        <v>3.8775200000000001</v>
      </c>
      <c r="U9" s="17">
        <f>'tariff calc step 1'!W9</f>
        <v>3.9837669999999998</v>
      </c>
      <c r="V9" s="17">
        <f>'tariff calc step 1'!X9</f>
        <v>3.3136540000000001</v>
      </c>
      <c r="W9" s="17">
        <f>'tariff calc step 1'!Y9</f>
        <v>3.145057</v>
      </c>
      <c r="X9" s="17">
        <f>'tariff calc step 1'!Z9</f>
        <v>10.397568568063205</v>
      </c>
      <c r="Y9" s="17">
        <f>'tariff calc step 1'!AA9</f>
        <v>11.201725497824219</v>
      </c>
      <c r="Z9" s="17">
        <f>'tariff calc step 1'!AB9</f>
        <v>7.5181429888686626</v>
      </c>
      <c r="AA9" s="17">
        <f>'tariff calc step 1'!AC9</f>
        <v>11.963761237500913</v>
      </c>
    </row>
    <row r="10" spans="2:27" x14ac:dyDescent="0.35">
      <c r="B10" s="5">
        <v>3</v>
      </c>
      <c r="C10" s="6" t="s">
        <v>18</v>
      </c>
      <c r="D10" s="8">
        <f t="shared" si="4"/>
        <v>3.0626709999999999</v>
      </c>
      <c r="E10" s="8">
        <f t="shared" si="0"/>
        <v>2.4470139999999998</v>
      </c>
      <c r="F10" s="8">
        <f t="shared" si="0"/>
        <v>3.0161210000000001</v>
      </c>
      <c r="G10" s="8">
        <f t="shared" si="0"/>
        <v>1.814762</v>
      </c>
      <c r="H10" s="8">
        <f t="shared" si="0"/>
        <v>3.1741459999999999</v>
      </c>
      <c r="I10" s="8">
        <f t="shared" si="5"/>
        <v>6.9943467386335607</v>
      </c>
      <c r="J10" s="8">
        <f t="shared" si="1"/>
        <v>7.3444355570435222</v>
      </c>
      <c r="K10" s="8">
        <f t="shared" si="2"/>
        <v>8.8387825174379504</v>
      </c>
      <c r="L10" s="8">
        <f t="shared" si="3"/>
        <v>10.131652652512399</v>
      </c>
      <c r="N10" s="25">
        <f>IF(MAX(X8:X34)&gt;N6,N6-MAX(X8:X34),0)</f>
        <v>0</v>
      </c>
      <c r="O10" s="25">
        <f t="shared" ref="O10:Q10" si="6">IF(MAX(Y8:Y34)&gt;O6,O6-MAX(Y8:Y34),0)</f>
        <v>-0.25534583661058186</v>
      </c>
      <c r="P10" s="25">
        <f t="shared" si="6"/>
        <v>-0.53176664703581089</v>
      </c>
      <c r="Q10" s="25">
        <f t="shared" si="6"/>
        <v>-2.2222535468666322</v>
      </c>
      <c r="S10" s="17">
        <f>'tariff calc step 1'!U10</f>
        <v>3.0626709999999999</v>
      </c>
      <c r="T10" s="17">
        <f>'tariff calc step 1'!V10</f>
        <v>2.4470139999999998</v>
      </c>
      <c r="U10" s="17">
        <f>'tariff calc step 1'!W10</f>
        <v>3.0161210000000001</v>
      </c>
      <c r="V10" s="17">
        <f>'tariff calc step 1'!X10</f>
        <v>1.814762</v>
      </c>
      <c r="W10" s="17">
        <f>'tariff calc step 1'!Y10</f>
        <v>3.1741459999999999</v>
      </c>
      <c r="X10" s="17">
        <f>'tariff calc step 1'!Z10</f>
        <v>6.9943467386335607</v>
      </c>
      <c r="Y10" s="17">
        <f>'tariff calc step 1'!AA10</f>
        <v>7.5997813936541041</v>
      </c>
      <c r="Z10" s="17">
        <f>'tariff calc step 1'!AB10</f>
        <v>9.3705491644737613</v>
      </c>
      <c r="AA10" s="17">
        <f>'tariff calc step 1'!AC10</f>
        <v>12.353906199379031</v>
      </c>
    </row>
    <row r="11" spans="2:27" x14ac:dyDescent="0.35">
      <c r="B11" s="5">
        <v>4</v>
      </c>
      <c r="C11" s="6" t="s">
        <v>19</v>
      </c>
      <c r="D11" s="7">
        <f t="shared" si="4"/>
        <v>-2.2989090000000001</v>
      </c>
      <c r="E11" s="7">
        <f t="shared" si="0"/>
        <v>2.3738679999999999</v>
      </c>
      <c r="F11" s="7">
        <f t="shared" si="0"/>
        <v>2.9936950000000002</v>
      </c>
      <c r="G11" s="7">
        <f t="shared" si="0"/>
        <v>1.8035909999999999</v>
      </c>
      <c r="H11" s="7">
        <f t="shared" si="0"/>
        <v>3.0956730000000001</v>
      </c>
      <c r="I11" s="7">
        <f t="shared" si="5"/>
        <v>7.0066669130177068</v>
      </c>
      <c r="J11" s="7">
        <f t="shared" si="1"/>
        <v>7.3585570601809982</v>
      </c>
      <c r="K11" s="7">
        <f t="shared" si="2"/>
        <v>8.1296836236980923</v>
      </c>
      <c r="L11" s="7">
        <f t="shared" si="3"/>
        <v>9.7996095795300242</v>
      </c>
      <c r="S11" s="17">
        <f>'tariff calc step 1'!U11</f>
        <v>-2.2989090000000001</v>
      </c>
      <c r="T11" s="17">
        <f>'tariff calc step 1'!V11</f>
        <v>2.3738679999999999</v>
      </c>
      <c r="U11" s="17">
        <f>'tariff calc step 1'!W11</f>
        <v>2.9936950000000002</v>
      </c>
      <c r="V11" s="17">
        <f>'tariff calc step 1'!X11</f>
        <v>1.8035909999999999</v>
      </c>
      <c r="W11" s="17">
        <f>'tariff calc step 1'!Y11</f>
        <v>3.0956730000000001</v>
      </c>
      <c r="X11" s="17">
        <f>'tariff calc step 1'!Z11</f>
        <v>7.0066669130177068</v>
      </c>
      <c r="Y11" s="17">
        <f>'tariff calc step 1'!AA11</f>
        <v>7.6139028967915801</v>
      </c>
      <c r="Z11" s="17">
        <f>'tariff calc step 1'!AB11</f>
        <v>8.6614502707339032</v>
      </c>
      <c r="AA11" s="17">
        <f>'tariff calc step 1'!AC11</f>
        <v>12.021863126396656</v>
      </c>
    </row>
    <row r="12" spans="2:27" x14ac:dyDescent="0.35">
      <c r="B12" s="5">
        <v>5</v>
      </c>
      <c r="C12" s="6" t="s">
        <v>20</v>
      </c>
      <c r="D12" s="8">
        <f t="shared" si="4"/>
        <v>3.5509110000000002</v>
      </c>
      <c r="E12" s="8">
        <f t="shared" si="0"/>
        <v>4.741352</v>
      </c>
      <c r="F12" s="8">
        <f t="shared" si="0"/>
        <v>5.1396189999999997</v>
      </c>
      <c r="G12" s="8">
        <f t="shared" si="0"/>
        <v>4.1562549999999998</v>
      </c>
      <c r="H12" s="8">
        <f t="shared" si="0"/>
        <v>3.756904</v>
      </c>
      <c r="I12" s="8">
        <f t="shared" si="5"/>
        <v>7.7369912708071666</v>
      </c>
      <c r="J12" s="8">
        <f t="shared" si="1"/>
        <v>7.6917403970191343</v>
      </c>
      <c r="K12" s="8">
        <f t="shared" si="2"/>
        <v>8.9049804190515189</v>
      </c>
      <c r="L12" s="8">
        <f t="shared" si="3"/>
        <v>9.9036490886914095</v>
      </c>
      <c r="S12" s="17">
        <f>'tariff calc step 1'!U12</f>
        <v>3.5509110000000002</v>
      </c>
      <c r="T12" s="17">
        <f>'tariff calc step 1'!V12</f>
        <v>4.741352</v>
      </c>
      <c r="U12" s="17">
        <f>'tariff calc step 1'!W12</f>
        <v>5.1396189999999997</v>
      </c>
      <c r="V12" s="17">
        <f>'tariff calc step 1'!X12</f>
        <v>4.1562549999999998</v>
      </c>
      <c r="W12" s="17">
        <f>'tariff calc step 1'!Y12</f>
        <v>3.756904</v>
      </c>
      <c r="X12" s="17">
        <f>'tariff calc step 1'!Z12</f>
        <v>7.7369912708071666</v>
      </c>
      <c r="Y12" s="17">
        <f>'tariff calc step 1'!AA12</f>
        <v>7.9470862336297161</v>
      </c>
      <c r="Z12" s="17">
        <f>'tariff calc step 1'!AB12</f>
        <v>9.4367470660873298</v>
      </c>
      <c r="AA12" s="17">
        <f>'tariff calc step 1'!AC12</f>
        <v>12.125902635558042</v>
      </c>
    </row>
    <row r="13" spans="2:27" x14ac:dyDescent="0.35">
      <c r="B13" s="5">
        <v>6</v>
      </c>
      <c r="C13" s="6" t="s">
        <v>21</v>
      </c>
      <c r="D13" s="7">
        <f t="shared" si="4"/>
        <v>3.629184</v>
      </c>
      <c r="E13" s="7">
        <f t="shared" si="0"/>
        <v>3.9703719999999998</v>
      </c>
      <c r="F13" s="7">
        <f t="shared" si="0"/>
        <v>4.567234</v>
      </c>
      <c r="G13" s="7">
        <f t="shared" si="0"/>
        <v>3.608724</v>
      </c>
      <c r="H13" s="7">
        <f t="shared" si="0"/>
        <v>4.7620399999999998</v>
      </c>
      <c r="I13" s="7">
        <f t="shared" si="5"/>
        <v>10.290352355811535</v>
      </c>
      <c r="J13" s="7">
        <f t="shared" si="1"/>
        <v>10.678163795133946</v>
      </c>
      <c r="K13" s="7">
        <f t="shared" si="2"/>
        <v>11.165307254437911</v>
      </c>
      <c r="L13" s="7">
        <f t="shared" si="3"/>
        <v>10.138498983849072</v>
      </c>
      <c r="S13" s="17">
        <f>'tariff calc step 1'!U13</f>
        <v>3.629184</v>
      </c>
      <c r="T13" s="17">
        <f>'tariff calc step 1'!V13</f>
        <v>3.9703719999999998</v>
      </c>
      <c r="U13" s="17">
        <f>'tariff calc step 1'!W13</f>
        <v>4.567234</v>
      </c>
      <c r="V13" s="17">
        <f>'tariff calc step 1'!X13</f>
        <v>3.608724</v>
      </c>
      <c r="W13" s="17">
        <f>'tariff calc step 1'!Y13</f>
        <v>4.7620399999999998</v>
      </c>
      <c r="X13" s="17">
        <f>'tariff calc step 1'!Z13</f>
        <v>10.290352355811535</v>
      </c>
      <c r="Y13" s="17">
        <f>'tariff calc step 1'!AA13</f>
        <v>10.933509631744528</v>
      </c>
      <c r="Z13" s="17">
        <f>'tariff calc step 1'!AB13</f>
        <v>11.697073901473722</v>
      </c>
      <c r="AA13" s="17">
        <f>'tariff calc step 1'!AC13</f>
        <v>12.360752530715704</v>
      </c>
    </row>
    <row r="14" spans="2:27" x14ac:dyDescent="0.35">
      <c r="B14" s="5">
        <v>7</v>
      </c>
      <c r="C14" s="6" t="s">
        <v>22</v>
      </c>
      <c r="D14" s="8">
        <f t="shared" si="4"/>
        <v>1.918301</v>
      </c>
      <c r="E14" s="8">
        <f t="shared" si="0"/>
        <v>1.5103759999999999</v>
      </c>
      <c r="F14" s="8">
        <f t="shared" si="0"/>
        <v>2.2044139999999999</v>
      </c>
      <c r="G14" s="8">
        <f t="shared" si="0"/>
        <v>1.448787</v>
      </c>
      <c r="H14" s="8">
        <f t="shared" si="0"/>
        <v>3.1130140000000002</v>
      </c>
      <c r="I14" s="8">
        <f t="shared" si="5"/>
        <v>9.9628596109339025</v>
      </c>
      <c r="J14" s="8">
        <f t="shared" si="1"/>
        <v>10.340906399292944</v>
      </c>
      <c r="K14" s="8">
        <f t="shared" si="2"/>
        <v>10.193618467213343</v>
      </c>
      <c r="L14" s="8">
        <f t="shared" si="3"/>
        <v>9.0178040516388549</v>
      </c>
      <c r="S14" s="17">
        <f>'tariff calc step 1'!U14</f>
        <v>1.918301</v>
      </c>
      <c r="T14" s="17">
        <f>'tariff calc step 1'!V14</f>
        <v>1.5103759999999999</v>
      </c>
      <c r="U14" s="17">
        <f>'tariff calc step 1'!W14</f>
        <v>2.2044139999999999</v>
      </c>
      <c r="V14" s="17">
        <f>'tariff calc step 1'!X14</f>
        <v>1.448787</v>
      </c>
      <c r="W14" s="17">
        <f>'tariff calc step 1'!Y14</f>
        <v>3.1130140000000002</v>
      </c>
      <c r="X14" s="17">
        <f>'tariff calc step 1'!Z14</f>
        <v>9.9628596109339025</v>
      </c>
      <c r="Y14" s="17">
        <f>'tariff calc step 1'!AA14</f>
        <v>10.596252235903526</v>
      </c>
      <c r="Z14" s="17">
        <f>'tariff calc step 1'!AB14</f>
        <v>10.725385114249153</v>
      </c>
      <c r="AA14" s="17">
        <f>'tariff calc step 1'!AC14</f>
        <v>11.240057598505487</v>
      </c>
    </row>
    <row r="15" spans="2:27" x14ac:dyDescent="0.35">
      <c r="B15" s="5">
        <v>8</v>
      </c>
      <c r="C15" s="6" t="s">
        <v>23</v>
      </c>
      <c r="D15" s="7">
        <f t="shared" si="4"/>
        <v>3.121054</v>
      </c>
      <c r="E15" s="7">
        <f t="shared" si="0"/>
        <v>2.9253170000000002</v>
      </c>
      <c r="F15" s="7">
        <f t="shared" si="0"/>
        <v>3.5941450000000001</v>
      </c>
      <c r="G15" s="7">
        <f t="shared" si="0"/>
        <v>2.6485110000000001</v>
      </c>
      <c r="H15" s="7">
        <f t="shared" si="0"/>
        <v>3.576953</v>
      </c>
      <c r="I15" s="7">
        <f t="shared" si="5"/>
        <v>9.3932271612452283</v>
      </c>
      <c r="J15" s="7">
        <f t="shared" si="1"/>
        <v>9.8063142772368046</v>
      </c>
      <c r="K15" s="7">
        <f t="shared" si="2"/>
        <v>10.187720130493785</v>
      </c>
      <c r="L15" s="7">
        <f t="shared" si="3"/>
        <v>8.9805475816397706</v>
      </c>
      <c r="S15" s="17">
        <f>'tariff calc step 1'!U15</f>
        <v>3.121054</v>
      </c>
      <c r="T15" s="17">
        <f>'tariff calc step 1'!V15</f>
        <v>2.9253170000000002</v>
      </c>
      <c r="U15" s="17">
        <f>'tariff calc step 1'!W15</f>
        <v>3.5941450000000001</v>
      </c>
      <c r="V15" s="17">
        <f>'tariff calc step 1'!X15</f>
        <v>2.6485110000000001</v>
      </c>
      <c r="W15" s="17">
        <f>'tariff calc step 1'!Y15</f>
        <v>3.576953</v>
      </c>
      <c r="X15" s="17">
        <f>'tariff calc step 1'!Z15</f>
        <v>9.3932271612452283</v>
      </c>
      <c r="Y15" s="17">
        <f>'tariff calc step 1'!AA15</f>
        <v>10.061660113847386</v>
      </c>
      <c r="Z15" s="17">
        <f>'tariff calc step 1'!AB15</f>
        <v>10.719486777529596</v>
      </c>
      <c r="AA15" s="17">
        <f>'tariff calc step 1'!AC15</f>
        <v>11.202801128506403</v>
      </c>
    </row>
    <row r="16" spans="2:27" x14ac:dyDescent="0.35">
      <c r="B16" s="5">
        <v>9</v>
      </c>
      <c r="C16" s="6" t="s">
        <v>24</v>
      </c>
      <c r="D16" s="8">
        <f t="shared" si="4"/>
        <v>2.263388</v>
      </c>
      <c r="E16" s="8">
        <f t="shared" si="0"/>
        <v>2.038278</v>
      </c>
      <c r="F16" s="8">
        <f t="shared" si="0"/>
        <v>2.090964</v>
      </c>
      <c r="G16" s="8">
        <f t="shared" si="0"/>
        <v>1.245458</v>
      </c>
      <c r="H16" s="8">
        <f t="shared" si="0"/>
        <v>2.0293800000000002</v>
      </c>
      <c r="I16" s="8">
        <f t="shared" si="5"/>
        <v>7.5240970410119861</v>
      </c>
      <c r="J16" s="8">
        <f t="shared" si="1"/>
        <v>7.9572066520675762</v>
      </c>
      <c r="K16" s="8">
        <f t="shared" si="2"/>
        <v>8.4313464760141272</v>
      </c>
      <c r="L16" s="8">
        <f t="shared" si="3"/>
        <v>7.9216764016439978</v>
      </c>
      <c r="S16" s="17">
        <f>'tariff calc step 1'!U16</f>
        <v>2.263388</v>
      </c>
      <c r="T16" s="17">
        <f>'tariff calc step 1'!V16</f>
        <v>2.038278</v>
      </c>
      <c r="U16" s="17">
        <f>'tariff calc step 1'!W16</f>
        <v>2.090964</v>
      </c>
      <c r="V16" s="17">
        <f>'tariff calc step 1'!X16</f>
        <v>1.245458</v>
      </c>
      <c r="W16" s="17">
        <f>'tariff calc step 1'!Y16</f>
        <v>2.0293800000000002</v>
      </c>
      <c r="X16" s="17">
        <f>'tariff calc step 1'!Z16</f>
        <v>7.5240970410119861</v>
      </c>
      <c r="Y16" s="17">
        <f>'tariff calc step 1'!AA16</f>
        <v>8.212552488678158</v>
      </c>
      <c r="Z16" s="17">
        <f>'tariff calc step 1'!AB16</f>
        <v>8.9631131230499381</v>
      </c>
      <c r="AA16" s="17">
        <f>'tariff calc step 1'!AC16</f>
        <v>10.14392994851063</v>
      </c>
    </row>
    <row r="17" spans="2:27" x14ac:dyDescent="0.35">
      <c r="B17" s="5">
        <v>10</v>
      </c>
      <c r="C17" s="6" t="s">
        <v>25</v>
      </c>
      <c r="D17" s="7">
        <f t="shared" si="4"/>
        <v>1.421883</v>
      </c>
      <c r="E17" s="7">
        <f t="shared" si="0"/>
        <v>0.89621200000000001</v>
      </c>
      <c r="F17" s="7">
        <f t="shared" si="0"/>
        <v>1.907718</v>
      </c>
      <c r="G17" s="7">
        <f t="shared" si="0"/>
        <v>1.073877</v>
      </c>
      <c r="H17" s="7">
        <f t="shared" si="0"/>
        <v>1.7725869999999999</v>
      </c>
      <c r="I17" s="7">
        <f t="shared" si="5"/>
        <v>6.4728170509028313</v>
      </c>
      <c r="J17" s="7">
        <f t="shared" si="1"/>
        <v>6.4382965624545774</v>
      </c>
      <c r="K17" s="7">
        <f t="shared" si="2"/>
        <v>6.8585200118910414</v>
      </c>
      <c r="L17" s="7">
        <f t="shared" si="3"/>
        <v>5.0081224983343002</v>
      </c>
      <c r="S17" s="17">
        <f>'tariff calc step 1'!U17</f>
        <v>1.421883</v>
      </c>
      <c r="T17" s="17">
        <f>'tariff calc step 1'!V17</f>
        <v>0.89621200000000001</v>
      </c>
      <c r="U17" s="17">
        <f>'tariff calc step 1'!W17</f>
        <v>1.907718</v>
      </c>
      <c r="V17" s="17">
        <f>'tariff calc step 1'!X17</f>
        <v>1.073877</v>
      </c>
      <c r="W17" s="17">
        <f>'tariff calc step 1'!Y17</f>
        <v>1.7725869999999999</v>
      </c>
      <c r="X17" s="17">
        <f>'tariff calc step 1'!Z17</f>
        <v>6.4728170509028313</v>
      </c>
      <c r="Y17" s="17">
        <f>'tariff calc step 1'!AA17</f>
        <v>6.6936423990651592</v>
      </c>
      <c r="Z17" s="17">
        <f>'tariff calc step 1'!AB17</f>
        <v>7.3902866589268523</v>
      </c>
      <c r="AA17" s="17">
        <f>'tariff calc step 1'!AC17</f>
        <v>7.2303760452009325</v>
      </c>
    </row>
    <row r="18" spans="2:27" x14ac:dyDescent="0.35">
      <c r="B18" s="5">
        <v>11</v>
      </c>
      <c r="C18" s="6" t="s">
        <v>26</v>
      </c>
      <c r="D18" s="8">
        <f t="shared" si="4"/>
        <v>3.2478630000000002</v>
      </c>
      <c r="E18" s="8">
        <f t="shared" si="0"/>
        <v>3.5006710000000001</v>
      </c>
      <c r="F18" s="8">
        <f t="shared" si="0"/>
        <v>1.8897919999999999</v>
      </c>
      <c r="G18" s="8">
        <f t="shared" si="0"/>
        <v>1.086695</v>
      </c>
      <c r="H18" s="8">
        <f t="shared" si="0"/>
        <v>1.9038390000000001</v>
      </c>
      <c r="I18" s="8">
        <f t="shared" si="5"/>
        <v>6.4662042753296252</v>
      </c>
      <c r="J18" s="8">
        <f t="shared" si="1"/>
        <v>6.1076311028168542</v>
      </c>
      <c r="K18" s="8">
        <f t="shared" si="2"/>
        <v>6.3512252183566451</v>
      </c>
      <c r="L18" s="8">
        <f t="shared" si="3"/>
        <v>4.3051406424551883</v>
      </c>
      <c r="S18" s="17">
        <f>'tariff calc step 1'!U18</f>
        <v>3.2478630000000002</v>
      </c>
      <c r="T18" s="17">
        <f>'tariff calc step 1'!V18</f>
        <v>3.5006710000000001</v>
      </c>
      <c r="U18" s="17">
        <f>'tariff calc step 1'!W18</f>
        <v>1.8897919999999999</v>
      </c>
      <c r="V18" s="17">
        <f>'tariff calc step 1'!X18</f>
        <v>1.086695</v>
      </c>
      <c r="W18" s="17">
        <f>'tariff calc step 1'!Y18</f>
        <v>1.9038390000000001</v>
      </c>
      <c r="X18" s="17">
        <f>'tariff calc step 1'!Z18</f>
        <v>6.4662042753296252</v>
      </c>
      <c r="Y18" s="17">
        <f>'tariff calc step 1'!AA18</f>
        <v>6.362976939427436</v>
      </c>
      <c r="Z18" s="17">
        <f>'tariff calc step 1'!AB18</f>
        <v>6.882991865392456</v>
      </c>
      <c r="AA18" s="17">
        <f>'tariff calc step 1'!AC18</f>
        <v>6.5273941893218206</v>
      </c>
    </row>
    <row r="19" spans="2:27" x14ac:dyDescent="0.35">
      <c r="B19" s="5">
        <v>12</v>
      </c>
      <c r="C19" s="6" t="s">
        <v>27</v>
      </c>
      <c r="D19" s="7">
        <f t="shared" si="4"/>
        <v>0.75454299999999996</v>
      </c>
      <c r="E19" s="7">
        <f t="shared" si="0"/>
        <v>1.1973769999999999</v>
      </c>
      <c r="F19" s="7">
        <f t="shared" si="0"/>
        <v>1.2069350000000001</v>
      </c>
      <c r="G19" s="7">
        <f t="shared" si="0"/>
        <v>0.40035300000000001</v>
      </c>
      <c r="H19" s="7">
        <f t="shared" si="0"/>
        <v>0.99573800000000001</v>
      </c>
      <c r="I19" s="7">
        <f t="shared" si="5"/>
        <v>3.8261385336677076</v>
      </c>
      <c r="J19" s="7">
        <f t="shared" si="1"/>
        <v>3.8867591318274215</v>
      </c>
      <c r="K19" s="7">
        <f t="shared" si="2"/>
        <v>4.8089812316425906</v>
      </c>
      <c r="L19" s="7">
        <f t="shared" si="3"/>
        <v>2.7791255221550433</v>
      </c>
      <c r="S19" s="17">
        <f>'tariff calc step 1'!U19</f>
        <v>0.75454299999999996</v>
      </c>
      <c r="T19" s="17">
        <f>'tariff calc step 1'!V19</f>
        <v>1.1973769999999999</v>
      </c>
      <c r="U19" s="17">
        <f>'tariff calc step 1'!W19</f>
        <v>1.2069350000000001</v>
      </c>
      <c r="V19" s="17">
        <f>'tariff calc step 1'!X19</f>
        <v>0.40035300000000001</v>
      </c>
      <c r="W19" s="17">
        <f>'tariff calc step 1'!Y19</f>
        <v>0.99573800000000001</v>
      </c>
      <c r="X19" s="17">
        <f>'tariff calc step 1'!Z19</f>
        <v>3.8261385336677076</v>
      </c>
      <c r="Y19" s="17">
        <f>'tariff calc step 1'!AA19</f>
        <v>4.1421049684380034</v>
      </c>
      <c r="Z19" s="17">
        <f>'tariff calc step 1'!AB19</f>
        <v>5.3407478786784015</v>
      </c>
      <c r="AA19" s="17">
        <f>'tariff calc step 1'!AC19</f>
        <v>5.0013790690216755</v>
      </c>
    </row>
    <row r="20" spans="2:27" x14ac:dyDescent="0.35">
      <c r="B20" s="5">
        <v>13</v>
      </c>
      <c r="C20" s="6" t="s">
        <v>28</v>
      </c>
      <c r="D20" s="8">
        <f t="shared" si="4"/>
        <v>3.6338979999999999</v>
      </c>
      <c r="E20" s="8">
        <f t="shared" si="0"/>
        <v>3.8268430000000002</v>
      </c>
      <c r="F20" s="8">
        <f t="shared" si="0"/>
        <v>3.2213639999999999</v>
      </c>
      <c r="G20" s="8">
        <f t="shared" si="0"/>
        <v>2.3689070000000001</v>
      </c>
      <c r="H20" s="8">
        <f t="shared" si="0"/>
        <v>2.647564</v>
      </c>
      <c r="I20" s="8">
        <f t="shared" si="5"/>
        <v>5.788592104780645</v>
      </c>
      <c r="J20" s="8">
        <f t="shared" si="1"/>
        <v>5.1931889068123116</v>
      </c>
      <c r="K20" s="8">
        <f t="shared" si="2"/>
        <v>4.9668146685535373</v>
      </c>
      <c r="L20" s="8">
        <f t="shared" si="3"/>
        <v>1.5572922583188094</v>
      </c>
      <c r="S20" s="17">
        <f>'tariff calc step 1'!U20</f>
        <v>3.6338979999999999</v>
      </c>
      <c r="T20" s="17">
        <f>'tariff calc step 1'!V20</f>
        <v>3.8268430000000002</v>
      </c>
      <c r="U20" s="17">
        <f>'tariff calc step 1'!W20</f>
        <v>3.2213639999999999</v>
      </c>
      <c r="V20" s="17">
        <f>'tariff calc step 1'!X20</f>
        <v>2.3689070000000001</v>
      </c>
      <c r="W20" s="17">
        <f>'tariff calc step 1'!Y20</f>
        <v>2.647564</v>
      </c>
      <c r="X20" s="17">
        <f>'tariff calc step 1'!Z20</f>
        <v>5.788592104780645</v>
      </c>
      <c r="Y20" s="17">
        <f>'tariff calc step 1'!AA20</f>
        <v>5.4485347434228935</v>
      </c>
      <c r="Z20" s="17">
        <f>'tariff calc step 1'!AB20</f>
        <v>5.4985813155893482</v>
      </c>
      <c r="AA20" s="17">
        <f>'tariff calc step 1'!AC20</f>
        <v>3.7795458051854416</v>
      </c>
    </row>
    <row r="21" spans="2:27" x14ac:dyDescent="0.35">
      <c r="B21" s="5">
        <v>14</v>
      </c>
      <c r="C21" s="6" t="s">
        <v>29</v>
      </c>
      <c r="D21" s="7">
        <f t="shared" si="4"/>
        <v>0.55554199999999998</v>
      </c>
      <c r="E21" s="7">
        <f t="shared" si="0"/>
        <v>0.83092999999999995</v>
      </c>
      <c r="F21" s="7">
        <f t="shared" si="0"/>
        <v>0.51192700000000002</v>
      </c>
      <c r="G21" s="7">
        <f t="shared" si="0"/>
        <v>-0.29326000000000002</v>
      </c>
      <c r="H21" s="7">
        <f t="shared" si="0"/>
        <v>0.26472800000000002</v>
      </c>
      <c r="I21" s="7">
        <f t="shared" si="5"/>
        <v>2.9059619136537802</v>
      </c>
      <c r="J21" s="7">
        <f t="shared" si="1"/>
        <v>2.7853531898215542</v>
      </c>
      <c r="K21" s="7">
        <f t="shared" si="2"/>
        <v>3.5273862499417206</v>
      </c>
      <c r="L21" s="7">
        <f t="shared" si="3"/>
        <v>1.8253031882515875</v>
      </c>
      <c r="S21" s="17">
        <f>'tariff calc step 1'!U21</f>
        <v>0.55554199999999998</v>
      </c>
      <c r="T21" s="17">
        <f>'tariff calc step 1'!V21</f>
        <v>0.83092999999999995</v>
      </c>
      <c r="U21" s="17">
        <f>'tariff calc step 1'!W21</f>
        <v>0.51192700000000002</v>
      </c>
      <c r="V21" s="17">
        <f>'tariff calc step 1'!X21</f>
        <v>-0.29326000000000002</v>
      </c>
      <c r="W21" s="17">
        <f>'tariff calc step 1'!Y21</f>
        <v>0.26472800000000002</v>
      </c>
      <c r="X21" s="17">
        <f>'tariff calc step 1'!Z21</f>
        <v>2.9059619136537802</v>
      </c>
      <c r="Y21" s="17">
        <f>'tariff calc step 1'!AA21</f>
        <v>3.0406990264321361</v>
      </c>
      <c r="Z21" s="17">
        <f>'tariff calc step 1'!AB21</f>
        <v>4.0591528969775315</v>
      </c>
      <c r="AA21" s="17">
        <f>'tariff calc step 1'!AC21</f>
        <v>4.0475567351182198</v>
      </c>
    </row>
    <row r="22" spans="2:27" x14ac:dyDescent="0.35">
      <c r="B22" s="5">
        <v>15</v>
      </c>
      <c r="C22" s="6" t="s">
        <v>30</v>
      </c>
      <c r="D22" s="8">
        <f t="shared" si="4"/>
        <v>4.2350120000000002</v>
      </c>
      <c r="E22" s="8">
        <f t="shared" si="0"/>
        <v>4.4064430000000003</v>
      </c>
      <c r="F22" s="8">
        <f t="shared" si="0"/>
        <v>4.0003190000000002</v>
      </c>
      <c r="G22" s="8">
        <f t="shared" si="0"/>
        <v>3.1576979999999999</v>
      </c>
      <c r="H22" s="8">
        <f t="shared" si="0"/>
        <v>3.6201910000000002</v>
      </c>
      <c r="I22" s="8">
        <f t="shared" si="5"/>
        <v>5.0556281395266502</v>
      </c>
      <c r="J22" s="8">
        <f t="shared" si="1"/>
        <v>4.9686611068326973</v>
      </c>
      <c r="K22" s="8">
        <f t="shared" si="2"/>
        <v>4.8572434239465192</v>
      </c>
      <c r="L22" s="8">
        <f t="shared" si="3"/>
        <v>1.2081139056758587</v>
      </c>
      <c r="S22" s="17">
        <f>'tariff calc step 1'!U22</f>
        <v>4.2350120000000002</v>
      </c>
      <c r="T22" s="17">
        <f>'tariff calc step 1'!V22</f>
        <v>4.4064430000000003</v>
      </c>
      <c r="U22" s="17">
        <f>'tariff calc step 1'!W22</f>
        <v>4.0003190000000002</v>
      </c>
      <c r="V22" s="17">
        <f>'tariff calc step 1'!X22</f>
        <v>3.1576979999999999</v>
      </c>
      <c r="W22" s="17">
        <f>'tariff calc step 1'!Y22</f>
        <v>3.6201910000000002</v>
      </c>
      <c r="X22" s="17">
        <f>'tariff calc step 1'!Z22</f>
        <v>5.0556281395266502</v>
      </c>
      <c r="Y22" s="17">
        <f>'tariff calc step 1'!AA22</f>
        <v>5.2240069434432792</v>
      </c>
      <c r="Z22" s="17">
        <f>'tariff calc step 1'!AB22</f>
        <v>5.3890100709823301</v>
      </c>
      <c r="AA22" s="17">
        <f>'tariff calc step 1'!AC22</f>
        <v>3.430367452542491</v>
      </c>
    </row>
    <row r="23" spans="2:27" x14ac:dyDescent="0.35">
      <c r="B23" s="5">
        <v>16</v>
      </c>
      <c r="C23" s="6" t="s">
        <v>31</v>
      </c>
      <c r="D23" s="7">
        <f t="shared" si="4"/>
        <v>2.7172200000000002</v>
      </c>
      <c r="E23" s="7">
        <f t="shared" si="0"/>
        <v>2.7671359999999998</v>
      </c>
      <c r="F23" s="7">
        <f t="shared" si="0"/>
        <v>2.4515289999999998</v>
      </c>
      <c r="G23" s="7">
        <f t="shared" si="0"/>
        <v>1.356436</v>
      </c>
      <c r="H23" s="7">
        <f t="shared" si="0"/>
        <v>1.5836790000000001</v>
      </c>
      <c r="I23" s="7">
        <f t="shared" si="5"/>
        <v>3.1468987484834292</v>
      </c>
      <c r="J23" s="7">
        <f t="shared" si="1"/>
        <v>2.9127738192738915</v>
      </c>
      <c r="K23" s="7">
        <f t="shared" si="2"/>
        <v>3.3390822325514571</v>
      </c>
      <c r="L23" s="7">
        <f t="shared" si="3"/>
        <v>0.41719343646123086</v>
      </c>
      <c r="S23" s="17">
        <f>'tariff calc step 1'!U23</f>
        <v>2.7172200000000002</v>
      </c>
      <c r="T23" s="17">
        <f>'tariff calc step 1'!V23</f>
        <v>2.7671359999999998</v>
      </c>
      <c r="U23" s="17">
        <f>'tariff calc step 1'!W23</f>
        <v>2.4515289999999998</v>
      </c>
      <c r="V23" s="17">
        <f>'tariff calc step 1'!X23</f>
        <v>1.356436</v>
      </c>
      <c r="W23" s="17">
        <f>'tariff calc step 1'!Y23</f>
        <v>1.5836790000000001</v>
      </c>
      <c r="X23" s="17">
        <f>'tariff calc step 1'!Z23</f>
        <v>3.1468987484834292</v>
      </c>
      <c r="Y23" s="17">
        <f>'tariff calc step 1'!AA23</f>
        <v>3.1681196558844733</v>
      </c>
      <c r="Z23" s="17">
        <f>'tariff calc step 1'!AB23</f>
        <v>3.870848879587268</v>
      </c>
      <c r="AA23" s="17">
        <f>'tariff calc step 1'!AC23</f>
        <v>2.6394469833278631</v>
      </c>
    </row>
    <row r="24" spans="2:27" x14ac:dyDescent="0.35">
      <c r="B24" s="5">
        <v>17</v>
      </c>
      <c r="C24" s="6" t="s">
        <v>32</v>
      </c>
      <c r="D24" s="8">
        <f t="shared" si="4"/>
        <v>2.6722260000000002</v>
      </c>
      <c r="E24" s="8">
        <f t="shared" si="0"/>
        <v>3.3453870000000001</v>
      </c>
      <c r="F24" s="8">
        <f t="shared" si="0"/>
        <v>3.0636359999999998</v>
      </c>
      <c r="G24" s="8">
        <f t="shared" si="0"/>
        <v>2.5013830000000001</v>
      </c>
      <c r="H24" s="8">
        <f t="shared" si="0"/>
        <v>3.0772680000000001</v>
      </c>
      <c r="I24" s="8">
        <f t="shared" si="5"/>
        <v>0.21894985043776025</v>
      </c>
      <c r="J24" s="8">
        <f t="shared" si="1"/>
        <v>0.95564881656489997</v>
      </c>
      <c r="K24" s="8">
        <f t="shared" si="2"/>
        <v>-1.4074341833292965</v>
      </c>
      <c r="L24" s="8">
        <f t="shared" si="3"/>
        <v>-2.6192949338889777</v>
      </c>
      <c r="S24" s="17">
        <f>'tariff calc step 1'!U24</f>
        <v>2.6722260000000002</v>
      </c>
      <c r="T24" s="17">
        <f>'tariff calc step 1'!V24</f>
        <v>3.3453870000000001</v>
      </c>
      <c r="U24" s="17">
        <f>'tariff calc step 1'!W24</f>
        <v>3.0636359999999998</v>
      </c>
      <c r="V24" s="17">
        <f>'tariff calc step 1'!X24</f>
        <v>2.5013830000000001</v>
      </c>
      <c r="W24" s="17">
        <f>'tariff calc step 1'!Y24</f>
        <v>3.0772680000000001</v>
      </c>
      <c r="X24" s="17">
        <f>'tariff calc step 1'!Z24</f>
        <v>0.21894985043776025</v>
      </c>
      <c r="Y24" s="17">
        <f>'tariff calc step 1'!AA24</f>
        <v>1.2109946531754818</v>
      </c>
      <c r="Z24" s="17">
        <f>'tariff calc step 1'!AB24</f>
        <v>-0.8756675362934857</v>
      </c>
      <c r="AA24" s="17">
        <f>'tariff calc step 1'!AC24</f>
        <v>-0.3970413870223457</v>
      </c>
    </row>
    <row r="25" spans="2:27" x14ac:dyDescent="0.35">
      <c r="B25" s="5">
        <v>18</v>
      </c>
      <c r="C25" s="6" t="s">
        <v>33</v>
      </c>
      <c r="D25" s="7">
        <f t="shared" si="4"/>
        <v>1.0264420000000001</v>
      </c>
      <c r="E25" s="7">
        <f t="shared" si="0"/>
        <v>0.60073100000000001</v>
      </c>
      <c r="F25" s="7">
        <f t="shared" si="0"/>
        <v>0.323187</v>
      </c>
      <c r="G25" s="7">
        <f t="shared" si="0"/>
        <v>0.42176799999999998</v>
      </c>
      <c r="H25" s="7">
        <f t="shared" si="0"/>
        <v>0.45455600000000002</v>
      </c>
      <c r="I25" s="7">
        <f t="shared" si="5"/>
        <v>-1.3735425290562437</v>
      </c>
      <c r="J25" s="7">
        <f t="shared" si="1"/>
        <v>-1.0734678658287207</v>
      </c>
      <c r="K25" s="7">
        <f t="shared" si="2"/>
        <v>-1.4985070139225711</v>
      </c>
      <c r="L25" s="7">
        <f t="shared" si="3"/>
        <v>-2.7752875835252659</v>
      </c>
      <c r="S25" s="17">
        <f>'tariff calc step 1'!U25</f>
        <v>1.0264420000000001</v>
      </c>
      <c r="T25" s="17">
        <f>'tariff calc step 1'!V25</f>
        <v>0.60073100000000001</v>
      </c>
      <c r="U25" s="17">
        <f>'tariff calc step 1'!W25</f>
        <v>0.323187</v>
      </c>
      <c r="V25" s="17">
        <f>'tariff calc step 1'!X25</f>
        <v>0.42176799999999998</v>
      </c>
      <c r="W25" s="17">
        <f>'tariff calc step 1'!Y25</f>
        <v>0.45455600000000002</v>
      </c>
      <c r="X25" s="17">
        <f>'tariff calc step 1'!Z25</f>
        <v>-1.3735425290562437</v>
      </c>
      <c r="Y25" s="17">
        <f>'tariff calc step 1'!AA25</f>
        <v>-0.81812202921813892</v>
      </c>
      <c r="Z25" s="17">
        <f>'tariff calc step 1'!AB25</f>
        <v>-0.96674036688676035</v>
      </c>
      <c r="AA25" s="17">
        <f>'tariff calc step 1'!AC25</f>
        <v>-0.55303403665863371</v>
      </c>
    </row>
    <row r="26" spans="2:27" x14ac:dyDescent="0.35">
      <c r="B26" s="5">
        <v>19</v>
      </c>
      <c r="C26" s="6" t="s">
        <v>34</v>
      </c>
      <c r="D26" s="8">
        <f t="shared" si="4"/>
        <v>5.1666239999999997</v>
      </c>
      <c r="E26" s="8">
        <f t="shared" si="0"/>
        <v>3.5255049999999999</v>
      </c>
      <c r="F26" s="8">
        <f t="shared" si="0"/>
        <v>3.418552</v>
      </c>
      <c r="G26" s="8">
        <f t="shared" si="0"/>
        <v>2.6248369999999999</v>
      </c>
      <c r="H26" s="8">
        <f t="shared" si="0"/>
        <v>2.316916</v>
      </c>
      <c r="I26" s="8">
        <f t="shared" si="5"/>
        <v>4.6728085343467649</v>
      </c>
      <c r="J26" s="8">
        <f t="shared" si="1"/>
        <v>4.6370348430809756</v>
      </c>
      <c r="K26" s="8">
        <f t="shared" si="2"/>
        <v>5.2407810182305177</v>
      </c>
      <c r="L26" s="8">
        <f t="shared" si="3"/>
        <v>3.2069959173370082</v>
      </c>
      <c r="S26" s="17">
        <f>'tariff calc step 1'!U26</f>
        <v>5.1666239999999997</v>
      </c>
      <c r="T26" s="17">
        <f>'tariff calc step 1'!V26</f>
        <v>3.5255049999999999</v>
      </c>
      <c r="U26" s="17">
        <f>'tariff calc step 1'!W26</f>
        <v>3.418552</v>
      </c>
      <c r="V26" s="17">
        <f>'tariff calc step 1'!X26</f>
        <v>2.6248369999999999</v>
      </c>
      <c r="W26" s="17">
        <f>'tariff calc step 1'!Y26</f>
        <v>2.316916</v>
      </c>
      <c r="X26" s="17">
        <f>'tariff calc step 1'!Z26</f>
        <v>4.6728085343467649</v>
      </c>
      <c r="Y26" s="17">
        <f>'tariff calc step 1'!AA26</f>
        <v>4.8923806796915574</v>
      </c>
      <c r="Z26" s="17">
        <f>'tariff calc step 1'!AB26</f>
        <v>5.7725476652663286</v>
      </c>
      <c r="AA26" s="17">
        <f>'tariff calc step 1'!AC26</f>
        <v>5.4292494642036404</v>
      </c>
    </row>
    <row r="27" spans="2:27" x14ac:dyDescent="0.35">
      <c r="B27" s="5">
        <v>20</v>
      </c>
      <c r="C27" s="6" t="s">
        <v>35</v>
      </c>
      <c r="D27" s="7">
        <f t="shared" si="4"/>
        <v>9.4138559999999991</v>
      </c>
      <c r="E27" s="7">
        <f t="shared" si="0"/>
        <v>9.7839430000000007</v>
      </c>
      <c r="F27" s="7">
        <f t="shared" si="0"/>
        <v>10.11769</v>
      </c>
      <c r="G27" s="7">
        <f t="shared" si="0"/>
        <v>10.191864000000001</v>
      </c>
      <c r="H27" s="7">
        <f t="shared" si="0"/>
        <v>10.445186</v>
      </c>
      <c r="I27" s="7">
        <f t="shared" si="5"/>
        <v>8.3617115544544038</v>
      </c>
      <c r="J27" s="7">
        <f t="shared" si="1"/>
        <v>8.6233041579864942</v>
      </c>
      <c r="K27" s="7">
        <f t="shared" si="2"/>
        <v>7.5633772874822256</v>
      </c>
      <c r="L27" s="7">
        <f t="shared" si="3"/>
        <v>2.7636332127996708</v>
      </c>
      <c r="S27" s="17">
        <f>'tariff calc step 1'!U27</f>
        <v>9.4138559999999991</v>
      </c>
      <c r="T27" s="17">
        <f>'tariff calc step 1'!V27</f>
        <v>9.7839430000000007</v>
      </c>
      <c r="U27" s="17">
        <f>'tariff calc step 1'!W27</f>
        <v>10.11769</v>
      </c>
      <c r="V27" s="17">
        <f>'tariff calc step 1'!X27</f>
        <v>10.191864000000001</v>
      </c>
      <c r="W27" s="17">
        <f>'tariff calc step 1'!Y27</f>
        <v>10.445186</v>
      </c>
      <c r="X27" s="17">
        <f>'tariff calc step 1'!Z27</f>
        <v>8.3617115544544038</v>
      </c>
      <c r="Y27" s="17">
        <f>'tariff calc step 1'!AA27</f>
        <v>8.878649994597076</v>
      </c>
      <c r="Z27" s="17">
        <f>'tariff calc step 1'!AB27</f>
        <v>8.0951439345180365</v>
      </c>
      <c r="AA27" s="17">
        <f>'tariff calc step 1'!AC27</f>
        <v>4.985886759666303</v>
      </c>
    </row>
    <row r="28" spans="2:27" x14ac:dyDescent="0.35">
      <c r="B28" s="5">
        <v>21</v>
      </c>
      <c r="C28" s="6" t="s">
        <v>36</v>
      </c>
      <c r="D28" s="8">
        <f t="shared" si="4"/>
        <v>5.5136500000000002</v>
      </c>
      <c r="E28" s="8">
        <f t="shared" si="0"/>
        <v>6.1463279999999996</v>
      </c>
      <c r="F28" s="8">
        <f t="shared" si="0"/>
        <v>6.3639780000000004</v>
      </c>
      <c r="G28" s="8">
        <f t="shared" si="0"/>
        <v>6.7119299999999997</v>
      </c>
      <c r="H28" s="8">
        <f t="shared" si="0"/>
        <v>6.5691699999999997</v>
      </c>
      <c r="I28" s="8">
        <f t="shared" si="5"/>
        <v>3.861055295600861</v>
      </c>
      <c r="J28" s="8">
        <f t="shared" si="1"/>
        <v>3.6722449071917569</v>
      </c>
      <c r="K28" s="8">
        <f t="shared" si="2"/>
        <v>2.920882350500202</v>
      </c>
      <c r="L28" s="8">
        <f t="shared" si="3"/>
        <v>-0.35696692373662864</v>
      </c>
      <c r="S28" s="17">
        <f>'tariff calc step 1'!U28</f>
        <v>5.5136500000000002</v>
      </c>
      <c r="T28" s="17">
        <f>'tariff calc step 1'!V28</f>
        <v>6.1463279999999996</v>
      </c>
      <c r="U28" s="17">
        <f>'tariff calc step 1'!W28</f>
        <v>6.3639780000000004</v>
      </c>
      <c r="V28" s="17">
        <f>'tariff calc step 1'!X28</f>
        <v>6.7119299999999997</v>
      </c>
      <c r="W28" s="17">
        <f>'tariff calc step 1'!Y28</f>
        <v>6.5691699999999997</v>
      </c>
      <c r="X28" s="17">
        <f>'tariff calc step 1'!Z28</f>
        <v>3.861055295600861</v>
      </c>
      <c r="Y28" s="17">
        <f>'tariff calc step 1'!AA28</f>
        <v>3.9275907438023387</v>
      </c>
      <c r="Z28" s="17">
        <f>'tariff calc step 1'!AB28</f>
        <v>3.4526489975360128</v>
      </c>
      <c r="AA28" s="17">
        <f>'tariff calc step 1'!AC28</f>
        <v>1.8652866231300036</v>
      </c>
    </row>
    <row r="29" spans="2:27" x14ac:dyDescent="0.35">
      <c r="B29" s="5">
        <v>22</v>
      </c>
      <c r="C29" s="6" t="s">
        <v>37</v>
      </c>
      <c r="D29" s="7">
        <f t="shared" si="4"/>
        <v>3.1149230000000001</v>
      </c>
      <c r="E29" s="7">
        <f t="shared" si="0"/>
        <v>3.560206</v>
      </c>
      <c r="F29" s="7">
        <f t="shared" si="0"/>
        <v>4.5552950000000001</v>
      </c>
      <c r="G29" s="7">
        <f t="shared" si="0"/>
        <v>4.5722810000000003</v>
      </c>
      <c r="H29" s="7">
        <f t="shared" si="0"/>
        <v>4.5322279999999999</v>
      </c>
      <c r="I29" s="7">
        <f t="shared" si="5"/>
        <v>2.6139147120092003</v>
      </c>
      <c r="J29" s="7">
        <f t="shared" si="1"/>
        <v>0.68122426638677147</v>
      </c>
      <c r="K29" s="7">
        <f t="shared" si="2"/>
        <v>0.66174371560488043</v>
      </c>
      <c r="L29" s="7">
        <f t="shared" si="3"/>
        <v>-1.8437399407722983</v>
      </c>
      <c r="S29" s="17">
        <f>'tariff calc step 1'!U29</f>
        <v>3.1149230000000001</v>
      </c>
      <c r="T29" s="17">
        <f>'tariff calc step 1'!V29</f>
        <v>3.560206</v>
      </c>
      <c r="U29" s="17">
        <f>'tariff calc step 1'!W29</f>
        <v>4.5552950000000001</v>
      </c>
      <c r="V29" s="17">
        <f>'tariff calc step 1'!X29</f>
        <v>4.5722810000000003</v>
      </c>
      <c r="W29" s="17">
        <f>'tariff calc step 1'!Y29</f>
        <v>4.5322279999999999</v>
      </c>
      <c r="X29" s="17">
        <f>'tariff calc step 1'!Z29</f>
        <v>2.6139147120092003</v>
      </c>
      <c r="Y29" s="17">
        <f>'tariff calc step 1'!AA29</f>
        <v>0.93657010299735333</v>
      </c>
      <c r="Z29" s="17">
        <f>'tariff calc step 1'!AB29</f>
        <v>1.1935103626406913</v>
      </c>
      <c r="AA29" s="17">
        <f>'tariff calc step 1'!AC29</f>
        <v>0.37851360609433393</v>
      </c>
    </row>
    <row r="30" spans="2:27" x14ac:dyDescent="0.35">
      <c r="B30" s="5">
        <v>23</v>
      </c>
      <c r="C30" s="6" t="s">
        <v>38</v>
      </c>
      <c r="D30" s="8">
        <f t="shared" si="4"/>
        <v>-2.7192430000000001</v>
      </c>
      <c r="E30" s="8">
        <f t="shared" si="0"/>
        <v>-4.4113059999999997</v>
      </c>
      <c r="F30" s="8">
        <f t="shared" si="0"/>
        <v>-4.7652000000000001</v>
      </c>
      <c r="G30" s="8">
        <f t="shared" si="0"/>
        <v>-1.789579</v>
      </c>
      <c r="H30" s="8">
        <f t="shared" si="0"/>
        <v>-4.4588400000000004</v>
      </c>
      <c r="I30" s="8">
        <f t="shared" si="5"/>
        <v>-5.3963782484093867</v>
      </c>
      <c r="J30" s="8">
        <f t="shared" si="1"/>
        <v>-4.1028128258339258</v>
      </c>
      <c r="K30" s="8">
        <f t="shared" si="2"/>
        <v>-4.4897365440655008</v>
      </c>
      <c r="L30" s="8">
        <f t="shared" si="3"/>
        <v>-4.7975053158139271</v>
      </c>
      <c r="S30" s="17">
        <f>'tariff calc step 1'!U30</f>
        <v>-2.7192430000000001</v>
      </c>
      <c r="T30" s="17">
        <f>'tariff calc step 1'!V30</f>
        <v>-4.4113059999999997</v>
      </c>
      <c r="U30" s="17">
        <f>'tariff calc step 1'!W30</f>
        <v>-4.7652000000000001</v>
      </c>
      <c r="V30" s="17">
        <f>'tariff calc step 1'!X30</f>
        <v>-1.789579</v>
      </c>
      <c r="W30" s="17">
        <f>'tariff calc step 1'!Y30</f>
        <v>-4.4588400000000004</v>
      </c>
      <c r="X30" s="17">
        <f>'tariff calc step 1'!Z30</f>
        <v>-5.3963782484093867</v>
      </c>
      <c r="Y30" s="17">
        <f>'tariff calc step 1'!AA30</f>
        <v>-3.847466989223344</v>
      </c>
      <c r="Z30" s="17">
        <f>'tariff calc step 1'!AB30</f>
        <v>-3.9579698970296895</v>
      </c>
      <c r="AA30" s="17">
        <f>'tariff calc step 1'!AC30</f>
        <v>-2.5752517689472949</v>
      </c>
    </row>
    <row r="31" spans="2:27" x14ac:dyDescent="0.35">
      <c r="B31" s="5">
        <v>24</v>
      </c>
      <c r="C31" s="6" t="s">
        <v>39</v>
      </c>
      <c r="D31" s="7">
        <f t="shared" si="4"/>
        <v>-2.7478940000000001</v>
      </c>
      <c r="E31" s="7">
        <f t="shared" si="0"/>
        <v>-2.5663390000000001</v>
      </c>
      <c r="F31" s="7">
        <f t="shared" si="0"/>
        <v>-2.8408509999999998</v>
      </c>
      <c r="G31" s="7">
        <f t="shared" si="0"/>
        <v>-1.2151700000000001</v>
      </c>
      <c r="H31" s="7">
        <f t="shared" si="0"/>
        <v>-2.2915420000000002</v>
      </c>
      <c r="I31" s="7">
        <f t="shared" si="5"/>
        <v>-5.0597964838224376</v>
      </c>
      <c r="J31" s="7">
        <f t="shared" si="1"/>
        <v>-5.1634460915884093</v>
      </c>
      <c r="K31" s="7">
        <f t="shared" si="2"/>
        <v>-5.2667150134201766</v>
      </c>
      <c r="L31" s="7">
        <f t="shared" si="3"/>
        <v>-5.3720493136885796</v>
      </c>
      <c r="S31" s="17">
        <f>'tariff calc step 1'!U31</f>
        <v>-2.7478940000000001</v>
      </c>
      <c r="T31" s="17">
        <f>'tariff calc step 1'!V31</f>
        <v>-2.5663390000000001</v>
      </c>
      <c r="U31" s="17">
        <f>'tariff calc step 1'!W31</f>
        <v>-2.8408509999999998</v>
      </c>
      <c r="V31" s="17">
        <f>'tariff calc step 1'!X31</f>
        <v>-1.2151700000000001</v>
      </c>
      <c r="W31" s="17">
        <f>'tariff calc step 1'!Y31</f>
        <v>-2.2915420000000002</v>
      </c>
      <c r="X31" s="17">
        <f>'tariff calc step 1'!Z31</f>
        <v>-5.0597964838224376</v>
      </c>
      <c r="Y31" s="17">
        <f>'tariff calc step 1'!AA31</f>
        <v>-4.9081002549778274</v>
      </c>
      <c r="Z31" s="17">
        <f>'tariff calc step 1'!AB31</f>
        <v>-4.7349483663843657</v>
      </c>
      <c r="AA31" s="17">
        <f>'tariff calc step 1'!AC31</f>
        <v>-3.1497957668219478</v>
      </c>
    </row>
    <row r="32" spans="2:27" x14ac:dyDescent="0.35">
      <c r="B32" s="5">
        <v>25</v>
      </c>
      <c r="C32" s="6" t="s">
        <v>40</v>
      </c>
      <c r="D32" s="8">
        <f t="shared" si="4"/>
        <v>-0.12327299999999999</v>
      </c>
      <c r="E32" s="8">
        <f t="shared" si="0"/>
        <v>-0.18984799999999999</v>
      </c>
      <c r="F32" s="8">
        <f t="shared" si="0"/>
        <v>-0.51471500000000003</v>
      </c>
      <c r="G32" s="8">
        <f t="shared" si="0"/>
        <v>-0.55133500000000002</v>
      </c>
      <c r="H32" s="8">
        <f t="shared" si="0"/>
        <v>-0.28825899999999999</v>
      </c>
      <c r="I32" s="8">
        <f t="shared" si="5"/>
        <v>-3.2991869030472838</v>
      </c>
      <c r="J32" s="8">
        <f t="shared" si="1"/>
        <v>-3.5913798263178101</v>
      </c>
      <c r="K32" s="8">
        <f t="shared" si="2"/>
        <v>-3.8367149174041644</v>
      </c>
      <c r="L32" s="8">
        <f t="shared" si="3"/>
        <v>-4.7151468328922297</v>
      </c>
      <c r="S32" s="17">
        <f>'tariff calc step 1'!U32</f>
        <v>-0.12327299999999999</v>
      </c>
      <c r="T32" s="17">
        <f>'tariff calc step 1'!V32</f>
        <v>-0.18984799999999999</v>
      </c>
      <c r="U32" s="17">
        <f>'tariff calc step 1'!W32</f>
        <v>-0.51471500000000003</v>
      </c>
      <c r="V32" s="17">
        <f>'tariff calc step 1'!X32</f>
        <v>-0.55133500000000002</v>
      </c>
      <c r="W32" s="17">
        <f>'tariff calc step 1'!Y32</f>
        <v>-0.28825899999999999</v>
      </c>
      <c r="X32" s="17">
        <f>'tariff calc step 1'!Z32</f>
        <v>-3.2991869030472838</v>
      </c>
      <c r="Y32" s="17">
        <f>'tariff calc step 1'!AA32</f>
        <v>-3.3360339897072282</v>
      </c>
      <c r="Z32" s="17">
        <f>'tariff calc step 1'!AB32</f>
        <v>-3.3049482703683535</v>
      </c>
      <c r="AA32" s="17">
        <f>'tariff calc step 1'!AC32</f>
        <v>-2.4928932860255975</v>
      </c>
    </row>
    <row r="33" spans="2:27" x14ac:dyDescent="0.35">
      <c r="B33" s="5">
        <v>26</v>
      </c>
      <c r="C33" s="6" t="s">
        <v>41</v>
      </c>
      <c r="D33" s="7">
        <f t="shared" si="4"/>
        <v>-2.8671139999999999</v>
      </c>
      <c r="E33" s="7">
        <f t="shared" si="0"/>
        <v>-3.059742</v>
      </c>
      <c r="F33" s="7">
        <f t="shared" si="0"/>
        <v>1.638879</v>
      </c>
      <c r="G33" s="7">
        <f t="shared" si="0"/>
        <v>3.1101009999999998</v>
      </c>
      <c r="H33" s="7">
        <f t="shared" si="0"/>
        <v>2.7098810000000002</v>
      </c>
      <c r="I33" s="7">
        <f t="shared" si="5"/>
        <v>3.8046261627352411</v>
      </c>
      <c r="J33" s="7">
        <f t="shared" si="1"/>
        <v>3.3036437281624447</v>
      </c>
      <c r="K33" s="7">
        <f t="shared" si="2"/>
        <v>2.1205447933072028</v>
      </c>
      <c r="L33" s="7">
        <f t="shared" si="3"/>
        <v>-0.49284744255279533</v>
      </c>
      <c r="S33" s="17">
        <f>'tariff calc step 1'!U33</f>
        <v>-2.8671139999999999</v>
      </c>
      <c r="T33" s="17">
        <f>'tariff calc step 1'!V33</f>
        <v>-3.059742</v>
      </c>
      <c r="U33" s="17">
        <f>'tariff calc step 1'!W33</f>
        <v>1.638879</v>
      </c>
      <c r="V33" s="17">
        <f>'tariff calc step 1'!X33</f>
        <v>3.1101009999999998</v>
      </c>
      <c r="W33" s="17">
        <f>'tariff calc step 1'!Y33</f>
        <v>2.7098810000000002</v>
      </c>
      <c r="X33" s="17">
        <f>'tariff calc step 1'!Z33</f>
        <v>3.8046261627352411</v>
      </c>
      <c r="Y33" s="17">
        <f>'tariff calc step 1'!AA33</f>
        <v>3.5589895647730265</v>
      </c>
      <c r="Z33" s="17">
        <f>'tariff calc step 1'!AB33</f>
        <v>2.6523114403430137</v>
      </c>
      <c r="AA33" s="17">
        <f>'tariff calc step 1'!AC33</f>
        <v>1.7294061043138369</v>
      </c>
    </row>
    <row r="34" spans="2:27" x14ac:dyDescent="0.35">
      <c r="B34" s="5">
        <v>27</v>
      </c>
      <c r="C34" s="6" t="s">
        <v>42</v>
      </c>
      <c r="D34" s="8">
        <f t="shared" si="4"/>
        <v>-1.6801459999999999</v>
      </c>
      <c r="E34" s="8">
        <f t="shared" si="0"/>
        <v>-1.4672829999999999</v>
      </c>
      <c r="F34" s="8">
        <f t="shared" si="0"/>
        <v>2.8416600000000001</v>
      </c>
      <c r="G34" s="8">
        <f t="shared" si="0"/>
        <v>3.4873590000000001</v>
      </c>
      <c r="H34" s="8">
        <f t="shared" si="0"/>
        <v>3.3754080000000002</v>
      </c>
      <c r="I34" s="8">
        <f t="shared" si="5"/>
        <v>3.727281364989397</v>
      </c>
      <c r="J34" s="8">
        <f t="shared" si="1"/>
        <v>3.2616553405831432</v>
      </c>
      <c r="K34" s="8">
        <f t="shared" si="2"/>
        <v>9.387404242854247E-2</v>
      </c>
      <c r="L34" s="8">
        <f t="shared" si="3"/>
        <v>-2.4809225146034186</v>
      </c>
      <c r="S34" s="17">
        <f>'tariff calc step 1'!U34</f>
        <v>-1.6801459999999999</v>
      </c>
      <c r="T34" s="17">
        <f>'tariff calc step 1'!V34</f>
        <v>-1.4672829999999999</v>
      </c>
      <c r="U34" s="17">
        <f>'tariff calc step 1'!W34</f>
        <v>2.8416600000000001</v>
      </c>
      <c r="V34" s="17">
        <f>'tariff calc step 1'!X34</f>
        <v>3.4873590000000001</v>
      </c>
      <c r="W34" s="17">
        <f>'tariff calc step 1'!Y34</f>
        <v>3.3754080000000002</v>
      </c>
      <c r="X34" s="17">
        <f>'tariff calc step 1'!Z34</f>
        <v>3.727281364989397</v>
      </c>
      <c r="Y34" s="17">
        <f>'tariff calc step 1'!AA34</f>
        <v>3.5170011771937251</v>
      </c>
      <c r="Z34" s="17">
        <f>'tariff calc step 1'!AB34</f>
        <v>0.62564068946435336</v>
      </c>
      <c r="AA34" s="17">
        <f>'tariff calc step 1'!AC34</f>
        <v>-0.25866896773678638</v>
      </c>
    </row>
    <row r="37" spans="2:27" x14ac:dyDescent="0.35">
      <c r="D37" s="29" t="s">
        <v>0</v>
      </c>
      <c r="E37" s="29"/>
      <c r="F37" s="29"/>
      <c r="G37" s="29"/>
      <c r="H37" s="29"/>
      <c r="I37" s="30" t="s">
        <v>1</v>
      </c>
      <c r="J37" s="30"/>
      <c r="K37" s="30"/>
      <c r="L37" s="30"/>
      <c r="S37" s="29" t="s">
        <v>0</v>
      </c>
      <c r="T37" s="29"/>
      <c r="U37" s="29"/>
      <c r="V37" s="29"/>
      <c r="W37" s="29"/>
      <c r="X37" s="30" t="s">
        <v>1</v>
      </c>
      <c r="Y37" s="30"/>
      <c r="Z37" s="30"/>
      <c r="AA37" s="30"/>
    </row>
    <row r="38" spans="2:27" x14ac:dyDescent="0.35">
      <c r="B38" s="27" t="s">
        <v>62</v>
      </c>
      <c r="C38" s="35"/>
      <c r="D38" s="27" t="s">
        <v>43</v>
      </c>
      <c r="E38" s="27" t="s">
        <v>43</v>
      </c>
      <c r="F38" s="27" t="s">
        <v>43</v>
      </c>
      <c r="G38" s="27" t="s">
        <v>43</v>
      </c>
      <c r="H38" s="27" t="s">
        <v>43</v>
      </c>
      <c r="I38" s="27" t="s">
        <v>43</v>
      </c>
      <c r="J38" s="27" t="s">
        <v>43</v>
      </c>
      <c r="K38" s="27" t="s">
        <v>43</v>
      </c>
      <c r="L38" s="27" t="s">
        <v>43</v>
      </c>
      <c r="N38" s="27" t="s">
        <v>7</v>
      </c>
      <c r="O38" s="27" t="s">
        <v>8</v>
      </c>
      <c r="P38" s="27" t="s">
        <v>9</v>
      </c>
      <c r="Q38" s="27" t="s">
        <v>10</v>
      </c>
      <c r="S38" s="27" t="s">
        <v>12</v>
      </c>
      <c r="T38" s="27" t="s">
        <v>12</v>
      </c>
      <c r="U38" s="27" t="s">
        <v>12</v>
      </c>
      <c r="V38" s="27" t="s">
        <v>12</v>
      </c>
      <c r="W38" s="27" t="s">
        <v>12</v>
      </c>
      <c r="X38" s="27" t="s">
        <v>12</v>
      </c>
      <c r="Y38" s="27" t="s">
        <v>12</v>
      </c>
      <c r="Z38" s="27" t="s">
        <v>12</v>
      </c>
      <c r="AA38" s="27" t="s">
        <v>12</v>
      </c>
    </row>
    <row r="39" spans="2:27" x14ac:dyDescent="0.35"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N39" s="28"/>
      <c r="O39" s="28"/>
      <c r="P39" s="28"/>
      <c r="Q39" s="28"/>
      <c r="S39" s="28"/>
      <c r="T39" s="28"/>
      <c r="U39" s="28"/>
      <c r="V39" s="28"/>
      <c r="W39" s="28"/>
      <c r="X39" s="28"/>
      <c r="Y39" s="28"/>
      <c r="Z39" s="28"/>
      <c r="AA39" s="28"/>
    </row>
    <row r="40" spans="2:27" ht="15" thickBot="1" x14ac:dyDescent="0.4">
      <c r="B40" s="1" t="s">
        <v>13</v>
      </c>
      <c r="C40" s="1" t="s">
        <v>14</v>
      </c>
      <c r="D40" s="1" t="s">
        <v>15</v>
      </c>
      <c r="E40" s="1" t="s">
        <v>15</v>
      </c>
      <c r="F40" s="1" t="s">
        <v>15</v>
      </c>
      <c r="G40" s="1" t="s">
        <v>15</v>
      </c>
      <c r="H40" s="1" t="s">
        <v>15</v>
      </c>
      <c r="I40" s="1" t="s">
        <v>15</v>
      </c>
      <c r="J40" s="1" t="s">
        <v>15</v>
      </c>
      <c r="K40" s="1" t="s">
        <v>15</v>
      </c>
      <c r="L40" s="1" t="s">
        <v>15</v>
      </c>
      <c r="N40" s="20" t="s">
        <v>59</v>
      </c>
      <c r="O40" s="20"/>
      <c r="P40" s="20"/>
      <c r="Q40" s="20"/>
      <c r="S40" s="1" t="s">
        <v>15</v>
      </c>
      <c r="T40" s="1" t="s">
        <v>15</v>
      </c>
      <c r="U40" s="1" t="s">
        <v>15</v>
      </c>
      <c r="V40" s="1" t="s">
        <v>15</v>
      </c>
      <c r="W40" s="1" t="s">
        <v>15</v>
      </c>
      <c r="X40" s="1" t="s">
        <v>15</v>
      </c>
      <c r="Y40" s="1" t="s">
        <v>15</v>
      </c>
      <c r="Z40" s="1" t="s">
        <v>15</v>
      </c>
      <c r="AA40" s="1" t="s">
        <v>15</v>
      </c>
    </row>
    <row r="41" spans="2:27" ht="15" thickTop="1" x14ac:dyDescent="0.35">
      <c r="B41" s="2">
        <v>1</v>
      </c>
      <c r="C41" s="3" t="s">
        <v>16</v>
      </c>
      <c r="D41" s="4">
        <f>S41</f>
        <v>24.098106999999999</v>
      </c>
      <c r="E41" s="4">
        <f t="shared" ref="E41:H67" si="7">T41</f>
        <v>21.936661000000001</v>
      </c>
      <c r="F41" s="4">
        <f t="shared" si="7"/>
        <v>25.127763999999999</v>
      </c>
      <c r="G41" s="4">
        <f t="shared" si="7"/>
        <v>29.519303000000001</v>
      </c>
      <c r="H41" s="4">
        <f t="shared" si="7"/>
        <v>37.317816274911841</v>
      </c>
      <c r="I41" s="4">
        <f>X41+N$45</f>
        <v>30.715755080989606</v>
      </c>
      <c r="J41" s="4">
        <f t="shared" ref="J41:J67" si="8">Y41+O$45</f>
        <v>31.330070182609397</v>
      </c>
      <c r="K41" s="4">
        <f t="shared" ref="K41:K67" si="9">Z41+P$45</f>
        <v>31.956671586261589</v>
      </c>
      <c r="L41" s="4">
        <f t="shared" ref="L41:L67" si="10">AA41+Q$45</f>
        <v>32.595805017986827</v>
      </c>
      <c r="N41">
        <f>Derivation!$P$51*Tariff_Input!I$113</f>
        <v>30.715755080989606</v>
      </c>
      <c r="O41">
        <f>Derivation!$P$51*Tariff_Input!J$113</f>
        <v>31.330070182609397</v>
      </c>
      <c r="P41">
        <f>Derivation!$P$51*Tariff_Input!K$113</f>
        <v>31.956671586261589</v>
      </c>
      <c r="Q41">
        <f>Derivation!$P$51*Tariff_Input!L$113</f>
        <v>32.595805017986827</v>
      </c>
      <c r="S41" s="17">
        <f>'tariff calc step 1'!U41</f>
        <v>24.098106999999999</v>
      </c>
      <c r="T41" s="17">
        <f>'tariff calc step 1'!V41</f>
        <v>21.936661000000001</v>
      </c>
      <c r="U41" s="17">
        <f>'tariff calc step 1'!W41</f>
        <v>25.127763999999999</v>
      </c>
      <c r="V41" s="17">
        <f>'tariff calc step 1'!X41</f>
        <v>29.519303000000001</v>
      </c>
      <c r="W41" s="17">
        <f>'tariff calc step 1'!Y41</f>
        <v>37.317816274911841</v>
      </c>
      <c r="X41" s="17">
        <f>'tariff calc step 1'!Z41</f>
        <v>35.191689772742478</v>
      </c>
      <c r="Y41" s="17">
        <f>'tariff calc step 1'!AA41</f>
        <v>35.45167451903901</v>
      </c>
      <c r="Z41" s="17">
        <f>'tariff calc step 1'!AB41</f>
        <v>37.750348804405242</v>
      </c>
      <c r="AA41" s="17">
        <f>'tariff calc step 1'!AC41</f>
        <v>38.877603223097893</v>
      </c>
    </row>
    <row r="42" spans="2:27" x14ac:dyDescent="0.35">
      <c r="B42" s="5">
        <v>2</v>
      </c>
      <c r="C42" s="6" t="s">
        <v>17</v>
      </c>
      <c r="D42" s="7">
        <f t="shared" ref="D42:D67" si="11">S42</f>
        <v>13.959538</v>
      </c>
      <c r="E42" s="7">
        <f t="shared" si="7"/>
        <v>13.138436</v>
      </c>
      <c r="F42" s="7">
        <f t="shared" si="7"/>
        <v>13.939197999999999</v>
      </c>
      <c r="G42" s="7">
        <f t="shared" si="7"/>
        <v>7.2951280000000001</v>
      </c>
      <c r="H42" s="7">
        <f t="shared" si="7"/>
        <v>17.338954516276377</v>
      </c>
      <c r="I42" s="7">
        <f t="shared" ref="I42:I67" si="12">X42+N$45</f>
        <v>25.301792389365321</v>
      </c>
      <c r="J42" s="7">
        <f t="shared" si="8"/>
        <v>26.164809225013737</v>
      </c>
      <c r="K42" s="7">
        <f t="shared" si="9"/>
        <v>26.16481380970394</v>
      </c>
      <c r="L42" s="7">
        <f t="shared" si="10"/>
        <v>26.266789155818131</v>
      </c>
      <c r="N42" s="17" t="s">
        <v>58</v>
      </c>
      <c r="O42" s="20"/>
      <c r="P42" s="17"/>
      <c r="Q42" s="17"/>
      <c r="S42" s="17">
        <f>'tariff calc step 1'!U42</f>
        <v>13.959538</v>
      </c>
      <c r="T42" s="17">
        <f>'tariff calc step 1'!V42</f>
        <v>13.138436</v>
      </c>
      <c r="U42" s="17">
        <f>'tariff calc step 1'!W42</f>
        <v>13.939197999999999</v>
      </c>
      <c r="V42" s="17">
        <f>'tariff calc step 1'!X42</f>
        <v>7.2951280000000001</v>
      </c>
      <c r="W42" s="17">
        <f>'tariff calc step 1'!Y42</f>
        <v>17.338954516276377</v>
      </c>
      <c r="X42" s="17">
        <f>'tariff calc step 1'!Z42</f>
        <v>29.777727081118194</v>
      </c>
      <c r="Y42" s="17">
        <f>'tariff calc step 1'!AA42</f>
        <v>30.28641356144335</v>
      </c>
      <c r="Z42" s="17">
        <f>'tariff calc step 1'!AB42</f>
        <v>31.958491027847593</v>
      </c>
      <c r="AA42" s="17">
        <f>'tariff calc step 1'!AC42</f>
        <v>32.548587360929197</v>
      </c>
    </row>
    <row r="43" spans="2:27" x14ac:dyDescent="0.35">
      <c r="B43" s="5">
        <v>3</v>
      </c>
      <c r="C43" s="6" t="s">
        <v>18</v>
      </c>
      <c r="D43" s="8">
        <f t="shared" si="11"/>
        <v>21.893176</v>
      </c>
      <c r="E43" s="8">
        <f t="shared" si="7"/>
        <v>20.711341999999998</v>
      </c>
      <c r="F43" s="8">
        <f t="shared" si="7"/>
        <v>22.291737000000001</v>
      </c>
      <c r="G43" s="8">
        <f t="shared" si="7"/>
        <v>22.038062</v>
      </c>
      <c r="H43" s="8">
        <f t="shared" si="7"/>
        <v>30.055112966086028</v>
      </c>
      <c r="I43" s="8">
        <f t="shared" si="12"/>
        <v>25.260543682756996</v>
      </c>
      <c r="J43" s="8">
        <f t="shared" si="8"/>
        <v>25.566399322456114</v>
      </c>
      <c r="K43" s="8">
        <f t="shared" si="9"/>
        <v>25.845337237749646</v>
      </c>
      <c r="L43" s="8">
        <f t="shared" si="10"/>
        <v>26.215911939877756</v>
      </c>
      <c r="N43">
        <f>Derivation!$P$49*Tariff_Input!I$113</f>
        <v>-13.54717163349182</v>
      </c>
      <c r="O43">
        <f>Derivation!$P$49*Tariff_Input!J$113</f>
        <v>-13.818115066161656</v>
      </c>
      <c r="P43">
        <f>Derivation!$P$49*Tariff_Input!K$113</f>
        <v>-14.094477367484892</v>
      </c>
      <c r="Q43">
        <f>Derivation!$P$49*Tariff_Input!L$113</f>
        <v>-14.376366914834591</v>
      </c>
      <c r="S43" s="17">
        <f>'tariff calc step 1'!U43</f>
        <v>21.893176</v>
      </c>
      <c r="T43" s="17">
        <f>'tariff calc step 1'!V43</f>
        <v>20.711341999999998</v>
      </c>
      <c r="U43" s="17">
        <f>'tariff calc step 1'!W43</f>
        <v>22.291737000000001</v>
      </c>
      <c r="V43" s="17">
        <f>'tariff calc step 1'!X43</f>
        <v>22.038062</v>
      </c>
      <c r="W43" s="17">
        <f>'tariff calc step 1'!Y43</f>
        <v>30.055112966086028</v>
      </c>
      <c r="X43" s="17">
        <f>'tariff calc step 1'!Z43</f>
        <v>29.736478374509868</v>
      </c>
      <c r="Y43" s="17">
        <f>'tariff calc step 1'!AA43</f>
        <v>29.688003658885727</v>
      </c>
      <c r="Z43" s="17">
        <f>'tariff calc step 1'!AB43</f>
        <v>31.6390144558933</v>
      </c>
      <c r="AA43" s="17">
        <f>'tariff calc step 1'!AC43</f>
        <v>32.497710144988822</v>
      </c>
    </row>
    <row r="44" spans="2:27" x14ac:dyDescent="0.35">
      <c r="B44" s="5">
        <v>4</v>
      </c>
      <c r="C44" s="6" t="s">
        <v>19</v>
      </c>
      <c r="D44" s="7">
        <f t="shared" si="11"/>
        <v>21.893176</v>
      </c>
      <c r="E44" s="7">
        <f t="shared" si="7"/>
        <v>20.711341999999998</v>
      </c>
      <c r="F44" s="7">
        <f t="shared" si="7"/>
        <v>22.291737000000001</v>
      </c>
      <c r="G44" s="7">
        <f t="shared" si="7"/>
        <v>22.038062</v>
      </c>
      <c r="H44" s="7">
        <f t="shared" si="7"/>
        <v>30.055112966086028</v>
      </c>
      <c r="I44" s="7">
        <f t="shared" si="12"/>
        <v>25.260543682756996</v>
      </c>
      <c r="J44" s="7">
        <f t="shared" si="8"/>
        <v>25.566399322456114</v>
      </c>
      <c r="K44" s="7">
        <f t="shared" si="9"/>
        <v>25.845337237749646</v>
      </c>
      <c r="L44" s="7">
        <f t="shared" si="10"/>
        <v>26.215911939877756</v>
      </c>
      <c r="N44" t="s">
        <v>73</v>
      </c>
      <c r="O44" s="20"/>
      <c r="S44" s="17">
        <f>'tariff calc step 1'!U44</f>
        <v>21.893176</v>
      </c>
      <c r="T44" s="17">
        <f>'tariff calc step 1'!V44</f>
        <v>20.711341999999998</v>
      </c>
      <c r="U44" s="17">
        <f>'tariff calc step 1'!W44</f>
        <v>22.291737000000001</v>
      </c>
      <c r="V44" s="17">
        <f>'tariff calc step 1'!X44</f>
        <v>22.038062</v>
      </c>
      <c r="W44" s="17">
        <f>'tariff calc step 1'!Y44</f>
        <v>30.055112966086028</v>
      </c>
      <c r="X44" s="17">
        <f>'tariff calc step 1'!Z44</f>
        <v>29.736478374509868</v>
      </c>
      <c r="Y44" s="17">
        <f>'tariff calc step 1'!AA44</f>
        <v>29.688003658885727</v>
      </c>
      <c r="Z44" s="17">
        <f>'tariff calc step 1'!AB44</f>
        <v>31.6390144558933</v>
      </c>
      <c r="AA44" s="17">
        <f>'tariff calc step 1'!AC44</f>
        <v>32.497710144988822</v>
      </c>
    </row>
    <row r="45" spans="2:27" x14ac:dyDescent="0.35">
      <c r="B45" s="5">
        <v>5</v>
      </c>
      <c r="C45" s="6" t="s">
        <v>20</v>
      </c>
      <c r="D45" s="8">
        <f t="shared" si="11"/>
        <v>17.024494000000001</v>
      </c>
      <c r="E45" s="8">
        <f t="shared" si="7"/>
        <v>16.658467000000002</v>
      </c>
      <c r="F45" s="8">
        <f t="shared" si="7"/>
        <v>18.884544000000002</v>
      </c>
      <c r="G45" s="8">
        <f t="shared" si="7"/>
        <v>18.754106</v>
      </c>
      <c r="H45" s="8">
        <f t="shared" si="7"/>
        <v>25.831547146623674</v>
      </c>
      <c r="I45" s="8">
        <f t="shared" si="12"/>
        <v>24.586960880109302</v>
      </c>
      <c r="J45" s="8">
        <f t="shared" si="8"/>
        <v>25.532368157986763</v>
      </c>
      <c r="K45" s="8">
        <f t="shared" si="9"/>
        <v>25.766177155925334</v>
      </c>
      <c r="L45" s="8">
        <f t="shared" si="10"/>
        <v>29.015797967170428</v>
      </c>
      <c r="N45" s="25">
        <f>IF(MAX(X41:X67)&gt;N41,N41-MAX(X41:X67),0)</f>
        <v>-4.4759346917528724</v>
      </c>
      <c r="O45" s="25">
        <f t="shared" ref="O45:Q45" si="13">IF(MAX(Y41:Y67)&gt;O41,O41-MAX(Y41:Y67),0)</f>
        <v>-4.1216043364296127</v>
      </c>
      <c r="P45" s="25">
        <f t="shared" si="13"/>
        <v>-5.7936772181436531</v>
      </c>
      <c r="Q45" s="25">
        <f t="shared" si="13"/>
        <v>-6.2817982051110661</v>
      </c>
      <c r="S45" s="17">
        <f>'tariff calc step 1'!U45</f>
        <v>17.024494000000001</v>
      </c>
      <c r="T45" s="17">
        <f>'tariff calc step 1'!V45</f>
        <v>16.658467000000002</v>
      </c>
      <c r="U45" s="17">
        <f>'tariff calc step 1'!W45</f>
        <v>18.884544000000002</v>
      </c>
      <c r="V45" s="17">
        <f>'tariff calc step 1'!X45</f>
        <v>18.754106</v>
      </c>
      <c r="W45" s="17">
        <f>'tariff calc step 1'!Y45</f>
        <v>25.831547146623674</v>
      </c>
      <c r="X45" s="17">
        <f>'tariff calc step 1'!Z45</f>
        <v>29.062895571862175</v>
      </c>
      <c r="Y45" s="17">
        <f>'tariff calc step 1'!AA45</f>
        <v>29.653972494416376</v>
      </c>
      <c r="Z45" s="17">
        <f>'tariff calc step 1'!AB45</f>
        <v>31.559854374068987</v>
      </c>
      <c r="AA45" s="17">
        <f>'tariff calc step 1'!AC45</f>
        <v>35.297596172281494</v>
      </c>
    </row>
    <row r="46" spans="2:27" x14ac:dyDescent="0.35">
      <c r="B46" s="5">
        <v>6</v>
      </c>
      <c r="C46" s="6" t="s">
        <v>21</v>
      </c>
      <c r="D46" s="7">
        <f t="shared" si="11"/>
        <v>17.447343</v>
      </c>
      <c r="E46" s="7">
        <f t="shared" si="7"/>
        <v>16.477468999999999</v>
      </c>
      <c r="F46" s="7">
        <f t="shared" si="7"/>
        <v>18.824068</v>
      </c>
      <c r="G46" s="7">
        <f t="shared" si="7"/>
        <v>18.677167000000001</v>
      </c>
      <c r="H46" s="7">
        <f t="shared" si="7"/>
        <v>25.097373175337363</v>
      </c>
      <c r="I46" s="7">
        <f t="shared" si="12"/>
        <v>20.682935629200674</v>
      </c>
      <c r="J46" s="7">
        <f t="shared" si="8"/>
        <v>21.001420679551195</v>
      </c>
      <c r="K46" s="7">
        <f t="shared" si="9"/>
        <v>20.360628452360128</v>
      </c>
      <c r="L46" s="7">
        <f t="shared" si="10"/>
        <v>21.536537344550855</v>
      </c>
      <c r="S46" s="17">
        <f>'tariff calc step 1'!U46</f>
        <v>17.447343</v>
      </c>
      <c r="T46" s="17">
        <f>'tariff calc step 1'!V46</f>
        <v>16.477468999999999</v>
      </c>
      <c r="U46" s="17">
        <f>'tariff calc step 1'!W46</f>
        <v>18.824068</v>
      </c>
      <c r="V46" s="17">
        <f>'tariff calc step 1'!X46</f>
        <v>18.677167000000001</v>
      </c>
      <c r="W46" s="17">
        <f>'tariff calc step 1'!Y46</f>
        <v>25.097373175337363</v>
      </c>
      <c r="X46" s="17">
        <f>'tariff calc step 1'!Z46</f>
        <v>25.158870320953547</v>
      </c>
      <c r="Y46" s="17">
        <f>'tariff calc step 1'!AA46</f>
        <v>25.123025015980808</v>
      </c>
      <c r="Z46" s="17">
        <f>'tariff calc step 1'!AB46</f>
        <v>26.154305670503781</v>
      </c>
      <c r="AA46" s="17">
        <f>'tariff calc step 1'!AC46</f>
        <v>27.818335549661921</v>
      </c>
    </row>
    <row r="47" spans="2:27" x14ac:dyDescent="0.35">
      <c r="B47" s="5">
        <v>7</v>
      </c>
      <c r="C47" s="6" t="s">
        <v>22</v>
      </c>
      <c r="D47" s="8">
        <f t="shared" si="11"/>
        <v>15.160989000000001</v>
      </c>
      <c r="E47" s="8">
        <f t="shared" si="7"/>
        <v>14.58014</v>
      </c>
      <c r="F47" s="8">
        <f t="shared" si="7"/>
        <v>17.085080999999999</v>
      </c>
      <c r="G47" s="8">
        <f t="shared" si="7"/>
        <v>17.045051999999998</v>
      </c>
      <c r="H47" s="8">
        <f t="shared" si="7"/>
        <v>22.811727859938777</v>
      </c>
      <c r="I47" s="8">
        <f t="shared" si="12"/>
        <v>20.192916836567676</v>
      </c>
      <c r="J47" s="8">
        <f t="shared" si="8"/>
        <v>20.506204053705098</v>
      </c>
      <c r="K47" s="8">
        <f t="shared" si="9"/>
        <v>19.685379636706806</v>
      </c>
      <c r="L47" s="8">
        <f t="shared" si="10"/>
        <v>21.420440017595713</v>
      </c>
      <c r="S47" s="17">
        <f>'tariff calc step 1'!U47</f>
        <v>15.160989000000001</v>
      </c>
      <c r="T47" s="17">
        <f>'tariff calc step 1'!V47</f>
        <v>14.58014</v>
      </c>
      <c r="U47" s="17">
        <f>'tariff calc step 1'!W47</f>
        <v>17.085080999999999</v>
      </c>
      <c r="V47" s="17">
        <f>'tariff calc step 1'!X47</f>
        <v>17.045051999999998</v>
      </c>
      <c r="W47" s="17">
        <f>'tariff calc step 1'!Y47</f>
        <v>22.811727859938777</v>
      </c>
      <c r="X47" s="17">
        <f>'tariff calc step 1'!Z47</f>
        <v>24.668851528320548</v>
      </c>
      <c r="Y47" s="17">
        <f>'tariff calc step 1'!AA47</f>
        <v>24.62780839013471</v>
      </c>
      <c r="Z47" s="17">
        <f>'tariff calc step 1'!AB47</f>
        <v>25.479056854850459</v>
      </c>
      <c r="AA47" s="17">
        <f>'tariff calc step 1'!AC47</f>
        <v>27.702238222706779</v>
      </c>
    </row>
    <row r="48" spans="2:27" x14ac:dyDescent="0.35">
      <c r="B48" s="5">
        <v>8</v>
      </c>
      <c r="C48" s="6" t="s">
        <v>23</v>
      </c>
      <c r="D48" s="7">
        <f t="shared" si="11"/>
        <v>15.160989000000001</v>
      </c>
      <c r="E48" s="7">
        <f t="shared" si="7"/>
        <v>14.58014</v>
      </c>
      <c r="F48" s="7">
        <f t="shared" si="7"/>
        <v>17.085080999999999</v>
      </c>
      <c r="G48" s="7">
        <f t="shared" si="7"/>
        <v>17.045051999999998</v>
      </c>
      <c r="H48" s="7">
        <f t="shared" si="7"/>
        <v>22.811727859938777</v>
      </c>
      <c r="I48" s="7">
        <f t="shared" si="12"/>
        <v>19.383200480451954</v>
      </c>
      <c r="J48" s="7">
        <f t="shared" si="8"/>
        <v>19.694110219000251</v>
      </c>
      <c r="K48" s="7">
        <f t="shared" si="9"/>
        <v>18.986585914102946</v>
      </c>
      <c r="L48" s="7">
        <f t="shared" si="10"/>
        <v>20.463240286798243</v>
      </c>
      <c r="S48" s="17">
        <f>'tariff calc step 1'!U48</f>
        <v>15.160989000000001</v>
      </c>
      <c r="T48" s="17">
        <f>'tariff calc step 1'!V48</f>
        <v>14.58014</v>
      </c>
      <c r="U48" s="17">
        <f>'tariff calc step 1'!W48</f>
        <v>17.085080999999999</v>
      </c>
      <c r="V48" s="17">
        <f>'tariff calc step 1'!X48</f>
        <v>17.045051999999998</v>
      </c>
      <c r="W48" s="17">
        <f>'tariff calc step 1'!Y48</f>
        <v>22.811727859938777</v>
      </c>
      <c r="X48" s="17">
        <f>'tariff calc step 1'!Z48</f>
        <v>23.859135172204827</v>
      </c>
      <c r="Y48" s="17">
        <f>'tariff calc step 1'!AA48</f>
        <v>23.815714555429864</v>
      </c>
      <c r="Z48" s="17">
        <f>'tariff calc step 1'!AB48</f>
        <v>24.780263132246599</v>
      </c>
      <c r="AA48" s="17">
        <f>'tariff calc step 1'!AC48</f>
        <v>26.745038491909309</v>
      </c>
    </row>
    <row r="49" spans="2:27" x14ac:dyDescent="0.35">
      <c r="B49" s="5">
        <v>9</v>
      </c>
      <c r="C49" s="6" t="s">
        <v>24</v>
      </c>
      <c r="D49" s="8">
        <f t="shared" si="11"/>
        <v>14.839326</v>
      </c>
      <c r="E49" s="8">
        <f t="shared" si="7"/>
        <v>14.584082</v>
      </c>
      <c r="F49" s="8">
        <f t="shared" si="7"/>
        <v>16.884585999999999</v>
      </c>
      <c r="G49" s="8">
        <f t="shared" si="7"/>
        <v>16.037251999999999</v>
      </c>
      <c r="H49" s="8">
        <f t="shared" si="7"/>
        <v>22.237519840873173</v>
      </c>
      <c r="I49" s="8">
        <f t="shared" si="12"/>
        <v>20.202322806744881</v>
      </c>
      <c r="J49" s="8">
        <f t="shared" si="8"/>
        <v>20.49450813336647</v>
      </c>
      <c r="K49" s="8">
        <f t="shared" si="9"/>
        <v>19.753761667021458</v>
      </c>
      <c r="L49" s="8">
        <f t="shared" si="10"/>
        <v>21.027676086634813</v>
      </c>
      <c r="S49" s="17">
        <f>'tariff calc step 1'!U49</f>
        <v>14.839326</v>
      </c>
      <c r="T49" s="17">
        <f>'tariff calc step 1'!V49</f>
        <v>14.584082</v>
      </c>
      <c r="U49" s="17">
        <f>'tariff calc step 1'!W49</f>
        <v>16.884585999999999</v>
      </c>
      <c r="V49" s="17">
        <f>'tariff calc step 1'!X49</f>
        <v>16.037251999999999</v>
      </c>
      <c r="W49" s="17">
        <f>'tariff calc step 1'!Y49</f>
        <v>22.237519840873173</v>
      </c>
      <c r="X49" s="17">
        <f>'tariff calc step 1'!Z49</f>
        <v>24.678257498497754</v>
      </c>
      <c r="Y49" s="17">
        <f>'tariff calc step 1'!AA49</f>
        <v>24.616112469796082</v>
      </c>
      <c r="Z49" s="17">
        <f>'tariff calc step 1'!AB49</f>
        <v>25.547438885165111</v>
      </c>
      <c r="AA49" s="17">
        <f>'tariff calc step 1'!AC49</f>
        <v>27.309474291745879</v>
      </c>
    </row>
    <row r="50" spans="2:27" x14ac:dyDescent="0.35">
      <c r="B50" s="5">
        <v>10</v>
      </c>
      <c r="C50" s="6" t="s">
        <v>25</v>
      </c>
      <c r="D50" s="7">
        <f t="shared" si="11"/>
        <v>14.182942000000001</v>
      </c>
      <c r="E50" s="7">
        <f t="shared" si="7"/>
        <v>14.032245</v>
      </c>
      <c r="F50" s="7">
        <f t="shared" si="7"/>
        <v>16.605905</v>
      </c>
      <c r="G50" s="7">
        <f t="shared" si="7"/>
        <v>16.685399</v>
      </c>
      <c r="H50" s="7">
        <f t="shared" si="7"/>
        <v>21.069568105980665</v>
      </c>
      <c r="I50" s="7">
        <f t="shared" si="12"/>
        <v>16.350829323725854</v>
      </c>
      <c r="J50" s="7">
        <f t="shared" si="8"/>
        <v>16.758501656337913</v>
      </c>
      <c r="K50" s="7">
        <f t="shared" si="9"/>
        <v>15.660378383501754</v>
      </c>
      <c r="L50" s="7">
        <f t="shared" si="10"/>
        <v>17.540729811387219</v>
      </c>
      <c r="S50" s="17">
        <f>'tariff calc step 1'!U50</f>
        <v>14.182942000000001</v>
      </c>
      <c r="T50" s="17">
        <f>'tariff calc step 1'!V50</f>
        <v>14.032245</v>
      </c>
      <c r="U50" s="17">
        <f>'tariff calc step 1'!W50</f>
        <v>16.605905</v>
      </c>
      <c r="V50" s="17">
        <f>'tariff calc step 1'!X50</f>
        <v>16.685399</v>
      </c>
      <c r="W50" s="17">
        <f>'tariff calc step 1'!Y50</f>
        <v>21.069568105980665</v>
      </c>
      <c r="X50" s="17">
        <f>'tariff calc step 1'!Z50</f>
        <v>20.826764015478727</v>
      </c>
      <c r="Y50" s="17">
        <f>'tariff calc step 1'!AA50</f>
        <v>20.880105992767525</v>
      </c>
      <c r="Z50" s="17">
        <f>'tariff calc step 1'!AB50</f>
        <v>21.454055601645408</v>
      </c>
      <c r="AA50" s="17">
        <f>'tariff calc step 1'!AC50</f>
        <v>23.822528016498286</v>
      </c>
    </row>
    <row r="51" spans="2:27" x14ac:dyDescent="0.35">
      <c r="B51" s="5">
        <v>11</v>
      </c>
      <c r="C51" s="6" t="s">
        <v>26</v>
      </c>
      <c r="D51" s="8">
        <f t="shared" si="11"/>
        <v>14.182942000000001</v>
      </c>
      <c r="E51" s="8">
        <f t="shared" si="7"/>
        <v>14.032245</v>
      </c>
      <c r="F51" s="8">
        <f t="shared" si="7"/>
        <v>16.605905</v>
      </c>
      <c r="G51" s="8">
        <f t="shared" si="7"/>
        <v>16.685399</v>
      </c>
      <c r="H51" s="8">
        <f t="shared" si="7"/>
        <v>21.069568105980665</v>
      </c>
      <c r="I51" s="8">
        <f t="shared" si="12"/>
        <v>16.350829323725854</v>
      </c>
      <c r="J51" s="8">
        <f t="shared" si="8"/>
        <v>16.758501656337913</v>
      </c>
      <c r="K51" s="8">
        <f t="shared" si="9"/>
        <v>15.660378383501754</v>
      </c>
      <c r="L51" s="8">
        <f t="shared" si="10"/>
        <v>17.540729811387219</v>
      </c>
      <c r="S51" s="17">
        <f>'tariff calc step 1'!U51</f>
        <v>14.182942000000001</v>
      </c>
      <c r="T51" s="17">
        <f>'tariff calc step 1'!V51</f>
        <v>14.032245</v>
      </c>
      <c r="U51" s="17">
        <f>'tariff calc step 1'!W51</f>
        <v>16.605905</v>
      </c>
      <c r="V51" s="17">
        <f>'tariff calc step 1'!X51</f>
        <v>16.685399</v>
      </c>
      <c r="W51" s="17">
        <f>'tariff calc step 1'!Y51</f>
        <v>21.069568105980665</v>
      </c>
      <c r="X51" s="17">
        <f>'tariff calc step 1'!Z51</f>
        <v>20.826764015478727</v>
      </c>
      <c r="Y51" s="17">
        <f>'tariff calc step 1'!AA51</f>
        <v>20.880105992767525</v>
      </c>
      <c r="Z51" s="17">
        <f>'tariff calc step 1'!AB51</f>
        <v>21.454055601645408</v>
      </c>
      <c r="AA51" s="17">
        <f>'tariff calc step 1'!AC51</f>
        <v>23.822528016498286</v>
      </c>
    </row>
    <row r="52" spans="2:27" x14ac:dyDescent="0.35">
      <c r="B52" s="5">
        <v>12</v>
      </c>
      <c r="C52" s="6" t="s">
        <v>27</v>
      </c>
      <c r="D52" s="7">
        <f t="shared" si="11"/>
        <v>9.4649079999999994</v>
      </c>
      <c r="E52" s="7">
        <f t="shared" si="7"/>
        <v>10.028135000000001</v>
      </c>
      <c r="F52" s="7">
        <f t="shared" si="7"/>
        <v>11.847329</v>
      </c>
      <c r="G52" s="7">
        <f t="shared" si="7"/>
        <v>12.252741</v>
      </c>
      <c r="H52" s="7">
        <f t="shared" si="7"/>
        <v>14.996107311493629</v>
      </c>
      <c r="I52" s="7">
        <f t="shared" si="12"/>
        <v>10.225018865717709</v>
      </c>
      <c r="J52" s="7">
        <f t="shared" si="8"/>
        <v>10.378704266091312</v>
      </c>
      <c r="K52" s="7">
        <f t="shared" si="9"/>
        <v>8.5119503655756468</v>
      </c>
      <c r="L52" s="7">
        <f t="shared" si="10"/>
        <v>9.5774205562591579</v>
      </c>
      <c r="S52" s="17">
        <f>'tariff calc step 1'!U52</f>
        <v>9.4649079999999994</v>
      </c>
      <c r="T52" s="17">
        <f>'tariff calc step 1'!V52</f>
        <v>10.028135000000001</v>
      </c>
      <c r="U52" s="17">
        <f>'tariff calc step 1'!W52</f>
        <v>11.847329</v>
      </c>
      <c r="V52" s="17">
        <f>'tariff calc step 1'!X52</f>
        <v>12.252741</v>
      </c>
      <c r="W52" s="17">
        <f>'tariff calc step 1'!Y52</f>
        <v>14.996107311493629</v>
      </c>
      <c r="X52" s="17">
        <f>'tariff calc step 1'!Z52</f>
        <v>14.700953557470582</v>
      </c>
      <c r="Y52" s="17">
        <f>'tariff calc step 1'!AA52</f>
        <v>14.500308602520924</v>
      </c>
      <c r="Z52" s="17">
        <f>'tariff calc step 1'!AB52</f>
        <v>14.3056275837193</v>
      </c>
      <c r="AA52" s="17">
        <f>'tariff calc step 1'!AC52</f>
        <v>15.859218761370224</v>
      </c>
    </row>
    <row r="53" spans="2:27" x14ac:dyDescent="0.35">
      <c r="B53" s="5">
        <v>13</v>
      </c>
      <c r="C53" s="6" t="s">
        <v>28</v>
      </c>
      <c r="D53" s="8">
        <f t="shared" si="11"/>
        <v>7.0080249999999999</v>
      </c>
      <c r="E53" s="8">
        <f t="shared" si="7"/>
        <v>7.1465170000000002</v>
      </c>
      <c r="F53" s="8">
        <f t="shared" si="7"/>
        <v>7.9074960000000001</v>
      </c>
      <c r="G53" s="8">
        <f t="shared" si="7"/>
        <v>8.4149460000000005</v>
      </c>
      <c r="H53" s="8">
        <f t="shared" si="7"/>
        <v>7.4335316720391544</v>
      </c>
      <c r="I53" s="8">
        <f t="shared" si="12"/>
        <v>4.4260399431205819</v>
      </c>
      <c r="J53" s="8">
        <f t="shared" si="8"/>
        <v>5.1247974612796661</v>
      </c>
      <c r="K53" s="8">
        <f t="shared" si="9"/>
        <v>2.9402008359666176</v>
      </c>
      <c r="L53" s="8">
        <f t="shared" si="10"/>
        <v>3.6537806504968149</v>
      </c>
      <c r="S53" s="17">
        <f>'tariff calc step 1'!U53</f>
        <v>7.0080249999999999</v>
      </c>
      <c r="T53" s="17">
        <f>'tariff calc step 1'!V53</f>
        <v>7.1465170000000002</v>
      </c>
      <c r="U53" s="17">
        <f>'tariff calc step 1'!W53</f>
        <v>7.9074960000000001</v>
      </c>
      <c r="V53" s="17">
        <f>'tariff calc step 1'!X53</f>
        <v>8.4149460000000005</v>
      </c>
      <c r="W53" s="17">
        <f>'tariff calc step 1'!Y53</f>
        <v>7.4335316720391544</v>
      </c>
      <c r="X53" s="17">
        <f>'tariff calc step 1'!Z53</f>
        <v>8.9019746348734543</v>
      </c>
      <c r="Y53" s="17">
        <f>'tariff calc step 1'!AA53</f>
        <v>9.2464017977092787</v>
      </c>
      <c r="Z53" s="17">
        <f>'tariff calc step 1'!AB53</f>
        <v>8.7338780541102707</v>
      </c>
      <c r="AA53" s="17">
        <f>'tariff calc step 1'!AC53</f>
        <v>9.935578855607881</v>
      </c>
    </row>
    <row r="54" spans="2:27" x14ac:dyDescent="0.35">
      <c r="B54" s="5">
        <v>14</v>
      </c>
      <c r="C54" s="6" t="s">
        <v>29</v>
      </c>
      <c r="D54" s="7">
        <f t="shared" si="11"/>
        <v>7.0080249999999999</v>
      </c>
      <c r="E54" s="7">
        <f t="shared" si="7"/>
        <v>7.1465170000000002</v>
      </c>
      <c r="F54" s="7">
        <f t="shared" si="7"/>
        <v>7.9074960000000001</v>
      </c>
      <c r="G54" s="7">
        <f t="shared" si="7"/>
        <v>8.4149460000000005</v>
      </c>
      <c r="H54" s="7">
        <f t="shared" si="7"/>
        <v>7.4335316720391544</v>
      </c>
      <c r="I54" s="7">
        <f t="shared" si="12"/>
        <v>4.4260399431205819</v>
      </c>
      <c r="J54" s="7">
        <f t="shared" si="8"/>
        <v>5.1247974612796661</v>
      </c>
      <c r="K54" s="7">
        <f t="shared" si="9"/>
        <v>2.9402008359666176</v>
      </c>
      <c r="L54" s="7">
        <f t="shared" si="10"/>
        <v>3.6537806504968149</v>
      </c>
      <c r="S54" s="17">
        <f>'tariff calc step 1'!U54</f>
        <v>7.0080249999999999</v>
      </c>
      <c r="T54" s="17">
        <f>'tariff calc step 1'!V54</f>
        <v>7.1465170000000002</v>
      </c>
      <c r="U54" s="17">
        <f>'tariff calc step 1'!W54</f>
        <v>7.9074960000000001</v>
      </c>
      <c r="V54" s="17">
        <f>'tariff calc step 1'!X54</f>
        <v>8.4149460000000005</v>
      </c>
      <c r="W54" s="17">
        <f>'tariff calc step 1'!Y54</f>
        <v>7.4335316720391544</v>
      </c>
      <c r="X54" s="17">
        <f>'tariff calc step 1'!Z54</f>
        <v>8.9019746348734543</v>
      </c>
      <c r="Y54" s="17">
        <f>'tariff calc step 1'!AA54</f>
        <v>9.2464017977092787</v>
      </c>
      <c r="Z54" s="17">
        <f>'tariff calc step 1'!AB54</f>
        <v>8.7338780541102707</v>
      </c>
      <c r="AA54" s="17">
        <f>'tariff calc step 1'!AC54</f>
        <v>9.935578855607881</v>
      </c>
    </row>
    <row r="55" spans="2:27" x14ac:dyDescent="0.35">
      <c r="B55" s="5">
        <v>15</v>
      </c>
      <c r="C55" s="6" t="s">
        <v>30</v>
      </c>
      <c r="D55" s="8">
        <f t="shared" si="11"/>
        <v>2.8521570000000001</v>
      </c>
      <c r="E55" s="8">
        <f t="shared" si="7"/>
        <v>3.2972670000000002</v>
      </c>
      <c r="F55" s="8">
        <f t="shared" si="7"/>
        <v>3.2326640000000002</v>
      </c>
      <c r="G55" s="8">
        <f t="shared" si="7"/>
        <v>3.877059</v>
      </c>
      <c r="H55" s="8">
        <f t="shared" si="7"/>
        <v>2.3637502773858947</v>
      </c>
      <c r="I55" s="8">
        <f t="shared" si="12"/>
        <v>0.68094743753868769</v>
      </c>
      <c r="J55" s="8">
        <f t="shared" si="8"/>
        <v>1.1501244006127438</v>
      </c>
      <c r="K55" s="8">
        <f t="shared" si="9"/>
        <v>-1.0243961295540247</v>
      </c>
      <c r="L55" s="8">
        <f t="shared" si="10"/>
        <v>-1.5456154465497427</v>
      </c>
      <c r="S55" s="17">
        <f>'tariff calc step 1'!U55</f>
        <v>2.8521570000000001</v>
      </c>
      <c r="T55" s="17">
        <f>'tariff calc step 1'!V55</f>
        <v>3.2972670000000002</v>
      </c>
      <c r="U55" s="17">
        <f>'tariff calc step 1'!W55</f>
        <v>3.2326640000000002</v>
      </c>
      <c r="V55" s="17">
        <f>'tariff calc step 1'!X55</f>
        <v>3.877059</v>
      </c>
      <c r="W55" s="17">
        <f>'tariff calc step 1'!Y55</f>
        <v>2.3637502773858947</v>
      </c>
      <c r="X55" s="17">
        <f>'tariff calc step 1'!Z55</f>
        <v>5.1568821292915601</v>
      </c>
      <c r="Y55" s="17">
        <f>'tariff calc step 1'!AA55</f>
        <v>5.2717287370423564</v>
      </c>
      <c r="Z55" s="17">
        <f>'tariff calc step 1'!AB55</f>
        <v>4.7692810885896284</v>
      </c>
      <c r="AA55" s="17">
        <f>'tariff calc step 1'!AC55</f>
        <v>4.7361827585613234</v>
      </c>
    </row>
    <row r="56" spans="2:27" x14ac:dyDescent="0.35">
      <c r="B56" s="5">
        <v>16</v>
      </c>
      <c r="C56" s="6" t="s">
        <v>31</v>
      </c>
      <c r="D56" s="7">
        <f t="shared" si="11"/>
        <v>1.222774</v>
      </c>
      <c r="E56" s="7">
        <f t="shared" si="7"/>
        <v>2.0965410000000002</v>
      </c>
      <c r="F56" s="7">
        <f t="shared" si="7"/>
        <v>1.8925080000000001</v>
      </c>
      <c r="G56" s="7">
        <f t="shared" si="7"/>
        <v>2.5680399999999999</v>
      </c>
      <c r="H56" s="7">
        <f t="shared" si="7"/>
        <v>1.7416547894356051</v>
      </c>
      <c r="I56" s="7">
        <f t="shared" si="12"/>
        <v>-2.6043825450429945</v>
      </c>
      <c r="J56" s="7">
        <f t="shared" si="8"/>
        <v>-2.063383252171334</v>
      </c>
      <c r="K56" s="7">
        <f t="shared" si="9"/>
        <v>-4.3003177074660641</v>
      </c>
      <c r="L56" s="7">
        <f t="shared" si="10"/>
        <v>-5.1028951702284315</v>
      </c>
      <c r="S56" s="17">
        <f>'tariff calc step 1'!U56</f>
        <v>1.222774</v>
      </c>
      <c r="T56" s="17">
        <f>'tariff calc step 1'!V56</f>
        <v>2.0965410000000002</v>
      </c>
      <c r="U56" s="17">
        <f>'tariff calc step 1'!W56</f>
        <v>1.8925080000000001</v>
      </c>
      <c r="V56" s="17">
        <f>'tariff calc step 1'!X56</f>
        <v>2.5680399999999999</v>
      </c>
      <c r="W56" s="17">
        <f>'tariff calc step 1'!Y56</f>
        <v>1.7416547894356051</v>
      </c>
      <c r="X56" s="17">
        <f>'tariff calc step 1'!Z56</f>
        <v>1.8715521467098779</v>
      </c>
      <c r="Y56" s="17">
        <f>'tariff calc step 1'!AA56</f>
        <v>2.0582210842582787</v>
      </c>
      <c r="Z56" s="17">
        <f>'tariff calc step 1'!AB56</f>
        <v>1.493359510677589</v>
      </c>
      <c r="AA56" s="17">
        <f>'tariff calc step 1'!AC56</f>
        <v>1.1789030348826346</v>
      </c>
    </row>
    <row r="57" spans="2:27" x14ac:dyDescent="0.35">
      <c r="B57" s="5">
        <v>17</v>
      </c>
      <c r="C57" s="6" t="s">
        <v>32</v>
      </c>
      <c r="D57" s="8">
        <f t="shared" si="11"/>
        <v>0.45508599999999999</v>
      </c>
      <c r="E57" s="8">
        <f t="shared" si="7"/>
        <v>-0.167631</v>
      </c>
      <c r="F57" s="8">
        <f t="shared" si="7"/>
        <v>-0.48888700000000002</v>
      </c>
      <c r="G57" s="8">
        <f t="shared" si="7"/>
        <v>-0.238931</v>
      </c>
      <c r="H57" s="8">
        <f t="shared" si="7"/>
        <v>-1.8291583326761434</v>
      </c>
      <c r="I57" s="8">
        <f t="shared" si="12"/>
        <v>-2.802084572754072</v>
      </c>
      <c r="J57" s="8">
        <f t="shared" si="8"/>
        <v>-2.3077510793252958</v>
      </c>
      <c r="K57" s="8">
        <f t="shared" si="9"/>
        <v>-3.9670085429049426</v>
      </c>
      <c r="L57" s="8">
        <f t="shared" si="10"/>
        <v>-4.1571930783363493</v>
      </c>
      <c r="S57" s="17">
        <f>'tariff calc step 1'!U57</f>
        <v>0.45508599999999999</v>
      </c>
      <c r="T57" s="17">
        <f>'tariff calc step 1'!V57</f>
        <v>-0.167631</v>
      </c>
      <c r="U57" s="17">
        <f>'tariff calc step 1'!W57</f>
        <v>-0.48888700000000002</v>
      </c>
      <c r="V57" s="17">
        <f>'tariff calc step 1'!X57</f>
        <v>-0.238931</v>
      </c>
      <c r="W57" s="17">
        <f>'tariff calc step 1'!Y57</f>
        <v>-1.8291583326761434</v>
      </c>
      <c r="X57" s="17">
        <f>'tariff calc step 1'!Z57</f>
        <v>1.6738501189988004</v>
      </c>
      <c r="Y57" s="17">
        <f>'tariff calc step 1'!AA57</f>
        <v>1.8138532571043169</v>
      </c>
      <c r="Z57" s="17">
        <f>'tariff calc step 1'!AB57</f>
        <v>1.8266686752387105</v>
      </c>
      <c r="AA57" s="17">
        <f>'tariff calc step 1'!AC57</f>
        <v>2.1246051267747168</v>
      </c>
    </row>
    <row r="58" spans="2:27" x14ac:dyDescent="0.35">
      <c r="B58" s="5">
        <v>18</v>
      </c>
      <c r="C58" s="6" t="s">
        <v>33</v>
      </c>
      <c r="D58" s="7">
        <f t="shared" si="11"/>
        <v>1.3033410000000001</v>
      </c>
      <c r="E58" s="7">
        <f t="shared" si="7"/>
        <v>0.77594799999999997</v>
      </c>
      <c r="F58" s="7">
        <f t="shared" si="7"/>
        <v>0.42290899999999998</v>
      </c>
      <c r="G58" s="7">
        <f t="shared" si="7"/>
        <v>0.37320799999999998</v>
      </c>
      <c r="H58" s="7">
        <f t="shared" si="7"/>
        <v>-0.90665528952838792</v>
      </c>
      <c r="I58" s="7">
        <f t="shared" si="12"/>
        <v>-1.186949111286375</v>
      </c>
      <c r="J58" s="7">
        <f t="shared" si="8"/>
        <v>-0.70763085711924667</v>
      </c>
      <c r="K58" s="7">
        <f t="shared" si="9"/>
        <v>-2.8281833688408202</v>
      </c>
      <c r="L58" s="7">
        <f t="shared" si="10"/>
        <v>-3.0127122054689233</v>
      </c>
      <c r="S58" s="17">
        <f>'tariff calc step 1'!U58</f>
        <v>1.3033410000000001</v>
      </c>
      <c r="T58" s="17">
        <f>'tariff calc step 1'!V58</f>
        <v>0.77594799999999997</v>
      </c>
      <c r="U58" s="17">
        <f>'tariff calc step 1'!W58</f>
        <v>0.42290899999999998</v>
      </c>
      <c r="V58" s="17">
        <f>'tariff calc step 1'!X58</f>
        <v>0.37320799999999998</v>
      </c>
      <c r="W58" s="17">
        <f>'tariff calc step 1'!Y58</f>
        <v>-0.90665528952838792</v>
      </c>
      <c r="X58" s="17">
        <f>'tariff calc step 1'!Z58</f>
        <v>3.2889855804664974</v>
      </c>
      <c r="Y58" s="17">
        <f>'tariff calc step 1'!AA58</f>
        <v>3.413973479310366</v>
      </c>
      <c r="Z58" s="17">
        <f>'tariff calc step 1'!AB58</f>
        <v>2.9654938493028329</v>
      </c>
      <c r="AA58" s="17">
        <f>'tariff calc step 1'!AC58</f>
        <v>3.2690859996421429</v>
      </c>
    </row>
    <row r="59" spans="2:27" x14ac:dyDescent="0.35">
      <c r="B59" s="5">
        <v>19</v>
      </c>
      <c r="C59" s="6" t="s">
        <v>34</v>
      </c>
      <c r="D59" s="8">
        <f t="shared" si="11"/>
        <v>0.66047500000000003</v>
      </c>
      <c r="E59" s="8">
        <f t="shared" si="7"/>
        <v>3.132117</v>
      </c>
      <c r="F59" s="8">
        <f t="shared" si="7"/>
        <v>3.0713569999999999</v>
      </c>
      <c r="G59" s="8">
        <f t="shared" si="7"/>
        <v>3.773285</v>
      </c>
      <c r="H59" s="8">
        <f t="shared" si="7"/>
        <v>2.5967895132712902</v>
      </c>
      <c r="I59" s="8">
        <f t="shared" si="12"/>
        <v>-3.5635869264008084</v>
      </c>
      <c r="J59" s="8">
        <f t="shared" si="8"/>
        <v>-3.0809797907804679</v>
      </c>
      <c r="K59" s="8">
        <f t="shared" si="9"/>
        <v>-5.3911900726114803</v>
      </c>
      <c r="L59" s="8">
        <f t="shared" si="10"/>
        <v>-7.4427098918672181</v>
      </c>
      <c r="S59" s="17">
        <f>'tariff calc step 1'!U59</f>
        <v>0.66047500000000003</v>
      </c>
      <c r="T59" s="17">
        <f>'tariff calc step 1'!V59</f>
        <v>3.132117</v>
      </c>
      <c r="U59" s="17">
        <f>'tariff calc step 1'!W59</f>
        <v>3.0713569999999999</v>
      </c>
      <c r="V59" s="17">
        <f>'tariff calc step 1'!X59</f>
        <v>3.773285</v>
      </c>
      <c r="W59" s="17">
        <f>'tariff calc step 1'!Y59</f>
        <v>2.5967895132712902</v>
      </c>
      <c r="X59" s="17">
        <f>'tariff calc step 1'!Z59</f>
        <v>0.91234776535206374</v>
      </c>
      <c r="Y59" s="17">
        <f>'tariff calc step 1'!AA59</f>
        <v>1.0406245456491447</v>
      </c>
      <c r="Z59" s="17">
        <f>'tariff calc step 1'!AB59</f>
        <v>0.40248714553217296</v>
      </c>
      <c r="AA59" s="17">
        <f>'tariff calc step 1'!AC59</f>
        <v>-1.1609116867561518</v>
      </c>
    </row>
    <row r="60" spans="2:27" x14ac:dyDescent="0.35">
      <c r="B60" s="5">
        <v>20</v>
      </c>
      <c r="C60" s="6" t="s">
        <v>35</v>
      </c>
      <c r="D60" s="7">
        <f t="shared" si="11"/>
        <v>-8.4793230000000008</v>
      </c>
      <c r="E60" s="7">
        <f t="shared" si="7"/>
        <v>-7.2480849999999997</v>
      </c>
      <c r="F60" s="7">
        <f t="shared" si="7"/>
        <v>-7.8795070000000003</v>
      </c>
      <c r="G60" s="7">
        <f t="shared" si="7"/>
        <v>-7.779801</v>
      </c>
      <c r="H60" s="7">
        <f t="shared" si="7"/>
        <v>-9.1586871712336517</v>
      </c>
      <c r="I60" s="7">
        <f t="shared" si="12"/>
        <v>-7.2832315699807975</v>
      </c>
      <c r="J60" s="7">
        <f t="shared" si="8"/>
        <v>-8.2917749717764018</v>
      </c>
      <c r="K60" s="7">
        <f t="shared" si="9"/>
        <v>-9.3235429912246133</v>
      </c>
      <c r="L60" s="7">
        <f t="shared" si="10"/>
        <v>-9.8385302349934634</v>
      </c>
      <c r="S60" s="17">
        <f>'tariff calc step 1'!U60</f>
        <v>-8.4793230000000008</v>
      </c>
      <c r="T60" s="17">
        <f>'tariff calc step 1'!V60</f>
        <v>-7.2480849999999997</v>
      </c>
      <c r="U60" s="17">
        <f>'tariff calc step 1'!W60</f>
        <v>-7.8795070000000003</v>
      </c>
      <c r="V60" s="17">
        <f>'tariff calc step 1'!X60</f>
        <v>-7.779801</v>
      </c>
      <c r="W60" s="17">
        <f>'tariff calc step 1'!Y60</f>
        <v>-9.1586871712336517</v>
      </c>
      <c r="X60" s="17">
        <f>'tariff calc step 1'!Z60</f>
        <v>-2.8072968782279246</v>
      </c>
      <c r="Y60" s="17">
        <f>'tariff calc step 1'!AA60</f>
        <v>-4.1701706353467882</v>
      </c>
      <c r="Z60" s="17">
        <f>'tariff calc step 1'!AB60</f>
        <v>-3.5298657730809593</v>
      </c>
      <c r="AA60" s="17">
        <f>'tariff calc step 1'!AC60</f>
        <v>-3.5567320298823981</v>
      </c>
    </row>
    <row r="61" spans="2:27" x14ac:dyDescent="0.35">
      <c r="B61" s="5">
        <v>21</v>
      </c>
      <c r="C61" s="6" t="s">
        <v>36</v>
      </c>
      <c r="D61" s="8">
        <f t="shared" si="11"/>
        <v>-8.2531820000000007</v>
      </c>
      <c r="E61" s="8">
        <f t="shared" si="7"/>
        <v>-7.8032830000000004</v>
      </c>
      <c r="F61" s="8">
        <f t="shared" si="7"/>
        <v>-7.6302820000000002</v>
      </c>
      <c r="G61" s="8">
        <f t="shared" si="7"/>
        <v>-7.3004069999999999</v>
      </c>
      <c r="H61" s="8">
        <f t="shared" si="7"/>
        <v>-8.9601935606971868</v>
      </c>
      <c r="I61" s="8">
        <f t="shared" si="12"/>
        <v>-7.3141294924925067</v>
      </c>
      <c r="J61" s="8">
        <f t="shared" si="8"/>
        <v>-8.3408250704711815</v>
      </c>
      <c r="K61" s="8">
        <f t="shared" si="9"/>
        <v>-9.3529588387984344</v>
      </c>
      <c r="L61" s="8">
        <f t="shared" si="10"/>
        <v>-9.8504733664604291</v>
      </c>
      <c r="S61" s="17">
        <f>'tariff calc step 1'!U61</f>
        <v>-8.2531820000000007</v>
      </c>
      <c r="T61" s="17">
        <f>'tariff calc step 1'!V61</f>
        <v>-7.8032830000000004</v>
      </c>
      <c r="U61" s="17">
        <f>'tariff calc step 1'!W61</f>
        <v>-7.6302820000000002</v>
      </c>
      <c r="V61" s="17">
        <f>'tariff calc step 1'!X61</f>
        <v>-7.3004069999999999</v>
      </c>
      <c r="W61" s="17">
        <f>'tariff calc step 1'!Y61</f>
        <v>-8.9601935606971868</v>
      </c>
      <c r="X61" s="17">
        <f>'tariff calc step 1'!Z61</f>
        <v>-2.8381948007396338</v>
      </c>
      <c r="Y61" s="17">
        <f>'tariff calc step 1'!AA61</f>
        <v>-4.2192207340415688</v>
      </c>
      <c r="Z61" s="17">
        <f>'tariff calc step 1'!AB61</f>
        <v>-3.5592816206547808</v>
      </c>
      <c r="AA61" s="17">
        <f>'tariff calc step 1'!AC61</f>
        <v>-3.5686751613493626</v>
      </c>
    </row>
    <row r="62" spans="2:27" x14ac:dyDescent="0.35">
      <c r="B62" s="5">
        <v>22</v>
      </c>
      <c r="C62" s="6" t="s">
        <v>37</v>
      </c>
      <c r="D62" s="7">
        <f t="shared" si="11"/>
        <v>2.9420679999999999</v>
      </c>
      <c r="E62" s="7">
        <f t="shared" si="7"/>
        <v>1.709789</v>
      </c>
      <c r="F62" s="7">
        <f t="shared" si="7"/>
        <v>1.955471</v>
      </c>
      <c r="G62" s="7">
        <f t="shared" si="7"/>
        <v>0.79706200000000005</v>
      </c>
      <c r="H62" s="7">
        <f t="shared" si="7"/>
        <v>-7.8378248030388814E-2</v>
      </c>
      <c r="I62" s="7">
        <f t="shared" si="12"/>
        <v>-3.2641196638547765</v>
      </c>
      <c r="J62" s="7">
        <f t="shared" si="8"/>
        <v>-2.6773167232512369</v>
      </c>
      <c r="K62" s="7">
        <f t="shared" si="9"/>
        <v>-4.3559967085717162</v>
      </c>
      <c r="L62" s="7">
        <f t="shared" si="10"/>
        <v>-4.7595723968329384</v>
      </c>
      <c r="S62" s="17">
        <f>'tariff calc step 1'!U62</f>
        <v>2.9420679999999999</v>
      </c>
      <c r="T62" s="17">
        <f>'tariff calc step 1'!V62</f>
        <v>1.709789</v>
      </c>
      <c r="U62" s="17">
        <f>'tariff calc step 1'!W62</f>
        <v>1.955471</v>
      </c>
      <c r="V62" s="17">
        <f>'tariff calc step 1'!X62</f>
        <v>0.79706200000000005</v>
      </c>
      <c r="W62" s="17">
        <f>'tariff calc step 1'!Y62</f>
        <v>-7.8378248030388814E-2</v>
      </c>
      <c r="X62" s="17">
        <f>'tariff calc step 1'!Z62</f>
        <v>1.2118150278980957</v>
      </c>
      <c r="Y62" s="17">
        <f>'tariff calc step 1'!AA62</f>
        <v>1.4442876131783757</v>
      </c>
      <c r="Z62" s="17">
        <f>'tariff calc step 1'!AB62</f>
        <v>1.4376805095719365</v>
      </c>
      <c r="AA62" s="17">
        <f>'tariff calc step 1'!AC62</f>
        <v>1.5222258082781277</v>
      </c>
    </row>
    <row r="63" spans="2:27" x14ac:dyDescent="0.35">
      <c r="B63" s="5">
        <v>23</v>
      </c>
      <c r="C63" s="6" t="s">
        <v>38</v>
      </c>
      <c r="D63" s="8">
        <f t="shared" si="11"/>
        <v>2.9420679999999999</v>
      </c>
      <c r="E63" s="8">
        <f t="shared" si="7"/>
        <v>1.709789</v>
      </c>
      <c r="F63" s="8">
        <f t="shared" si="7"/>
        <v>1.955471</v>
      </c>
      <c r="G63" s="8">
        <f t="shared" si="7"/>
        <v>0.79706200000000005</v>
      </c>
      <c r="H63" s="8">
        <f t="shared" si="7"/>
        <v>-7.8378248030388814E-2</v>
      </c>
      <c r="I63" s="8">
        <f t="shared" si="12"/>
        <v>-3.2641196638547765</v>
      </c>
      <c r="J63" s="8">
        <f t="shared" si="8"/>
        <v>-2.6773167232512369</v>
      </c>
      <c r="K63" s="8">
        <f t="shared" si="9"/>
        <v>-4.3559967085717162</v>
      </c>
      <c r="L63" s="8">
        <f t="shared" si="10"/>
        <v>-4.7595723968329384</v>
      </c>
      <c r="S63" s="17">
        <f>'tariff calc step 1'!U63</f>
        <v>2.9420679999999999</v>
      </c>
      <c r="T63" s="17">
        <f>'tariff calc step 1'!V63</f>
        <v>1.709789</v>
      </c>
      <c r="U63" s="17">
        <f>'tariff calc step 1'!W63</f>
        <v>1.955471</v>
      </c>
      <c r="V63" s="17">
        <f>'tariff calc step 1'!X63</f>
        <v>0.79706200000000005</v>
      </c>
      <c r="W63" s="17">
        <f>'tariff calc step 1'!Y63</f>
        <v>-7.8378248030388814E-2</v>
      </c>
      <c r="X63" s="17">
        <f>'tariff calc step 1'!Z63</f>
        <v>1.2118150278980957</v>
      </c>
      <c r="Y63" s="17">
        <f>'tariff calc step 1'!AA63</f>
        <v>1.4442876131783757</v>
      </c>
      <c r="Z63" s="17">
        <f>'tariff calc step 1'!AB63</f>
        <v>1.4376805095719365</v>
      </c>
      <c r="AA63" s="17">
        <f>'tariff calc step 1'!AC63</f>
        <v>1.5222258082781277</v>
      </c>
    </row>
    <row r="64" spans="2:27" x14ac:dyDescent="0.35">
      <c r="B64" s="5">
        <v>24</v>
      </c>
      <c r="C64" s="6" t="s">
        <v>39</v>
      </c>
      <c r="D64" s="7">
        <f t="shared" si="11"/>
        <v>2.9420679999999999</v>
      </c>
      <c r="E64" s="7">
        <f t="shared" si="7"/>
        <v>1.709789</v>
      </c>
      <c r="F64" s="7">
        <f t="shared" si="7"/>
        <v>1.955471</v>
      </c>
      <c r="G64" s="7">
        <f t="shared" si="7"/>
        <v>0.79706200000000005</v>
      </c>
      <c r="H64" s="7">
        <f t="shared" si="7"/>
        <v>-7.8378248030388814E-2</v>
      </c>
      <c r="I64" s="7">
        <f t="shared" si="12"/>
        <v>-3.2641196638547765</v>
      </c>
      <c r="J64" s="7">
        <f t="shared" si="8"/>
        <v>-2.6773167232512369</v>
      </c>
      <c r="K64" s="7">
        <f t="shared" si="9"/>
        <v>-4.3559967085717162</v>
      </c>
      <c r="L64" s="7">
        <f t="shared" si="10"/>
        <v>-4.7595723968329384</v>
      </c>
      <c r="S64" s="17">
        <f>'tariff calc step 1'!U64</f>
        <v>2.9420679999999999</v>
      </c>
      <c r="T64" s="17">
        <f>'tariff calc step 1'!V64</f>
        <v>1.709789</v>
      </c>
      <c r="U64" s="17">
        <f>'tariff calc step 1'!W64</f>
        <v>1.955471</v>
      </c>
      <c r="V64" s="17">
        <f>'tariff calc step 1'!X64</f>
        <v>0.79706200000000005</v>
      </c>
      <c r="W64" s="17">
        <f>'tariff calc step 1'!Y64</f>
        <v>-7.8378248030388814E-2</v>
      </c>
      <c r="X64" s="17">
        <f>'tariff calc step 1'!Z64</f>
        <v>1.2118150278980957</v>
      </c>
      <c r="Y64" s="17">
        <f>'tariff calc step 1'!AA64</f>
        <v>1.4442876131783757</v>
      </c>
      <c r="Z64" s="17">
        <f>'tariff calc step 1'!AB64</f>
        <v>1.4376805095719365</v>
      </c>
      <c r="AA64" s="17">
        <f>'tariff calc step 1'!AC64</f>
        <v>1.5222258082781277</v>
      </c>
    </row>
    <row r="65" spans="2:27" x14ac:dyDescent="0.35">
      <c r="B65" s="5">
        <v>25</v>
      </c>
      <c r="C65" s="6" t="s">
        <v>40</v>
      </c>
      <c r="D65" s="8">
        <f t="shared" si="11"/>
        <v>-3.9594649999999998</v>
      </c>
      <c r="E65" s="8">
        <f t="shared" si="7"/>
        <v>-4.4273550000000004</v>
      </c>
      <c r="F65" s="8">
        <f t="shared" si="7"/>
        <v>-4.1373530000000001</v>
      </c>
      <c r="G65" s="8">
        <f t="shared" si="7"/>
        <v>-4.3274609999999996</v>
      </c>
      <c r="H65" s="8">
        <f t="shared" si="7"/>
        <v>-6.0160905835953686</v>
      </c>
      <c r="I65" s="8">
        <f t="shared" si="12"/>
        <v>-7.3967653796430657</v>
      </c>
      <c r="J65" s="8">
        <f t="shared" si="8"/>
        <v>-7.1928358806695583</v>
      </c>
      <c r="K65" s="8">
        <f t="shared" si="9"/>
        <v>-8.5848235469821432</v>
      </c>
      <c r="L65" s="8">
        <f t="shared" si="10"/>
        <v>-8.3703918096435395</v>
      </c>
      <c r="S65" s="17">
        <f>'tariff calc step 1'!U65</f>
        <v>-3.9594649999999998</v>
      </c>
      <c r="T65" s="17">
        <f>'tariff calc step 1'!V65</f>
        <v>-4.4273550000000004</v>
      </c>
      <c r="U65" s="17">
        <f>'tariff calc step 1'!W65</f>
        <v>-4.1373530000000001</v>
      </c>
      <c r="V65" s="17">
        <f>'tariff calc step 1'!X65</f>
        <v>-4.3274609999999996</v>
      </c>
      <c r="W65" s="17">
        <f>'tariff calc step 1'!Y65</f>
        <v>-6.0160905835953686</v>
      </c>
      <c r="X65" s="17">
        <f>'tariff calc step 1'!Z65</f>
        <v>-2.9208306878901937</v>
      </c>
      <c r="Y65" s="17">
        <f>'tariff calc step 1'!AA65</f>
        <v>-3.0712315442399456</v>
      </c>
      <c r="Z65" s="17">
        <f>'tariff calc step 1'!AB65</f>
        <v>-2.7911463288384901</v>
      </c>
      <c r="AA65" s="17">
        <f>'tariff calc step 1'!AC65</f>
        <v>-2.0885936045324729</v>
      </c>
    </row>
    <row r="66" spans="2:27" x14ac:dyDescent="0.35">
      <c r="B66" s="5">
        <v>26</v>
      </c>
      <c r="C66" s="6" t="s">
        <v>41</v>
      </c>
      <c r="D66" s="7">
        <f t="shared" si="11"/>
        <v>-5.2297900000000004</v>
      </c>
      <c r="E66" s="7">
        <f t="shared" si="7"/>
        <v>-6.0658599999999998</v>
      </c>
      <c r="F66" s="7">
        <f t="shared" si="7"/>
        <v>-4.0024559999999996</v>
      </c>
      <c r="G66" s="7">
        <f t="shared" si="7"/>
        <v>-3.560044</v>
      </c>
      <c r="H66" s="7">
        <f t="shared" si="7"/>
        <v>-5.5705624657631239</v>
      </c>
      <c r="I66" s="7">
        <f t="shared" si="12"/>
        <v>-8.001641177306773</v>
      </c>
      <c r="J66" s="7">
        <f t="shared" si="8"/>
        <v>-8.1026808691119765</v>
      </c>
      <c r="K66" s="7">
        <f t="shared" si="9"/>
        <v>-9.2894023934269221</v>
      </c>
      <c r="L66" s="7">
        <f t="shared" si="10"/>
        <v>-8.5001264500718765</v>
      </c>
      <c r="S66" s="17">
        <f>'tariff calc step 1'!U66</f>
        <v>-5.2297900000000004</v>
      </c>
      <c r="T66" s="17">
        <f>'tariff calc step 1'!V66</f>
        <v>-6.0658599999999998</v>
      </c>
      <c r="U66" s="17">
        <f>'tariff calc step 1'!W66</f>
        <v>-4.0024559999999996</v>
      </c>
      <c r="V66" s="17">
        <f>'tariff calc step 1'!X66</f>
        <v>-3.560044</v>
      </c>
      <c r="W66" s="17">
        <f>'tariff calc step 1'!Y66</f>
        <v>-5.5705624657631239</v>
      </c>
      <c r="X66" s="17">
        <f>'tariff calc step 1'!Z66</f>
        <v>-3.5257064855539006</v>
      </c>
      <c r="Y66" s="17">
        <f>'tariff calc step 1'!AA66</f>
        <v>-3.9810765326823643</v>
      </c>
      <c r="Z66" s="17">
        <f>'tariff calc step 1'!AB66</f>
        <v>-3.4957251752832699</v>
      </c>
      <c r="AA66" s="17">
        <f>'tariff calc step 1'!AC66</f>
        <v>-2.2183282449608104</v>
      </c>
    </row>
    <row r="67" spans="2:27" x14ac:dyDescent="0.35">
      <c r="B67" s="5">
        <v>27</v>
      </c>
      <c r="C67" s="6" t="s">
        <v>42</v>
      </c>
      <c r="D67" s="8">
        <f t="shared" si="11"/>
        <v>-12.129115000000001</v>
      </c>
      <c r="E67" s="8">
        <f t="shared" si="7"/>
        <v>-12.518148</v>
      </c>
      <c r="F67" s="8">
        <f t="shared" si="7"/>
        <v>-7.6347009999999997</v>
      </c>
      <c r="G67" s="8">
        <f t="shared" si="7"/>
        <v>-7.2324140000000003</v>
      </c>
      <c r="H67" s="8">
        <f t="shared" si="7"/>
        <v>-9.0750720439417272</v>
      </c>
      <c r="I67" s="8">
        <f t="shared" si="12"/>
        <v>-9.2823210590764766</v>
      </c>
      <c r="J67" s="8">
        <f t="shared" si="8"/>
        <v>-9.4679674802580092</v>
      </c>
      <c r="K67" s="8">
        <f t="shared" si="9"/>
        <v>-9.6573268298631696</v>
      </c>
      <c r="L67" s="8">
        <f t="shared" si="10"/>
        <v>-8.2301579577566404</v>
      </c>
      <c r="S67" s="17">
        <f>'tariff calc step 1'!U67</f>
        <v>-12.129115000000001</v>
      </c>
      <c r="T67" s="17">
        <f>'tariff calc step 1'!V67</f>
        <v>-12.518148</v>
      </c>
      <c r="U67" s="17">
        <f>'tariff calc step 1'!W67</f>
        <v>-7.6347009999999997</v>
      </c>
      <c r="V67" s="17">
        <f>'tariff calc step 1'!X67</f>
        <v>-7.2324140000000003</v>
      </c>
      <c r="W67" s="17">
        <f>'tariff calc step 1'!Y67</f>
        <v>-9.0750720439417272</v>
      </c>
      <c r="X67" s="17">
        <f>'tariff calc step 1'!Z67</f>
        <v>-4.8063863673236051</v>
      </c>
      <c r="Y67" s="17">
        <f>'tariff calc step 1'!AA67</f>
        <v>-5.3463631438283965</v>
      </c>
      <c r="Z67" s="17">
        <f>'tariff calc step 1'!AB67</f>
        <v>-3.8636496117195156</v>
      </c>
      <c r="AA67" s="17">
        <f>'tariff calc step 1'!AC67</f>
        <v>-1.9483597526455745</v>
      </c>
    </row>
    <row r="68" spans="2:27" x14ac:dyDescent="0.35">
      <c r="S68" s="17"/>
      <c r="T68" s="17"/>
      <c r="U68" s="17"/>
      <c r="V68" s="17"/>
      <c r="W68" s="17"/>
      <c r="X68" s="17"/>
      <c r="Y68" s="17"/>
      <c r="Z68" s="17"/>
      <c r="AA68" s="17"/>
    </row>
    <row r="69" spans="2:27" x14ac:dyDescent="0.35">
      <c r="S69" s="17"/>
      <c r="T69" s="17"/>
      <c r="U69" s="17"/>
      <c r="V69" s="17"/>
      <c r="W69" s="17"/>
      <c r="X69" s="17"/>
      <c r="Y69" s="17"/>
      <c r="Z69" s="17"/>
      <c r="AA69" s="17"/>
    </row>
    <row r="70" spans="2:27" x14ac:dyDescent="0.35">
      <c r="D70" s="29" t="s">
        <v>0</v>
      </c>
      <c r="E70" s="29"/>
      <c r="F70" s="29"/>
      <c r="G70" s="29"/>
      <c r="H70" s="29"/>
      <c r="I70" s="30" t="s">
        <v>1</v>
      </c>
      <c r="J70" s="30"/>
      <c r="K70" s="30"/>
      <c r="L70" s="30"/>
      <c r="S70" s="29" t="s">
        <v>0</v>
      </c>
      <c r="T70" s="29"/>
      <c r="U70" s="29"/>
      <c r="V70" s="29"/>
      <c r="W70" s="29"/>
      <c r="X70" s="30" t="s">
        <v>1</v>
      </c>
      <c r="Y70" s="30"/>
      <c r="Z70" s="30"/>
      <c r="AA70" s="30"/>
    </row>
    <row r="71" spans="2:27" x14ac:dyDescent="0.35">
      <c r="B71" s="27" t="s">
        <v>63</v>
      </c>
      <c r="C71" s="35"/>
      <c r="D71" s="27" t="s">
        <v>44</v>
      </c>
      <c r="E71" s="27" t="s">
        <v>44</v>
      </c>
      <c r="F71" s="27" t="s">
        <v>44</v>
      </c>
      <c r="G71" s="27" t="s">
        <v>44</v>
      </c>
      <c r="H71" s="27" t="s">
        <v>44</v>
      </c>
      <c r="I71" s="27" t="s">
        <v>44</v>
      </c>
      <c r="J71" s="27" t="s">
        <v>44</v>
      </c>
      <c r="K71" s="27" t="s">
        <v>44</v>
      </c>
      <c r="L71" s="27" t="s">
        <v>44</v>
      </c>
      <c r="N71" s="27" t="s">
        <v>7</v>
      </c>
      <c r="O71" s="27" t="s">
        <v>8</v>
      </c>
      <c r="P71" s="27" t="s">
        <v>9</v>
      </c>
      <c r="Q71" s="27" t="s">
        <v>10</v>
      </c>
      <c r="S71" s="27" t="s">
        <v>12</v>
      </c>
      <c r="T71" s="27" t="s">
        <v>12</v>
      </c>
      <c r="U71" s="27" t="s">
        <v>12</v>
      </c>
      <c r="V71" s="27" t="s">
        <v>12</v>
      </c>
      <c r="W71" s="27" t="s">
        <v>12</v>
      </c>
      <c r="X71" s="27" t="s">
        <v>12</v>
      </c>
      <c r="Y71" s="27" t="s">
        <v>12</v>
      </c>
      <c r="Z71" s="27" t="s">
        <v>12</v>
      </c>
      <c r="AA71" s="27" t="s">
        <v>12</v>
      </c>
    </row>
    <row r="72" spans="2:27" x14ac:dyDescent="0.35">
      <c r="B72" s="28"/>
      <c r="C72" s="28"/>
      <c r="D72" s="28"/>
      <c r="E72" s="28"/>
      <c r="F72" s="28"/>
      <c r="G72" s="28"/>
      <c r="H72" s="28"/>
      <c r="I72" s="28"/>
      <c r="J72" s="28"/>
      <c r="K72" s="28"/>
      <c r="L72" s="28"/>
      <c r="N72" s="28"/>
      <c r="O72" s="28"/>
      <c r="P72" s="28"/>
      <c r="Q72" s="28"/>
      <c r="S72" s="28"/>
      <c r="T72" s="28"/>
      <c r="U72" s="28"/>
      <c r="V72" s="28"/>
      <c r="W72" s="28"/>
      <c r="X72" s="28"/>
      <c r="Y72" s="28"/>
      <c r="Z72" s="28"/>
      <c r="AA72" s="28"/>
    </row>
    <row r="73" spans="2:27" ht="15" thickBot="1" x14ac:dyDescent="0.4">
      <c r="B73" s="1" t="s">
        <v>13</v>
      </c>
      <c r="C73" s="1" t="s">
        <v>14</v>
      </c>
      <c r="D73" s="1" t="s">
        <v>15</v>
      </c>
      <c r="E73" s="1" t="s">
        <v>15</v>
      </c>
      <c r="F73" s="1" t="s">
        <v>15</v>
      </c>
      <c r="G73" s="1" t="s">
        <v>15</v>
      </c>
      <c r="H73" s="1" t="s">
        <v>15</v>
      </c>
      <c r="I73" s="1" t="s">
        <v>15</v>
      </c>
      <c r="J73" s="1" t="s">
        <v>15</v>
      </c>
      <c r="K73" s="1" t="s">
        <v>15</v>
      </c>
      <c r="L73" s="1" t="s">
        <v>15</v>
      </c>
      <c r="N73" s="20" t="s">
        <v>59</v>
      </c>
      <c r="O73" s="20"/>
      <c r="P73" s="20"/>
      <c r="Q73" s="20"/>
      <c r="S73" s="1" t="s">
        <v>15</v>
      </c>
      <c r="T73" s="1" t="s">
        <v>15</v>
      </c>
      <c r="U73" s="1" t="s">
        <v>15</v>
      </c>
      <c r="V73" s="1" t="s">
        <v>15</v>
      </c>
      <c r="W73" s="1" t="s">
        <v>15</v>
      </c>
      <c r="X73" s="1" t="s">
        <v>15</v>
      </c>
      <c r="Y73" s="1" t="s">
        <v>15</v>
      </c>
      <c r="Z73" s="1" t="s">
        <v>15</v>
      </c>
      <c r="AA73" s="1" t="s">
        <v>15</v>
      </c>
    </row>
    <row r="74" spans="2:27" ht="15" thickTop="1" x14ac:dyDescent="0.35">
      <c r="B74" s="2">
        <v>1</v>
      </c>
      <c r="C74" s="3" t="s">
        <v>16</v>
      </c>
      <c r="D74" s="4">
        <f>S74</f>
        <v>18.297187000000001</v>
      </c>
      <c r="E74" s="4">
        <f t="shared" ref="E74:H100" si="14">T74</f>
        <v>19.994368999999999</v>
      </c>
      <c r="F74" s="4">
        <f t="shared" si="14"/>
        <v>20.323937999999998</v>
      </c>
      <c r="G74" s="4">
        <f t="shared" si="14"/>
        <v>27.849539</v>
      </c>
      <c r="H74" s="4">
        <f t="shared" si="14"/>
        <v>34.670938</v>
      </c>
      <c r="I74" s="4">
        <f>IF(X74=0,0,X74+N$78)</f>
        <v>30.770959529373844</v>
      </c>
      <c r="J74" s="4">
        <f t="shared" ref="J74:J100" si="15">IF(Y74=0,0,Y74+O$78)</f>
        <v>31.386378719961321</v>
      </c>
      <c r="K74" s="4">
        <f t="shared" ref="K74:K100" si="16">IF(Z74=0,0,Z74+P$78)</f>
        <v>31.514933273899466</v>
      </c>
      <c r="L74" s="4">
        <f t="shared" ref="L74:L100" si="17">IF(AA74=0,0,AA74+Q$78)</f>
        <v>32.256141816673576</v>
      </c>
      <c r="N74">
        <f>Derivation!$P$83*Tariff_Input!I$113</f>
        <v>30.770959529373844</v>
      </c>
      <c r="O74">
        <f>Derivation!$P$83*Tariff_Input!J$113</f>
        <v>31.386378719961321</v>
      </c>
      <c r="P74">
        <f>Derivation!$P$83*Tariff_Input!K$113</f>
        <v>32.014106294360552</v>
      </c>
      <c r="Q74">
        <f>Derivation!$P$83*Tariff_Input!L$113</f>
        <v>32.654388420247763</v>
      </c>
      <c r="S74" s="17">
        <f>'tariff calc step 1'!U74</f>
        <v>18.297187000000001</v>
      </c>
      <c r="T74" s="17">
        <f>'tariff calc step 1'!V74</f>
        <v>19.994368999999999</v>
      </c>
      <c r="U74" s="17">
        <f>'tariff calc step 1'!W74</f>
        <v>20.323937999999998</v>
      </c>
      <c r="V74" s="17">
        <f>'tariff calc step 1'!X74</f>
        <v>27.849539</v>
      </c>
      <c r="W74" s="17">
        <f>'tariff calc step 1'!Y74</f>
        <v>34.670938</v>
      </c>
      <c r="X74" s="17">
        <f>'tariff calc step 1'!Z74</f>
        <v>35.701162812946414</v>
      </c>
      <c r="Y74" s="17">
        <f>'tariff calc step 1'!AA74</f>
        <v>36.083149872548404</v>
      </c>
      <c r="Z74" s="17">
        <f>'tariff calc step 1'!AB74</f>
        <v>35.141999321189729</v>
      </c>
      <c r="AA74" s="17">
        <f>'tariff calc step 1'!AC74</f>
        <v>36.726436654355851</v>
      </c>
    </row>
    <row r="75" spans="2:27" x14ac:dyDescent="0.35">
      <c r="B75" s="5">
        <v>2</v>
      </c>
      <c r="C75" s="6" t="s">
        <v>17</v>
      </c>
      <c r="D75" s="7">
        <f t="shared" ref="D75:D100" si="18">S75</f>
        <v>18.297187000000001</v>
      </c>
      <c r="E75" s="7">
        <f t="shared" si="14"/>
        <v>19.994368999999999</v>
      </c>
      <c r="F75" s="7">
        <f t="shared" si="14"/>
        <v>20.323937999999998</v>
      </c>
      <c r="G75" s="7">
        <f t="shared" si="14"/>
        <v>27.849539</v>
      </c>
      <c r="H75" s="7">
        <f t="shared" si="14"/>
        <v>34.670938</v>
      </c>
      <c r="I75" s="7">
        <f t="shared" ref="I75:I100" si="19">IF(X75=0,0,X75+N$78)</f>
        <v>26.168583551348007</v>
      </c>
      <c r="J75" s="7">
        <f t="shared" si="15"/>
        <v>26.768731325973679</v>
      </c>
      <c r="K75" s="7">
        <f t="shared" si="16"/>
        <v>30.469496794326837</v>
      </c>
      <c r="L75" s="7">
        <f t="shared" si="17"/>
        <v>30.741838419341747</v>
      </c>
      <c r="N75" s="17" t="s">
        <v>58</v>
      </c>
      <c r="O75" s="20"/>
      <c r="P75" s="17"/>
      <c r="Q75" s="17"/>
      <c r="S75" s="17">
        <f>'tariff calc step 1'!U75</f>
        <v>18.297187000000001</v>
      </c>
      <c r="T75" s="17">
        <f>'tariff calc step 1'!V75</f>
        <v>19.994368999999999</v>
      </c>
      <c r="U75" s="17">
        <f>'tariff calc step 1'!W75</f>
        <v>20.323937999999998</v>
      </c>
      <c r="V75" s="17">
        <f>'tariff calc step 1'!X75</f>
        <v>27.849539</v>
      </c>
      <c r="W75" s="17">
        <f>'tariff calc step 1'!Y75</f>
        <v>34.670938</v>
      </c>
      <c r="X75" s="17">
        <f>'tariff calc step 1'!Z75</f>
        <v>31.098786834920578</v>
      </c>
      <c r="Y75" s="17">
        <f>'tariff calc step 1'!AA75</f>
        <v>31.465502478560762</v>
      </c>
      <c r="Z75" s="17">
        <f>'tariff calc step 1'!AB75</f>
        <v>34.0965628416171</v>
      </c>
      <c r="AA75" s="17">
        <f>'tariff calc step 1'!AC75</f>
        <v>35.212133257024021</v>
      </c>
    </row>
    <row r="76" spans="2:27" x14ac:dyDescent="0.35">
      <c r="B76" s="5">
        <v>3</v>
      </c>
      <c r="C76" s="6" t="s">
        <v>18</v>
      </c>
      <c r="D76" s="8">
        <f t="shared" si="18"/>
        <v>17.194122</v>
      </c>
      <c r="E76" s="8">
        <f t="shared" si="14"/>
        <v>19.143339000000001</v>
      </c>
      <c r="F76" s="8">
        <f t="shared" si="14"/>
        <v>17.679013999999999</v>
      </c>
      <c r="G76" s="8">
        <f t="shared" si="14"/>
        <v>19.509435</v>
      </c>
      <c r="H76" s="8">
        <f t="shared" si="14"/>
        <v>25.675022999999999</v>
      </c>
      <c r="I76" s="8">
        <f t="shared" si="19"/>
        <v>25.709592871174916</v>
      </c>
      <c r="J76" s="8">
        <f t="shared" si="15"/>
        <v>26.535149364158386</v>
      </c>
      <c r="K76" s="8">
        <f t="shared" si="16"/>
        <v>27.249115031224068</v>
      </c>
      <c r="L76" s="8">
        <f t="shared" si="17"/>
        <v>27.559676664350931</v>
      </c>
      <c r="N76">
        <f>Derivation!$P$81*Tariff_Input!I$113</f>
        <v>-11.81375195422677</v>
      </c>
      <c r="O76">
        <f>Derivation!$P$81*Tariff_Input!J$113</f>
        <v>-12.050026993311306</v>
      </c>
      <c r="P76">
        <f>Derivation!$P$81*Tariff_Input!K$113</f>
        <v>-12.291027533177534</v>
      </c>
      <c r="Q76">
        <f>Derivation!$P$81*Tariff_Input!L$113</f>
        <v>-12.536848083841086</v>
      </c>
      <c r="S76" s="17">
        <f>'tariff calc step 1'!U76</f>
        <v>17.194122</v>
      </c>
      <c r="T76" s="17">
        <f>'tariff calc step 1'!V76</f>
        <v>19.143339000000001</v>
      </c>
      <c r="U76" s="17">
        <f>'tariff calc step 1'!W76</f>
        <v>17.679013999999999</v>
      </c>
      <c r="V76" s="17">
        <f>'tariff calc step 1'!X76</f>
        <v>19.509435</v>
      </c>
      <c r="W76" s="17">
        <f>'tariff calc step 1'!Y76</f>
        <v>25.675022999999999</v>
      </c>
      <c r="X76" s="17">
        <f>'tariff calc step 1'!Z76</f>
        <v>30.639796154747486</v>
      </c>
      <c r="Y76" s="17">
        <f>'tariff calc step 1'!AA76</f>
        <v>31.231920516745468</v>
      </c>
      <c r="Z76" s="17">
        <f>'tariff calc step 1'!AB76</f>
        <v>30.876181078514332</v>
      </c>
      <c r="AA76" s="17">
        <f>'tariff calc step 1'!AC76</f>
        <v>32.029971502033206</v>
      </c>
    </row>
    <row r="77" spans="2:27" x14ac:dyDescent="0.35">
      <c r="B77" s="5">
        <v>4</v>
      </c>
      <c r="C77" s="6" t="s">
        <v>19</v>
      </c>
      <c r="D77" s="7">
        <f t="shared" si="18"/>
        <v>18.970946999999999</v>
      </c>
      <c r="E77" s="7">
        <f t="shared" si="14"/>
        <v>28.425070000000002</v>
      </c>
      <c r="F77" s="7">
        <f t="shared" si="14"/>
        <v>27.167207000000001</v>
      </c>
      <c r="G77" s="7">
        <f t="shared" si="14"/>
        <v>29.043396000000001</v>
      </c>
      <c r="H77" s="7">
        <f t="shared" si="14"/>
        <v>34.574100999999999</v>
      </c>
      <c r="I77" s="7">
        <f t="shared" si="19"/>
        <v>30.105373851531656</v>
      </c>
      <c r="J77" s="7">
        <f t="shared" si="15"/>
        <v>30.832420126542907</v>
      </c>
      <c r="K77" s="7">
        <f t="shared" si="16"/>
        <v>32.014106294360552</v>
      </c>
      <c r="L77" s="7">
        <f t="shared" si="17"/>
        <v>32.654388420247763</v>
      </c>
      <c r="N77" t="s">
        <v>73</v>
      </c>
      <c r="O77" s="20"/>
      <c r="S77" s="17">
        <f>'tariff calc step 1'!U77</f>
        <v>18.970946999999999</v>
      </c>
      <c r="T77" s="17">
        <f>'tariff calc step 1'!V77</f>
        <v>28.425070000000002</v>
      </c>
      <c r="U77" s="17">
        <f>'tariff calc step 1'!W77</f>
        <v>27.167207000000001</v>
      </c>
      <c r="V77" s="17">
        <f>'tariff calc step 1'!X77</f>
        <v>29.043396000000001</v>
      </c>
      <c r="W77" s="17">
        <f>'tariff calc step 1'!Y77</f>
        <v>34.574100999999999</v>
      </c>
      <c r="X77" s="17">
        <f>'tariff calc step 1'!Z77</f>
        <v>35.035577135104226</v>
      </c>
      <c r="Y77" s="17">
        <f>'tariff calc step 1'!AA77</f>
        <v>35.529191279129989</v>
      </c>
      <c r="Z77" s="17">
        <f>'tariff calc step 1'!AB77</f>
        <v>35.641172341650815</v>
      </c>
      <c r="AA77" s="17">
        <f>'tariff calc step 1'!AC77</f>
        <v>37.124683257930037</v>
      </c>
    </row>
    <row r="78" spans="2:27" x14ac:dyDescent="0.35">
      <c r="B78" s="5">
        <v>5</v>
      </c>
      <c r="C78" s="6" t="s">
        <v>20</v>
      </c>
      <c r="D78" s="8">
        <f t="shared" si="18"/>
        <v>14.012798999999999</v>
      </c>
      <c r="E78" s="8">
        <f t="shared" si="14"/>
        <v>15.702809999999999</v>
      </c>
      <c r="F78" s="8">
        <f t="shared" si="14"/>
        <v>13.975459000000001</v>
      </c>
      <c r="G78" s="8">
        <f t="shared" si="14"/>
        <v>15.254923</v>
      </c>
      <c r="H78" s="8">
        <f t="shared" si="14"/>
        <v>21.691426</v>
      </c>
      <c r="I78" s="8">
        <f t="shared" si="19"/>
        <v>24.999577755962505</v>
      </c>
      <c r="J78" s="8">
        <f t="shared" si="15"/>
        <v>26.502653013659543</v>
      </c>
      <c r="K78" s="8">
        <f t="shared" si="16"/>
        <v>27.194595797651779</v>
      </c>
      <c r="L78" s="8">
        <f t="shared" si="17"/>
        <v>29.716621847154506</v>
      </c>
      <c r="N78" s="25">
        <f>IF(MAX(X74:X100)&gt;N74,N74-MAX(X74:X100),0)</f>
        <v>-4.9302032835725704</v>
      </c>
      <c r="O78" s="25">
        <f t="shared" ref="O78" si="20">IF(MAX(Y74:Y100)&gt;O74,O74-MAX(Y74:Y100),0)</f>
        <v>-4.6967711525870826</v>
      </c>
      <c r="P78" s="25">
        <f t="shared" ref="P78" si="21">IF(MAX(Z74:Z100)&gt;P74,P74-MAX(Z74:Z100),0)</f>
        <v>-3.6270660472902634</v>
      </c>
      <c r="Q78" s="25">
        <f t="shared" ref="Q78" si="22">IF(MAX(AA74:AA100)&gt;Q74,Q74-MAX(AA74:AA100),0)</f>
        <v>-4.4702948376822746</v>
      </c>
      <c r="S78" s="17">
        <f>'tariff calc step 1'!U78</f>
        <v>14.012798999999999</v>
      </c>
      <c r="T78" s="17">
        <f>'tariff calc step 1'!V78</f>
        <v>15.702809999999999</v>
      </c>
      <c r="U78" s="17">
        <f>'tariff calc step 1'!W78</f>
        <v>13.975459000000001</v>
      </c>
      <c r="V78" s="17">
        <f>'tariff calc step 1'!X78</f>
        <v>15.254923</v>
      </c>
      <c r="W78" s="17">
        <f>'tariff calc step 1'!Y78</f>
        <v>21.691426</v>
      </c>
      <c r="X78" s="17">
        <f>'tariff calc step 1'!Z78</f>
        <v>29.929781039535076</v>
      </c>
      <c r="Y78" s="17">
        <f>'tariff calc step 1'!AA78</f>
        <v>31.199424166246626</v>
      </c>
      <c r="Z78" s="17">
        <f>'tariff calc step 1'!AB78</f>
        <v>30.821661844942042</v>
      </c>
      <c r="AA78" s="17">
        <f>'tariff calc step 1'!AC78</f>
        <v>34.186916684836781</v>
      </c>
    </row>
    <row r="79" spans="2:27" x14ac:dyDescent="0.35">
      <c r="B79" s="5">
        <v>6</v>
      </c>
      <c r="C79" s="6" t="s">
        <v>21</v>
      </c>
      <c r="D79" s="7">
        <f t="shared" si="18"/>
        <v>14.488239</v>
      </c>
      <c r="E79" s="7">
        <f t="shared" si="14"/>
        <v>15.46824</v>
      </c>
      <c r="F79" s="7">
        <f t="shared" si="14"/>
        <v>13.882687000000001</v>
      </c>
      <c r="G79" s="7">
        <f t="shared" si="14"/>
        <v>15.119101000000001</v>
      </c>
      <c r="H79" s="7">
        <f t="shared" si="14"/>
        <v>20.757273999999999</v>
      </c>
      <c r="I79" s="7">
        <f t="shared" si="19"/>
        <v>19.69800269570025</v>
      </c>
      <c r="J79" s="7">
        <f t="shared" si="15"/>
        <v>20.473733512605701</v>
      </c>
      <c r="K79" s="7">
        <f t="shared" si="16"/>
        <v>21.738371236675064</v>
      </c>
      <c r="L79" s="7">
        <f t="shared" si="17"/>
        <v>21.745168770620651</v>
      </c>
      <c r="S79" s="17">
        <f>'tariff calc step 1'!U79</f>
        <v>14.488239</v>
      </c>
      <c r="T79" s="17">
        <f>'tariff calc step 1'!V79</f>
        <v>15.46824</v>
      </c>
      <c r="U79" s="17">
        <f>'tariff calc step 1'!W79</f>
        <v>13.882687000000001</v>
      </c>
      <c r="V79" s="17">
        <f>'tariff calc step 1'!X79</f>
        <v>15.119101000000001</v>
      </c>
      <c r="W79" s="17">
        <f>'tariff calc step 1'!Y79</f>
        <v>20.757273999999999</v>
      </c>
      <c r="X79" s="17">
        <f>'tariff calc step 1'!Z79</f>
        <v>24.628205979272821</v>
      </c>
      <c r="Y79" s="17">
        <f>'tariff calc step 1'!AA79</f>
        <v>25.170504665192784</v>
      </c>
      <c r="Z79" s="17">
        <f>'tariff calc step 1'!AB79</f>
        <v>25.365437283965328</v>
      </c>
      <c r="AA79" s="17">
        <f>'tariff calc step 1'!AC79</f>
        <v>26.215463608302926</v>
      </c>
    </row>
    <row r="80" spans="2:27" x14ac:dyDescent="0.35">
      <c r="B80" s="5">
        <v>7</v>
      </c>
      <c r="C80" s="6" t="s">
        <v>22</v>
      </c>
      <c r="D80" s="8">
        <f t="shared" si="18"/>
        <v>21.062018999999999</v>
      </c>
      <c r="E80" s="8">
        <f t="shared" si="14"/>
        <v>24.518808</v>
      </c>
      <c r="F80" s="8">
        <f t="shared" si="14"/>
        <v>19.803148</v>
      </c>
      <c r="G80" s="8">
        <f t="shared" si="14"/>
        <v>19.828423000000001</v>
      </c>
      <c r="H80" s="8">
        <f t="shared" si="14"/>
        <v>26.030377000000001</v>
      </c>
      <c r="I80" s="8">
        <f t="shared" si="19"/>
        <v>22.879697992831023</v>
      </c>
      <c r="J80" s="8">
        <f t="shared" si="15"/>
        <v>23.541544490249137</v>
      </c>
      <c r="K80" s="8">
        <f t="shared" si="16"/>
        <v>25.544997824315924</v>
      </c>
      <c r="L80" s="8">
        <f t="shared" si="17"/>
        <v>26.589588739825157</v>
      </c>
      <c r="S80" s="17">
        <f>'tariff calc step 1'!U80</f>
        <v>21.062018999999999</v>
      </c>
      <c r="T80" s="17">
        <f>'tariff calc step 1'!V80</f>
        <v>24.518808</v>
      </c>
      <c r="U80" s="17">
        <f>'tariff calc step 1'!W80</f>
        <v>19.803148</v>
      </c>
      <c r="V80" s="17">
        <f>'tariff calc step 1'!X80</f>
        <v>19.828423000000001</v>
      </c>
      <c r="W80" s="17">
        <f>'tariff calc step 1'!Y80</f>
        <v>26.030377000000001</v>
      </c>
      <c r="X80" s="17">
        <f>'tariff calc step 1'!Z80</f>
        <v>27.809901276403593</v>
      </c>
      <c r="Y80" s="17">
        <f>'tariff calc step 1'!AA80</f>
        <v>28.23831564283622</v>
      </c>
      <c r="Z80" s="17">
        <f>'tariff calc step 1'!AB80</f>
        <v>29.172063871606188</v>
      </c>
      <c r="AA80" s="17">
        <f>'tariff calc step 1'!AC80</f>
        <v>31.059883577507431</v>
      </c>
    </row>
    <row r="81" spans="2:27" x14ac:dyDescent="0.35">
      <c r="B81" s="5">
        <v>8</v>
      </c>
      <c r="C81" s="6" t="s">
        <v>23</v>
      </c>
      <c r="D81" s="7">
        <f t="shared" si="18"/>
        <v>11.87551</v>
      </c>
      <c r="E81" s="7">
        <f t="shared" si="14"/>
        <v>12.97723</v>
      </c>
      <c r="F81" s="7">
        <f t="shared" si="14"/>
        <v>11.185578</v>
      </c>
      <c r="G81" s="7">
        <f t="shared" si="14"/>
        <v>12.210345999999999</v>
      </c>
      <c r="H81" s="7">
        <f t="shared" si="14"/>
        <v>17.819707000000001</v>
      </c>
      <c r="I81" s="7">
        <f t="shared" si="19"/>
        <v>17.920177299208039</v>
      </c>
      <c r="J81" s="7">
        <f t="shared" si="15"/>
        <v>18.722968150489216</v>
      </c>
      <c r="K81" s="7">
        <f t="shared" si="16"/>
        <v>20.341759462390733</v>
      </c>
      <c r="L81" s="7">
        <f t="shared" si="17"/>
        <v>20.594074594980476</v>
      </c>
      <c r="S81" s="17">
        <f>'tariff calc step 1'!U81</f>
        <v>11.87551</v>
      </c>
      <c r="T81" s="17">
        <f>'tariff calc step 1'!V81</f>
        <v>12.97723</v>
      </c>
      <c r="U81" s="17">
        <f>'tariff calc step 1'!W81</f>
        <v>11.185578</v>
      </c>
      <c r="V81" s="17">
        <f>'tariff calc step 1'!X81</f>
        <v>12.210345999999999</v>
      </c>
      <c r="W81" s="17">
        <f>'tariff calc step 1'!Y81</f>
        <v>17.819707000000001</v>
      </c>
      <c r="X81" s="17">
        <f>'tariff calc step 1'!Z81</f>
        <v>22.850380582780609</v>
      </c>
      <c r="Y81" s="17">
        <f>'tariff calc step 1'!AA81</f>
        <v>23.419739303076298</v>
      </c>
      <c r="Z81" s="17">
        <f>'tariff calc step 1'!AB81</f>
        <v>23.968825509680997</v>
      </c>
      <c r="AA81" s="17">
        <f>'tariff calc step 1'!AC81</f>
        <v>25.064369432662751</v>
      </c>
    </row>
    <row r="82" spans="2:27" x14ac:dyDescent="0.35">
      <c r="B82" s="5">
        <v>9</v>
      </c>
      <c r="C82" s="6" t="s">
        <v>24</v>
      </c>
      <c r="D82" s="8">
        <f t="shared" si="18"/>
        <v>11.665368000000001</v>
      </c>
      <c r="E82" s="8">
        <f t="shared" si="14"/>
        <v>12.98048</v>
      </c>
      <c r="F82" s="8">
        <f t="shared" si="14"/>
        <v>10.996442</v>
      </c>
      <c r="G82" s="8">
        <f t="shared" si="14"/>
        <v>11.094894</v>
      </c>
      <c r="H82" s="8">
        <f t="shared" si="14"/>
        <v>17.307168000000001</v>
      </c>
      <c r="I82" s="8">
        <f t="shared" si="19"/>
        <v>18.989941990443061</v>
      </c>
      <c r="J82" s="8">
        <f t="shared" si="15"/>
        <v>19.749023673860176</v>
      </c>
      <c r="K82" s="8">
        <f t="shared" si="16"/>
        <v>21.115185744879291</v>
      </c>
      <c r="L82" s="8">
        <f t="shared" si="17"/>
        <v>21.186737461019757</v>
      </c>
      <c r="S82" s="17">
        <f>'tariff calc step 1'!U82</f>
        <v>11.665368000000001</v>
      </c>
      <c r="T82" s="17">
        <f>'tariff calc step 1'!V82</f>
        <v>12.98048</v>
      </c>
      <c r="U82" s="17">
        <f>'tariff calc step 1'!W82</f>
        <v>10.996442</v>
      </c>
      <c r="V82" s="17">
        <f>'tariff calc step 1'!X82</f>
        <v>11.094894</v>
      </c>
      <c r="W82" s="17">
        <f>'tariff calc step 1'!Y82</f>
        <v>17.307168000000001</v>
      </c>
      <c r="X82" s="17">
        <f>'tariff calc step 1'!Z82</f>
        <v>23.920145274015631</v>
      </c>
      <c r="Y82" s="17">
        <f>'tariff calc step 1'!AA82</f>
        <v>24.445794826447258</v>
      </c>
      <c r="Z82" s="17">
        <f>'tariff calc step 1'!AB82</f>
        <v>24.742251792169554</v>
      </c>
      <c r="AA82" s="17">
        <f>'tariff calc step 1'!AC82</f>
        <v>25.657032298702031</v>
      </c>
    </row>
    <row r="83" spans="2:27" x14ac:dyDescent="0.35">
      <c r="B83" s="5">
        <v>10</v>
      </c>
      <c r="C83" s="6" t="s">
        <v>25</v>
      </c>
      <c r="D83" s="7">
        <f t="shared" si="18"/>
        <v>11.364027</v>
      </c>
      <c r="E83" s="7">
        <f t="shared" si="14"/>
        <v>12.642999</v>
      </c>
      <c r="F83" s="7">
        <f t="shared" si="14"/>
        <v>10.795508</v>
      </c>
      <c r="G83" s="7">
        <f t="shared" si="14"/>
        <v>11.604979</v>
      </c>
      <c r="H83" s="7">
        <f t="shared" si="14"/>
        <v>16.651139000000001</v>
      </c>
      <c r="I83" s="7">
        <f t="shared" si="19"/>
        <v>15.116028738967568</v>
      </c>
      <c r="J83" s="7">
        <f t="shared" si="15"/>
        <v>16.003653800887406</v>
      </c>
      <c r="K83" s="7">
        <f t="shared" si="16"/>
        <v>17.682028077799366</v>
      </c>
      <c r="L83" s="7">
        <f t="shared" si="17"/>
        <v>18.177666210184551</v>
      </c>
      <c r="S83" s="17">
        <f>'tariff calc step 1'!U83</f>
        <v>11.364027</v>
      </c>
      <c r="T83" s="17">
        <f>'tariff calc step 1'!V83</f>
        <v>12.642999</v>
      </c>
      <c r="U83" s="17">
        <f>'tariff calc step 1'!W83</f>
        <v>10.795508</v>
      </c>
      <c r="V83" s="17">
        <f>'tariff calc step 1'!X83</f>
        <v>11.604979</v>
      </c>
      <c r="W83" s="17">
        <f>'tariff calc step 1'!Y83</f>
        <v>16.651139000000001</v>
      </c>
      <c r="X83" s="17">
        <f>'tariff calc step 1'!Z83</f>
        <v>20.046232022540138</v>
      </c>
      <c r="Y83" s="17">
        <f>'tariff calc step 1'!AA83</f>
        <v>20.700424953474489</v>
      </c>
      <c r="Z83" s="17">
        <f>'tariff calc step 1'!AB83</f>
        <v>21.309094125089629</v>
      </c>
      <c r="AA83" s="17">
        <f>'tariff calc step 1'!AC83</f>
        <v>22.647961047866826</v>
      </c>
    </row>
    <row r="84" spans="2:27" x14ac:dyDescent="0.35">
      <c r="B84" s="5">
        <v>11</v>
      </c>
      <c r="C84" s="6" t="s">
        <v>26</v>
      </c>
      <c r="D84" s="8">
        <f t="shared" si="18"/>
        <v>5.7870699999999999</v>
      </c>
      <c r="E84" s="8">
        <f t="shared" si="14"/>
        <v>7.4143090000000003</v>
      </c>
      <c r="F84" s="8">
        <f t="shared" si="14"/>
        <v>4.6550520000000004</v>
      </c>
      <c r="G84" s="8">
        <f t="shared" si="14"/>
        <v>5.6190660000000001</v>
      </c>
      <c r="H84" s="8">
        <f t="shared" si="14"/>
        <v>11.820460000000001</v>
      </c>
      <c r="I84" s="8">
        <f t="shared" si="19"/>
        <v>9.4556364490071978</v>
      </c>
      <c r="J84" s="8">
        <f t="shared" si="15"/>
        <v>10.481431304795217</v>
      </c>
      <c r="K84" s="8">
        <f t="shared" si="16"/>
        <v>11.547026554053039</v>
      </c>
      <c r="L84" s="8">
        <f t="shared" si="17"/>
        <v>13.545992170703418</v>
      </c>
      <c r="S84" s="17">
        <f>'tariff calc step 1'!U84</f>
        <v>5.7870699999999999</v>
      </c>
      <c r="T84" s="17">
        <f>'tariff calc step 1'!V84</f>
        <v>7.4143090000000003</v>
      </c>
      <c r="U84" s="17">
        <f>'tariff calc step 1'!W84</f>
        <v>4.6550520000000004</v>
      </c>
      <c r="V84" s="17">
        <f>'tariff calc step 1'!X84</f>
        <v>5.6190660000000001</v>
      </c>
      <c r="W84" s="17">
        <f>'tariff calc step 1'!Y84</f>
        <v>11.820460000000001</v>
      </c>
      <c r="X84" s="17">
        <f>'tariff calc step 1'!Z84</f>
        <v>14.385839732579768</v>
      </c>
      <c r="Y84" s="17">
        <f>'tariff calc step 1'!AA84</f>
        <v>15.1782024573823</v>
      </c>
      <c r="Z84" s="17">
        <f>'tariff calc step 1'!AB84</f>
        <v>15.174092601343302</v>
      </c>
      <c r="AA84" s="17">
        <f>'tariff calc step 1'!AC84</f>
        <v>18.016287008385692</v>
      </c>
    </row>
    <row r="85" spans="2:27" x14ac:dyDescent="0.35">
      <c r="B85" s="5">
        <v>12</v>
      </c>
      <c r="C85" s="6" t="s">
        <v>27</v>
      </c>
      <c r="D85" s="7">
        <f t="shared" si="18"/>
        <v>6.8212929999999998</v>
      </c>
      <c r="E85" s="7">
        <f t="shared" si="14"/>
        <v>8.1489349999999998</v>
      </c>
      <c r="F85" s="7">
        <f t="shared" si="14"/>
        <v>6.8235089999999996</v>
      </c>
      <c r="G85" s="7">
        <f t="shared" si="14"/>
        <v>7.4208720000000001</v>
      </c>
      <c r="H85" s="7">
        <f t="shared" si="14"/>
        <v>11.140306000000001</v>
      </c>
      <c r="I85" s="7">
        <f t="shared" si="19"/>
        <v>7.7791814134163779</v>
      </c>
      <c r="J85" s="7">
        <f t="shared" si="15"/>
        <v>7.6371189028806228</v>
      </c>
      <c r="K85" s="7">
        <f t="shared" si="16"/>
        <v>9.0677156832147094</v>
      </c>
      <c r="L85" s="7">
        <f t="shared" si="17"/>
        <v>9.0712600766193585</v>
      </c>
      <c r="S85" s="17">
        <f>'tariff calc step 1'!U85</f>
        <v>6.8212929999999998</v>
      </c>
      <c r="T85" s="17">
        <f>'tariff calc step 1'!V85</f>
        <v>8.1489349999999998</v>
      </c>
      <c r="U85" s="17">
        <f>'tariff calc step 1'!W85</f>
        <v>6.8235089999999996</v>
      </c>
      <c r="V85" s="17">
        <f>'tariff calc step 1'!X85</f>
        <v>7.4208720000000001</v>
      </c>
      <c r="W85" s="17">
        <f>'tariff calc step 1'!Y85</f>
        <v>11.140306000000001</v>
      </c>
      <c r="X85" s="17">
        <f>'tariff calc step 1'!Z85</f>
        <v>12.709384696988948</v>
      </c>
      <c r="Y85" s="17">
        <f>'tariff calc step 1'!AA85</f>
        <v>12.333890055467705</v>
      </c>
      <c r="Z85" s="17">
        <f>'tariff calc step 1'!AB85</f>
        <v>12.694781730504973</v>
      </c>
      <c r="AA85" s="17">
        <f>'tariff calc step 1'!AC85</f>
        <v>13.541554914301633</v>
      </c>
    </row>
    <row r="86" spans="2:27" x14ac:dyDescent="0.35">
      <c r="B86" s="5">
        <v>13</v>
      </c>
      <c r="C86" s="6" t="s">
        <v>28</v>
      </c>
      <c r="D86" s="8">
        <f t="shared" si="18"/>
        <v>4.338997</v>
      </c>
      <c r="E86" s="8">
        <f t="shared" si="14"/>
        <v>4.5949150000000003</v>
      </c>
      <c r="F86" s="8">
        <f t="shared" si="14"/>
        <v>3.161877</v>
      </c>
      <c r="G86" s="8">
        <f t="shared" si="14"/>
        <v>3.445948</v>
      </c>
      <c r="H86" s="8">
        <f t="shared" si="14"/>
        <v>3.7346689999999998</v>
      </c>
      <c r="I86" s="8">
        <f t="shared" si="19"/>
        <v>0.4529451983576136</v>
      </c>
      <c r="J86" s="8">
        <f t="shared" si="15"/>
        <v>1.3460636758475717</v>
      </c>
      <c r="K86" s="8">
        <f t="shared" si="16"/>
        <v>2.7819447696617852</v>
      </c>
      <c r="L86" s="8">
        <f t="shared" si="17"/>
        <v>2.7254980231750467</v>
      </c>
      <c r="S86" s="17">
        <f>'tariff calc step 1'!U86</f>
        <v>4.338997</v>
      </c>
      <c r="T86" s="17">
        <f>'tariff calc step 1'!V86</f>
        <v>4.5949150000000003</v>
      </c>
      <c r="U86" s="17">
        <f>'tariff calc step 1'!W86</f>
        <v>3.161877</v>
      </c>
      <c r="V86" s="17">
        <f>'tariff calc step 1'!X86</f>
        <v>3.445948</v>
      </c>
      <c r="W86" s="17">
        <f>'tariff calc step 1'!Y86</f>
        <v>3.7346689999999998</v>
      </c>
      <c r="X86" s="17">
        <f>'tariff calc step 1'!Z86</f>
        <v>5.383148481930184</v>
      </c>
      <c r="Y86" s="17">
        <f>'tariff calc step 1'!AA86</f>
        <v>6.0428348284346542</v>
      </c>
      <c r="Z86" s="17">
        <f>'tariff calc step 1'!AB86</f>
        <v>6.4090108169520486</v>
      </c>
      <c r="AA86" s="17">
        <f>'tariff calc step 1'!AC86</f>
        <v>7.1957928608573214</v>
      </c>
    </row>
    <row r="87" spans="2:27" x14ac:dyDescent="0.35">
      <c r="B87" s="5">
        <v>14</v>
      </c>
      <c r="C87" s="6" t="s">
        <v>29</v>
      </c>
      <c r="D87" s="7">
        <f t="shared" si="18"/>
        <v>1.4697709999999999</v>
      </c>
      <c r="E87" s="7">
        <f t="shared" si="14"/>
        <v>2.1434030000000002</v>
      </c>
      <c r="F87" s="7">
        <f t="shared" si="14"/>
        <v>1.01309</v>
      </c>
      <c r="G87" s="7">
        <f t="shared" si="14"/>
        <v>1.227625</v>
      </c>
      <c r="H87" s="7">
        <f t="shared" si="14"/>
        <v>3.7733569999999999</v>
      </c>
      <c r="I87" s="7">
        <f t="shared" si="19"/>
        <v>-1.8050441625800397</v>
      </c>
      <c r="J87" s="7">
        <f t="shared" si="15"/>
        <v>-1.4036139249532837</v>
      </c>
      <c r="K87" s="7">
        <f t="shared" si="16"/>
        <v>-0.59674769347076184</v>
      </c>
      <c r="L87" s="7">
        <f t="shared" si="17"/>
        <v>-1.5539129717768798</v>
      </c>
      <c r="S87" s="17">
        <f>'tariff calc step 1'!U87</f>
        <v>1.4697709999999999</v>
      </c>
      <c r="T87" s="17">
        <f>'tariff calc step 1'!V87</f>
        <v>2.1434030000000002</v>
      </c>
      <c r="U87" s="17">
        <f>'tariff calc step 1'!W87</f>
        <v>1.01309</v>
      </c>
      <c r="V87" s="17">
        <f>'tariff calc step 1'!X87</f>
        <v>1.227625</v>
      </c>
      <c r="W87" s="17">
        <f>'tariff calc step 1'!Y87</f>
        <v>3.7733569999999999</v>
      </c>
      <c r="X87" s="17">
        <f>'tariff calc step 1'!Z87</f>
        <v>3.1251591209925307</v>
      </c>
      <c r="Y87" s="17">
        <f>'tariff calc step 1'!AA87</f>
        <v>3.2931572276337988</v>
      </c>
      <c r="Z87" s="17">
        <f>'tariff calc step 1'!AB87</f>
        <v>3.0303183538195015</v>
      </c>
      <c r="AA87" s="17">
        <f>'tariff calc step 1'!AC87</f>
        <v>2.9163818659053948</v>
      </c>
    </row>
    <row r="88" spans="2:27" x14ac:dyDescent="0.35">
      <c r="B88" s="5">
        <v>15</v>
      </c>
      <c r="C88" s="6" t="s">
        <v>30</v>
      </c>
      <c r="D88" s="8">
        <f t="shared" si="18"/>
        <v>0.326714</v>
      </c>
      <c r="E88" s="8">
        <f t="shared" si="14"/>
        <v>0.25273099999999998</v>
      </c>
      <c r="F88" s="8">
        <f t="shared" si="14"/>
        <v>0.150279</v>
      </c>
      <c r="G88" s="8">
        <f t="shared" si="14"/>
        <v>0.18217</v>
      </c>
      <c r="H88" s="8">
        <f t="shared" si="14"/>
        <v>0.12748499999999999</v>
      </c>
      <c r="I88" s="8">
        <f t="shared" si="19"/>
        <v>-2.9122535949916291</v>
      </c>
      <c r="J88" s="8">
        <f t="shared" si="15"/>
        <v>-2.5867295938306314</v>
      </c>
      <c r="K88" s="8">
        <f t="shared" si="16"/>
        <v>-1.3703811823558834</v>
      </c>
      <c r="L88" s="8">
        <f t="shared" si="17"/>
        <v>-2.3521048223330809</v>
      </c>
      <c r="S88" s="17">
        <f>'tariff calc step 1'!U88</f>
        <v>0.326714</v>
      </c>
      <c r="T88" s="17">
        <f>'tariff calc step 1'!V88</f>
        <v>0.25273099999999998</v>
      </c>
      <c r="U88" s="17">
        <f>'tariff calc step 1'!W88</f>
        <v>0.150279</v>
      </c>
      <c r="V88" s="17">
        <f>'tariff calc step 1'!X88</f>
        <v>0.18217</v>
      </c>
      <c r="W88" s="17">
        <f>'tariff calc step 1'!Y88</f>
        <v>0.12748499999999999</v>
      </c>
      <c r="X88" s="17">
        <f>'tariff calc step 1'!Z88</f>
        <v>2.0179496885809414</v>
      </c>
      <c r="Y88" s="17">
        <f>'tariff calc step 1'!AA88</f>
        <v>2.1100415587564512</v>
      </c>
      <c r="Z88" s="17">
        <f>'tariff calc step 1'!AB88</f>
        <v>2.25668486493438</v>
      </c>
      <c r="AA88" s="17">
        <f>'tariff calc step 1'!AC88</f>
        <v>2.1181900153491937</v>
      </c>
    </row>
    <row r="89" spans="2:27" x14ac:dyDescent="0.35">
      <c r="B89" s="5">
        <v>16</v>
      </c>
      <c r="C89" s="6" t="s">
        <v>31</v>
      </c>
      <c r="D89" s="7">
        <f t="shared" si="18"/>
        <v>0</v>
      </c>
      <c r="E89" s="7">
        <f t="shared" si="14"/>
        <v>-1.7818000000000001E-2</v>
      </c>
      <c r="F89" s="7">
        <f t="shared" si="14"/>
        <v>0</v>
      </c>
      <c r="G89" s="7">
        <f t="shared" si="14"/>
        <v>0</v>
      </c>
      <c r="H89" s="7">
        <f t="shared" si="14"/>
        <v>0</v>
      </c>
      <c r="I89" s="7">
        <f t="shared" si="19"/>
        <v>-4.6041751805176236</v>
      </c>
      <c r="J89" s="7">
        <f t="shared" si="15"/>
        <v>-4.2857889618342675</v>
      </c>
      <c r="K89" s="7">
        <f t="shared" si="16"/>
        <v>-3.3572482275633435</v>
      </c>
      <c r="L89" s="7">
        <f t="shared" si="17"/>
        <v>-4.2911732337181405</v>
      </c>
      <c r="S89" s="17">
        <f>'tariff calc step 1'!U89</f>
        <v>0</v>
      </c>
      <c r="T89" s="17">
        <f>'tariff calc step 1'!V89</f>
        <v>-1.7818000000000001E-2</v>
      </c>
      <c r="U89" s="17">
        <f>'tariff calc step 1'!W89</f>
        <v>0</v>
      </c>
      <c r="V89" s="17">
        <f>'tariff calc step 1'!X89</f>
        <v>0</v>
      </c>
      <c r="W89" s="17">
        <f>'tariff calc step 1'!Y89</f>
        <v>0</v>
      </c>
      <c r="X89" s="17">
        <f>'tariff calc step 1'!Z89</f>
        <v>0.32602810305494673</v>
      </c>
      <c r="Y89" s="17">
        <f>'tariff calc step 1'!AA89</f>
        <v>0.41098219075281545</v>
      </c>
      <c r="Z89" s="17">
        <f>'tariff calc step 1'!AB89</f>
        <v>0.26981781972691965</v>
      </c>
      <c r="AA89" s="17">
        <f>'tariff calc step 1'!AC89</f>
        <v>0.17912160396413407</v>
      </c>
    </row>
    <row r="90" spans="2:27" x14ac:dyDescent="0.35">
      <c r="B90" s="5">
        <v>17</v>
      </c>
      <c r="C90" s="6" t="s">
        <v>32</v>
      </c>
      <c r="D90" s="8">
        <f t="shared" si="18"/>
        <v>0</v>
      </c>
      <c r="E90" s="8">
        <f t="shared" si="14"/>
        <v>-1.7818000000000001E-2</v>
      </c>
      <c r="F90" s="8">
        <f t="shared" si="14"/>
        <v>0</v>
      </c>
      <c r="G90" s="8">
        <f t="shared" si="14"/>
        <v>0</v>
      </c>
      <c r="H90" s="8">
        <f t="shared" si="14"/>
        <v>0</v>
      </c>
      <c r="I90" s="8">
        <f t="shared" si="19"/>
        <v>-4.6632978658141386</v>
      </c>
      <c r="J90" s="8">
        <f t="shared" si="15"/>
        <v>-4.3679458419349277</v>
      </c>
      <c r="K90" s="8">
        <f t="shared" si="16"/>
        <v>-3.2160287132111045</v>
      </c>
      <c r="L90" s="8">
        <f t="shared" si="17"/>
        <v>-3.9038991339899498</v>
      </c>
      <c r="S90" s="17">
        <f>'tariff calc step 1'!U90</f>
        <v>0</v>
      </c>
      <c r="T90" s="17">
        <f>'tariff calc step 1'!V90</f>
        <v>-1.7818000000000001E-2</v>
      </c>
      <c r="U90" s="17">
        <f>'tariff calc step 1'!W90</f>
        <v>0</v>
      </c>
      <c r="V90" s="17">
        <f>'tariff calc step 1'!X90</f>
        <v>0</v>
      </c>
      <c r="W90" s="17">
        <f>'tariff calc step 1'!Y90</f>
        <v>0</v>
      </c>
      <c r="X90" s="17">
        <f>'tariff calc step 1'!Z90</f>
        <v>0.26690541775843135</v>
      </c>
      <c r="Y90" s="17">
        <f>'tariff calc step 1'!AA90</f>
        <v>0.32882531065215459</v>
      </c>
      <c r="Z90" s="17">
        <f>'tariff calc step 1'!AB90</f>
        <v>0.41103733407915882</v>
      </c>
      <c r="AA90" s="17">
        <f>'tariff calc step 1'!AC90</f>
        <v>0.56639570369232461</v>
      </c>
    </row>
    <row r="91" spans="2:27" x14ac:dyDescent="0.35">
      <c r="B91" s="5">
        <v>18</v>
      </c>
      <c r="C91" s="6" t="s">
        <v>33</v>
      </c>
      <c r="D91" s="7">
        <f t="shared" si="18"/>
        <v>0</v>
      </c>
      <c r="E91" s="7">
        <f t="shared" si="14"/>
        <v>-1.7818000000000001E-2</v>
      </c>
      <c r="F91" s="7">
        <f t="shared" si="14"/>
        <v>0</v>
      </c>
      <c r="G91" s="7">
        <f t="shared" si="14"/>
        <v>0</v>
      </c>
      <c r="H91" s="7">
        <f t="shared" si="14"/>
        <v>0</v>
      </c>
      <c r="I91" s="7">
        <f t="shared" si="19"/>
        <v>-4.2082363958483695</v>
      </c>
      <c r="J91" s="7">
        <f t="shared" si="15"/>
        <v>-3.8730134401805647</v>
      </c>
      <c r="K91" s="7">
        <f t="shared" si="16"/>
        <v>-2.7376398311404428</v>
      </c>
      <c r="L91" s="7">
        <f t="shared" si="17"/>
        <v>-3.4095967639074987</v>
      </c>
      <c r="S91" s="17">
        <f>'tariff calc step 1'!U91</f>
        <v>0</v>
      </c>
      <c r="T91" s="17">
        <f>'tariff calc step 1'!V91</f>
        <v>-1.7818000000000001E-2</v>
      </c>
      <c r="U91" s="17">
        <f>'tariff calc step 1'!W91</f>
        <v>0</v>
      </c>
      <c r="V91" s="17">
        <f>'tariff calc step 1'!X91</f>
        <v>0</v>
      </c>
      <c r="W91" s="17">
        <f>'tariff calc step 1'!Y91</f>
        <v>0</v>
      </c>
      <c r="X91" s="17">
        <f>'tariff calc step 1'!Z91</f>
        <v>0.72196688772420092</v>
      </c>
      <c r="Y91" s="17">
        <f>'tariff calc step 1'!AA91</f>
        <v>0.82375771240651785</v>
      </c>
      <c r="Z91" s="17">
        <f>'tariff calc step 1'!AB91</f>
        <v>0.88942621614982054</v>
      </c>
      <c r="AA91" s="17">
        <f>'tariff calc step 1'!AC91</f>
        <v>1.0606980737747758</v>
      </c>
    </row>
    <row r="92" spans="2:27" x14ac:dyDescent="0.35">
      <c r="B92" s="5">
        <v>19</v>
      </c>
      <c r="C92" s="6" t="s">
        <v>34</v>
      </c>
      <c r="D92" s="8">
        <f t="shared" si="18"/>
        <v>0</v>
      </c>
      <c r="E92" s="8">
        <f t="shared" si="14"/>
        <v>-1.7818000000000001E-2</v>
      </c>
      <c r="F92" s="8">
        <f t="shared" si="14"/>
        <v>0</v>
      </c>
      <c r="G92" s="8">
        <f t="shared" si="14"/>
        <v>0</v>
      </c>
      <c r="H92" s="8">
        <f t="shared" si="14"/>
        <v>0</v>
      </c>
      <c r="I92" s="8">
        <f t="shared" si="19"/>
        <v>-4.6041751805176236</v>
      </c>
      <c r="J92" s="8">
        <f t="shared" si="15"/>
        <v>-4.2857889618342675</v>
      </c>
      <c r="K92" s="8">
        <f t="shared" si="16"/>
        <v>-3.3572482275633435</v>
      </c>
      <c r="L92" s="8">
        <f t="shared" si="17"/>
        <v>-4.2911732337181405</v>
      </c>
      <c r="S92" s="17">
        <f>'tariff calc step 1'!U92</f>
        <v>0</v>
      </c>
      <c r="T92" s="17">
        <f>'tariff calc step 1'!V92</f>
        <v>-1.7818000000000001E-2</v>
      </c>
      <c r="U92" s="17">
        <f>'tariff calc step 1'!W92</f>
        <v>0</v>
      </c>
      <c r="V92" s="17">
        <f>'tariff calc step 1'!X92</f>
        <v>0</v>
      </c>
      <c r="W92" s="17">
        <f>'tariff calc step 1'!Y92</f>
        <v>0</v>
      </c>
      <c r="X92" s="17">
        <f>'tariff calc step 1'!Z92</f>
        <v>0.32602810305494673</v>
      </c>
      <c r="Y92" s="17">
        <f>'tariff calc step 1'!AA92</f>
        <v>0.41098219075281545</v>
      </c>
      <c r="Z92" s="17">
        <f>'tariff calc step 1'!AB92</f>
        <v>0.26981781972691965</v>
      </c>
      <c r="AA92" s="17">
        <f>'tariff calc step 1'!AC92</f>
        <v>0.17912160396413407</v>
      </c>
    </row>
    <row r="93" spans="2:27" x14ac:dyDescent="0.35">
      <c r="B93" s="5">
        <v>20</v>
      </c>
      <c r="C93" s="6" t="s">
        <v>35</v>
      </c>
      <c r="D93" s="7">
        <f t="shared" si="18"/>
        <v>0</v>
      </c>
      <c r="E93" s="7">
        <f t="shared" si="14"/>
        <v>0</v>
      </c>
      <c r="F93" s="7">
        <f t="shared" si="14"/>
        <v>0</v>
      </c>
      <c r="G93" s="7">
        <f t="shared" si="14"/>
        <v>0</v>
      </c>
      <c r="H93" s="7">
        <f t="shared" si="14"/>
        <v>0</v>
      </c>
      <c r="I93" s="7">
        <f t="shared" si="19"/>
        <v>0</v>
      </c>
      <c r="J93" s="7">
        <f t="shared" si="15"/>
        <v>0</v>
      </c>
      <c r="K93" s="7">
        <f t="shared" si="16"/>
        <v>0</v>
      </c>
      <c r="L93" s="7">
        <f t="shared" si="17"/>
        <v>0</v>
      </c>
      <c r="S93" s="17">
        <f>'tariff calc step 1'!U93</f>
        <v>0</v>
      </c>
      <c r="T93" s="17">
        <f>'tariff calc step 1'!V93</f>
        <v>0</v>
      </c>
      <c r="U93" s="17">
        <f>'tariff calc step 1'!W93</f>
        <v>0</v>
      </c>
      <c r="V93" s="17">
        <f>'tariff calc step 1'!X93</f>
        <v>0</v>
      </c>
      <c r="W93" s="17">
        <f>'tariff calc step 1'!Y93</f>
        <v>0</v>
      </c>
      <c r="X93" s="17">
        <f>'tariff calc step 1'!Z93</f>
        <v>0</v>
      </c>
      <c r="Y93" s="17">
        <f>'tariff calc step 1'!AA93</f>
        <v>0</v>
      </c>
      <c r="Z93" s="17">
        <f>'tariff calc step 1'!AB93</f>
        <v>0</v>
      </c>
      <c r="AA93" s="17">
        <f>'tariff calc step 1'!AC93</f>
        <v>0</v>
      </c>
    </row>
    <row r="94" spans="2:27" x14ac:dyDescent="0.35">
      <c r="B94" s="5">
        <v>21</v>
      </c>
      <c r="C94" s="6" t="s">
        <v>36</v>
      </c>
      <c r="D94" s="8">
        <f t="shared" si="18"/>
        <v>0</v>
      </c>
      <c r="E94" s="8">
        <f t="shared" si="14"/>
        <v>0</v>
      </c>
      <c r="F94" s="8">
        <f t="shared" si="14"/>
        <v>0</v>
      </c>
      <c r="G94" s="8">
        <f t="shared" si="14"/>
        <v>0</v>
      </c>
      <c r="H94" s="8">
        <f t="shared" si="14"/>
        <v>0</v>
      </c>
      <c r="I94" s="8">
        <f t="shared" si="19"/>
        <v>0</v>
      </c>
      <c r="J94" s="8">
        <f t="shared" si="15"/>
        <v>0</v>
      </c>
      <c r="K94" s="8">
        <f t="shared" si="16"/>
        <v>0</v>
      </c>
      <c r="L94" s="8">
        <f t="shared" si="17"/>
        <v>0</v>
      </c>
      <c r="S94" s="17">
        <f>'tariff calc step 1'!U94</f>
        <v>0</v>
      </c>
      <c r="T94" s="17">
        <f>'tariff calc step 1'!V94</f>
        <v>0</v>
      </c>
      <c r="U94" s="17">
        <f>'tariff calc step 1'!W94</f>
        <v>0</v>
      </c>
      <c r="V94" s="17">
        <f>'tariff calc step 1'!X94</f>
        <v>0</v>
      </c>
      <c r="W94" s="17">
        <f>'tariff calc step 1'!Y94</f>
        <v>0</v>
      </c>
      <c r="X94" s="17">
        <f>'tariff calc step 1'!Z94</f>
        <v>0</v>
      </c>
      <c r="Y94" s="17">
        <f>'tariff calc step 1'!AA94</f>
        <v>0</v>
      </c>
      <c r="Z94" s="17">
        <f>'tariff calc step 1'!AB94</f>
        <v>0</v>
      </c>
      <c r="AA94" s="17">
        <f>'tariff calc step 1'!AC94</f>
        <v>0</v>
      </c>
    </row>
    <row r="95" spans="2:27" x14ac:dyDescent="0.35">
      <c r="B95" s="5">
        <v>22</v>
      </c>
      <c r="C95" s="6" t="s">
        <v>37</v>
      </c>
      <c r="D95" s="7">
        <f t="shared" si="18"/>
        <v>-10.695342999999999</v>
      </c>
      <c r="E95" s="7">
        <f t="shared" si="14"/>
        <v>-9.2422389999999996</v>
      </c>
      <c r="F95" s="7">
        <f t="shared" si="14"/>
        <v>-8.1924270000000003</v>
      </c>
      <c r="G95" s="7">
        <f t="shared" si="14"/>
        <v>-6.9528819999999998</v>
      </c>
      <c r="H95" s="7">
        <f t="shared" si="14"/>
        <v>-7.5827970000000002</v>
      </c>
      <c r="I95" s="7">
        <f t="shared" si="19"/>
        <v>-10.002228459704147</v>
      </c>
      <c r="J95" s="7">
        <f t="shared" si="15"/>
        <v>-10.202273028898222</v>
      </c>
      <c r="K95" s="7">
        <f t="shared" si="16"/>
        <v>-10.406318489476183</v>
      </c>
      <c r="L95" s="7">
        <f t="shared" si="17"/>
        <v>-10.614444859265724</v>
      </c>
      <c r="S95" s="17">
        <f>'tariff calc step 1'!U95</f>
        <v>-10.695342999999999</v>
      </c>
      <c r="T95" s="17">
        <f>'tariff calc step 1'!V95</f>
        <v>-9.2422389999999996</v>
      </c>
      <c r="U95" s="17">
        <f>'tariff calc step 1'!W95</f>
        <v>-8.1924270000000003</v>
      </c>
      <c r="V95" s="17">
        <f>'tariff calc step 1'!X95</f>
        <v>-6.9528819999999998</v>
      </c>
      <c r="W95" s="17">
        <f>'tariff calc step 1'!Y95</f>
        <v>-7.5827970000000002</v>
      </c>
      <c r="X95" s="17">
        <f>'tariff calc step 1'!Z95</f>
        <v>-5.0720251761315769</v>
      </c>
      <c r="Y95" s="17">
        <f>'tariff calc step 1'!AA95</f>
        <v>-5.505501876311139</v>
      </c>
      <c r="Z95" s="17">
        <f>'tariff calc step 1'!AB95</f>
        <v>-6.7792524421859195</v>
      </c>
      <c r="AA95" s="17">
        <f>'tariff calc step 1'!AC95</f>
        <v>-6.1441500215834504</v>
      </c>
    </row>
    <row r="96" spans="2:27" x14ac:dyDescent="0.35">
      <c r="B96" s="5">
        <v>23</v>
      </c>
      <c r="C96" s="6" t="s">
        <v>38</v>
      </c>
      <c r="D96" s="8">
        <f t="shared" si="18"/>
        <v>-3.3738830000000002</v>
      </c>
      <c r="E96" s="8">
        <f t="shared" si="14"/>
        <v>-3.1345830000000001</v>
      </c>
      <c r="F96" s="8">
        <f t="shared" si="14"/>
        <v>-3.6645810000000001</v>
      </c>
      <c r="G96" s="8">
        <f t="shared" si="14"/>
        <v>-3.8706149999999999</v>
      </c>
      <c r="H96" s="8">
        <f t="shared" si="14"/>
        <v>-3.5759069999999999</v>
      </c>
      <c r="I96" s="8">
        <f t="shared" si="19"/>
        <v>-4.7607803068593748</v>
      </c>
      <c r="J96" s="8">
        <f t="shared" si="15"/>
        <v>-4.4341624924964202</v>
      </c>
      <c r="K96" s="8">
        <f t="shared" si="16"/>
        <v>-3.3039477240869517</v>
      </c>
      <c r="L96" s="8">
        <f t="shared" si="17"/>
        <v>-4.0835844723734613</v>
      </c>
      <c r="S96" s="17">
        <f>'tariff calc step 1'!U96</f>
        <v>-3.3738830000000002</v>
      </c>
      <c r="T96" s="17">
        <f>'tariff calc step 1'!V96</f>
        <v>-3.1345830000000001</v>
      </c>
      <c r="U96" s="17">
        <f>'tariff calc step 1'!W96</f>
        <v>-3.6645810000000001</v>
      </c>
      <c r="V96" s="17">
        <f>'tariff calc step 1'!X96</f>
        <v>-3.8706149999999999</v>
      </c>
      <c r="W96" s="17">
        <f>'tariff calc step 1'!Y96</f>
        <v>-3.5759069999999999</v>
      </c>
      <c r="X96" s="17">
        <f>'tariff calc step 1'!Z96</f>
        <v>0.16942297671319562</v>
      </c>
      <c r="Y96" s="17">
        <f>'tariff calc step 1'!AA96</f>
        <v>0.26260866009066219</v>
      </c>
      <c r="Z96" s="17">
        <f>'tariff calc step 1'!AB96</f>
        <v>0.32311832320331174</v>
      </c>
      <c r="AA96" s="17">
        <f>'tariff calc step 1'!AC96</f>
        <v>0.38671036530881298</v>
      </c>
    </row>
    <row r="97" spans="2:27" x14ac:dyDescent="0.35">
      <c r="B97" s="5">
        <v>24</v>
      </c>
      <c r="C97" s="6" t="s">
        <v>39</v>
      </c>
      <c r="D97" s="7">
        <f t="shared" si="18"/>
        <v>0</v>
      </c>
      <c r="E97" s="7">
        <f t="shared" si="14"/>
        <v>0</v>
      </c>
      <c r="F97" s="7">
        <f t="shared" si="14"/>
        <v>0</v>
      </c>
      <c r="G97" s="7">
        <f t="shared" si="14"/>
        <v>0</v>
      </c>
      <c r="H97" s="7">
        <f t="shared" si="14"/>
        <v>0</v>
      </c>
      <c r="I97" s="7">
        <f t="shared" si="19"/>
        <v>-5.9491594330608173</v>
      </c>
      <c r="J97" s="7">
        <f t="shared" si="15"/>
        <v>-5.8350667675975485</v>
      </c>
      <c r="K97" s="7">
        <f t="shared" si="16"/>
        <v>-4.6959842474536959</v>
      </c>
      <c r="L97" s="7">
        <f t="shared" si="17"/>
        <v>-5.6263538824474235</v>
      </c>
      <c r="S97" s="17">
        <f>'tariff calc step 1'!U97</f>
        <v>0</v>
      </c>
      <c r="T97" s="17">
        <f>'tariff calc step 1'!V97</f>
        <v>0</v>
      </c>
      <c r="U97" s="17">
        <f>'tariff calc step 1'!W97</f>
        <v>0</v>
      </c>
      <c r="V97" s="17">
        <f>'tariff calc step 1'!X97</f>
        <v>0</v>
      </c>
      <c r="W97" s="17">
        <f>'tariff calc step 1'!Y97</f>
        <v>0</v>
      </c>
      <c r="X97" s="17">
        <f>'tariff calc step 1'!Z97</f>
        <v>-1.0189561494882464</v>
      </c>
      <c r="Y97" s="17">
        <f>'tariff calc step 1'!AA97</f>
        <v>-1.1382956150104657</v>
      </c>
      <c r="Z97" s="17">
        <f>'tariff calc step 1'!AB97</f>
        <v>-1.0689182001634321</v>
      </c>
      <c r="AA97" s="17">
        <f>'tariff calc step 1'!AC97</f>
        <v>-1.1560590447651486</v>
      </c>
    </row>
    <row r="98" spans="2:27" x14ac:dyDescent="0.35">
      <c r="B98" s="5">
        <v>25</v>
      </c>
      <c r="C98" s="6" t="s">
        <v>40</v>
      </c>
      <c r="D98" s="8">
        <f t="shared" si="18"/>
        <v>0</v>
      </c>
      <c r="E98" s="8">
        <f t="shared" si="14"/>
        <v>0</v>
      </c>
      <c r="F98" s="8">
        <f t="shared" si="14"/>
        <v>0</v>
      </c>
      <c r="G98" s="8">
        <f t="shared" si="14"/>
        <v>0</v>
      </c>
      <c r="H98" s="8">
        <f t="shared" si="14"/>
        <v>0</v>
      </c>
      <c r="I98" s="8">
        <f t="shared" si="19"/>
        <v>-5.0779732942794888</v>
      </c>
      <c r="J98" s="8">
        <f t="shared" si="15"/>
        <v>-4.861432514464525</v>
      </c>
      <c r="K98" s="8">
        <f t="shared" si="16"/>
        <v>-3.7977835088172918</v>
      </c>
      <c r="L98" s="8">
        <f t="shared" si="17"/>
        <v>-5.5963368846529962</v>
      </c>
      <c r="S98" s="17">
        <f>'tariff calc step 1'!U98</f>
        <v>0</v>
      </c>
      <c r="T98" s="17">
        <f>'tariff calc step 1'!V98</f>
        <v>0</v>
      </c>
      <c r="U98" s="17">
        <f>'tariff calc step 1'!W98</f>
        <v>0</v>
      </c>
      <c r="V98" s="17">
        <f>'tariff calc step 1'!X98</f>
        <v>0</v>
      </c>
      <c r="W98" s="17">
        <f>'tariff calc step 1'!Y98</f>
        <v>0</v>
      </c>
      <c r="X98" s="17">
        <f>'tariff calc step 1'!Z98</f>
        <v>-0.14777001070691806</v>
      </c>
      <c r="Y98" s="17">
        <f>'tariff calc step 1'!AA98</f>
        <v>-0.16466136187744243</v>
      </c>
      <c r="Z98" s="17">
        <f>'tariff calc step 1'!AB98</f>
        <v>-0.17071746152702857</v>
      </c>
      <c r="AA98" s="17">
        <f>'tariff calc step 1'!AC98</f>
        <v>-1.1260420469707213</v>
      </c>
    </row>
    <row r="99" spans="2:27" x14ac:dyDescent="0.35">
      <c r="B99" s="5">
        <v>26</v>
      </c>
      <c r="C99" s="6" t="s">
        <v>41</v>
      </c>
      <c r="D99" s="7">
        <f t="shared" si="18"/>
        <v>0</v>
      </c>
      <c r="E99" s="7">
        <f t="shared" si="14"/>
        <v>0</v>
      </c>
      <c r="F99" s="7">
        <f t="shared" si="14"/>
        <v>0</v>
      </c>
      <c r="G99" s="7">
        <f t="shared" si="14"/>
        <v>0</v>
      </c>
      <c r="H99" s="7">
        <f t="shared" si="14"/>
        <v>0</v>
      </c>
      <c r="I99" s="7">
        <f t="shared" si="19"/>
        <v>-5.0288754984403132</v>
      </c>
      <c r="J99" s="7">
        <f t="shared" si="15"/>
        <v>0</v>
      </c>
      <c r="K99" s="7">
        <f t="shared" si="16"/>
        <v>-4.085121966188817</v>
      </c>
      <c r="L99" s="7">
        <f t="shared" si="17"/>
        <v>-6.0617285499690983</v>
      </c>
      <c r="S99" s="17">
        <f>'tariff calc step 1'!U99</f>
        <v>0</v>
      </c>
      <c r="T99" s="17">
        <f>'tariff calc step 1'!V99</f>
        <v>0</v>
      </c>
      <c r="U99" s="17">
        <f>'tariff calc step 1'!W99</f>
        <v>0</v>
      </c>
      <c r="V99" s="17">
        <f>'tariff calc step 1'!X99</f>
        <v>0</v>
      </c>
      <c r="W99" s="17">
        <f>'tariff calc step 1'!Y99</f>
        <v>0</v>
      </c>
      <c r="X99" s="17">
        <f>'tariff calc step 1'!Z99</f>
        <v>-9.8672214867743219E-2</v>
      </c>
      <c r="Y99" s="17">
        <f>'tariff calc step 1'!AA99</f>
        <v>0</v>
      </c>
      <c r="Z99" s="17">
        <f>'tariff calc step 1'!AB99</f>
        <v>-0.4580559188985534</v>
      </c>
      <c r="AA99" s="17">
        <f>'tariff calc step 1'!AC99</f>
        <v>-1.5914337122868232</v>
      </c>
    </row>
    <row r="100" spans="2:27" x14ac:dyDescent="0.35">
      <c r="B100" s="5">
        <v>27</v>
      </c>
      <c r="C100" s="6" t="s">
        <v>42</v>
      </c>
      <c r="D100" s="8">
        <f t="shared" si="18"/>
        <v>0</v>
      </c>
      <c r="E100" s="8">
        <f t="shared" si="14"/>
        <v>0</v>
      </c>
      <c r="F100" s="8">
        <f t="shared" si="14"/>
        <v>0</v>
      </c>
      <c r="G100" s="8">
        <f t="shared" si="14"/>
        <v>0</v>
      </c>
      <c r="H100" s="8">
        <f t="shared" si="14"/>
        <v>0</v>
      </c>
      <c r="I100" s="8">
        <f t="shared" si="19"/>
        <v>-5.0288754984403132</v>
      </c>
      <c r="J100" s="8">
        <f t="shared" si="15"/>
        <v>0</v>
      </c>
      <c r="K100" s="8">
        <f t="shared" si="16"/>
        <v>-4.2813146743638715</v>
      </c>
      <c r="L100" s="8">
        <f t="shared" si="17"/>
        <v>-4.4652675857636837</v>
      </c>
      <c r="S100" s="17">
        <f>'tariff calc step 1'!U100</f>
        <v>0</v>
      </c>
      <c r="T100" s="17">
        <f>'tariff calc step 1'!V100</f>
        <v>0</v>
      </c>
      <c r="U100" s="17">
        <f>'tariff calc step 1'!W100</f>
        <v>0</v>
      </c>
      <c r="V100" s="17">
        <f>'tariff calc step 1'!X100</f>
        <v>0</v>
      </c>
      <c r="W100" s="17">
        <f>'tariff calc step 1'!Y100</f>
        <v>0</v>
      </c>
      <c r="X100" s="17">
        <f>'tariff calc step 1'!Z100</f>
        <v>-9.8672214867743219E-2</v>
      </c>
      <c r="Y100" s="17">
        <f>'tariff calc step 1'!AA100</f>
        <v>0</v>
      </c>
      <c r="Z100" s="17">
        <f>'tariff calc step 1'!AB100</f>
        <v>-0.65424862707360809</v>
      </c>
      <c r="AA100" s="17">
        <f>'tariff calc step 1'!AC100</f>
        <v>5.0272519185907937E-3</v>
      </c>
    </row>
    <row r="102" spans="2:27" x14ac:dyDescent="0.35">
      <c r="C102" s="36" t="s">
        <v>64</v>
      </c>
      <c r="D102" s="27" t="s">
        <v>2</v>
      </c>
      <c r="E102" s="27" t="s">
        <v>3</v>
      </c>
      <c r="F102" s="27" t="s">
        <v>4</v>
      </c>
      <c r="G102" s="27" t="s">
        <v>5</v>
      </c>
      <c r="H102" s="27" t="s">
        <v>6</v>
      </c>
      <c r="I102" s="27" t="s">
        <v>7</v>
      </c>
      <c r="J102" s="27" t="s">
        <v>8</v>
      </c>
      <c r="K102" s="27" t="s">
        <v>9</v>
      </c>
      <c r="L102" s="27" t="s">
        <v>10</v>
      </c>
    </row>
    <row r="103" spans="2:27" x14ac:dyDescent="0.35">
      <c r="C103" s="36"/>
      <c r="D103" s="28"/>
      <c r="E103" s="28"/>
      <c r="F103" s="28"/>
      <c r="G103" s="28"/>
      <c r="H103" s="28"/>
      <c r="I103" s="28"/>
      <c r="J103" s="28"/>
      <c r="K103" s="28"/>
      <c r="L103" s="28"/>
      <c r="R103" t="s">
        <v>76</v>
      </c>
      <c r="S103" s="20">
        <v>448.67180777193204</v>
      </c>
      <c r="T103" s="20">
        <v>574.62455073772765</v>
      </c>
      <c r="U103" s="20">
        <v>571.46644312180524</v>
      </c>
      <c r="V103" s="20">
        <v>678.4183412669455</v>
      </c>
      <c r="W103" s="20">
        <v>917.99568975486955</v>
      </c>
      <c r="X103" s="20">
        <v>693.12586844455848</v>
      </c>
      <c r="Y103" s="20">
        <v>802.9664001693717</v>
      </c>
      <c r="Z103" s="20">
        <v>820.51117873109263</v>
      </c>
      <c r="AA103" s="20">
        <v>648.81579007916298</v>
      </c>
    </row>
    <row r="104" spans="2:27" ht="15" thickBot="1" x14ac:dyDescent="0.4">
      <c r="C104" s="37"/>
      <c r="D104" s="1" t="s">
        <v>15</v>
      </c>
      <c r="E104" s="1" t="s">
        <v>15</v>
      </c>
      <c r="F104" s="1" t="s">
        <v>15</v>
      </c>
      <c r="G104" s="1" t="s">
        <v>15</v>
      </c>
      <c r="H104" s="1" t="s">
        <v>15</v>
      </c>
      <c r="I104" s="1" t="s">
        <v>15</v>
      </c>
      <c r="J104" s="1" t="s">
        <v>15</v>
      </c>
      <c r="K104" s="1" t="s">
        <v>15</v>
      </c>
      <c r="L104" s="1" t="s">
        <v>15</v>
      </c>
      <c r="R104" t="s">
        <v>77</v>
      </c>
      <c r="S104" s="20">
        <v>-151.81861629965209</v>
      </c>
      <c r="T104" s="20">
        <v>-251.46960457648163</v>
      </c>
      <c r="U104" s="20">
        <v>-230.94145576799156</v>
      </c>
      <c r="V104" s="20">
        <v>-328.47039856049389</v>
      </c>
      <c r="W104" s="20">
        <v>-507.46788421939294</v>
      </c>
      <c r="X104" s="20">
        <v>-345.06230137249474</v>
      </c>
      <c r="Y104" s="20">
        <v>-454.90543974891182</v>
      </c>
      <c r="Z104" s="20">
        <v>-472.44334065532655</v>
      </c>
      <c r="AA104" s="20">
        <v>-300.72804389776081</v>
      </c>
    </row>
    <row r="105" spans="2:27" ht="15" thickTop="1" x14ac:dyDescent="0.35">
      <c r="C105" s="6" t="s">
        <v>65</v>
      </c>
      <c r="D105" s="8"/>
      <c r="E105" s="8"/>
      <c r="F105" s="8"/>
      <c r="G105" s="8"/>
      <c r="H105" s="8"/>
      <c r="I105" s="8"/>
      <c r="J105" s="8"/>
      <c r="K105" s="8"/>
      <c r="L105" s="8"/>
      <c r="R105" t="s">
        <v>78</v>
      </c>
      <c r="S105" s="20">
        <v>-1.8258219090602292</v>
      </c>
      <c r="T105" s="20">
        <v>-2.6114685842232306</v>
      </c>
      <c r="U105" s="20">
        <v>-2.2762954827390298</v>
      </c>
      <c r="V105" s="20">
        <v>-2.9975846832204573</v>
      </c>
      <c r="W105" s="20">
        <v>-4.2589046152653829</v>
      </c>
      <c r="X105" s="20">
        <v>-4.2234042289148963</v>
      </c>
      <c r="Y105" s="20">
        <v>-5.4459522817181387</v>
      </c>
      <c r="Z105" s="20">
        <v>-5.870715782145469</v>
      </c>
      <c r="AA105" s="20">
        <v>-3.8874115912243354</v>
      </c>
    </row>
    <row r="106" spans="2:27" x14ac:dyDescent="0.35">
      <c r="C106" s="6" t="s">
        <v>66</v>
      </c>
      <c r="D106" s="7"/>
      <c r="E106" s="7"/>
      <c r="F106" s="7"/>
      <c r="G106" s="7"/>
      <c r="H106" s="7"/>
      <c r="I106" s="7"/>
      <c r="J106" s="7"/>
      <c r="K106" s="7"/>
      <c r="L106" s="7"/>
    </row>
    <row r="107" spans="2:27" x14ac:dyDescent="0.35">
      <c r="C107" s="6" t="s">
        <v>67</v>
      </c>
      <c r="D107" s="8"/>
      <c r="E107" s="8"/>
      <c r="F107" s="8"/>
      <c r="G107" s="8"/>
      <c r="H107" s="8"/>
      <c r="I107" s="8"/>
      <c r="J107" s="8"/>
      <c r="K107" s="8">
        <f t="shared" ref="K107:L107" si="23">K106-K105</f>
        <v>0</v>
      </c>
      <c r="L107" s="8">
        <f t="shared" si="23"/>
        <v>0</v>
      </c>
    </row>
  </sheetData>
  <mergeCells count="109">
    <mergeCell ref="C102:C104"/>
    <mergeCell ref="D102:D103"/>
    <mergeCell ref="E102:E103"/>
    <mergeCell ref="F102:F103"/>
    <mergeCell ref="G102:G103"/>
    <mergeCell ref="P71:P72"/>
    <mergeCell ref="Q71:Q72"/>
    <mergeCell ref="S71:S72"/>
    <mergeCell ref="T71:T72"/>
    <mergeCell ref="I71:I72"/>
    <mergeCell ref="J71:J72"/>
    <mergeCell ref="K71:K72"/>
    <mergeCell ref="L71:L72"/>
    <mergeCell ref="N71:N72"/>
    <mergeCell ref="O71:O72"/>
    <mergeCell ref="H102:H103"/>
    <mergeCell ref="I102:I103"/>
    <mergeCell ref="J102:J103"/>
    <mergeCell ref="K102:K103"/>
    <mergeCell ref="L102:L103"/>
    <mergeCell ref="D70:H70"/>
    <mergeCell ref="I70:L70"/>
    <mergeCell ref="S70:W70"/>
    <mergeCell ref="X70:AA70"/>
    <mergeCell ref="B71:C72"/>
    <mergeCell ref="D71:D72"/>
    <mergeCell ref="E71:E72"/>
    <mergeCell ref="F71:F72"/>
    <mergeCell ref="G71:G72"/>
    <mergeCell ref="H71:H72"/>
    <mergeCell ref="AA71:AA72"/>
    <mergeCell ref="U71:U72"/>
    <mergeCell ref="V71:V72"/>
    <mergeCell ref="W71:W72"/>
    <mergeCell ref="X71:X72"/>
    <mergeCell ref="Y71:Y72"/>
    <mergeCell ref="Z71:Z72"/>
    <mergeCell ref="AA5:AA6"/>
    <mergeCell ref="D37:H37"/>
    <mergeCell ref="I37:L37"/>
    <mergeCell ref="S37:W37"/>
    <mergeCell ref="X37:AA37"/>
    <mergeCell ref="Y5:Y6"/>
    <mergeCell ref="Z5:Z6"/>
    <mergeCell ref="V38:V39"/>
    <mergeCell ref="W38:W39"/>
    <mergeCell ref="X38:X39"/>
    <mergeCell ref="Y38:Y39"/>
    <mergeCell ref="Z38:Z39"/>
    <mergeCell ref="AA38:AA39"/>
    <mergeCell ref="O38:O39"/>
    <mergeCell ref="P38:P39"/>
    <mergeCell ref="Q38:Q39"/>
    <mergeCell ref="S38:S39"/>
    <mergeCell ref="T38:T39"/>
    <mergeCell ref="U38:U39"/>
    <mergeCell ref="B38:C39"/>
    <mergeCell ref="D38:D39"/>
    <mergeCell ref="E38:E39"/>
    <mergeCell ref="F38:F39"/>
    <mergeCell ref="G38:G39"/>
    <mergeCell ref="U5:U6"/>
    <mergeCell ref="V5:V6"/>
    <mergeCell ref="W5:W6"/>
    <mergeCell ref="X5:X6"/>
    <mergeCell ref="I5:I6"/>
    <mergeCell ref="J5:J6"/>
    <mergeCell ref="K5:K6"/>
    <mergeCell ref="L5:L6"/>
    <mergeCell ref="S5:S6"/>
    <mergeCell ref="T5:T6"/>
    <mergeCell ref="H38:H39"/>
    <mergeCell ref="I38:I39"/>
    <mergeCell ref="J38:J39"/>
    <mergeCell ref="K38:K39"/>
    <mergeCell ref="L38:L39"/>
    <mergeCell ref="N38:N39"/>
    <mergeCell ref="B5:C6"/>
    <mergeCell ref="D5:D6"/>
    <mergeCell ref="E5:E6"/>
    <mergeCell ref="F5:F6"/>
    <mergeCell ref="G5:G6"/>
    <mergeCell ref="H5:H6"/>
    <mergeCell ref="Q3:Q4"/>
    <mergeCell ref="S3:S4"/>
    <mergeCell ref="T3:T4"/>
    <mergeCell ref="J3:J4"/>
    <mergeCell ref="K3:K4"/>
    <mergeCell ref="L3:L4"/>
    <mergeCell ref="N3:N4"/>
    <mergeCell ref="O3:O4"/>
    <mergeCell ref="P3:P4"/>
    <mergeCell ref="D2:H2"/>
    <mergeCell ref="I2:L2"/>
    <mergeCell ref="S2:W2"/>
    <mergeCell ref="X2:AA2"/>
    <mergeCell ref="D3:D4"/>
    <mergeCell ref="E3:E4"/>
    <mergeCell ref="F3:F4"/>
    <mergeCell ref="G3:G4"/>
    <mergeCell ref="H3:H4"/>
    <mergeCell ref="I3:I4"/>
    <mergeCell ref="X3:X4"/>
    <mergeCell ref="Y3:Y4"/>
    <mergeCell ref="Z3:Z4"/>
    <mergeCell ref="AA3:AA4"/>
    <mergeCell ref="U3:U4"/>
    <mergeCell ref="V3:V4"/>
    <mergeCell ref="W3:W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5A132F-F579-4749-83B0-85DFFA31DE3B}">
  <sheetPr codeName="Sheet7"/>
  <dimension ref="B1:AR98"/>
  <sheetViews>
    <sheetView topLeftCell="J1" zoomScale="70" zoomScaleNormal="70" workbookViewId="0">
      <selection activeCell="AJ72" sqref="AJ72"/>
    </sheetView>
  </sheetViews>
  <sheetFormatPr defaultRowHeight="14.5" x14ac:dyDescent="0.35"/>
  <cols>
    <col min="3" max="3" width="35.453125" bestFit="1" customWidth="1"/>
    <col min="4" max="12" width="10.453125" customWidth="1"/>
    <col min="33" max="33" width="16.54296875" bestFit="1" customWidth="1"/>
    <col min="35" max="35" width="35.453125" bestFit="1" customWidth="1"/>
    <col min="36" max="44" width="10.453125" customWidth="1"/>
  </cols>
  <sheetData>
    <row r="1" spans="2:44" x14ac:dyDescent="0.35">
      <c r="B1" t="s">
        <v>68</v>
      </c>
      <c r="AG1" t="s">
        <v>82</v>
      </c>
      <c r="AH1" t="s">
        <v>68</v>
      </c>
    </row>
    <row r="2" spans="2:44" x14ac:dyDescent="0.35">
      <c r="B2" s="21">
        <v>0.45</v>
      </c>
      <c r="C2" t="s">
        <v>69</v>
      </c>
      <c r="AH2" s="21">
        <v>0.45</v>
      </c>
      <c r="AI2" t="s">
        <v>69</v>
      </c>
    </row>
    <row r="3" spans="2:44" x14ac:dyDescent="0.35">
      <c r="B3" s="31" t="s">
        <v>11</v>
      </c>
      <c r="C3" s="32"/>
      <c r="D3" s="27" t="s">
        <v>2</v>
      </c>
      <c r="E3" s="27" t="s">
        <v>3</v>
      </c>
      <c r="F3" s="27" t="s">
        <v>4</v>
      </c>
      <c r="G3" s="27" t="s">
        <v>5</v>
      </c>
      <c r="H3" s="27" t="s">
        <v>6</v>
      </c>
      <c r="I3" s="27" t="s">
        <v>7</v>
      </c>
      <c r="J3" s="27" t="s">
        <v>8</v>
      </c>
      <c r="K3" s="27" t="s">
        <v>9</v>
      </c>
      <c r="L3" s="27" t="s">
        <v>10</v>
      </c>
      <c r="AH3" s="31" t="s">
        <v>11</v>
      </c>
      <c r="AI3" s="32"/>
      <c r="AJ3" s="27" t="s">
        <v>2</v>
      </c>
      <c r="AK3" s="27" t="s">
        <v>3</v>
      </c>
      <c r="AL3" s="27" t="s">
        <v>4</v>
      </c>
      <c r="AM3" s="27" t="s">
        <v>5</v>
      </c>
      <c r="AN3" s="27" t="s">
        <v>6</v>
      </c>
      <c r="AO3" s="27" t="s">
        <v>7</v>
      </c>
      <c r="AP3" s="27" t="s">
        <v>8</v>
      </c>
      <c r="AQ3" s="27" t="s">
        <v>9</v>
      </c>
      <c r="AR3" s="27" t="s">
        <v>10</v>
      </c>
    </row>
    <row r="4" spans="2:44" x14ac:dyDescent="0.35">
      <c r="B4" s="33"/>
      <c r="C4" s="33"/>
      <c r="D4" s="28"/>
      <c r="E4" s="28"/>
      <c r="F4" s="28"/>
      <c r="G4" s="28"/>
      <c r="H4" s="28"/>
      <c r="I4" s="28"/>
      <c r="J4" s="28"/>
      <c r="K4" s="28"/>
      <c r="L4" s="28"/>
      <c r="AH4" s="33"/>
      <c r="AI4" s="33"/>
      <c r="AJ4" s="28"/>
      <c r="AK4" s="28"/>
      <c r="AL4" s="28"/>
      <c r="AM4" s="28"/>
      <c r="AN4" s="28"/>
      <c r="AO4" s="28"/>
      <c r="AP4" s="28"/>
      <c r="AQ4" s="28"/>
      <c r="AR4" s="28"/>
    </row>
    <row r="5" spans="2:44" ht="15" thickBot="1" x14ac:dyDescent="0.4">
      <c r="B5" s="1" t="s">
        <v>13</v>
      </c>
      <c r="C5" s="1" t="s">
        <v>14</v>
      </c>
      <c r="D5" s="1" t="s">
        <v>15</v>
      </c>
      <c r="E5" s="1" t="s">
        <v>15</v>
      </c>
      <c r="F5" s="1" t="s">
        <v>15</v>
      </c>
      <c r="G5" s="1" t="s">
        <v>15</v>
      </c>
      <c r="H5" s="1" t="s">
        <v>15</v>
      </c>
      <c r="I5" s="1" t="s">
        <v>15</v>
      </c>
      <c r="J5" s="1" t="s">
        <v>15</v>
      </c>
      <c r="K5" s="1" t="s">
        <v>15</v>
      </c>
      <c r="L5" s="1" t="s">
        <v>15</v>
      </c>
      <c r="AH5" s="1" t="s">
        <v>13</v>
      </c>
      <c r="AI5" s="1" t="s">
        <v>14</v>
      </c>
      <c r="AJ5" s="1" t="s">
        <v>15</v>
      </c>
      <c r="AK5" s="1" t="s">
        <v>15</v>
      </c>
      <c r="AL5" s="1" t="s">
        <v>15</v>
      </c>
      <c r="AM5" s="1" t="s">
        <v>15</v>
      </c>
      <c r="AN5" s="1" t="s">
        <v>15</v>
      </c>
      <c r="AO5" s="1" t="s">
        <v>15</v>
      </c>
      <c r="AP5" s="1" t="s">
        <v>15</v>
      </c>
      <c r="AQ5" s="1" t="s">
        <v>15</v>
      </c>
      <c r="AR5" s="1" t="s">
        <v>15</v>
      </c>
    </row>
    <row r="6" spans="2:44" ht="15" thickTop="1" x14ac:dyDescent="0.35">
      <c r="B6" s="2">
        <v>1</v>
      </c>
      <c r="C6" s="3" t="s">
        <v>16</v>
      </c>
      <c r="D6" s="22">
        <f>$B$2*'tariff calc step 2'!D41+'tariff calc step 2'!D74</f>
        <v>29.141335150000003</v>
      </c>
      <c r="E6" s="22">
        <f>$B$2*'tariff calc step 2'!E41+'tariff calc step 2'!E74</f>
        <v>29.865866449999999</v>
      </c>
      <c r="F6" s="22">
        <f>$B$2*'tariff calc step 2'!F41+'tariff calc step 2'!F74</f>
        <v>31.631431799999998</v>
      </c>
      <c r="G6" s="22">
        <f>$B$2*'tariff calc step 2'!G41+'tariff calc step 2'!G74</f>
        <v>41.133225350000004</v>
      </c>
      <c r="H6" s="22">
        <f>$B$2*'tariff calc step 2'!H41+'tariff calc step 2'!H74</f>
        <v>51.46395532371033</v>
      </c>
      <c r="I6" s="22">
        <f>$B$2*'tariff calc step 2'!I41+'tariff calc step 2'!I74</f>
        <v>44.593049315819165</v>
      </c>
      <c r="J6" s="22">
        <f>$B$2*'tariff calc step 2'!J41+'tariff calc step 2'!J74</f>
        <v>45.484910302135546</v>
      </c>
      <c r="K6" s="22">
        <f>$B$2*'tariff calc step 2'!K41+'tariff calc step 2'!K74</f>
        <v>45.89543548771718</v>
      </c>
      <c r="L6" s="22">
        <f>$B$2*'tariff calc step 2'!L41+'tariff calc step 2'!L74</f>
        <v>46.924254074767646</v>
      </c>
      <c r="AH6" s="2">
        <v>1</v>
      </c>
      <c r="AI6" s="3" t="s">
        <v>16</v>
      </c>
      <c r="AJ6" s="22">
        <f>D6+'tariff calc step 2'!S$105</f>
        <v>27.315513240939772</v>
      </c>
      <c r="AK6" s="22">
        <f>E6+'tariff calc step 2'!T$105</f>
        <v>27.254397865776767</v>
      </c>
      <c r="AL6" s="22">
        <f>F6+'tariff calc step 2'!U$105</f>
        <v>29.355136317260968</v>
      </c>
      <c r="AM6" s="22">
        <f>G6+'tariff calc step 2'!V$105</f>
        <v>38.135640666779544</v>
      </c>
      <c r="AN6" s="22">
        <f>H6+'tariff calc step 2'!W$105</f>
        <v>47.205050708444944</v>
      </c>
      <c r="AO6" s="22">
        <f>I6+'tariff calc step 2'!X$105</f>
        <v>40.369645086904271</v>
      </c>
      <c r="AP6" s="22">
        <f>J6+'tariff calc step 2'!Y$105</f>
        <v>40.038958020417411</v>
      </c>
      <c r="AQ6" s="22">
        <f>K6+'tariff calc step 2'!Z$105</f>
        <v>40.024719705571712</v>
      </c>
      <c r="AR6" s="22">
        <f>L6+'tariff calc step 2'!AA$105</f>
        <v>43.03684248354331</v>
      </c>
    </row>
    <row r="7" spans="2:44" x14ac:dyDescent="0.35">
      <c r="B7" s="5">
        <v>2</v>
      </c>
      <c r="C7" s="6" t="s">
        <v>17</v>
      </c>
      <c r="D7" s="23">
        <f>$B$2*'tariff calc step 2'!D42+'tariff calc step 2'!D75</f>
        <v>24.578979100000002</v>
      </c>
      <c r="E7" s="23">
        <f>$B$2*'tariff calc step 2'!E42+'tariff calc step 2'!E75</f>
        <v>25.906665199999999</v>
      </c>
      <c r="F7" s="23">
        <f>$B$2*'tariff calc step 2'!F42+'tariff calc step 2'!F75</f>
        <v>26.596577099999998</v>
      </c>
      <c r="G7" s="23">
        <f>$B$2*'tariff calc step 2'!G42+'tariff calc step 2'!G75</f>
        <v>31.132346599999998</v>
      </c>
      <c r="H7" s="23">
        <f>$B$2*'tariff calc step 2'!H42+'tariff calc step 2'!H75</f>
        <v>42.473467532324371</v>
      </c>
      <c r="I7" s="23">
        <f>$B$2*'tariff calc step 2'!I42+'tariff calc step 2'!I75</f>
        <v>37.554390126562403</v>
      </c>
      <c r="J7" s="23">
        <f>$B$2*'tariff calc step 2'!J42+'tariff calc step 2'!J75</f>
        <v>38.542895477229862</v>
      </c>
      <c r="K7" s="23">
        <f>$B$2*'tariff calc step 2'!K42+'tariff calc step 2'!K75</f>
        <v>42.243663008693609</v>
      </c>
      <c r="L7" s="23">
        <f>$B$2*'tariff calc step 2'!L42+'tariff calc step 2'!L75</f>
        <v>42.561893539459902</v>
      </c>
      <c r="AH7" s="5">
        <v>2</v>
      </c>
      <c r="AI7" s="6" t="s">
        <v>17</v>
      </c>
      <c r="AJ7" s="23">
        <f>D7+'tariff calc step 2'!S$105</f>
        <v>22.753157190939774</v>
      </c>
      <c r="AK7" s="23">
        <f>E7+'tariff calc step 2'!T$105</f>
        <v>23.295196615776767</v>
      </c>
      <c r="AL7" s="23">
        <f>F7+'tariff calc step 2'!U$105</f>
        <v>24.320281617260967</v>
      </c>
      <c r="AM7" s="23">
        <f>G7+'tariff calc step 2'!V$105</f>
        <v>28.134761916779542</v>
      </c>
      <c r="AN7" s="23">
        <f>H7+'tariff calc step 2'!W$105</f>
        <v>38.214562917058984</v>
      </c>
      <c r="AO7" s="23">
        <f>I7+'tariff calc step 2'!X$105</f>
        <v>33.330985897647508</v>
      </c>
      <c r="AP7" s="23">
        <f>J7+'tariff calc step 2'!Y$105</f>
        <v>33.096943195511727</v>
      </c>
      <c r="AQ7" s="23">
        <f>K7+'tariff calc step 2'!Z$105</f>
        <v>36.372947226548142</v>
      </c>
      <c r="AR7" s="23">
        <f>L7+'tariff calc step 2'!AA$105</f>
        <v>38.674481948235567</v>
      </c>
    </row>
    <row r="8" spans="2:44" x14ac:dyDescent="0.35">
      <c r="B8" s="5">
        <v>3</v>
      </c>
      <c r="C8" s="6" t="s">
        <v>18</v>
      </c>
      <c r="D8" s="24">
        <f>$B$2*'tariff calc step 2'!D43+'tariff calc step 2'!D76</f>
        <v>27.046051200000001</v>
      </c>
      <c r="E8" s="24">
        <f>$B$2*'tariff calc step 2'!E43+'tariff calc step 2'!E76</f>
        <v>28.4634429</v>
      </c>
      <c r="F8" s="24">
        <f>$B$2*'tariff calc step 2'!F43+'tariff calc step 2'!F76</f>
        <v>27.710295649999999</v>
      </c>
      <c r="G8" s="24">
        <f>$B$2*'tariff calc step 2'!G43+'tariff calc step 2'!G76</f>
        <v>29.4265629</v>
      </c>
      <c r="H8" s="24">
        <f>$B$2*'tariff calc step 2'!H43+'tariff calc step 2'!H76</f>
        <v>39.199823834738709</v>
      </c>
      <c r="I8" s="24">
        <f>$B$2*'tariff calc step 2'!I43+'tariff calc step 2'!I76</f>
        <v>37.076837528415567</v>
      </c>
      <c r="J8" s="24">
        <f>$B$2*'tariff calc step 2'!J43+'tariff calc step 2'!J76</f>
        <v>38.040029059263638</v>
      </c>
      <c r="K8" s="24">
        <f>$B$2*'tariff calc step 2'!K43+'tariff calc step 2'!K76</f>
        <v>38.879516788211411</v>
      </c>
      <c r="L8" s="24">
        <f>$B$2*'tariff calc step 2'!L43+'tariff calc step 2'!L76</f>
        <v>39.356837037295918</v>
      </c>
      <c r="AH8" s="5">
        <v>3</v>
      </c>
      <c r="AI8" s="6" t="s">
        <v>18</v>
      </c>
      <c r="AJ8" s="24">
        <f>D8+'tariff calc step 2'!S$105</f>
        <v>25.22022929093977</v>
      </c>
      <c r="AK8" s="24">
        <f>E8+'tariff calc step 2'!T$105</f>
        <v>25.851974315776769</v>
      </c>
      <c r="AL8" s="24">
        <f>F8+'tariff calc step 2'!U$105</f>
        <v>25.434000167260969</v>
      </c>
      <c r="AM8" s="24">
        <f>G8+'tariff calc step 2'!V$105</f>
        <v>26.428978216779544</v>
      </c>
      <c r="AN8" s="24">
        <f>H8+'tariff calc step 2'!W$105</f>
        <v>34.940919219473329</v>
      </c>
      <c r="AO8" s="24">
        <f>I8+'tariff calc step 2'!X$105</f>
        <v>32.853433299500672</v>
      </c>
      <c r="AP8" s="24">
        <f>J8+'tariff calc step 2'!Y$105</f>
        <v>32.594076777545496</v>
      </c>
      <c r="AQ8" s="24">
        <f>K8+'tariff calc step 2'!Z$105</f>
        <v>33.008801006065944</v>
      </c>
      <c r="AR8" s="24">
        <f>L8+'tariff calc step 2'!AA$105</f>
        <v>35.469425446071583</v>
      </c>
    </row>
    <row r="9" spans="2:44" x14ac:dyDescent="0.35">
      <c r="B9" s="5">
        <v>4</v>
      </c>
      <c r="C9" s="6" t="s">
        <v>19</v>
      </c>
      <c r="D9" s="23">
        <f>$B$2*'tariff calc step 2'!D44+'tariff calc step 2'!D77</f>
        <v>28.8228762</v>
      </c>
      <c r="E9" s="23">
        <f>$B$2*'tariff calc step 2'!E44+'tariff calc step 2'!E77</f>
        <v>37.745173899999998</v>
      </c>
      <c r="F9" s="23">
        <f>$B$2*'tariff calc step 2'!F44+'tariff calc step 2'!F77</f>
        <v>37.198488650000002</v>
      </c>
      <c r="G9" s="23">
        <f>$B$2*'tariff calc step 2'!G44+'tariff calc step 2'!G77</f>
        <v>38.960523899999998</v>
      </c>
      <c r="H9" s="23">
        <f>$B$2*'tariff calc step 2'!H44+'tariff calc step 2'!H77</f>
        <v>48.098901834738712</v>
      </c>
      <c r="I9" s="23">
        <f>$B$2*'tariff calc step 2'!I44+'tariff calc step 2'!I77</f>
        <v>41.472618508772307</v>
      </c>
      <c r="J9" s="23">
        <f>$B$2*'tariff calc step 2'!J44+'tariff calc step 2'!J77</f>
        <v>42.337299821648159</v>
      </c>
      <c r="K9" s="23">
        <f>$B$2*'tariff calc step 2'!K44+'tariff calc step 2'!K77</f>
        <v>43.644508051347891</v>
      </c>
      <c r="L9" s="23">
        <f>$B$2*'tariff calc step 2'!L44+'tariff calc step 2'!L77</f>
        <v>44.451548793192757</v>
      </c>
      <c r="AH9" s="5">
        <v>4</v>
      </c>
      <c r="AI9" s="6" t="s">
        <v>19</v>
      </c>
      <c r="AJ9" s="23">
        <f>D9+'tariff calc step 2'!S$105</f>
        <v>26.997054290939772</v>
      </c>
      <c r="AK9" s="23">
        <f>E9+'tariff calc step 2'!T$105</f>
        <v>35.133705315776766</v>
      </c>
      <c r="AL9" s="23">
        <f>F9+'tariff calc step 2'!U$105</f>
        <v>34.922193167260971</v>
      </c>
      <c r="AM9" s="23">
        <f>G9+'tariff calc step 2'!V$105</f>
        <v>35.962939216779539</v>
      </c>
      <c r="AN9" s="23">
        <f>H9+'tariff calc step 2'!W$105</f>
        <v>43.839997219473332</v>
      </c>
      <c r="AO9" s="23">
        <f>I9+'tariff calc step 2'!X$105</f>
        <v>37.249214279857412</v>
      </c>
      <c r="AP9" s="23">
        <f>J9+'tariff calc step 2'!Y$105</f>
        <v>36.891347539930024</v>
      </c>
      <c r="AQ9" s="23">
        <f>K9+'tariff calc step 2'!Z$105</f>
        <v>37.773792269202424</v>
      </c>
      <c r="AR9" s="23">
        <f>L9+'tariff calc step 2'!AA$105</f>
        <v>40.564137201968421</v>
      </c>
    </row>
    <row r="10" spans="2:44" x14ac:dyDescent="0.35">
      <c r="B10" s="5">
        <v>5</v>
      </c>
      <c r="C10" s="6" t="s">
        <v>20</v>
      </c>
      <c r="D10" s="24">
        <f>$B$2*'tariff calc step 2'!D45+'tariff calc step 2'!D78</f>
        <v>21.6738213</v>
      </c>
      <c r="E10" s="24">
        <f>$B$2*'tariff calc step 2'!E45+'tariff calc step 2'!E78</f>
        <v>23.199120149999999</v>
      </c>
      <c r="F10" s="24">
        <f>$B$2*'tariff calc step 2'!F45+'tariff calc step 2'!F78</f>
        <v>22.473503800000003</v>
      </c>
      <c r="G10" s="24">
        <f>$B$2*'tariff calc step 2'!G45+'tariff calc step 2'!G78</f>
        <v>23.694270700000001</v>
      </c>
      <c r="H10" s="24">
        <f>$B$2*'tariff calc step 2'!H45+'tariff calc step 2'!H78</f>
        <v>33.315622215980653</v>
      </c>
      <c r="I10" s="24">
        <f>$B$2*'tariff calc step 2'!I45+'tariff calc step 2'!I78</f>
        <v>36.063710152011694</v>
      </c>
      <c r="J10" s="24">
        <f>$B$2*'tariff calc step 2'!J45+'tariff calc step 2'!J78</f>
        <v>37.992218684753588</v>
      </c>
      <c r="K10" s="24">
        <f>$B$2*'tariff calc step 2'!K45+'tariff calc step 2'!K78</f>
        <v>38.789375517818179</v>
      </c>
      <c r="L10" s="24">
        <f>$B$2*'tariff calc step 2'!L45+'tariff calc step 2'!L78</f>
        <v>42.773730932381198</v>
      </c>
      <c r="AH10" s="5">
        <v>5</v>
      </c>
      <c r="AI10" s="6" t="s">
        <v>20</v>
      </c>
      <c r="AJ10" s="24">
        <f>D10+'tariff calc step 2'!S$105</f>
        <v>19.847999390939769</v>
      </c>
      <c r="AK10" s="24">
        <f>E10+'tariff calc step 2'!T$105</f>
        <v>20.587651565776767</v>
      </c>
      <c r="AL10" s="24">
        <f>F10+'tariff calc step 2'!U$105</f>
        <v>20.197208317260973</v>
      </c>
      <c r="AM10" s="24">
        <f>G10+'tariff calc step 2'!V$105</f>
        <v>20.696686016779545</v>
      </c>
      <c r="AN10" s="24">
        <f>H10+'tariff calc step 2'!W$105</f>
        <v>29.05671760071527</v>
      </c>
      <c r="AO10" s="24">
        <f>I10+'tariff calc step 2'!X$105</f>
        <v>31.8403059230968</v>
      </c>
      <c r="AP10" s="24">
        <f>J10+'tariff calc step 2'!Y$105</f>
        <v>32.546266403035446</v>
      </c>
      <c r="AQ10" s="24">
        <f>K10+'tariff calc step 2'!Z$105</f>
        <v>32.918659735672712</v>
      </c>
      <c r="AR10" s="24">
        <f>L10+'tariff calc step 2'!AA$105</f>
        <v>38.886319341156863</v>
      </c>
    </row>
    <row r="11" spans="2:44" x14ac:dyDescent="0.35">
      <c r="B11" s="5">
        <v>6</v>
      </c>
      <c r="C11" s="6" t="s">
        <v>21</v>
      </c>
      <c r="D11" s="23">
        <f>$B$2*'tariff calc step 2'!D46+'tariff calc step 2'!D79</f>
        <v>22.33954335</v>
      </c>
      <c r="E11" s="23">
        <f>$B$2*'tariff calc step 2'!E46+'tariff calc step 2'!E79</f>
        <v>22.88310105</v>
      </c>
      <c r="F11" s="23">
        <f>$B$2*'tariff calc step 2'!F46+'tariff calc step 2'!F79</f>
        <v>22.353517600000004</v>
      </c>
      <c r="G11" s="23">
        <f>$B$2*'tariff calc step 2'!G46+'tariff calc step 2'!G79</f>
        <v>23.523826150000001</v>
      </c>
      <c r="H11" s="23">
        <f>$B$2*'tariff calc step 2'!H46+'tariff calc step 2'!H79</f>
        <v>32.051091928901812</v>
      </c>
      <c r="I11" s="23">
        <f>$B$2*'tariff calc step 2'!I46+'tariff calc step 2'!I79</f>
        <v>29.005323728840551</v>
      </c>
      <c r="J11" s="23">
        <f>$B$2*'tariff calc step 2'!J46+'tariff calc step 2'!J79</f>
        <v>29.924372818403739</v>
      </c>
      <c r="K11" s="23">
        <f>$B$2*'tariff calc step 2'!K46+'tariff calc step 2'!K79</f>
        <v>30.900654040237121</v>
      </c>
      <c r="L11" s="23">
        <f>$B$2*'tariff calc step 2'!L46+'tariff calc step 2'!L79</f>
        <v>31.436610575668539</v>
      </c>
      <c r="AH11" s="5">
        <v>6</v>
      </c>
      <c r="AI11" s="6" t="s">
        <v>21</v>
      </c>
      <c r="AJ11" s="23">
        <f>D11+'tariff calc step 2'!S$105</f>
        <v>20.513721440939769</v>
      </c>
      <c r="AK11" s="23">
        <f>E11+'tariff calc step 2'!T$105</f>
        <v>20.271632465776769</v>
      </c>
      <c r="AL11" s="23">
        <f>F11+'tariff calc step 2'!U$105</f>
        <v>20.077222117260973</v>
      </c>
      <c r="AM11" s="23">
        <f>G11+'tariff calc step 2'!V$105</f>
        <v>20.526241466779545</v>
      </c>
      <c r="AN11" s="23">
        <f>H11+'tariff calc step 2'!W$105</f>
        <v>27.792187313636429</v>
      </c>
      <c r="AO11" s="23">
        <f>I11+'tariff calc step 2'!X$105</f>
        <v>24.781919499925657</v>
      </c>
      <c r="AP11" s="23">
        <f>J11+'tariff calc step 2'!Y$105</f>
        <v>24.478420536685601</v>
      </c>
      <c r="AQ11" s="23">
        <f>K11+'tariff calc step 2'!Z$105</f>
        <v>25.029938258091654</v>
      </c>
      <c r="AR11" s="23">
        <f>L11+'tariff calc step 2'!AA$105</f>
        <v>27.549198984444203</v>
      </c>
    </row>
    <row r="12" spans="2:44" x14ac:dyDescent="0.35">
      <c r="B12" s="5">
        <v>7</v>
      </c>
      <c r="C12" s="6" t="s">
        <v>22</v>
      </c>
      <c r="D12" s="24">
        <f>$B$2*'tariff calc step 2'!D47+'tariff calc step 2'!D80</f>
        <v>27.884464049999998</v>
      </c>
      <c r="E12" s="24">
        <f>$B$2*'tariff calc step 2'!E47+'tariff calc step 2'!E80</f>
        <v>31.079871000000001</v>
      </c>
      <c r="F12" s="24">
        <f>$B$2*'tariff calc step 2'!F47+'tariff calc step 2'!F80</f>
        <v>27.49143445</v>
      </c>
      <c r="G12" s="24">
        <f>$B$2*'tariff calc step 2'!G47+'tariff calc step 2'!G80</f>
        <v>27.4986964</v>
      </c>
      <c r="H12" s="24">
        <f>$B$2*'tariff calc step 2'!H47+'tariff calc step 2'!H80</f>
        <v>36.295654536972449</v>
      </c>
      <c r="I12" s="24">
        <f>$B$2*'tariff calc step 2'!I47+'tariff calc step 2'!I80</f>
        <v>31.966510569286477</v>
      </c>
      <c r="J12" s="24">
        <f>$B$2*'tariff calc step 2'!J47+'tariff calc step 2'!J80</f>
        <v>32.769336314416435</v>
      </c>
      <c r="K12" s="24">
        <f>$B$2*'tariff calc step 2'!K47+'tariff calc step 2'!K80</f>
        <v>34.403418660833985</v>
      </c>
      <c r="L12" s="24">
        <f>$B$2*'tariff calc step 2'!L47+'tariff calc step 2'!L80</f>
        <v>36.228786747743229</v>
      </c>
      <c r="AH12" s="5">
        <v>7</v>
      </c>
      <c r="AI12" s="6" t="s">
        <v>22</v>
      </c>
      <c r="AJ12" s="24">
        <f>D12+'tariff calc step 2'!S$105</f>
        <v>26.058642140939767</v>
      </c>
      <c r="AK12" s="24">
        <f>E12+'tariff calc step 2'!T$105</f>
        <v>28.468402415776769</v>
      </c>
      <c r="AL12" s="24">
        <f>F12+'tariff calc step 2'!U$105</f>
        <v>25.21513896726097</v>
      </c>
      <c r="AM12" s="24">
        <f>G12+'tariff calc step 2'!V$105</f>
        <v>24.501111716779544</v>
      </c>
      <c r="AN12" s="24">
        <f>H12+'tariff calc step 2'!W$105</f>
        <v>32.03674992170707</v>
      </c>
      <c r="AO12" s="24">
        <f>I12+'tariff calc step 2'!X$105</f>
        <v>27.743106340371583</v>
      </c>
      <c r="AP12" s="24">
        <f>J12+'tariff calc step 2'!Y$105</f>
        <v>27.323384032698296</v>
      </c>
      <c r="AQ12" s="24">
        <f>K12+'tariff calc step 2'!Z$105</f>
        <v>28.532702878688518</v>
      </c>
      <c r="AR12" s="24">
        <f>L12+'tariff calc step 2'!AA$105</f>
        <v>32.341375156518893</v>
      </c>
    </row>
    <row r="13" spans="2:44" x14ac:dyDescent="0.35">
      <c r="B13" s="5">
        <v>8</v>
      </c>
      <c r="C13" s="6" t="s">
        <v>23</v>
      </c>
      <c r="D13" s="23">
        <f>$B$2*'tariff calc step 2'!D48+'tariff calc step 2'!D81</f>
        <v>18.697955050000001</v>
      </c>
      <c r="E13" s="23">
        <f>$B$2*'tariff calc step 2'!E48+'tariff calc step 2'!E81</f>
        <v>19.538292999999999</v>
      </c>
      <c r="F13" s="23">
        <f>$B$2*'tariff calc step 2'!F48+'tariff calc step 2'!F81</f>
        <v>18.873864449999999</v>
      </c>
      <c r="G13" s="23">
        <f>$B$2*'tariff calc step 2'!G48+'tariff calc step 2'!G81</f>
        <v>19.8806194</v>
      </c>
      <c r="H13" s="23">
        <f>$B$2*'tariff calc step 2'!H48+'tariff calc step 2'!H81</f>
        <v>28.084984536972449</v>
      </c>
      <c r="I13" s="23">
        <f>$B$2*'tariff calc step 2'!I48+'tariff calc step 2'!I81</f>
        <v>26.642617515411416</v>
      </c>
      <c r="J13" s="23">
        <f>$B$2*'tariff calc step 2'!J48+'tariff calc step 2'!J81</f>
        <v>27.585317749039326</v>
      </c>
      <c r="K13" s="23">
        <f>$B$2*'tariff calc step 2'!K48+'tariff calc step 2'!K81</f>
        <v>28.885723123737058</v>
      </c>
      <c r="L13" s="23">
        <f>$B$2*'tariff calc step 2'!L48+'tariff calc step 2'!L81</f>
        <v>29.802532724039686</v>
      </c>
      <c r="AH13" s="5">
        <v>8</v>
      </c>
      <c r="AI13" s="6" t="s">
        <v>23</v>
      </c>
      <c r="AJ13" s="23">
        <f>D13+'tariff calc step 2'!S$105</f>
        <v>16.872133140939773</v>
      </c>
      <c r="AK13" s="23">
        <f>E13+'tariff calc step 2'!T$105</f>
        <v>16.926824415776768</v>
      </c>
      <c r="AL13" s="23">
        <f>F13+'tariff calc step 2'!U$105</f>
        <v>16.597568967260969</v>
      </c>
      <c r="AM13" s="23">
        <f>G13+'tariff calc step 2'!V$105</f>
        <v>16.883034716779544</v>
      </c>
      <c r="AN13" s="23">
        <f>H13+'tariff calc step 2'!W$105</f>
        <v>23.826079921707066</v>
      </c>
      <c r="AO13" s="23">
        <f>I13+'tariff calc step 2'!X$105</f>
        <v>22.419213286496522</v>
      </c>
      <c r="AP13" s="23">
        <f>J13+'tariff calc step 2'!Y$105</f>
        <v>22.139365467321188</v>
      </c>
      <c r="AQ13" s="23">
        <f>K13+'tariff calc step 2'!Z$105</f>
        <v>23.015007341591591</v>
      </c>
      <c r="AR13" s="23">
        <f>L13+'tariff calc step 2'!AA$105</f>
        <v>25.915121132815351</v>
      </c>
    </row>
    <row r="14" spans="2:44" x14ac:dyDescent="0.35">
      <c r="B14" s="5">
        <v>9</v>
      </c>
      <c r="C14" s="6" t="s">
        <v>24</v>
      </c>
      <c r="D14" s="24">
        <f>$B$2*'tariff calc step 2'!D49+'tariff calc step 2'!D82</f>
        <v>18.343064699999999</v>
      </c>
      <c r="E14" s="24">
        <f>$B$2*'tariff calc step 2'!E49+'tariff calc step 2'!E82</f>
        <v>19.543316900000001</v>
      </c>
      <c r="F14" s="24">
        <f>$B$2*'tariff calc step 2'!F49+'tariff calc step 2'!F82</f>
        <v>18.594505699999999</v>
      </c>
      <c r="G14" s="24">
        <f>$B$2*'tariff calc step 2'!G49+'tariff calc step 2'!G82</f>
        <v>18.311657400000001</v>
      </c>
      <c r="H14" s="24">
        <f>$B$2*'tariff calc step 2'!H49+'tariff calc step 2'!H82</f>
        <v>27.314051928392928</v>
      </c>
      <c r="I14" s="24">
        <f>$B$2*'tariff calc step 2'!I49+'tariff calc step 2'!I82</f>
        <v>28.080987253478256</v>
      </c>
      <c r="J14" s="24">
        <f>$B$2*'tariff calc step 2'!J49+'tariff calc step 2'!J82</f>
        <v>28.971552333875088</v>
      </c>
      <c r="K14" s="24">
        <f>$B$2*'tariff calc step 2'!K49+'tariff calc step 2'!K82</f>
        <v>30.004378495038949</v>
      </c>
      <c r="L14" s="24">
        <f>$B$2*'tariff calc step 2'!L49+'tariff calc step 2'!L82</f>
        <v>30.649191700005424</v>
      </c>
      <c r="AH14" s="5">
        <v>9</v>
      </c>
      <c r="AI14" s="6" t="s">
        <v>24</v>
      </c>
      <c r="AJ14" s="24">
        <f>D14+'tariff calc step 2'!S$105</f>
        <v>16.517242790939768</v>
      </c>
      <c r="AK14" s="24">
        <f>E14+'tariff calc step 2'!T$105</f>
        <v>16.931848315776769</v>
      </c>
      <c r="AL14" s="24">
        <f>F14+'tariff calc step 2'!U$105</f>
        <v>16.318210217260969</v>
      </c>
      <c r="AM14" s="24">
        <f>G14+'tariff calc step 2'!V$105</f>
        <v>15.314072716779544</v>
      </c>
      <c r="AN14" s="24">
        <f>H14+'tariff calc step 2'!W$105</f>
        <v>23.055147313127545</v>
      </c>
      <c r="AO14" s="24">
        <f>I14+'tariff calc step 2'!X$105</f>
        <v>23.857583024563361</v>
      </c>
      <c r="AP14" s="24">
        <f>J14+'tariff calc step 2'!Y$105</f>
        <v>23.52560005215695</v>
      </c>
      <c r="AQ14" s="24">
        <f>K14+'tariff calc step 2'!Z$105</f>
        <v>24.133662712893482</v>
      </c>
      <c r="AR14" s="24">
        <f>L14+'tariff calc step 2'!AA$105</f>
        <v>26.761780108781089</v>
      </c>
    </row>
    <row r="15" spans="2:44" x14ac:dyDescent="0.35">
      <c r="B15" s="5">
        <v>10</v>
      </c>
      <c r="C15" s="6" t="s">
        <v>25</v>
      </c>
      <c r="D15" s="23">
        <f>$B$2*'tariff calc step 2'!D50+'tariff calc step 2'!D83</f>
        <v>17.746350899999999</v>
      </c>
      <c r="E15" s="23">
        <f>$B$2*'tariff calc step 2'!E50+'tariff calc step 2'!E83</f>
        <v>18.957509250000001</v>
      </c>
      <c r="F15" s="23">
        <f>$B$2*'tariff calc step 2'!F50+'tariff calc step 2'!F83</f>
        <v>18.268165249999999</v>
      </c>
      <c r="G15" s="23">
        <f>$B$2*'tariff calc step 2'!G50+'tariff calc step 2'!G83</f>
        <v>19.113408550000003</v>
      </c>
      <c r="H15" s="23">
        <f>$B$2*'tariff calc step 2'!H50+'tariff calc step 2'!H83</f>
        <v>26.132444647691301</v>
      </c>
      <c r="I15" s="23">
        <f>$B$2*'tariff calc step 2'!I50+'tariff calc step 2'!I83</f>
        <v>22.473901934644203</v>
      </c>
      <c r="J15" s="23">
        <f>$B$2*'tariff calc step 2'!J50+'tariff calc step 2'!J83</f>
        <v>23.544979546239468</v>
      </c>
      <c r="K15" s="23">
        <f>$B$2*'tariff calc step 2'!K50+'tariff calc step 2'!K83</f>
        <v>24.729198350375157</v>
      </c>
      <c r="L15" s="23">
        <f>$B$2*'tariff calc step 2'!L50+'tariff calc step 2'!L83</f>
        <v>26.070994625308799</v>
      </c>
      <c r="AH15" s="5">
        <v>10</v>
      </c>
      <c r="AI15" s="6" t="s">
        <v>25</v>
      </c>
      <c r="AJ15" s="23">
        <f>D15+'tariff calc step 2'!S$105</f>
        <v>15.92052899093977</v>
      </c>
      <c r="AK15" s="23">
        <f>E15+'tariff calc step 2'!T$105</f>
        <v>16.346040665776769</v>
      </c>
      <c r="AL15" s="23">
        <f>F15+'tariff calc step 2'!U$105</f>
        <v>15.991869767260969</v>
      </c>
      <c r="AM15" s="23">
        <f>G15+'tariff calc step 2'!V$105</f>
        <v>16.115823866779547</v>
      </c>
      <c r="AN15" s="23">
        <f>H15+'tariff calc step 2'!W$105</f>
        <v>21.873540032425918</v>
      </c>
      <c r="AO15" s="23">
        <f>I15+'tariff calc step 2'!X$105</f>
        <v>18.250497705729309</v>
      </c>
      <c r="AP15" s="23">
        <f>J15+'tariff calc step 2'!Y$105</f>
        <v>18.099027264521329</v>
      </c>
      <c r="AQ15" s="23">
        <f>K15+'tariff calc step 2'!Z$105</f>
        <v>18.858482568229689</v>
      </c>
      <c r="AR15" s="23">
        <f>L15+'tariff calc step 2'!AA$105</f>
        <v>22.183583034084464</v>
      </c>
    </row>
    <row r="16" spans="2:44" x14ac:dyDescent="0.35">
      <c r="B16" s="5">
        <v>11</v>
      </c>
      <c r="C16" s="6" t="s">
        <v>26</v>
      </c>
      <c r="D16" s="24">
        <f>$B$2*'tariff calc step 2'!D51+'tariff calc step 2'!D84</f>
        <v>12.169393899999999</v>
      </c>
      <c r="E16" s="24">
        <f>$B$2*'tariff calc step 2'!E51+'tariff calc step 2'!E84</f>
        <v>13.728819250000001</v>
      </c>
      <c r="F16" s="24">
        <f>$B$2*'tariff calc step 2'!F51+'tariff calc step 2'!F84</f>
        <v>12.127709250000001</v>
      </c>
      <c r="G16" s="24">
        <f>$B$2*'tariff calc step 2'!G51+'tariff calc step 2'!G84</f>
        <v>13.127495550000001</v>
      </c>
      <c r="H16" s="24">
        <f>$B$2*'tariff calc step 2'!H51+'tariff calc step 2'!H84</f>
        <v>21.301765647691298</v>
      </c>
      <c r="I16" s="24">
        <f>$B$2*'tariff calc step 2'!I51+'tariff calc step 2'!I84</f>
        <v>16.813509644683833</v>
      </c>
      <c r="J16" s="24">
        <f>$B$2*'tariff calc step 2'!J51+'tariff calc step 2'!J84</f>
        <v>18.022757050147277</v>
      </c>
      <c r="K16" s="24">
        <f>$B$2*'tariff calc step 2'!K51+'tariff calc step 2'!K84</f>
        <v>18.594196826628828</v>
      </c>
      <c r="L16" s="24">
        <f>$B$2*'tariff calc step 2'!L51+'tariff calc step 2'!L84</f>
        <v>21.439320585827666</v>
      </c>
      <c r="AH16" s="5">
        <v>11</v>
      </c>
      <c r="AI16" s="6" t="s">
        <v>26</v>
      </c>
      <c r="AJ16" s="24">
        <f>D16+'tariff calc step 2'!S$105</f>
        <v>10.34357199093977</v>
      </c>
      <c r="AK16" s="24">
        <f>E16+'tariff calc step 2'!T$105</f>
        <v>11.117350665776771</v>
      </c>
      <c r="AL16" s="24">
        <f>F16+'tariff calc step 2'!U$105</f>
        <v>9.8514137672609703</v>
      </c>
      <c r="AM16" s="24">
        <f>G16+'tariff calc step 2'!V$105</f>
        <v>10.129910866779543</v>
      </c>
      <c r="AN16" s="24">
        <f>H16+'tariff calc step 2'!W$105</f>
        <v>17.042861032425915</v>
      </c>
      <c r="AO16" s="24">
        <f>I16+'tariff calc step 2'!X$105</f>
        <v>12.590105415768937</v>
      </c>
      <c r="AP16" s="24">
        <f>J16+'tariff calc step 2'!Y$105</f>
        <v>12.576804768429138</v>
      </c>
      <c r="AQ16" s="24">
        <f>K16+'tariff calc step 2'!Z$105</f>
        <v>12.723481044483359</v>
      </c>
      <c r="AR16" s="24">
        <f>L16+'tariff calc step 2'!AA$105</f>
        <v>17.55190899460333</v>
      </c>
    </row>
    <row r="17" spans="2:44" x14ac:dyDescent="0.35">
      <c r="B17" s="5">
        <v>12</v>
      </c>
      <c r="C17" s="6" t="s">
        <v>27</v>
      </c>
      <c r="D17" s="23">
        <f>$B$2*'tariff calc step 2'!D52+'tariff calc step 2'!D85</f>
        <v>11.0805016</v>
      </c>
      <c r="E17" s="23">
        <f>$B$2*'tariff calc step 2'!E52+'tariff calc step 2'!E85</f>
        <v>12.66159575</v>
      </c>
      <c r="F17" s="23">
        <f>$B$2*'tariff calc step 2'!F52+'tariff calc step 2'!F85</f>
        <v>12.154807049999999</v>
      </c>
      <c r="G17" s="23">
        <f>$B$2*'tariff calc step 2'!G52+'tariff calc step 2'!G85</f>
        <v>12.934605449999999</v>
      </c>
      <c r="H17" s="23">
        <f>$B$2*'tariff calc step 2'!H52+'tariff calc step 2'!H85</f>
        <v>17.888554290172134</v>
      </c>
      <c r="I17" s="23">
        <f>$B$2*'tariff calc step 2'!I52+'tariff calc step 2'!I85</f>
        <v>12.380439902989348</v>
      </c>
      <c r="J17" s="23">
        <f>$B$2*'tariff calc step 2'!J52+'tariff calc step 2'!J85</f>
        <v>12.307535822621713</v>
      </c>
      <c r="K17" s="23">
        <f>$B$2*'tariff calc step 2'!K52+'tariff calc step 2'!K85</f>
        <v>12.898093347723751</v>
      </c>
      <c r="L17" s="23">
        <f>$B$2*'tariff calc step 2'!L52+'tariff calc step 2'!L85</f>
        <v>13.381099326935979</v>
      </c>
      <c r="AH17" s="5">
        <v>12</v>
      </c>
      <c r="AI17" s="6" t="s">
        <v>27</v>
      </c>
      <c r="AJ17" s="23">
        <f>D17+'tariff calc step 2'!S$105</f>
        <v>9.2546796909397706</v>
      </c>
      <c r="AK17" s="23">
        <f>E17+'tariff calc step 2'!T$105</f>
        <v>10.05012716577677</v>
      </c>
      <c r="AL17" s="23">
        <f>F17+'tariff calc step 2'!U$105</f>
        <v>9.8785115672609685</v>
      </c>
      <c r="AM17" s="23">
        <f>G17+'tariff calc step 2'!V$105</f>
        <v>9.9370207667795416</v>
      </c>
      <c r="AN17" s="23">
        <f>H17+'tariff calc step 2'!W$105</f>
        <v>13.629649674906751</v>
      </c>
      <c r="AO17" s="23">
        <f>I17+'tariff calc step 2'!X$105</f>
        <v>8.1570356740744518</v>
      </c>
      <c r="AP17" s="23">
        <f>J17+'tariff calc step 2'!Y$105</f>
        <v>6.8615835409035739</v>
      </c>
      <c r="AQ17" s="23">
        <f>K17+'tariff calc step 2'!Z$105</f>
        <v>7.0273775655782824</v>
      </c>
      <c r="AR17" s="23">
        <f>L17+'tariff calc step 2'!AA$105</f>
        <v>9.493687735711644</v>
      </c>
    </row>
    <row r="18" spans="2:44" x14ac:dyDescent="0.35">
      <c r="B18" s="5">
        <v>13</v>
      </c>
      <c r="C18" s="6" t="s">
        <v>28</v>
      </c>
      <c r="D18" s="24">
        <f>$B$2*'tariff calc step 2'!D53+'tariff calc step 2'!D86</f>
        <v>7.49260825</v>
      </c>
      <c r="E18" s="24">
        <f>$B$2*'tariff calc step 2'!E53+'tariff calc step 2'!E86</f>
        <v>7.8108476500000004</v>
      </c>
      <c r="F18" s="24">
        <f>$B$2*'tariff calc step 2'!F53+'tariff calc step 2'!F86</f>
        <v>6.7202502000000006</v>
      </c>
      <c r="G18" s="24">
        <f>$B$2*'tariff calc step 2'!G53+'tariff calc step 2'!G86</f>
        <v>7.2326737000000003</v>
      </c>
      <c r="H18" s="24">
        <f>$B$2*'tariff calc step 2'!H53+'tariff calc step 2'!H86</f>
        <v>7.0797582524176192</v>
      </c>
      <c r="I18" s="24">
        <f>$B$2*'tariff calc step 2'!I53+'tariff calc step 2'!I86</f>
        <v>2.4446631727618753</v>
      </c>
      <c r="J18" s="24">
        <f>$B$2*'tariff calc step 2'!J53+'tariff calc step 2'!J86</f>
        <v>3.6522225334234215</v>
      </c>
      <c r="K18" s="24">
        <f>$B$2*'tariff calc step 2'!K53+'tariff calc step 2'!K86</f>
        <v>4.1050351458467631</v>
      </c>
      <c r="L18" s="24">
        <f>$B$2*'tariff calc step 2'!L53+'tariff calc step 2'!L86</f>
        <v>4.3696993158986137</v>
      </c>
      <c r="AH18" s="5">
        <v>13</v>
      </c>
      <c r="AI18" s="6" t="s">
        <v>28</v>
      </c>
      <c r="AJ18" s="24">
        <f>D18+'tariff calc step 2'!S$105</f>
        <v>5.6667863409397707</v>
      </c>
      <c r="AK18" s="24">
        <f>E18+'tariff calc step 2'!T$105</f>
        <v>5.1993790657767693</v>
      </c>
      <c r="AL18" s="24">
        <f>F18+'tariff calc step 2'!U$105</f>
        <v>4.4439547172609704</v>
      </c>
      <c r="AM18" s="24">
        <f>G18+'tariff calc step 2'!V$105</f>
        <v>4.2350890167795434</v>
      </c>
      <c r="AN18" s="24">
        <f>H18+'tariff calc step 2'!W$105</f>
        <v>2.8208536371522364</v>
      </c>
      <c r="AO18" s="24">
        <f>I18+'tariff calc step 2'!X$105</f>
        <v>-1.778741056153021</v>
      </c>
      <c r="AP18" s="24">
        <f>J18+'tariff calc step 2'!Y$105</f>
        <v>-1.7937297482947172</v>
      </c>
      <c r="AQ18" s="24">
        <f>K18+'tariff calc step 2'!Z$105</f>
        <v>-1.7656806362987059</v>
      </c>
      <c r="AR18" s="24">
        <f>L18+'tariff calc step 2'!AA$105</f>
        <v>0.48228772467427827</v>
      </c>
    </row>
    <row r="19" spans="2:44" x14ac:dyDescent="0.35">
      <c r="B19" s="5">
        <v>14</v>
      </c>
      <c r="C19" s="6" t="s">
        <v>29</v>
      </c>
      <c r="D19" s="23">
        <f>$B$2*'tariff calc step 2'!D54+'tariff calc step 2'!D87</f>
        <v>4.6233822499999997</v>
      </c>
      <c r="E19" s="23">
        <f>$B$2*'tariff calc step 2'!E54+'tariff calc step 2'!E87</f>
        <v>5.3593356500000002</v>
      </c>
      <c r="F19" s="23">
        <f>$B$2*'tariff calc step 2'!F54+'tariff calc step 2'!F87</f>
        <v>4.5714632000000002</v>
      </c>
      <c r="G19" s="23">
        <f>$B$2*'tariff calc step 2'!G54+'tariff calc step 2'!G87</f>
        <v>5.0143507000000005</v>
      </c>
      <c r="H19" s="23">
        <f>$B$2*'tariff calc step 2'!H54+'tariff calc step 2'!H87</f>
        <v>7.1184462524176197</v>
      </c>
      <c r="I19" s="23">
        <f>$B$2*'tariff calc step 2'!I54+'tariff calc step 2'!I87</f>
        <v>0.18667381182422216</v>
      </c>
      <c r="J19" s="23">
        <f>$B$2*'tariff calc step 2'!J54+'tariff calc step 2'!J87</f>
        <v>0.90254493262256608</v>
      </c>
      <c r="K19" s="23">
        <f>$B$2*'tariff calc step 2'!K54+'tariff calc step 2'!K87</f>
        <v>0.72634268271421609</v>
      </c>
      <c r="L19" s="23">
        <f>$B$2*'tariff calc step 2'!L54+'tariff calc step 2'!L87</f>
        <v>9.0288320946686929E-2</v>
      </c>
      <c r="AH19" s="5">
        <v>14</v>
      </c>
      <c r="AI19" s="6" t="s">
        <v>29</v>
      </c>
      <c r="AJ19" s="23">
        <f>D19+'tariff calc step 2'!S$105</f>
        <v>2.7975603409397705</v>
      </c>
      <c r="AK19" s="23">
        <f>E19+'tariff calc step 2'!T$105</f>
        <v>2.7478670657767696</v>
      </c>
      <c r="AL19" s="23">
        <f>F19+'tariff calc step 2'!U$105</f>
        <v>2.2951677172609704</v>
      </c>
      <c r="AM19" s="23">
        <f>G19+'tariff calc step 2'!V$105</f>
        <v>2.0167660167795431</v>
      </c>
      <c r="AN19" s="23">
        <f>H19+'tariff calc step 2'!W$105</f>
        <v>2.8595416371522369</v>
      </c>
      <c r="AO19" s="23">
        <f>I19+'tariff calc step 2'!X$105</f>
        <v>-4.0367304170906744</v>
      </c>
      <c r="AP19" s="23">
        <f>J19+'tariff calc step 2'!Y$105</f>
        <v>-4.5434073490955722</v>
      </c>
      <c r="AQ19" s="23">
        <f>K19+'tariff calc step 2'!Z$105</f>
        <v>-5.1443730994312524</v>
      </c>
      <c r="AR19" s="23">
        <f>L19+'tariff calc step 2'!AA$105</f>
        <v>-3.7971232702776483</v>
      </c>
    </row>
    <row r="20" spans="2:44" x14ac:dyDescent="0.35">
      <c r="B20" s="5">
        <v>15</v>
      </c>
      <c r="C20" s="6" t="s">
        <v>30</v>
      </c>
      <c r="D20" s="24">
        <f>$B$2*'tariff calc step 2'!D55+'tariff calc step 2'!D88</f>
        <v>1.6101846500000001</v>
      </c>
      <c r="E20" s="24">
        <f>$B$2*'tariff calc step 2'!E55+'tariff calc step 2'!E88</f>
        <v>1.73650115</v>
      </c>
      <c r="F20" s="24">
        <f>$B$2*'tariff calc step 2'!F55+'tariff calc step 2'!F88</f>
        <v>1.6049778000000001</v>
      </c>
      <c r="G20" s="24">
        <f>$B$2*'tariff calc step 2'!G55+'tariff calc step 2'!G88</f>
        <v>1.92684655</v>
      </c>
      <c r="H20" s="24">
        <f>$B$2*'tariff calc step 2'!H55+'tariff calc step 2'!H88</f>
        <v>1.1911726248236527</v>
      </c>
      <c r="I20" s="24">
        <f>$B$2*'tariff calc step 2'!I55+'tariff calc step 2'!I88</f>
        <v>-2.6058272480992195</v>
      </c>
      <c r="J20" s="24">
        <f>$B$2*'tariff calc step 2'!J55+'tariff calc step 2'!J88</f>
        <v>-2.0691736135548968</v>
      </c>
      <c r="K20" s="24">
        <f>$B$2*'tariff calc step 2'!K55+'tariff calc step 2'!K88</f>
        <v>-1.8313594406551945</v>
      </c>
      <c r="L20" s="24">
        <f>$B$2*'tariff calc step 2'!L55+'tariff calc step 2'!L88</f>
        <v>-3.0476317732804654</v>
      </c>
      <c r="AH20" s="5">
        <v>15</v>
      </c>
      <c r="AI20" s="6" t="s">
        <v>30</v>
      </c>
      <c r="AJ20" s="24">
        <f>D20+'tariff calc step 2'!S$105</f>
        <v>-0.21563725906022913</v>
      </c>
      <c r="AK20" s="24">
        <f>E20+'tariff calc step 2'!T$105</f>
        <v>-0.87496743422323053</v>
      </c>
      <c r="AL20" s="24">
        <f>F20+'tariff calc step 2'!U$105</f>
        <v>-0.6713176827390297</v>
      </c>
      <c r="AM20" s="24">
        <f>G20+'tariff calc step 2'!V$105</f>
        <v>-1.0707381332204573</v>
      </c>
      <c r="AN20" s="24">
        <f>H20+'tariff calc step 2'!W$105</f>
        <v>-3.0677319904417302</v>
      </c>
      <c r="AO20" s="24">
        <f>I20+'tariff calc step 2'!X$105</f>
        <v>-6.8292314770141154</v>
      </c>
      <c r="AP20" s="24">
        <f>J20+'tariff calc step 2'!Y$105</f>
        <v>-7.5151258952730355</v>
      </c>
      <c r="AQ20" s="24">
        <f>K20+'tariff calc step 2'!Z$105</f>
        <v>-7.7020752228006639</v>
      </c>
      <c r="AR20" s="24">
        <f>L20+'tariff calc step 2'!AA$105</f>
        <v>-6.9350433645048009</v>
      </c>
    </row>
    <row r="21" spans="2:44" x14ac:dyDescent="0.35">
      <c r="B21" s="5">
        <v>16</v>
      </c>
      <c r="C21" s="6" t="s">
        <v>31</v>
      </c>
      <c r="D21" s="23">
        <f>$B$2*'tariff calc step 2'!D56+'tariff calc step 2'!D89</f>
        <v>0.55024830000000002</v>
      </c>
      <c r="E21" s="23">
        <f>$B$2*'tariff calc step 2'!E56+'tariff calc step 2'!E89</f>
        <v>0.92562545000000007</v>
      </c>
      <c r="F21" s="23">
        <f>$B$2*'tariff calc step 2'!F56+'tariff calc step 2'!F89</f>
        <v>0.85162860000000007</v>
      </c>
      <c r="G21" s="23">
        <f>$B$2*'tariff calc step 2'!G56+'tariff calc step 2'!G89</f>
        <v>1.155618</v>
      </c>
      <c r="H21" s="23">
        <f>$B$2*'tariff calc step 2'!H56+'tariff calc step 2'!H89</f>
        <v>0.78374465524602233</v>
      </c>
      <c r="I21" s="23">
        <f>$B$2*'tariff calc step 2'!I56+'tariff calc step 2'!I89</f>
        <v>-5.7761473257869707</v>
      </c>
      <c r="J21" s="23">
        <f>$B$2*'tariff calc step 2'!J56+'tariff calc step 2'!J89</f>
        <v>-5.2143114253113678</v>
      </c>
      <c r="K21" s="23">
        <f>$B$2*'tariff calc step 2'!K56+'tariff calc step 2'!K89</f>
        <v>-5.2923911959230727</v>
      </c>
      <c r="L21" s="23">
        <f>$B$2*'tariff calc step 2'!L56+'tariff calc step 2'!L89</f>
        <v>-6.5874760603209346</v>
      </c>
      <c r="AH21" s="5">
        <v>16</v>
      </c>
      <c r="AI21" s="6" t="s">
        <v>31</v>
      </c>
      <c r="AJ21" s="23">
        <f>D21+'tariff calc step 2'!S$105</f>
        <v>-1.2755736090602292</v>
      </c>
      <c r="AK21" s="23">
        <f>E21+'tariff calc step 2'!T$105</f>
        <v>-1.6858431342232305</v>
      </c>
      <c r="AL21" s="23">
        <f>F21+'tariff calc step 2'!U$105</f>
        <v>-1.4246668827390296</v>
      </c>
      <c r="AM21" s="23">
        <f>G21+'tariff calc step 2'!V$105</f>
        <v>-1.8419666832204573</v>
      </c>
      <c r="AN21" s="23">
        <f>H21+'tariff calc step 2'!W$105</f>
        <v>-3.4751599600193606</v>
      </c>
      <c r="AO21" s="23">
        <f>I21+'tariff calc step 2'!X$105</f>
        <v>-9.999551554701867</v>
      </c>
      <c r="AP21" s="23">
        <f>J21+'tariff calc step 2'!Y$105</f>
        <v>-10.660263707029507</v>
      </c>
      <c r="AQ21" s="23">
        <f>K21+'tariff calc step 2'!Z$105</f>
        <v>-11.163106978068541</v>
      </c>
      <c r="AR21" s="23">
        <f>L21+'tariff calc step 2'!AA$105</f>
        <v>-10.47488765154527</v>
      </c>
    </row>
    <row r="22" spans="2:44" x14ac:dyDescent="0.35">
      <c r="B22" s="5">
        <v>17</v>
      </c>
      <c r="C22" s="6" t="s">
        <v>32</v>
      </c>
      <c r="D22" s="24">
        <f>$B$2*'tariff calc step 2'!D57+'tariff calc step 2'!D90</f>
        <v>0.20478869999999999</v>
      </c>
      <c r="E22" s="24">
        <f>$B$2*'tariff calc step 2'!E57+'tariff calc step 2'!E90</f>
        <v>-9.325195E-2</v>
      </c>
      <c r="F22" s="24">
        <f>$B$2*'tariff calc step 2'!F57+'tariff calc step 2'!F90</f>
        <v>-0.21999915</v>
      </c>
      <c r="G22" s="24">
        <f>$B$2*'tariff calc step 2'!G57+'tariff calc step 2'!G90</f>
        <v>-0.10751895</v>
      </c>
      <c r="H22" s="24">
        <f>$B$2*'tariff calc step 2'!H57+'tariff calc step 2'!H90</f>
        <v>-0.82312124970426448</v>
      </c>
      <c r="I22" s="24">
        <f>$B$2*'tariff calc step 2'!I57+'tariff calc step 2'!I90</f>
        <v>-5.9242359235534714</v>
      </c>
      <c r="J22" s="24">
        <f>$B$2*'tariff calc step 2'!J57+'tariff calc step 2'!J90</f>
        <v>-5.4064338276313109</v>
      </c>
      <c r="K22" s="24">
        <f>$B$2*'tariff calc step 2'!K57+'tariff calc step 2'!K90</f>
        <v>-5.0011825575183284</v>
      </c>
      <c r="L22" s="24">
        <f>$B$2*'tariff calc step 2'!L57+'tariff calc step 2'!L90</f>
        <v>-5.7746360192413073</v>
      </c>
      <c r="AH22" s="5">
        <v>17</v>
      </c>
      <c r="AI22" s="6" t="s">
        <v>32</v>
      </c>
      <c r="AJ22" s="24">
        <f>D22+'tariff calc step 2'!S$105</f>
        <v>-1.6210332090602293</v>
      </c>
      <c r="AK22" s="24">
        <f>E22+'tariff calc step 2'!T$105</f>
        <v>-2.7047205342232306</v>
      </c>
      <c r="AL22" s="24">
        <f>F22+'tariff calc step 2'!U$105</f>
        <v>-2.4962946327390299</v>
      </c>
      <c r="AM22" s="24">
        <f>G22+'tariff calc step 2'!V$105</f>
        <v>-3.1051036332204571</v>
      </c>
      <c r="AN22" s="24">
        <f>H22+'tariff calc step 2'!W$105</f>
        <v>-5.0820258649696477</v>
      </c>
      <c r="AO22" s="24">
        <f>I22+'tariff calc step 2'!X$105</f>
        <v>-10.147640152468368</v>
      </c>
      <c r="AP22" s="24">
        <f>J22+'tariff calc step 2'!Y$105</f>
        <v>-10.85238610934945</v>
      </c>
      <c r="AQ22" s="24">
        <f>K22+'tariff calc step 2'!Z$105</f>
        <v>-10.871898339663797</v>
      </c>
      <c r="AR22" s="24">
        <f>L22+'tariff calc step 2'!AA$105</f>
        <v>-9.6620476104656419</v>
      </c>
    </row>
    <row r="23" spans="2:44" x14ac:dyDescent="0.35">
      <c r="B23" s="5">
        <v>18</v>
      </c>
      <c r="C23" s="6" t="s">
        <v>33</v>
      </c>
      <c r="D23" s="23">
        <f>$B$2*'tariff calc step 2'!D58+'tariff calc step 2'!D91</f>
        <v>0.58650345000000004</v>
      </c>
      <c r="E23" s="23">
        <f>$B$2*'tariff calc step 2'!E58+'tariff calc step 2'!E91</f>
        <v>0.3313586</v>
      </c>
      <c r="F23" s="23">
        <f>$B$2*'tariff calc step 2'!F58+'tariff calc step 2'!F91</f>
        <v>0.19030905000000001</v>
      </c>
      <c r="G23" s="23">
        <f>$B$2*'tariff calc step 2'!G58+'tariff calc step 2'!G91</f>
        <v>0.1679436</v>
      </c>
      <c r="H23" s="23">
        <f>$B$2*'tariff calc step 2'!H58+'tariff calc step 2'!H91</f>
        <v>-0.40799488028777459</v>
      </c>
      <c r="I23" s="23">
        <f>$B$2*'tariff calc step 2'!I58+'tariff calc step 2'!I91</f>
        <v>-4.742363495927238</v>
      </c>
      <c r="J23" s="23">
        <f>$B$2*'tariff calc step 2'!J58+'tariff calc step 2'!J91</f>
        <v>-4.1914473258842255</v>
      </c>
      <c r="K23" s="23">
        <f>$B$2*'tariff calc step 2'!K58+'tariff calc step 2'!K91</f>
        <v>-4.0103223471188123</v>
      </c>
      <c r="L23" s="23">
        <f>$B$2*'tariff calc step 2'!L58+'tariff calc step 2'!L91</f>
        <v>-4.7653172563685144</v>
      </c>
      <c r="AH23" s="5">
        <v>18</v>
      </c>
      <c r="AI23" s="6" t="s">
        <v>33</v>
      </c>
      <c r="AJ23" s="23">
        <f>D23+'tariff calc step 2'!S$105</f>
        <v>-1.2393184590602293</v>
      </c>
      <c r="AK23" s="23">
        <f>E23+'tariff calc step 2'!T$105</f>
        <v>-2.2801099842232304</v>
      </c>
      <c r="AL23" s="23">
        <f>F23+'tariff calc step 2'!U$105</f>
        <v>-2.0859864327390296</v>
      </c>
      <c r="AM23" s="23">
        <f>G23+'tariff calc step 2'!V$105</f>
        <v>-2.8296410832204573</v>
      </c>
      <c r="AN23" s="23">
        <f>H23+'tariff calc step 2'!W$105</f>
        <v>-4.6668994955531575</v>
      </c>
      <c r="AO23" s="23">
        <f>I23+'tariff calc step 2'!X$105</f>
        <v>-8.9657677248421344</v>
      </c>
      <c r="AP23" s="23">
        <f>J23+'tariff calc step 2'!Y$105</f>
        <v>-9.6373996076023651</v>
      </c>
      <c r="AQ23" s="23">
        <f>K23+'tariff calc step 2'!Z$105</f>
        <v>-9.8810381292642813</v>
      </c>
      <c r="AR23" s="23">
        <f>L23+'tariff calc step 2'!AA$105</f>
        <v>-8.6527288475928508</v>
      </c>
    </row>
    <row r="24" spans="2:44" x14ac:dyDescent="0.35">
      <c r="B24" s="5">
        <v>19</v>
      </c>
      <c r="C24" s="6" t="s">
        <v>34</v>
      </c>
      <c r="D24" s="24">
        <f>$B$2*'tariff calc step 2'!D59+'tariff calc step 2'!D92</f>
        <v>0.29721375</v>
      </c>
      <c r="E24" s="24">
        <f>$B$2*'tariff calc step 2'!E59+'tariff calc step 2'!E92</f>
        <v>1.3916346499999999</v>
      </c>
      <c r="F24" s="24">
        <f>$B$2*'tariff calc step 2'!F59+'tariff calc step 2'!F92</f>
        <v>1.38211065</v>
      </c>
      <c r="G24" s="24">
        <f>$B$2*'tariff calc step 2'!G59+'tariff calc step 2'!G92</f>
        <v>1.69797825</v>
      </c>
      <c r="H24" s="24">
        <f>$B$2*'tariff calc step 2'!H59+'tariff calc step 2'!H92</f>
        <v>1.1685552809720805</v>
      </c>
      <c r="I24" s="24">
        <f>$B$2*'tariff calc step 2'!I59+'tariff calc step 2'!I92</f>
        <v>-6.2077892973979871</v>
      </c>
      <c r="J24" s="24">
        <f>$B$2*'tariff calc step 2'!J59+'tariff calc step 2'!J92</f>
        <v>-5.6722298676854779</v>
      </c>
      <c r="K24" s="24">
        <f>$B$2*'tariff calc step 2'!K59+'tariff calc step 2'!K92</f>
        <v>-5.7832837602385094</v>
      </c>
      <c r="L24" s="24">
        <f>$B$2*'tariff calc step 2'!L59+'tariff calc step 2'!L92</f>
        <v>-7.640392685058389</v>
      </c>
      <c r="AH24" s="5">
        <v>19</v>
      </c>
      <c r="AI24" s="6" t="s">
        <v>34</v>
      </c>
      <c r="AJ24" s="24">
        <f>D24+'tariff calc step 2'!S$105</f>
        <v>-1.5286081590602292</v>
      </c>
      <c r="AK24" s="24">
        <f>E24+'tariff calc step 2'!T$105</f>
        <v>-1.2198339342232307</v>
      </c>
      <c r="AL24" s="24">
        <f>F24+'tariff calc step 2'!U$105</f>
        <v>-0.89418483273902982</v>
      </c>
      <c r="AM24" s="24">
        <f>G24+'tariff calc step 2'!V$105</f>
        <v>-1.2996064332204573</v>
      </c>
      <c r="AN24" s="24">
        <f>H24+'tariff calc step 2'!W$105</f>
        <v>-3.0903493342933022</v>
      </c>
      <c r="AO24" s="24">
        <f>I24+'tariff calc step 2'!X$105</f>
        <v>-10.431193526312883</v>
      </c>
      <c r="AP24" s="24">
        <f>J24+'tariff calc step 2'!Y$105</f>
        <v>-11.118182149403616</v>
      </c>
      <c r="AQ24" s="24">
        <f>K24+'tariff calc step 2'!Z$105</f>
        <v>-11.653999542383978</v>
      </c>
      <c r="AR24" s="24">
        <f>L24+'tariff calc step 2'!AA$105</f>
        <v>-11.527804276282724</v>
      </c>
    </row>
    <row r="25" spans="2:44" x14ac:dyDescent="0.35">
      <c r="B25" s="5">
        <v>20</v>
      </c>
      <c r="C25" s="6" t="s">
        <v>35</v>
      </c>
      <c r="D25" s="23">
        <f>$B$2*'tariff calc step 2'!D60+'tariff calc step 2'!D93</f>
        <v>-3.8156953500000004</v>
      </c>
      <c r="E25" s="23">
        <f>$B$2*'tariff calc step 2'!E60+'tariff calc step 2'!E93</f>
        <v>-3.2616382499999999</v>
      </c>
      <c r="F25" s="23">
        <f>$B$2*'tariff calc step 2'!F60+'tariff calc step 2'!F93</f>
        <v>-3.5457781500000003</v>
      </c>
      <c r="G25" s="23">
        <f>$B$2*'tariff calc step 2'!G60+'tariff calc step 2'!G93</f>
        <v>-3.5009104500000001</v>
      </c>
      <c r="H25" s="23">
        <f>$B$2*'tariff calc step 2'!H60+'tariff calc step 2'!H93</f>
        <v>-4.1214092270551435</v>
      </c>
      <c r="I25" s="23">
        <f>$B$2*'tariff calc step 2'!I60+'tariff calc step 2'!I93</f>
        <v>-3.2774542064913588</v>
      </c>
      <c r="J25" s="23">
        <f>$B$2*'tariff calc step 2'!J60+'tariff calc step 2'!J93</f>
        <v>-3.7312987372993809</v>
      </c>
      <c r="K25" s="23">
        <f>$B$2*'tariff calc step 2'!K60+'tariff calc step 2'!K93</f>
        <v>-4.1955943460510765</v>
      </c>
      <c r="L25" s="23">
        <f>$B$2*'tariff calc step 2'!L60+'tariff calc step 2'!L93</f>
        <v>-4.4273386057470585</v>
      </c>
      <c r="AH25" s="5">
        <v>20</v>
      </c>
      <c r="AI25" s="6" t="s">
        <v>35</v>
      </c>
      <c r="AJ25" s="23">
        <f>D25+'tariff calc step 2'!S$105</f>
        <v>-5.6415172590602296</v>
      </c>
      <c r="AK25" s="23">
        <f>E25+'tariff calc step 2'!T$105</f>
        <v>-5.8731068342232309</v>
      </c>
      <c r="AL25" s="23">
        <f>F25+'tariff calc step 2'!U$105</f>
        <v>-5.8220736327390306</v>
      </c>
      <c r="AM25" s="23">
        <f>G25+'tariff calc step 2'!V$105</f>
        <v>-6.498495133220457</v>
      </c>
      <c r="AN25" s="23">
        <f>H25+'tariff calc step 2'!W$105</f>
        <v>-8.3803138423205255</v>
      </c>
      <c r="AO25" s="23">
        <f>I25+'tariff calc step 2'!X$105</f>
        <v>-7.5008584354062551</v>
      </c>
      <c r="AP25" s="23">
        <f>J25+'tariff calc step 2'!Y$105</f>
        <v>-9.1772510190175201</v>
      </c>
      <c r="AQ25" s="23">
        <f>K25+'tariff calc step 2'!Z$105</f>
        <v>-10.066310128196545</v>
      </c>
      <c r="AR25" s="23">
        <f>L25+'tariff calc step 2'!AA$105</f>
        <v>-8.3147501969713939</v>
      </c>
    </row>
    <row r="26" spans="2:44" x14ac:dyDescent="0.35">
      <c r="B26" s="5">
        <v>21</v>
      </c>
      <c r="C26" s="6" t="s">
        <v>36</v>
      </c>
      <c r="D26" s="24">
        <f>$B$2*'tariff calc step 2'!D61+'tariff calc step 2'!D94</f>
        <v>-3.7139319000000004</v>
      </c>
      <c r="E26" s="24">
        <f>$B$2*'tariff calc step 2'!E61+'tariff calc step 2'!E94</f>
        <v>-3.5114773500000003</v>
      </c>
      <c r="F26" s="24">
        <f>$B$2*'tariff calc step 2'!F61+'tariff calc step 2'!F94</f>
        <v>-3.4336269000000001</v>
      </c>
      <c r="G26" s="24">
        <f>$B$2*'tariff calc step 2'!G61+'tariff calc step 2'!G94</f>
        <v>-3.2851831499999999</v>
      </c>
      <c r="H26" s="24">
        <f>$B$2*'tariff calc step 2'!H61+'tariff calc step 2'!H94</f>
        <v>-4.0320871023137341</v>
      </c>
      <c r="I26" s="24">
        <f>$B$2*'tariff calc step 2'!I61+'tariff calc step 2'!I94</f>
        <v>-3.2913582716216281</v>
      </c>
      <c r="J26" s="24">
        <f>$B$2*'tariff calc step 2'!J61+'tariff calc step 2'!J94</f>
        <v>-3.7533712817120319</v>
      </c>
      <c r="K26" s="24">
        <f>$B$2*'tariff calc step 2'!K61+'tariff calc step 2'!K94</f>
        <v>-4.2088314774592952</v>
      </c>
      <c r="L26" s="24">
        <f>$B$2*'tariff calc step 2'!L61+'tariff calc step 2'!L94</f>
        <v>-4.4327130149071934</v>
      </c>
      <c r="AH26" s="5">
        <v>21</v>
      </c>
      <c r="AI26" s="6" t="s">
        <v>36</v>
      </c>
      <c r="AJ26" s="24">
        <f>D26+'tariff calc step 2'!S$105</f>
        <v>-5.5397538090602296</v>
      </c>
      <c r="AK26" s="24">
        <f>E26+'tariff calc step 2'!T$105</f>
        <v>-6.1229459342232309</v>
      </c>
      <c r="AL26" s="24">
        <f>F26+'tariff calc step 2'!U$105</f>
        <v>-5.7099223827390304</v>
      </c>
      <c r="AM26" s="24">
        <f>G26+'tariff calc step 2'!V$105</f>
        <v>-6.2827678332204577</v>
      </c>
      <c r="AN26" s="24">
        <f>H26+'tariff calc step 2'!W$105</f>
        <v>-8.2909917175791179</v>
      </c>
      <c r="AO26" s="24">
        <f>I26+'tariff calc step 2'!X$105</f>
        <v>-7.5147625005365244</v>
      </c>
      <c r="AP26" s="24">
        <f>J26+'tariff calc step 2'!Y$105</f>
        <v>-9.1993235634301698</v>
      </c>
      <c r="AQ26" s="24">
        <f>K26+'tariff calc step 2'!Z$105</f>
        <v>-10.079547259604764</v>
      </c>
      <c r="AR26" s="24">
        <f>L26+'tariff calc step 2'!AA$105</f>
        <v>-8.3201246061315288</v>
      </c>
    </row>
    <row r="27" spans="2:44" x14ac:dyDescent="0.35">
      <c r="B27" s="5">
        <v>22</v>
      </c>
      <c r="C27" s="6" t="s">
        <v>37</v>
      </c>
      <c r="D27" s="23">
        <f>$B$2*'tariff calc step 2'!D62+'tariff calc step 2'!D95</f>
        <v>-9.3714123999999988</v>
      </c>
      <c r="E27" s="23">
        <f>$B$2*'tariff calc step 2'!E62+'tariff calc step 2'!E95</f>
        <v>-8.4728339500000001</v>
      </c>
      <c r="F27" s="23">
        <f>$B$2*'tariff calc step 2'!F62+'tariff calc step 2'!F95</f>
        <v>-7.3124650500000001</v>
      </c>
      <c r="G27" s="23">
        <f>$B$2*'tariff calc step 2'!G62+'tariff calc step 2'!G95</f>
        <v>-6.5942040999999998</v>
      </c>
      <c r="H27" s="23">
        <f>$B$2*'tariff calc step 2'!H62+'tariff calc step 2'!H95</f>
        <v>-7.6180672116136749</v>
      </c>
      <c r="I27" s="23">
        <f>$B$2*'tariff calc step 2'!I62+'tariff calc step 2'!I95</f>
        <v>-11.471082308438797</v>
      </c>
      <c r="J27" s="23">
        <f>$B$2*'tariff calc step 2'!J62+'tariff calc step 2'!J95</f>
        <v>-11.40706555436128</v>
      </c>
      <c r="K27" s="23">
        <f>$B$2*'tariff calc step 2'!K62+'tariff calc step 2'!K95</f>
        <v>-12.366517008333455</v>
      </c>
      <c r="L27" s="23">
        <f>$B$2*'tariff calc step 2'!L62+'tariff calc step 2'!L95</f>
        <v>-12.756252437840546</v>
      </c>
      <c r="AH27" s="5">
        <v>22</v>
      </c>
      <c r="AI27" s="6" t="s">
        <v>37</v>
      </c>
      <c r="AJ27" s="23">
        <f>D27+'tariff calc step 2'!S$105</f>
        <v>-11.197234309060228</v>
      </c>
      <c r="AK27" s="23">
        <f>E27+'tariff calc step 2'!T$105</f>
        <v>-11.08430253422323</v>
      </c>
      <c r="AL27" s="23">
        <f>F27+'tariff calc step 2'!U$105</f>
        <v>-9.5887605327390304</v>
      </c>
      <c r="AM27" s="23">
        <f>G27+'tariff calc step 2'!V$105</f>
        <v>-9.5917887832204567</v>
      </c>
      <c r="AN27" s="23">
        <f>H27+'tariff calc step 2'!W$105</f>
        <v>-11.876971826879057</v>
      </c>
      <c r="AO27" s="23">
        <f>I27+'tariff calc step 2'!X$105</f>
        <v>-15.694486537353693</v>
      </c>
      <c r="AP27" s="23">
        <f>J27+'tariff calc step 2'!Y$105</f>
        <v>-16.853017836079417</v>
      </c>
      <c r="AQ27" s="23">
        <f>K27+'tariff calc step 2'!Z$105</f>
        <v>-18.237232790478924</v>
      </c>
      <c r="AR27" s="23">
        <f>L27+'tariff calc step 2'!AA$105</f>
        <v>-16.64366402906488</v>
      </c>
    </row>
    <row r="28" spans="2:44" x14ac:dyDescent="0.35">
      <c r="B28" s="5">
        <v>23</v>
      </c>
      <c r="C28" s="6" t="s">
        <v>38</v>
      </c>
      <c r="D28" s="24">
        <f>$B$2*'tariff calc step 2'!D63+'tariff calc step 2'!D96</f>
        <v>-2.0499524000000005</v>
      </c>
      <c r="E28" s="24">
        <f>$B$2*'tariff calc step 2'!E63+'tariff calc step 2'!E96</f>
        <v>-2.3651779500000001</v>
      </c>
      <c r="F28" s="24">
        <f>$B$2*'tariff calc step 2'!F63+'tariff calc step 2'!F96</f>
        <v>-2.7846190499999999</v>
      </c>
      <c r="G28" s="24">
        <f>$B$2*'tariff calc step 2'!G63+'tariff calc step 2'!G96</f>
        <v>-3.5119370999999999</v>
      </c>
      <c r="H28" s="24">
        <f>$B$2*'tariff calc step 2'!H63+'tariff calc step 2'!H96</f>
        <v>-3.6111772116136751</v>
      </c>
      <c r="I28" s="24">
        <f>$B$2*'tariff calc step 2'!I63+'tariff calc step 2'!I96</f>
        <v>-6.2296341555940238</v>
      </c>
      <c r="J28" s="24">
        <f>$B$2*'tariff calc step 2'!J63+'tariff calc step 2'!J96</f>
        <v>-5.6389550179594767</v>
      </c>
      <c r="K28" s="24">
        <f>$B$2*'tariff calc step 2'!K63+'tariff calc step 2'!K96</f>
        <v>-5.2641462429442241</v>
      </c>
      <c r="L28" s="24">
        <f>$B$2*'tariff calc step 2'!L63+'tariff calc step 2'!L96</f>
        <v>-6.2253920509482832</v>
      </c>
      <c r="AH28" s="5">
        <v>23</v>
      </c>
      <c r="AI28" s="6" t="s">
        <v>38</v>
      </c>
      <c r="AJ28" s="24">
        <f>D28+'tariff calc step 2'!S$105</f>
        <v>-3.8757743090602297</v>
      </c>
      <c r="AK28" s="24">
        <f>E28+'tariff calc step 2'!T$105</f>
        <v>-4.9766465342232307</v>
      </c>
      <c r="AL28" s="24">
        <f>F28+'tariff calc step 2'!U$105</f>
        <v>-5.0609145327390301</v>
      </c>
      <c r="AM28" s="24">
        <f>G28+'tariff calc step 2'!V$105</f>
        <v>-6.5095217832204568</v>
      </c>
      <c r="AN28" s="24">
        <f>H28+'tariff calc step 2'!W$105</f>
        <v>-7.8700818268790584</v>
      </c>
      <c r="AO28" s="24">
        <f>I28+'tariff calc step 2'!X$105</f>
        <v>-10.45303838450892</v>
      </c>
      <c r="AP28" s="24">
        <f>J28+'tariff calc step 2'!Y$105</f>
        <v>-11.084907299677615</v>
      </c>
      <c r="AQ28" s="24">
        <f>K28+'tariff calc step 2'!Z$105</f>
        <v>-11.134862025089692</v>
      </c>
      <c r="AR28" s="24">
        <f>L28+'tariff calc step 2'!AA$105</f>
        <v>-10.112803642172619</v>
      </c>
    </row>
    <row r="29" spans="2:44" x14ac:dyDescent="0.35">
      <c r="B29" s="5">
        <v>24</v>
      </c>
      <c r="C29" s="6" t="s">
        <v>39</v>
      </c>
      <c r="D29" s="23">
        <f>$B$2*'tariff calc step 2'!D64+'tariff calc step 2'!D97</f>
        <v>1.3239306</v>
      </c>
      <c r="E29" s="23">
        <f>$B$2*'tariff calc step 2'!E64+'tariff calc step 2'!E97</f>
        <v>0.76940505000000003</v>
      </c>
      <c r="F29" s="23">
        <f>$B$2*'tariff calc step 2'!F64+'tariff calc step 2'!F97</f>
        <v>0.87996194999999999</v>
      </c>
      <c r="G29" s="23">
        <f>$B$2*'tariff calc step 2'!G64+'tariff calc step 2'!G97</f>
        <v>0.35867790000000005</v>
      </c>
      <c r="H29" s="23">
        <f>$B$2*'tariff calc step 2'!H64+'tariff calc step 2'!H97</f>
        <v>-3.5270211613674968E-2</v>
      </c>
      <c r="I29" s="23">
        <f>$B$2*'tariff calc step 2'!I64+'tariff calc step 2'!I97</f>
        <v>-7.4180132817954672</v>
      </c>
      <c r="J29" s="23">
        <f>$B$2*'tariff calc step 2'!J64+'tariff calc step 2'!J97</f>
        <v>-7.039859293060605</v>
      </c>
      <c r="K29" s="23">
        <f>$B$2*'tariff calc step 2'!K64+'tariff calc step 2'!K97</f>
        <v>-6.6561827663109678</v>
      </c>
      <c r="L29" s="23">
        <f>$B$2*'tariff calc step 2'!L64+'tariff calc step 2'!L97</f>
        <v>-7.7681614610222454</v>
      </c>
      <c r="AH29" s="5">
        <v>24</v>
      </c>
      <c r="AI29" s="6" t="s">
        <v>39</v>
      </c>
      <c r="AJ29" s="23">
        <f>D29+'tariff calc step 2'!S$105</f>
        <v>-0.50189130906022927</v>
      </c>
      <c r="AK29" s="23">
        <f>E29+'tariff calc step 2'!T$105</f>
        <v>-1.8420635342232305</v>
      </c>
      <c r="AL29" s="23">
        <f>F29+'tariff calc step 2'!U$105</f>
        <v>-1.3963335327390298</v>
      </c>
      <c r="AM29" s="23">
        <f>G29+'tariff calc step 2'!V$105</f>
        <v>-2.6389067832204574</v>
      </c>
      <c r="AN29" s="23">
        <f>H29+'tariff calc step 2'!W$105</f>
        <v>-4.2941748268790576</v>
      </c>
      <c r="AO29" s="23">
        <f>I29+'tariff calc step 2'!X$105</f>
        <v>-11.641417510710363</v>
      </c>
      <c r="AP29" s="23">
        <f>J29+'tariff calc step 2'!Y$105</f>
        <v>-12.485811574778744</v>
      </c>
      <c r="AQ29" s="23">
        <f>K29+'tariff calc step 2'!Z$105</f>
        <v>-12.526898548456437</v>
      </c>
      <c r="AR29" s="23">
        <f>L29+'tariff calc step 2'!AA$105</f>
        <v>-11.655573052246581</v>
      </c>
    </row>
    <row r="30" spans="2:44" x14ac:dyDescent="0.35">
      <c r="B30" s="5">
        <v>25</v>
      </c>
      <c r="C30" s="6" t="s">
        <v>40</v>
      </c>
      <c r="D30" s="24">
        <f>$B$2*'tariff calc step 2'!D65+'tariff calc step 2'!D98</f>
        <v>-1.7817592499999999</v>
      </c>
      <c r="E30" s="24">
        <f>$B$2*'tariff calc step 2'!E65+'tariff calc step 2'!E98</f>
        <v>-1.9923097500000002</v>
      </c>
      <c r="F30" s="24">
        <f>$B$2*'tariff calc step 2'!F65+'tariff calc step 2'!F98</f>
        <v>-1.8618088500000001</v>
      </c>
      <c r="G30" s="24">
        <f>$B$2*'tariff calc step 2'!G65+'tariff calc step 2'!G98</f>
        <v>-1.9473574499999999</v>
      </c>
      <c r="H30" s="24">
        <f>$B$2*'tariff calc step 2'!H65+'tariff calc step 2'!H98</f>
        <v>-2.707240762617916</v>
      </c>
      <c r="I30" s="24">
        <f>$B$2*'tariff calc step 2'!I65+'tariff calc step 2'!I98</f>
        <v>-8.4065177151188681</v>
      </c>
      <c r="J30" s="24">
        <f>$B$2*'tariff calc step 2'!J65+'tariff calc step 2'!J98</f>
        <v>-8.0982086607658257</v>
      </c>
      <c r="K30" s="24">
        <f>$B$2*'tariff calc step 2'!K65+'tariff calc step 2'!K98</f>
        <v>-7.6609541049592558</v>
      </c>
      <c r="L30" s="24">
        <f>$B$2*'tariff calc step 2'!L65+'tariff calc step 2'!L98</f>
        <v>-9.36301319899259</v>
      </c>
      <c r="AH30" s="5">
        <v>25</v>
      </c>
      <c r="AI30" s="6" t="s">
        <v>40</v>
      </c>
      <c r="AJ30" s="24">
        <f>D30+'tariff calc step 2'!S$105</f>
        <v>-3.6075811590602291</v>
      </c>
      <c r="AK30" s="24">
        <f>E30+'tariff calc step 2'!T$105</f>
        <v>-4.6037783342232306</v>
      </c>
      <c r="AL30" s="24">
        <f>F30+'tariff calc step 2'!U$105</f>
        <v>-4.1381043327390294</v>
      </c>
      <c r="AM30" s="24">
        <f>G30+'tariff calc step 2'!V$105</f>
        <v>-4.9449421332204571</v>
      </c>
      <c r="AN30" s="24">
        <f>H30+'tariff calc step 2'!W$105</f>
        <v>-6.9661453778832989</v>
      </c>
      <c r="AO30" s="24">
        <f>I30+'tariff calc step 2'!X$105</f>
        <v>-12.629921944033764</v>
      </c>
      <c r="AP30" s="24">
        <f>J30+'tariff calc step 2'!Y$105</f>
        <v>-13.544160942483964</v>
      </c>
      <c r="AQ30" s="24">
        <f>K30+'tariff calc step 2'!Z$105</f>
        <v>-13.531669887104725</v>
      </c>
      <c r="AR30" s="24">
        <f>L30+'tariff calc step 2'!AA$105</f>
        <v>-13.250424790216925</v>
      </c>
    </row>
    <row r="31" spans="2:44" x14ac:dyDescent="0.35">
      <c r="B31" s="5">
        <v>26</v>
      </c>
      <c r="C31" s="6" t="s">
        <v>41</v>
      </c>
      <c r="D31" s="23">
        <f>$B$2*'tariff calc step 2'!D66+'tariff calc step 2'!D99</f>
        <v>-2.3534055</v>
      </c>
      <c r="E31" s="23">
        <f>$B$2*'tariff calc step 2'!E66+'tariff calc step 2'!E99</f>
        <v>-2.7296369999999999</v>
      </c>
      <c r="F31" s="23">
        <f>$B$2*'tariff calc step 2'!F66+'tariff calc step 2'!F99</f>
        <v>-1.8011051999999999</v>
      </c>
      <c r="G31" s="23">
        <f>$B$2*'tariff calc step 2'!G66+'tariff calc step 2'!G99</f>
        <v>-1.6020198000000001</v>
      </c>
      <c r="H31" s="23">
        <f>$B$2*'tariff calc step 2'!H66+'tariff calc step 2'!H99</f>
        <v>-2.5067531095934057</v>
      </c>
      <c r="I31" s="23">
        <f>$B$2*'tariff calc step 2'!I66+'tariff calc step 2'!I99</f>
        <v>-8.6296140282283602</v>
      </c>
      <c r="J31" s="23">
        <f>$B$2*'tariff calc step 2'!J66+'tariff calc step 2'!J99</f>
        <v>-3.6462063911003897</v>
      </c>
      <c r="K31" s="23">
        <f>$B$2*'tariff calc step 2'!K66+'tariff calc step 2'!K99</f>
        <v>-8.265353043230931</v>
      </c>
      <c r="L31" s="23">
        <f>$B$2*'tariff calc step 2'!L66+'tariff calc step 2'!L99</f>
        <v>-9.8867854525014423</v>
      </c>
      <c r="AH31" s="5">
        <v>26</v>
      </c>
      <c r="AI31" s="6" t="s">
        <v>41</v>
      </c>
      <c r="AJ31" s="23">
        <f>D31+'tariff calc step 2'!S$105</f>
        <v>-4.1792274090602293</v>
      </c>
      <c r="AK31" s="23">
        <f>E31+'tariff calc step 2'!T$105</f>
        <v>-5.3411055842232305</v>
      </c>
      <c r="AL31" s="23">
        <f>F31+'tariff calc step 2'!U$105</f>
        <v>-4.0774006827390297</v>
      </c>
      <c r="AM31" s="23">
        <f>G31+'tariff calc step 2'!V$105</f>
        <v>-4.5996044832204577</v>
      </c>
      <c r="AN31" s="23">
        <f>H31+'tariff calc step 2'!W$105</f>
        <v>-6.765657724858789</v>
      </c>
      <c r="AO31" s="23">
        <f>I31+'tariff calc step 2'!X$105</f>
        <v>-12.853018257143257</v>
      </c>
      <c r="AP31" s="23">
        <f>J31+'tariff calc step 2'!Y$105</f>
        <v>-9.0921586728185275</v>
      </c>
      <c r="AQ31" s="23">
        <f>K31+'tariff calc step 2'!Z$105</f>
        <v>-14.1360688253764</v>
      </c>
      <c r="AR31" s="23">
        <f>L31+'tariff calc step 2'!AA$105</f>
        <v>-13.774197043725778</v>
      </c>
    </row>
    <row r="32" spans="2:44" x14ac:dyDescent="0.35">
      <c r="B32" s="5">
        <v>27</v>
      </c>
      <c r="C32" s="6" t="s">
        <v>42</v>
      </c>
      <c r="D32" s="24">
        <f>$B$2*'tariff calc step 2'!D67+'tariff calc step 2'!D100</f>
        <v>-5.45810175</v>
      </c>
      <c r="E32" s="24">
        <f>$B$2*'tariff calc step 2'!E67+'tariff calc step 2'!E100</f>
        <v>-5.6331666</v>
      </c>
      <c r="F32" s="24">
        <f>$B$2*'tariff calc step 2'!F67+'tariff calc step 2'!F100</f>
        <v>-3.4356154499999998</v>
      </c>
      <c r="G32" s="24">
        <f>$B$2*'tariff calc step 2'!G67+'tariff calc step 2'!G100</f>
        <v>-3.2545863000000002</v>
      </c>
      <c r="H32" s="24">
        <f>$B$2*'tariff calc step 2'!H67+'tariff calc step 2'!H100</f>
        <v>-4.0837824197737778</v>
      </c>
      <c r="I32" s="24">
        <f>$B$2*'tariff calc step 2'!I67+'tariff calc step 2'!I100</f>
        <v>-9.2059199750247274</v>
      </c>
      <c r="J32" s="24">
        <f>$B$2*'tariff calc step 2'!J67+'tariff calc step 2'!J100</f>
        <v>-4.2605853661161044</v>
      </c>
      <c r="K32" s="24">
        <f>$B$2*'tariff calc step 2'!K67+'tariff calc step 2'!K100</f>
        <v>-8.6271117478022976</v>
      </c>
      <c r="L32" s="24">
        <f>$B$2*'tariff calc step 2'!L67+'tariff calc step 2'!L100</f>
        <v>-8.1688386667541728</v>
      </c>
      <c r="AH32" s="5">
        <v>27</v>
      </c>
      <c r="AI32" s="6" t="s">
        <v>42</v>
      </c>
      <c r="AJ32" s="24">
        <f>D32+'tariff calc step 2'!S$105</f>
        <v>-7.2839236590602292</v>
      </c>
      <c r="AK32" s="24">
        <f>E32+'tariff calc step 2'!T$105</f>
        <v>-8.2446351842232311</v>
      </c>
      <c r="AL32" s="24">
        <f>F32+'tariff calc step 2'!U$105</f>
        <v>-5.7119109327390296</v>
      </c>
      <c r="AM32" s="24">
        <f>G32+'tariff calc step 2'!V$105</f>
        <v>-6.2521709832204575</v>
      </c>
      <c r="AN32" s="24">
        <f>H32+'tariff calc step 2'!W$105</f>
        <v>-8.3426870350391606</v>
      </c>
      <c r="AO32" s="24">
        <f>I32+'tariff calc step 2'!X$105</f>
        <v>-13.429324203939624</v>
      </c>
      <c r="AP32" s="24">
        <f>J32+'tariff calc step 2'!Y$105</f>
        <v>-9.7065376478342422</v>
      </c>
      <c r="AQ32" s="24">
        <f>K32+'tariff calc step 2'!Z$105</f>
        <v>-14.497827529947767</v>
      </c>
      <c r="AR32" s="24">
        <f>L32+'tariff calc step 2'!AA$105</f>
        <v>-12.056250257978508</v>
      </c>
    </row>
    <row r="34" spans="2:44" x14ac:dyDescent="0.35">
      <c r="B34" t="s">
        <v>68</v>
      </c>
      <c r="AH34" t="s">
        <v>68</v>
      </c>
    </row>
    <row r="35" spans="2:44" x14ac:dyDescent="0.35">
      <c r="B35" s="21">
        <v>0.75</v>
      </c>
      <c r="C35" t="s">
        <v>70</v>
      </c>
      <c r="AH35" s="21">
        <v>0.75</v>
      </c>
      <c r="AI35" t="s">
        <v>70</v>
      </c>
    </row>
    <row r="36" spans="2:44" x14ac:dyDescent="0.35">
      <c r="B36" s="31" t="s">
        <v>11</v>
      </c>
      <c r="C36" s="32"/>
      <c r="D36" s="27" t="s">
        <v>2</v>
      </c>
      <c r="E36" s="27" t="s">
        <v>3</v>
      </c>
      <c r="F36" s="27" t="s">
        <v>4</v>
      </c>
      <c r="G36" s="27" t="s">
        <v>5</v>
      </c>
      <c r="H36" s="27" t="s">
        <v>6</v>
      </c>
      <c r="I36" s="27" t="s">
        <v>7</v>
      </c>
      <c r="J36" s="27" t="s">
        <v>8</v>
      </c>
      <c r="K36" s="27" t="s">
        <v>9</v>
      </c>
      <c r="L36" s="27" t="s">
        <v>10</v>
      </c>
      <c r="AH36" s="31" t="s">
        <v>11</v>
      </c>
      <c r="AI36" s="32"/>
      <c r="AJ36" s="27" t="s">
        <v>2</v>
      </c>
      <c r="AK36" s="27" t="s">
        <v>3</v>
      </c>
      <c r="AL36" s="27" t="s">
        <v>4</v>
      </c>
      <c r="AM36" s="27" t="s">
        <v>5</v>
      </c>
      <c r="AN36" s="27" t="s">
        <v>6</v>
      </c>
      <c r="AO36" s="27" t="s">
        <v>7</v>
      </c>
      <c r="AP36" s="27" t="s">
        <v>8</v>
      </c>
      <c r="AQ36" s="27" t="s">
        <v>9</v>
      </c>
      <c r="AR36" s="27" t="s">
        <v>10</v>
      </c>
    </row>
    <row r="37" spans="2:44" x14ac:dyDescent="0.35">
      <c r="B37" s="33"/>
      <c r="C37" s="33"/>
      <c r="D37" s="28"/>
      <c r="E37" s="28"/>
      <c r="F37" s="28"/>
      <c r="G37" s="28"/>
      <c r="H37" s="28"/>
      <c r="I37" s="28"/>
      <c r="J37" s="28"/>
      <c r="K37" s="28"/>
      <c r="L37" s="28"/>
      <c r="AH37" s="33"/>
      <c r="AI37" s="33"/>
      <c r="AJ37" s="28"/>
      <c r="AK37" s="28"/>
      <c r="AL37" s="28"/>
      <c r="AM37" s="28"/>
      <c r="AN37" s="28"/>
      <c r="AO37" s="28"/>
      <c r="AP37" s="28"/>
      <c r="AQ37" s="28"/>
      <c r="AR37" s="28"/>
    </row>
    <row r="38" spans="2:44" ht="15" thickBot="1" x14ac:dyDescent="0.4">
      <c r="B38" s="1" t="s">
        <v>13</v>
      </c>
      <c r="C38" s="1" t="s">
        <v>14</v>
      </c>
      <c r="D38" s="1" t="s">
        <v>15</v>
      </c>
      <c r="E38" s="1" t="s">
        <v>15</v>
      </c>
      <c r="F38" s="1" t="s">
        <v>15</v>
      </c>
      <c r="G38" s="1" t="s">
        <v>15</v>
      </c>
      <c r="H38" s="1" t="s">
        <v>15</v>
      </c>
      <c r="I38" s="1" t="s">
        <v>15</v>
      </c>
      <c r="J38" s="1" t="s">
        <v>15</v>
      </c>
      <c r="K38" s="1" t="s">
        <v>15</v>
      </c>
      <c r="L38" s="1" t="s">
        <v>15</v>
      </c>
      <c r="AH38" s="1" t="s">
        <v>13</v>
      </c>
      <c r="AI38" s="1" t="s">
        <v>14</v>
      </c>
      <c r="AJ38" s="1" t="s">
        <v>15</v>
      </c>
      <c r="AK38" s="1" t="s">
        <v>15</v>
      </c>
      <c r="AL38" s="1" t="s">
        <v>15</v>
      </c>
      <c r="AM38" s="1" t="s">
        <v>15</v>
      </c>
      <c r="AN38" s="1" t="s">
        <v>15</v>
      </c>
      <c r="AO38" s="1" t="s">
        <v>15</v>
      </c>
      <c r="AP38" s="1" t="s">
        <v>15</v>
      </c>
      <c r="AQ38" s="1" t="s">
        <v>15</v>
      </c>
      <c r="AR38" s="1" t="s">
        <v>15</v>
      </c>
    </row>
    <row r="39" spans="2:44" ht="15" thickTop="1" x14ac:dyDescent="0.35">
      <c r="B39" s="2">
        <v>1</v>
      </c>
      <c r="C39" s="3" t="s">
        <v>16</v>
      </c>
      <c r="D39" s="22">
        <f>'tariff calc step 2'!D8+$B$35*'tariff calc step 2'!D41+'tariff calc step 2'!D74</f>
        <v>39.256950250000003</v>
      </c>
      <c r="E39" s="22">
        <f>'tariff calc step 2'!E8+$B$35*'tariff calc step 2'!E41+'tariff calc step 2'!E74</f>
        <v>38.681376749999998</v>
      </c>
      <c r="F39" s="22">
        <f>'tariff calc step 2'!F8+$B$35*'tariff calc step 2'!F41+'tariff calc step 2'!F74</f>
        <v>41.722038999999995</v>
      </c>
      <c r="G39" s="22">
        <f>'tariff calc step 2'!G8+$B$35*'tariff calc step 2'!G41+'tariff calc step 2'!G74</f>
        <v>51.543969250000004</v>
      </c>
      <c r="H39" s="22">
        <f>'tariff calc step 2'!H8+$B$35*'tariff calc step 2'!H41+'tariff calc step 2'!H74</f>
        <v>65.363388206183885</v>
      </c>
      <c r="I39" s="22">
        <f>'tariff calc step 2'!I8+$B$35*'tariff calc step 2'!I41+'tariff calc step 2'!I74</f>
        <v>61.471635367436726</v>
      </c>
      <c r="J39" s="22">
        <f>'tariff calc step 2'!J8+$B$35*'tariff calc step 2'!J41+'tariff calc step 2'!J74</f>
        <v>62.988196298033586</v>
      </c>
      <c r="K39" s="22">
        <f>'tariff calc step 2'!K8+$B$35*'tariff calc step 2'!K41+'tariff calc step 2'!K74</f>
        <v>65.131908711746036</v>
      </c>
      <c r="L39" s="22">
        <f>'tariff calc step 2'!L8+$B$35*'tariff calc step 2'!L41+'tariff calc step 2'!L74</f>
        <v>68.091608979690363</v>
      </c>
      <c r="AH39" s="2">
        <v>1</v>
      </c>
      <c r="AI39" s="3" t="s">
        <v>16</v>
      </c>
      <c r="AJ39" s="22">
        <f>D39+'tariff calc step 2'!S$105</f>
        <v>37.431128340939772</v>
      </c>
      <c r="AK39" s="22">
        <f>E39+'tariff calc step 2'!T$105</f>
        <v>36.069908165776766</v>
      </c>
      <c r="AL39" s="22">
        <f>F39+'tariff calc step 2'!U$105</f>
        <v>39.445743517260965</v>
      </c>
      <c r="AM39" s="22">
        <f>G39+'tariff calc step 2'!V$105</f>
        <v>48.546384566779544</v>
      </c>
      <c r="AN39" s="22">
        <f>H39+'tariff calc step 2'!W$105</f>
        <v>61.104483590918505</v>
      </c>
      <c r="AO39" s="22">
        <f>I39+'tariff calc step 2'!X$105</f>
        <v>57.248231138521831</v>
      </c>
      <c r="AP39" s="22">
        <f>J39+'tariff calc step 2'!Y$105</f>
        <v>57.54224401631545</v>
      </c>
      <c r="AQ39" s="22">
        <f>K39+'tariff calc step 2'!Z$105</f>
        <v>59.261192929600568</v>
      </c>
      <c r="AR39" s="22">
        <f>L39+'tariff calc step 2'!AA$105</f>
        <v>64.204197388466028</v>
      </c>
    </row>
    <row r="40" spans="2:44" x14ac:dyDescent="0.35">
      <c r="B40" s="5">
        <v>2</v>
      </c>
      <c r="C40" s="6" t="s">
        <v>17</v>
      </c>
      <c r="D40" s="23">
        <f>'tariff calc step 2'!D9+$B$35*'tariff calc step 2'!D42+'tariff calc step 2'!D75</f>
        <v>32.176648499999999</v>
      </c>
      <c r="E40" s="23">
        <f>'tariff calc step 2'!E9+$B$35*'tariff calc step 2'!E42+'tariff calc step 2'!E75</f>
        <v>33.725715999999998</v>
      </c>
      <c r="F40" s="23">
        <f>'tariff calc step 2'!F9+$B$35*'tariff calc step 2'!F42+'tariff calc step 2'!F75</f>
        <v>34.762103499999995</v>
      </c>
      <c r="G40" s="23">
        <f>'tariff calc step 2'!G9+$B$35*'tariff calc step 2'!G42+'tariff calc step 2'!G75</f>
        <v>36.634539000000004</v>
      </c>
      <c r="H40" s="23">
        <f>'tariff calc step 2'!H9+$B$35*'tariff calc step 2'!H42+'tariff calc step 2'!H75</f>
        <v>50.820210887207281</v>
      </c>
      <c r="I40" s="23">
        <f>'tariff calc step 2'!I9+$B$35*'tariff calc step 2'!I42+'tariff calc step 2'!I75</f>
        <v>55.542496411435202</v>
      </c>
      <c r="J40" s="23">
        <f>'tariff calc step 2'!J9+$B$35*'tariff calc step 2'!J42+'tariff calc step 2'!J75</f>
        <v>57.338717905947618</v>
      </c>
      <c r="K40" s="23">
        <f>'tariff calc step 2'!K9+$B$35*'tariff calc step 2'!K42+'tariff calc step 2'!K75</f>
        <v>57.079483493437642</v>
      </c>
      <c r="L40" s="23">
        <f>'tariff calc step 2'!L9+$B$35*'tariff calc step 2'!L42+'tariff calc step 2'!L75</f>
        <v>60.183437976839627</v>
      </c>
      <c r="AH40" s="5">
        <v>2</v>
      </c>
      <c r="AI40" s="6" t="s">
        <v>17</v>
      </c>
      <c r="AJ40" s="23">
        <f>D40+'tariff calc step 2'!S$105</f>
        <v>30.350826590939768</v>
      </c>
      <c r="AK40" s="23">
        <f>E40+'tariff calc step 2'!T$105</f>
        <v>31.114247415776767</v>
      </c>
      <c r="AL40" s="23">
        <f>F40+'tariff calc step 2'!U$105</f>
        <v>32.485808017260965</v>
      </c>
      <c r="AM40" s="23">
        <f>G40+'tariff calc step 2'!V$105</f>
        <v>33.636954316779544</v>
      </c>
      <c r="AN40" s="23">
        <f>H40+'tariff calc step 2'!W$105</f>
        <v>46.561306271941902</v>
      </c>
      <c r="AO40" s="23">
        <f>I40+'tariff calc step 2'!X$105</f>
        <v>51.319092182520308</v>
      </c>
      <c r="AP40" s="23">
        <f>J40+'tariff calc step 2'!Y$105</f>
        <v>51.892765624229483</v>
      </c>
      <c r="AQ40" s="23">
        <f>K40+'tariff calc step 2'!Z$105</f>
        <v>51.208767711292175</v>
      </c>
      <c r="AR40" s="23">
        <f>L40+'tariff calc step 2'!AA$105</f>
        <v>56.296026385615292</v>
      </c>
    </row>
    <row r="41" spans="2:44" x14ac:dyDescent="0.35">
      <c r="B41" s="5">
        <v>3</v>
      </c>
      <c r="C41" s="6" t="s">
        <v>18</v>
      </c>
      <c r="D41" s="24">
        <f>'tariff calc step 2'!D10+$B$35*'tariff calc step 2'!D43+'tariff calc step 2'!D76</f>
        <v>36.676675000000003</v>
      </c>
      <c r="E41" s="24">
        <f>'tariff calc step 2'!E10+$B$35*'tariff calc step 2'!E43+'tariff calc step 2'!E76</f>
        <v>37.123859499999995</v>
      </c>
      <c r="F41" s="24">
        <f>'tariff calc step 2'!F10+$B$35*'tariff calc step 2'!F43+'tariff calc step 2'!F76</f>
        <v>37.413937750000002</v>
      </c>
      <c r="G41" s="24">
        <f>'tariff calc step 2'!G10+$B$35*'tariff calc step 2'!G43+'tariff calc step 2'!G76</f>
        <v>37.852743500000003</v>
      </c>
      <c r="H41" s="24">
        <f>'tariff calc step 2'!H10+$B$35*'tariff calc step 2'!H43+'tariff calc step 2'!H76</f>
        <v>51.390503724564525</v>
      </c>
      <c r="I41" s="24">
        <f>'tariff calc step 2'!I10+$B$35*'tariff calc step 2'!I43+'tariff calc step 2'!I76</f>
        <v>51.649347371876217</v>
      </c>
      <c r="J41" s="24">
        <f>'tariff calc step 2'!J10+$B$35*'tariff calc step 2'!J43+'tariff calc step 2'!J76</f>
        <v>53.054384413043991</v>
      </c>
      <c r="K41" s="24">
        <f>'tariff calc step 2'!K10+$B$35*'tariff calc step 2'!K43+'tariff calc step 2'!K76</f>
        <v>55.471900476974255</v>
      </c>
      <c r="L41" s="24">
        <f>'tariff calc step 2'!L10+$B$35*'tariff calc step 2'!L43+'tariff calc step 2'!L76</f>
        <v>57.353263271771645</v>
      </c>
      <c r="AH41" s="5">
        <v>3</v>
      </c>
      <c r="AI41" s="6" t="s">
        <v>18</v>
      </c>
      <c r="AJ41" s="24">
        <f>D41+'tariff calc step 2'!S$105</f>
        <v>34.850853090939772</v>
      </c>
      <c r="AK41" s="24">
        <f>E41+'tariff calc step 2'!T$105</f>
        <v>34.512390915776763</v>
      </c>
      <c r="AL41" s="24">
        <f>F41+'tariff calc step 2'!U$105</f>
        <v>35.137642267260972</v>
      </c>
      <c r="AM41" s="24">
        <f>G41+'tariff calc step 2'!V$105</f>
        <v>34.855158816779543</v>
      </c>
      <c r="AN41" s="24">
        <f>H41+'tariff calc step 2'!W$105</f>
        <v>47.131599109299145</v>
      </c>
      <c r="AO41" s="24">
        <f>I41+'tariff calc step 2'!X$105</f>
        <v>47.425943142961323</v>
      </c>
      <c r="AP41" s="24">
        <f>J41+'tariff calc step 2'!Y$105</f>
        <v>47.608432131325856</v>
      </c>
      <c r="AQ41" s="24">
        <f>K41+'tariff calc step 2'!Z$105</f>
        <v>49.601184694828788</v>
      </c>
      <c r="AR41" s="24">
        <f>L41+'tariff calc step 2'!AA$105</f>
        <v>53.46585168054731</v>
      </c>
    </row>
    <row r="42" spans="2:44" x14ac:dyDescent="0.35">
      <c r="B42" s="5">
        <v>4</v>
      </c>
      <c r="C42" s="6" t="s">
        <v>19</v>
      </c>
      <c r="D42" s="23">
        <f>'tariff calc step 2'!D11+$B$35*'tariff calc step 2'!D44+'tariff calc step 2'!D77</f>
        <v>33.091920000000002</v>
      </c>
      <c r="E42" s="23">
        <f>'tariff calc step 2'!E11+$B$35*'tariff calc step 2'!E44+'tariff calc step 2'!E77</f>
        <v>46.332444499999994</v>
      </c>
      <c r="F42" s="23">
        <f>'tariff calc step 2'!F11+$B$35*'tariff calc step 2'!F44+'tariff calc step 2'!F77</f>
        <v>46.879704750000002</v>
      </c>
      <c r="G42" s="23">
        <f>'tariff calc step 2'!G11+$B$35*'tariff calc step 2'!G44+'tariff calc step 2'!G77</f>
        <v>47.375533500000003</v>
      </c>
      <c r="H42" s="23">
        <f>'tariff calc step 2'!H11+$B$35*'tariff calc step 2'!H44+'tariff calc step 2'!H77</f>
        <v>60.211108724564525</v>
      </c>
      <c r="I42" s="23">
        <f>'tariff calc step 2'!I11+$B$35*'tariff calc step 2'!I44+'tariff calc step 2'!I77</f>
        <v>56.057448526617108</v>
      </c>
      <c r="J42" s="23">
        <f>'tariff calc step 2'!J11+$B$35*'tariff calc step 2'!J44+'tariff calc step 2'!J77</f>
        <v>57.365776678565993</v>
      </c>
      <c r="K42" s="23">
        <f>'tariff calc step 2'!K11+$B$35*'tariff calc step 2'!K44+'tariff calc step 2'!K77</f>
        <v>59.527792846370879</v>
      </c>
      <c r="L42" s="23">
        <f>'tariff calc step 2'!L11+$B$35*'tariff calc step 2'!L44+'tariff calc step 2'!L77</f>
        <v>62.115931954686104</v>
      </c>
      <c r="AH42" s="5">
        <v>4</v>
      </c>
      <c r="AI42" s="6" t="s">
        <v>19</v>
      </c>
      <c r="AJ42" s="23">
        <f>D42+'tariff calc step 2'!S$105</f>
        <v>31.266098090939771</v>
      </c>
      <c r="AK42" s="23">
        <f>E42+'tariff calc step 2'!T$105</f>
        <v>43.720975915776762</v>
      </c>
      <c r="AL42" s="23">
        <f>F42+'tariff calc step 2'!U$105</f>
        <v>44.603409267260972</v>
      </c>
      <c r="AM42" s="23">
        <f>G42+'tariff calc step 2'!V$105</f>
        <v>44.377948816779544</v>
      </c>
      <c r="AN42" s="23">
        <f>H42+'tariff calc step 2'!W$105</f>
        <v>55.952204109299146</v>
      </c>
      <c r="AO42" s="23">
        <f>I42+'tariff calc step 2'!X$105</f>
        <v>51.834044297702214</v>
      </c>
      <c r="AP42" s="23">
        <f>J42+'tariff calc step 2'!Y$105</f>
        <v>51.919824396847858</v>
      </c>
      <c r="AQ42" s="23">
        <f>K42+'tariff calc step 2'!Z$105</f>
        <v>53.657077064225412</v>
      </c>
      <c r="AR42" s="23">
        <f>L42+'tariff calc step 2'!AA$105</f>
        <v>58.228520363461769</v>
      </c>
    </row>
    <row r="43" spans="2:44" x14ac:dyDescent="0.35">
      <c r="B43" s="5">
        <v>5</v>
      </c>
      <c r="C43" s="6" t="s">
        <v>20</v>
      </c>
      <c r="D43" s="24">
        <f>'tariff calc step 2'!D12+$B$35*'tariff calc step 2'!D45+'tariff calc step 2'!D78</f>
        <v>30.332080499999996</v>
      </c>
      <c r="E43" s="24">
        <f>'tariff calc step 2'!E12+$B$35*'tariff calc step 2'!E45+'tariff calc step 2'!E78</f>
        <v>32.93801225</v>
      </c>
      <c r="F43" s="24">
        <f>'tariff calc step 2'!F12+$B$35*'tariff calc step 2'!F45+'tariff calc step 2'!F78</f>
        <v>33.278486000000001</v>
      </c>
      <c r="G43" s="24">
        <f>'tariff calc step 2'!G12+$B$35*'tariff calc step 2'!G45+'tariff calc step 2'!G78</f>
        <v>33.476757499999998</v>
      </c>
      <c r="H43" s="24">
        <f>'tariff calc step 2'!H12+$B$35*'tariff calc step 2'!H45+'tariff calc step 2'!H78</f>
        <v>44.821990359967756</v>
      </c>
      <c r="I43" s="24">
        <f>'tariff calc step 2'!I12+$B$35*'tariff calc step 2'!I45+'tariff calc step 2'!I78</f>
        <v>51.176789686851649</v>
      </c>
      <c r="J43" s="24">
        <f>'tariff calc step 2'!J12+$B$35*'tariff calc step 2'!J45+'tariff calc step 2'!J78</f>
        <v>53.34366952916875</v>
      </c>
      <c r="K43" s="24">
        <f>'tariff calc step 2'!K12+$B$35*'tariff calc step 2'!K45+'tariff calc step 2'!K78</f>
        <v>55.424209083647298</v>
      </c>
      <c r="L43" s="24">
        <f>'tariff calc step 2'!L12+$B$35*'tariff calc step 2'!L45+'tariff calc step 2'!L78</f>
        <v>61.382119411223741</v>
      </c>
      <c r="AH43" s="5">
        <v>5</v>
      </c>
      <c r="AI43" s="6" t="s">
        <v>20</v>
      </c>
      <c r="AJ43" s="24">
        <f>D43+'tariff calc step 2'!S$105</f>
        <v>28.506258590939765</v>
      </c>
      <c r="AK43" s="24">
        <f>E43+'tariff calc step 2'!T$105</f>
        <v>30.326543665776768</v>
      </c>
      <c r="AL43" s="24">
        <f>F43+'tariff calc step 2'!U$105</f>
        <v>31.002190517260971</v>
      </c>
      <c r="AM43" s="24">
        <f>G43+'tariff calc step 2'!V$105</f>
        <v>30.479172816779542</v>
      </c>
      <c r="AN43" s="24">
        <f>H43+'tariff calc step 2'!W$105</f>
        <v>40.563085744702377</v>
      </c>
      <c r="AO43" s="24">
        <f>I43+'tariff calc step 2'!X$105</f>
        <v>46.953385457936754</v>
      </c>
      <c r="AP43" s="24">
        <f>J43+'tariff calc step 2'!Y$105</f>
        <v>47.897717247450615</v>
      </c>
      <c r="AQ43" s="24">
        <f>K43+'tariff calc step 2'!Z$105</f>
        <v>49.553493301501831</v>
      </c>
      <c r="AR43" s="24">
        <f>L43+'tariff calc step 2'!AA$105</f>
        <v>57.494707819999405</v>
      </c>
    </row>
    <row r="44" spans="2:44" x14ac:dyDescent="0.35">
      <c r="B44" s="5">
        <v>6</v>
      </c>
      <c r="C44" s="6" t="s">
        <v>21</v>
      </c>
      <c r="D44" s="23">
        <f>'tariff calc step 2'!D13+$B$35*'tariff calc step 2'!D46+'tariff calc step 2'!D79</f>
        <v>31.202930249999998</v>
      </c>
      <c r="E44" s="23">
        <f>'tariff calc step 2'!E13+$B$35*'tariff calc step 2'!E46+'tariff calc step 2'!E79</f>
        <v>31.796713750000002</v>
      </c>
      <c r="F44" s="23">
        <f>'tariff calc step 2'!F13+$B$35*'tariff calc step 2'!F46+'tariff calc step 2'!F79</f>
        <v>32.567971999999997</v>
      </c>
      <c r="G44" s="23">
        <f>'tariff calc step 2'!G13+$B$35*'tariff calc step 2'!G46+'tariff calc step 2'!G79</f>
        <v>32.735700250000001</v>
      </c>
      <c r="H44" s="23">
        <f>'tariff calc step 2'!H13+$B$35*'tariff calc step 2'!H46+'tariff calc step 2'!H79</f>
        <v>44.34234388150302</v>
      </c>
      <c r="I44" s="23">
        <f>'tariff calc step 2'!I13+$B$35*'tariff calc step 2'!I46+'tariff calc step 2'!I79</f>
        <v>45.500556773412292</v>
      </c>
      <c r="J44" s="23">
        <f>'tariff calc step 2'!J13+$B$35*'tariff calc step 2'!J46+'tariff calc step 2'!J79</f>
        <v>46.902962817403044</v>
      </c>
      <c r="K44" s="23">
        <f>'tariff calc step 2'!K13+$B$35*'tariff calc step 2'!K46+'tariff calc step 2'!K79</f>
        <v>48.174149830383072</v>
      </c>
      <c r="L44" s="23">
        <f>'tariff calc step 2'!L13+$B$35*'tariff calc step 2'!L46+'tariff calc step 2'!L79</f>
        <v>48.036070762882865</v>
      </c>
      <c r="AH44" s="5">
        <v>6</v>
      </c>
      <c r="AI44" s="6" t="s">
        <v>21</v>
      </c>
      <c r="AJ44" s="23">
        <f>D44+'tariff calc step 2'!S$105</f>
        <v>29.37710834093977</v>
      </c>
      <c r="AK44" s="23">
        <f>E44+'tariff calc step 2'!T$105</f>
        <v>29.18524516577677</v>
      </c>
      <c r="AL44" s="23">
        <f>F44+'tariff calc step 2'!U$105</f>
        <v>30.291676517260967</v>
      </c>
      <c r="AM44" s="23">
        <f>G44+'tariff calc step 2'!V$105</f>
        <v>29.738115566779545</v>
      </c>
      <c r="AN44" s="23">
        <f>H44+'tariff calc step 2'!W$105</f>
        <v>40.083439266237633</v>
      </c>
      <c r="AO44" s="23">
        <f>I44+'tariff calc step 2'!X$105</f>
        <v>41.277152544497397</v>
      </c>
      <c r="AP44" s="23">
        <f>J44+'tariff calc step 2'!Y$105</f>
        <v>41.457010535684901</v>
      </c>
      <c r="AQ44" s="23">
        <f>K44+'tariff calc step 2'!Z$105</f>
        <v>42.303434048237605</v>
      </c>
      <c r="AR44" s="23">
        <f>L44+'tariff calc step 2'!AA$105</f>
        <v>44.148659171658529</v>
      </c>
    </row>
    <row r="45" spans="2:44" x14ac:dyDescent="0.35">
      <c r="B45" s="5">
        <v>7</v>
      </c>
      <c r="C45" s="6" t="s">
        <v>22</v>
      </c>
      <c r="D45" s="24">
        <f>'tariff calc step 2'!D14+$B$35*'tariff calc step 2'!D47+'tariff calc step 2'!D80</f>
        <v>34.35106175</v>
      </c>
      <c r="E45" s="24">
        <f>'tariff calc step 2'!E14+$B$35*'tariff calc step 2'!E47+'tariff calc step 2'!E80</f>
        <v>36.964289000000001</v>
      </c>
      <c r="F45" s="24">
        <f>'tariff calc step 2'!F14+$B$35*'tariff calc step 2'!F47+'tariff calc step 2'!F80</f>
        <v>34.821372749999995</v>
      </c>
      <c r="G45" s="24">
        <f>'tariff calc step 2'!G14+$B$35*'tariff calc step 2'!G47+'tariff calc step 2'!G80</f>
        <v>34.060998999999995</v>
      </c>
      <c r="H45" s="24">
        <f>'tariff calc step 2'!H14+$B$35*'tariff calc step 2'!H47+'tariff calc step 2'!H80</f>
        <v>46.252186894954086</v>
      </c>
      <c r="I45" s="24">
        <f>'tariff calc step 2'!I14+$B$35*'tariff calc step 2'!I47+'tariff calc step 2'!I80</f>
        <v>47.987245231190684</v>
      </c>
      <c r="J45" s="24">
        <f>'tariff calc step 2'!J14+$B$35*'tariff calc step 2'!J47+'tariff calc step 2'!J80</f>
        <v>49.262103929820903</v>
      </c>
      <c r="K45" s="24">
        <f>'tariff calc step 2'!K14+$B$35*'tariff calc step 2'!K47+'tariff calc step 2'!K80</f>
        <v>50.502651019059371</v>
      </c>
      <c r="L45" s="24">
        <f>'tariff calc step 2'!L14+$B$35*'tariff calc step 2'!L47+'tariff calc step 2'!L80</f>
        <v>51.672722804660793</v>
      </c>
      <c r="AH45" s="5">
        <v>7</v>
      </c>
      <c r="AI45" s="6" t="s">
        <v>22</v>
      </c>
      <c r="AJ45" s="24">
        <f>D45+'tariff calc step 2'!S$105</f>
        <v>32.525239840939768</v>
      </c>
      <c r="AK45" s="24">
        <f>E45+'tariff calc step 2'!T$105</f>
        <v>34.352820415776769</v>
      </c>
      <c r="AL45" s="24">
        <f>F45+'tariff calc step 2'!U$105</f>
        <v>32.545077267260965</v>
      </c>
      <c r="AM45" s="24">
        <f>G45+'tariff calc step 2'!V$105</f>
        <v>31.063414316779539</v>
      </c>
      <c r="AN45" s="24">
        <f>H45+'tariff calc step 2'!W$105</f>
        <v>41.9932822796887</v>
      </c>
      <c r="AO45" s="24">
        <f>I45+'tariff calc step 2'!X$105</f>
        <v>43.76384100227579</v>
      </c>
      <c r="AP45" s="24">
        <f>J45+'tariff calc step 2'!Y$105</f>
        <v>43.81615164810276</v>
      </c>
      <c r="AQ45" s="24">
        <f>K45+'tariff calc step 2'!Z$105</f>
        <v>44.631935236913904</v>
      </c>
      <c r="AR45" s="24">
        <f>L45+'tariff calc step 2'!AA$105</f>
        <v>47.785311213436458</v>
      </c>
    </row>
    <row r="46" spans="2:44" x14ac:dyDescent="0.35">
      <c r="B46" s="5">
        <v>8</v>
      </c>
      <c r="C46" s="6" t="s">
        <v>23</v>
      </c>
      <c r="D46" s="23">
        <f>'tariff calc step 2'!D15+$B$35*'tariff calc step 2'!D48+'tariff calc step 2'!D81</f>
        <v>26.36730575</v>
      </c>
      <c r="E46" s="23">
        <f>'tariff calc step 2'!E15+$B$35*'tariff calc step 2'!E48+'tariff calc step 2'!E81</f>
        <v>26.837651999999999</v>
      </c>
      <c r="F46" s="23">
        <f>'tariff calc step 2'!F15+$B$35*'tariff calc step 2'!F48+'tariff calc step 2'!F81</f>
        <v>27.593533749999999</v>
      </c>
      <c r="G46" s="23">
        <f>'tariff calc step 2'!G15+$B$35*'tariff calc step 2'!G48+'tariff calc step 2'!G81</f>
        <v>27.642645999999999</v>
      </c>
      <c r="H46" s="23">
        <f>'tariff calc step 2'!H15+$B$35*'tariff calc step 2'!H48+'tariff calc step 2'!H81</f>
        <v>38.505455894954082</v>
      </c>
      <c r="I46" s="23">
        <f>'tariff calc step 2'!I15+$B$35*'tariff calc step 2'!I48+'tariff calc step 2'!I81</f>
        <v>41.850804820792234</v>
      </c>
      <c r="J46" s="23">
        <f>'tariff calc step 2'!J15+$B$35*'tariff calc step 2'!J48+'tariff calc step 2'!J81</f>
        <v>43.299865091976208</v>
      </c>
      <c r="K46" s="23">
        <f>'tariff calc step 2'!K15+$B$35*'tariff calc step 2'!K48+'tariff calc step 2'!K81</f>
        <v>44.769419028461726</v>
      </c>
      <c r="L46" s="23">
        <f>'tariff calc step 2'!L15+$B$35*'tariff calc step 2'!L48+'tariff calc step 2'!L81</f>
        <v>44.922052391718928</v>
      </c>
      <c r="AH46" s="5">
        <v>8</v>
      </c>
      <c r="AI46" s="6" t="s">
        <v>23</v>
      </c>
      <c r="AJ46" s="23">
        <f>D46+'tariff calc step 2'!S$105</f>
        <v>24.541483840939769</v>
      </c>
      <c r="AK46" s="23">
        <f>E46+'tariff calc step 2'!T$105</f>
        <v>24.226183415776767</v>
      </c>
      <c r="AL46" s="23">
        <f>F46+'tariff calc step 2'!U$105</f>
        <v>25.317238267260969</v>
      </c>
      <c r="AM46" s="23">
        <f>G46+'tariff calc step 2'!V$105</f>
        <v>24.645061316779543</v>
      </c>
      <c r="AN46" s="23">
        <f>H46+'tariff calc step 2'!W$105</f>
        <v>34.246551279688703</v>
      </c>
      <c r="AO46" s="23">
        <f>I46+'tariff calc step 2'!X$105</f>
        <v>37.62740059187734</v>
      </c>
      <c r="AP46" s="23">
        <f>J46+'tariff calc step 2'!Y$105</f>
        <v>37.853912810258066</v>
      </c>
      <c r="AQ46" s="23">
        <f>K46+'tariff calc step 2'!Z$105</f>
        <v>38.898703246316259</v>
      </c>
      <c r="AR46" s="23">
        <f>L46+'tariff calc step 2'!AA$105</f>
        <v>41.034640800494593</v>
      </c>
    </row>
    <row r="47" spans="2:44" x14ac:dyDescent="0.35">
      <c r="B47" s="5">
        <v>9</v>
      </c>
      <c r="C47" s="6" t="s">
        <v>24</v>
      </c>
      <c r="D47" s="24">
        <f>'tariff calc step 2'!D16+$B$35*'tariff calc step 2'!D49+'tariff calc step 2'!D82</f>
        <v>25.0582505</v>
      </c>
      <c r="E47" s="24">
        <f>'tariff calc step 2'!E16+$B$35*'tariff calc step 2'!E49+'tariff calc step 2'!E82</f>
        <v>25.956819500000002</v>
      </c>
      <c r="F47" s="24">
        <f>'tariff calc step 2'!F16+$B$35*'tariff calc step 2'!F49+'tariff calc step 2'!F82</f>
        <v>25.750845499999997</v>
      </c>
      <c r="G47" s="24">
        <f>'tariff calc step 2'!G16+$B$35*'tariff calc step 2'!G49+'tariff calc step 2'!G82</f>
        <v>24.368290999999999</v>
      </c>
      <c r="H47" s="24">
        <f>'tariff calc step 2'!H16+$B$35*'tariff calc step 2'!H49+'tariff calc step 2'!H82</f>
        <v>36.014687880654876</v>
      </c>
      <c r="I47" s="24">
        <f>'tariff calc step 2'!I16+$B$35*'tariff calc step 2'!I49+'tariff calc step 2'!I82</f>
        <v>41.665781136513708</v>
      </c>
      <c r="J47" s="24">
        <f>'tariff calc step 2'!J16+$B$35*'tariff calc step 2'!J49+'tariff calc step 2'!J82</f>
        <v>43.077111425952609</v>
      </c>
      <c r="K47" s="24">
        <f>'tariff calc step 2'!K16+$B$35*'tariff calc step 2'!K49+'tariff calc step 2'!K82</f>
        <v>44.361853471159513</v>
      </c>
      <c r="L47" s="24">
        <f>'tariff calc step 2'!L16+$B$35*'tariff calc step 2'!L49+'tariff calc step 2'!L82</f>
        <v>44.879170927639862</v>
      </c>
      <c r="AH47" s="5">
        <v>9</v>
      </c>
      <c r="AI47" s="6" t="s">
        <v>24</v>
      </c>
      <c r="AJ47" s="24">
        <f>D47+'tariff calc step 2'!S$105</f>
        <v>23.232428590939769</v>
      </c>
      <c r="AK47" s="24">
        <f>E47+'tariff calc step 2'!T$105</f>
        <v>23.34535091577677</v>
      </c>
      <c r="AL47" s="24">
        <f>F47+'tariff calc step 2'!U$105</f>
        <v>23.474550017260967</v>
      </c>
      <c r="AM47" s="24">
        <f>G47+'tariff calc step 2'!V$105</f>
        <v>21.370706316779543</v>
      </c>
      <c r="AN47" s="24">
        <f>H47+'tariff calc step 2'!W$105</f>
        <v>31.755783265389493</v>
      </c>
      <c r="AO47" s="24">
        <f>I47+'tariff calc step 2'!X$105</f>
        <v>37.442376907598813</v>
      </c>
      <c r="AP47" s="24">
        <f>J47+'tariff calc step 2'!Y$105</f>
        <v>37.631159144234474</v>
      </c>
      <c r="AQ47" s="24">
        <f>K47+'tariff calc step 2'!Z$105</f>
        <v>38.491137689014046</v>
      </c>
      <c r="AR47" s="24">
        <f>L47+'tariff calc step 2'!AA$105</f>
        <v>40.991759336415527</v>
      </c>
    </row>
    <row r="48" spans="2:44" x14ac:dyDescent="0.35">
      <c r="B48" s="5">
        <v>10</v>
      </c>
      <c r="C48" s="6" t="s">
        <v>25</v>
      </c>
      <c r="D48" s="23">
        <f>'tariff calc step 2'!D17+$B$35*'tariff calc step 2'!D50+'tariff calc step 2'!D83</f>
        <v>23.423116499999999</v>
      </c>
      <c r="E48" s="23">
        <f>'tariff calc step 2'!E17+$B$35*'tariff calc step 2'!E50+'tariff calc step 2'!E83</f>
        <v>24.06339475</v>
      </c>
      <c r="F48" s="23">
        <f>'tariff calc step 2'!F17+$B$35*'tariff calc step 2'!F50+'tariff calc step 2'!F83</f>
        <v>25.157654749999999</v>
      </c>
      <c r="G48" s="23">
        <f>'tariff calc step 2'!G17+$B$35*'tariff calc step 2'!G50+'tariff calc step 2'!G83</f>
        <v>25.192905249999999</v>
      </c>
      <c r="H48" s="23">
        <f>'tariff calc step 2'!H17+$B$35*'tariff calc step 2'!H50+'tariff calc step 2'!H83</f>
        <v>34.2259020794855</v>
      </c>
      <c r="I48" s="23">
        <f>'tariff calc step 2'!I17+$B$35*'tariff calc step 2'!I50+'tariff calc step 2'!I83</f>
        <v>33.851967782664786</v>
      </c>
      <c r="J48" s="23">
        <f>'tariff calc step 2'!J17+$B$35*'tariff calc step 2'!J50+'tariff calc step 2'!J83</f>
        <v>35.010826605595419</v>
      </c>
      <c r="K48" s="23">
        <f>'tariff calc step 2'!K17+$B$35*'tariff calc step 2'!K50+'tariff calc step 2'!K83</f>
        <v>36.285831877316724</v>
      </c>
      <c r="L48" s="23">
        <f>'tariff calc step 2'!L17+$B$35*'tariff calc step 2'!L50+'tariff calc step 2'!L83</f>
        <v>36.34133606705926</v>
      </c>
      <c r="AH48" s="5">
        <v>10</v>
      </c>
      <c r="AI48" s="6" t="s">
        <v>25</v>
      </c>
      <c r="AJ48" s="23">
        <f>D48+'tariff calc step 2'!S$105</f>
        <v>21.597294590939768</v>
      </c>
      <c r="AK48" s="23">
        <f>E48+'tariff calc step 2'!T$105</f>
        <v>21.451926165776769</v>
      </c>
      <c r="AL48" s="23">
        <f>F48+'tariff calc step 2'!U$105</f>
        <v>22.881359267260969</v>
      </c>
      <c r="AM48" s="23">
        <f>G48+'tariff calc step 2'!V$105</f>
        <v>22.195320566779543</v>
      </c>
      <c r="AN48" s="23">
        <f>H48+'tariff calc step 2'!W$105</f>
        <v>29.966997464220118</v>
      </c>
      <c r="AO48" s="23">
        <f>I48+'tariff calc step 2'!X$105</f>
        <v>29.628563553749892</v>
      </c>
      <c r="AP48" s="23">
        <f>J48+'tariff calc step 2'!Y$105</f>
        <v>29.56487432387728</v>
      </c>
      <c r="AQ48" s="23">
        <f>K48+'tariff calc step 2'!Z$105</f>
        <v>30.415116095171257</v>
      </c>
      <c r="AR48" s="23">
        <f>L48+'tariff calc step 2'!AA$105</f>
        <v>32.453924475834924</v>
      </c>
    </row>
    <row r="49" spans="2:44" x14ac:dyDescent="0.35">
      <c r="B49" s="5">
        <v>11</v>
      </c>
      <c r="C49" s="6" t="s">
        <v>26</v>
      </c>
      <c r="D49" s="24">
        <f>'tariff calc step 2'!D18+$B$35*'tariff calc step 2'!D51+'tariff calc step 2'!D84</f>
        <v>19.6721395</v>
      </c>
      <c r="E49" s="24">
        <f>'tariff calc step 2'!E18+$B$35*'tariff calc step 2'!E51+'tariff calc step 2'!E84</f>
        <v>21.439163749999999</v>
      </c>
      <c r="F49" s="24">
        <f>'tariff calc step 2'!F18+$B$35*'tariff calc step 2'!F51+'tariff calc step 2'!F84</f>
        <v>18.999272749999999</v>
      </c>
      <c r="G49" s="24">
        <f>'tariff calc step 2'!G18+$B$35*'tariff calc step 2'!G51+'tariff calc step 2'!G84</f>
        <v>19.219810250000002</v>
      </c>
      <c r="H49" s="24">
        <f>'tariff calc step 2'!H18+$B$35*'tariff calc step 2'!H51+'tariff calc step 2'!H84</f>
        <v>29.5264750794855</v>
      </c>
      <c r="I49" s="24">
        <f>'tariff calc step 2'!I18+$B$35*'tariff calc step 2'!I51+'tariff calc step 2'!I84</f>
        <v>28.184962717131214</v>
      </c>
      <c r="J49" s="24">
        <f>'tariff calc step 2'!J18+$B$35*'tariff calc step 2'!J51+'tariff calc step 2'!J84</f>
        <v>29.157938649865507</v>
      </c>
      <c r="K49" s="24">
        <f>'tariff calc step 2'!K18+$B$35*'tariff calc step 2'!K51+'tariff calc step 2'!K84</f>
        <v>29.643535560036</v>
      </c>
      <c r="L49" s="24">
        <f>'tariff calc step 2'!L18+$B$35*'tariff calc step 2'!L51+'tariff calc step 2'!L84</f>
        <v>31.006680171699021</v>
      </c>
      <c r="AH49" s="5">
        <v>11</v>
      </c>
      <c r="AI49" s="6" t="s">
        <v>26</v>
      </c>
      <c r="AJ49" s="24">
        <f>D49+'tariff calc step 2'!S$105</f>
        <v>17.846317590939769</v>
      </c>
      <c r="AK49" s="24">
        <f>E49+'tariff calc step 2'!T$105</f>
        <v>18.827695165776767</v>
      </c>
      <c r="AL49" s="24">
        <f>F49+'tariff calc step 2'!U$105</f>
        <v>16.722977267260969</v>
      </c>
      <c r="AM49" s="24">
        <f>G49+'tariff calc step 2'!V$105</f>
        <v>16.222225566779546</v>
      </c>
      <c r="AN49" s="24">
        <f>H49+'tariff calc step 2'!W$105</f>
        <v>25.267570464220118</v>
      </c>
      <c r="AO49" s="24">
        <f>I49+'tariff calc step 2'!X$105</f>
        <v>23.961558488216319</v>
      </c>
      <c r="AP49" s="24">
        <f>J49+'tariff calc step 2'!Y$105</f>
        <v>23.711986368147368</v>
      </c>
      <c r="AQ49" s="24">
        <f>K49+'tariff calc step 2'!Z$105</f>
        <v>23.772819777890533</v>
      </c>
      <c r="AR49" s="24">
        <f>L49+'tariff calc step 2'!AA$105</f>
        <v>27.119268580474685</v>
      </c>
    </row>
    <row r="50" spans="2:44" x14ac:dyDescent="0.35">
      <c r="B50" s="5">
        <v>12</v>
      </c>
      <c r="C50" s="6" t="s">
        <v>27</v>
      </c>
      <c r="D50" s="23">
        <f>'tariff calc step 2'!D19+$B$35*'tariff calc step 2'!D52+'tariff calc step 2'!D85</f>
        <v>14.674516999999998</v>
      </c>
      <c r="E50" s="23">
        <f>'tariff calc step 2'!E19+$B$35*'tariff calc step 2'!E52+'tariff calc step 2'!E85</f>
        <v>16.867413249999998</v>
      </c>
      <c r="F50" s="23">
        <f>'tariff calc step 2'!F19+$B$35*'tariff calc step 2'!F52+'tariff calc step 2'!F85</f>
        <v>16.915940749999997</v>
      </c>
      <c r="G50" s="23">
        <f>'tariff calc step 2'!G19+$B$35*'tariff calc step 2'!G52+'tariff calc step 2'!G85</f>
        <v>17.010780750000002</v>
      </c>
      <c r="H50" s="23">
        <f>'tariff calc step 2'!H19+$B$35*'tariff calc step 2'!H52+'tariff calc step 2'!H85</f>
        <v>23.383124483620222</v>
      </c>
      <c r="I50" s="23">
        <f>'tariff calc step 2'!I19+$B$35*'tariff calc step 2'!I52+'tariff calc step 2'!I85</f>
        <v>19.27408409637237</v>
      </c>
      <c r="J50" s="23">
        <f>'tariff calc step 2'!J19+$B$35*'tariff calc step 2'!J52+'tariff calc step 2'!J85</f>
        <v>19.30790623427653</v>
      </c>
      <c r="K50" s="23">
        <f>'tariff calc step 2'!K19+$B$35*'tariff calc step 2'!K52+'tariff calc step 2'!K85</f>
        <v>20.260659689039038</v>
      </c>
      <c r="L50" s="23">
        <f>'tariff calc step 2'!L19+$B$35*'tariff calc step 2'!L52+'tariff calc step 2'!L85</f>
        <v>19.033451015968772</v>
      </c>
      <c r="AH50" s="5">
        <v>12</v>
      </c>
      <c r="AI50" s="6" t="s">
        <v>27</v>
      </c>
      <c r="AJ50" s="23">
        <f>D50+'tariff calc step 2'!S$105</f>
        <v>12.848695090939769</v>
      </c>
      <c r="AK50" s="23">
        <f>E50+'tariff calc step 2'!T$105</f>
        <v>14.255944665776768</v>
      </c>
      <c r="AL50" s="23">
        <f>F50+'tariff calc step 2'!U$105</f>
        <v>14.639645267260967</v>
      </c>
      <c r="AM50" s="23">
        <f>G50+'tariff calc step 2'!V$105</f>
        <v>14.013196066779544</v>
      </c>
      <c r="AN50" s="23">
        <f>H50+'tariff calc step 2'!W$105</f>
        <v>19.124219868354839</v>
      </c>
      <c r="AO50" s="23">
        <f>I50+'tariff calc step 2'!X$105</f>
        <v>15.050679867457474</v>
      </c>
      <c r="AP50" s="23">
        <f>J50+'tariff calc step 2'!Y$105</f>
        <v>13.861953952558391</v>
      </c>
      <c r="AQ50" s="23">
        <f>K50+'tariff calc step 2'!Z$105</f>
        <v>14.389943906893569</v>
      </c>
      <c r="AR50" s="23">
        <f>L50+'tariff calc step 2'!AA$105</f>
        <v>15.146039424744437</v>
      </c>
    </row>
    <row r="51" spans="2:44" x14ac:dyDescent="0.35">
      <c r="B51" s="5">
        <v>13</v>
      </c>
      <c r="C51" s="6" t="s">
        <v>28</v>
      </c>
      <c r="D51" s="24">
        <f>'tariff calc step 2'!D20+$B$35*'tariff calc step 2'!D53+'tariff calc step 2'!D86</f>
        <v>13.22891375</v>
      </c>
      <c r="E51" s="24">
        <f>'tariff calc step 2'!E20+$B$35*'tariff calc step 2'!E53+'tariff calc step 2'!E86</f>
        <v>13.781645750000001</v>
      </c>
      <c r="F51" s="24">
        <f>'tariff calc step 2'!F20+$B$35*'tariff calc step 2'!F53+'tariff calc step 2'!F86</f>
        <v>12.313863</v>
      </c>
      <c r="G51" s="24">
        <f>'tariff calc step 2'!G20+$B$35*'tariff calc step 2'!G53+'tariff calc step 2'!G86</f>
        <v>12.1260645</v>
      </c>
      <c r="H51" s="24">
        <f>'tariff calc step 2'!H20+$B$35*'tariff calc step 2'!H53+'tariff calc step 2'!H86</f>
        <v>11.957381754029367</v>
      </c>
      <c r="I51" s="24">
        <f>'tariff calc step 2'!I20+$B$35*'tariff calc step 2'!I53+'tariff calc step 2'!I86</f>
        <v>9.5610672604786942</v>
      </c>
      <c r="J51" s="24">
        <f>'tariff calc step 2'!J20+$B$35*'tariff calc step 2'!J53+'tariff calc step 2'!J86</f>
        <v>10.382850678619633</v>
      </c>
      <c r="K51" s="24">
        <f>'tariff calc step 2'!K20+$B$35*'tariff calc step 2'!K53+'tariff calc step 2'!K86</f>
        <v>9.9539100651902856</v>
      </c>
      <c r="L51" s="24">
        <f>'tariff calc step 2'!L20+$B$35*'tariff calc step 2'!L53+'tariff calc step 2'!L86</f>
        <v>7.0231257693664668</v>
      </c>
      <c r="AH51" s="5">
        <v>13</v>
      </c>
      <c r="AI51" s="6" t="s">
        <v>28</v>
      </c>
      <c r="AJ51" s="24">
        <f>D51+'tariff calc step 2'!S$105</f>
        <v>11.403091840939771</v>
      </c>
      <c r="AK51" s="24">
        <f>E51+'tariff calc step 2'!T$105</f>
        <v>11.170177165776771</v>
      </c>
      <c r="AL51" s="24">
        <f>F51+'tariff calc step 2'!U$105</f>
        <v>10.037567517260969</v>
      </c>
      <c r="AM51" s="24">
        <f>G51+'tariff calc step 2'!V$105</f>
        <v>9.1284798167795422</v>
      </c>
      <c r="AN51" s="24">
        <f>H51+'tariff calc step 2'!W$105</f>
        <v>7.6984771387639839</v>
      </c>
      <c r="AO51" s="24">
        <f>I51+'tariff calc step 2'!X$105</f>
        <v>5.3376630315637978</v>
      </c>
      <c r="AP51" s="24">
        <f>J51+'tariff calc step 2'!Y$105</f>
        <v>4.9368983969014941</v>
      </c>
      <c r="AQ51" s="24">
        <f>K51+'tariff calc step 2'!Z$105</f>
        <v>4.0831942830448167</v>
      </c>
      <c r="AR51" s="24">
        <f>L51+'tariff calc step 2'!AA$105</f>
        <v>3.1357141781421314</v>
      </c>
    </row>
    <row r="52" spans="2:44" x14ac:dyDescent="0.35">
      <c r="B52" s="5">
        <v>14</v>
      </c>
      <c r="C52" s="6" t="s">
        <v>29</v>
      </c>
      <c r="D52" s="23">
        <f>'tariff calc step 2'!D21+$B$35*'tariff calc step 2'!D54+'tariff calc step 2'!D87</f>
        <v>7.2813317499999997</v>
      </c>
      <c r="E52" s="23">
        <f>'tariff calc step 2'!E21+$B$35*'tariff calc step 2'!E54+'tariff calc step 2'!E87</f>
        <v>8.3342207500000001</v>
      </c>
      <c r="F52" s="23">
        <f>'tariff calc step 2'!F21+$B$35*'tariff calc step 2'!F54+'tariff calc step 2'!F87</f>
        <v>7.4556389999999997</v>
      </c>
      <c r="G52" s="23">
        <f>'tariff calc step 2'!G21+$B$35*'tariff calc step 2'!G54+'tariff calc step 2'!G87</f>
        <v>7.2455745</v>
      </c>
      <c r="H52" s="23">
        <f>'tariff calc step 2'!H21+$B$35*'tariff calc step 2'!H54+'tariff calc step 2'!H87</f>
        <v>9.6132337540293662</v>
      </c>
      <c r="I52" s="23">
        <f>'tariff calc step 2'!I21+$B$35*'tariff calc step 2'!I54+'tariff calc step 2'!I87</f>
        <v>4.4204477084141773</v>
      </c>
      <c r="J52" s="23">
        <f>'tariff calc step 2'!J21+$B$35*'tariff calc step 2'!J54+'tariff calc step 2'!J87</f>
        <v>5.2253373608280196</v>
      </c>
      <c r="K52" s="23">
        <f>'tariff calc step 2'!K21+$B$35*'tariff calc step 2'!K54+'tariff calc step 2'!K87</f>
        <v>5.1357891834459224</v>
      </c>
      <c r="L52" s="23">
        <f>'tariff calc step 2'!L21+$B$35*'tariff calc step 2'!L54+'tariff calc step 2'!L87</f>
        <v>3.0117257043473185</v>
      </c>
      <c r="AH52" s="5">
        <v>14</v>
      </c>
      <c r="AI52" s="6" t="s">
        <v>29</v>
      </c>
      <c r="AJ52" s="23">
        <f>D52+'tariff calc step 2'!S$105</f>
        <v>5.4555098409397704</v>
      </c>
      <c r="AK52" s="23">
        <f>E52+'tariff calc step 2'!T$105</f>
        <v>5.7227521657767699</v>
      </c>
      <c r="AL52" s="23">
        <f>F52+'tariff calc step 2'!U$105</f>
        <v>5.1793435172609694</v>
      </c>
      <c r="AM52" s="23">
        <f>G52+'tariff calc step 2'!V$105</f>
        <v>4.2479898167795422</v>
      </c>
      <c r="AN52" s="23">
        <f>H52+'tariff calc step 2'!W$105</f>
        <v>5.3543291387639833</v>
      </c>
      <c r="AO52" s="23">
        <f>I52+'tariff calc step 2'!X$105</f>
        <v>0.19704347949928103</v>
      </c>
      <c r="AP52" s="23">
        <f>J52+'tariff calc step 2'!Y$105</f>
        <v>-0.22061492089011914</v>
      </c>
      <c r="AQ52" s="23">
        <f>K52+'tariff calc step 2'!Z$105</f>
        <v>-0.73492659869954657</v>
      </c>
      <c r="AR52" s="23">
        <f>L52+'tariff calc step 2'!AA$105</f>
        <v>-0.87568588687701698</v>
      </c>
    </row>
    <row r="53" spans="2:44" x14ac:dyDescent="0.35">
      <c r="B53" s="5">
        <v>15</v>
      </c>
      <c r="C53" s="6" t="s">
        <v>30</v>
      </c>
      <c r="D53" s="24">
        <f>'tariff calc step 2'!D22+$B$35*'tariff calc step 2'!D55+'tariff calc step 2'!D88</f>
        <v>6.7008437499999998</v>
      </c>
      <c r="E53" s="24">
        <f>'tariff calc step 2'!E22+$B$35*'tariff calc step 2'!E55+'tariff calc step 2'!E88</f>
        <v>7.1321242500000004</v>
      </c>
      <c r="F53" s="24">
        <f>'tariff calc step 2'!F22+$B$35*'tariff calc step 2'!F55+'tariff calc step 2'!F88</f>
        <v>6.5750960000000012</v>
      </c>
      <c r="G53" s="24">
        <f>'tariff calc step 2'!G22+$B$35*'tariff calc step 2'!G55+'tariff calc step 2'!G88</f>
        <v>6.2476622500000003</v>
      </c>
      <c r="H53" s="24">
        <f>'tariff calc step 2'!H22+$B$35*'tariff calc step 2'!H55+'tariff calc step 2'!H88</f>
        <v>5.5204887080394212</v>
      </c>
      <c r="I53" s="24">
        <f>'tariff calc step 2'!I22+$B$35*'tariff calc step 2'!I55+'tariff calc step 2'!I88</f>
        <v>2.654085122689037</v>
      </c>
      <c r="J53" s="24">
        <f>'tariff calc step 2'!J22+$B$35*'tariff calc step 2'!J55+'tariff calc step 2'!J88</f>
        <v>3.244524813461624</v>
      </c>
      <c r="K53" s="24">
        <f>'tariff calc step 2'!K22+$B$35*'tariff calc step 2'!K55+'tariff calc step 2'!K88</f>
        <v>2.7185651444251171</v>
      </c>
      <c r="L53" s="24">
        <f>'tariff calc step 2'!L22+$B$35*'tariff calc step 2'!L55+'tariff calc step 2'!L88</f>
        <v>-2.3032025015695292</v>
      </c>
      <c r="AH53" s="5">
        <v>15</v>
      </c>
      <c r="AI53" s="6" t="s">
        <v>30</v>
      </c>
      <c r="AJ53" s="24">
        <f>D53+'tariff calc step 2'!S$105</f>
        <v>4.8750218409397705</v>
      </c>
      <c r="AK53" s="24">
        <f>E53+'tariff calc step 2'!T$105</f>
        <v>4.5206556657767702</v>
      </c>
      <c r="AL53" s="24">
        <f>F53+'tariff calc step 2'!U$105</f>
        <v>4.2988005172609718</v>
      </c>
      <c r="AM53" s="24">
        <f>G53+'tariff calc step 2'!V$105</f>
        <v>3.250077566779543</v>
      </c>
      <c r="AN53" s="24">
        <f>H53+'tariff calc step 2'!W$105</f>
        <v>1.2615840927740383</v>
      </c>
      <c r="AO53" s="24">
        <f>I53+'tariff calc step 2'!X$105</f>
        <v>-1.5693191062258594</v>
      </c>
      <c r="AP53" s="24">
        <f>J53+'tariff calc step 2'!Y$105</f>
        <v>-2.2014274682565147</v>
      </c>
      <c r="AQ53" s="24">
        <f>K53+'tariff calc step 2'!Z$105</f>
        <v>-3.1521506377203519</v>
      </c>
      <c r="AR53" s="24">
        <f>L53+'tariff calc step 2'!AA$105</f>
        <v>-6.1906140927938651</v>
      </c>
    </row>
    <row r="54" spans="2:44" x14ac:dyDescent="0.35">
      <c r="B54" s="5">
        <v>16</v>
      </c>
      <c r="C54" s="6" t="s">
        <v>31</v>
      </c>
      <c r="D54" s="23">
        <f>'tariff calc step 2'!D23+$B$35*'tariff calc step 2'!D56+'tariff calc step 2'!D89</f>
        <v>3.6343005000000002</v>
      </c>
      <c r="E54" s="23">
        <f>'tariff calc step 2'!E23+$B$35*'tariff calc step 2'!E56+'tariff calc step 2'!E89</f>
        <v>4.3217237500000003</v>
      </c>
      <c r="F54" s="23">
        <f>'tariff calc step 2'!F23+$B$35*'tariff calc step 2'!F56+'tariff calc step 2'!F89</f>
        <v>3.8709099999999999</v>
      </c>
      <c r="G54" s="23">
        <f>'tariff calc step 2'!G23+$B$35*'tariff calc step 2'!G56+'tariff calc step 2'!G89</f>
        <v>3.2824659999999999</v>
      </c>
      <c r="H54" s="23">
        <f>'tariff calc step 2'!H23+$B$35*'tariff calc step 2'!H56+'tariff calc step 2'!H89</f>
        <v>2.8899200920767036</v>
      </c>
      <c r="I54" s="23">
        <f>'tariff calc step 2'!I23+$B$35*'tariff calc step 2'!I56+'tariff calc step 2'!I89</f>
        <v>-3.4105633408164402</v>
      </c>
      <c r="J54" s="23">
        <f>'tariff calc step 2'!J23+$B$35*'tariff calc step 2'!J56+'tariff calc step 2'!J89</f>
        <v>-2.9205525816888764</v>
      </c>
      <c r="K54" s="23">
        <f>'tariff calc step 2'!K23+$B$35*'tariff calc step 2'!K56+'tariff calc step 2'!K89</f>
        <v>-3.2434042756114345</v>
      </c>
      <c r="L54" s="23">
        <f>'tariff calc step 2'!L23+$B$35*'tariff calc step 2'!L56+'tariff calc step 2'!L89</f>
        <v>-7.7011511749282331</v>
      </c>
      <c r="AH54" s="5">
        <v>16</v>
      </c>
      <c r="AI54" s="6" t="s">
        <v>31</v>
      </c>
      <c r="AJ54" s="23">
        <f>D54+'tariff calc step 2'!S$105</f>
        <v>1.8084785909397709</v>
      </c>
      <c r="AK54" s="23">
        <f>E54+'tariff calc step 2'!T$105</f>
        <v>1.7102551657767697</v>
      </c>
      <c r="AL54" s="23">
        <f>F54+'tariff calc step 2'!U$105</f>
        <v>1.59461451726097</v>
      </c>
      <c r="AM54" s="23">
        <f>G54+'tariff calc step 2'!V$105</f>
        <v>0.28488131677954254</v>
      </c>
      <c r="AN54" s="23">
        <f>H54+'tariff calc step 2'!W$105</f>
        <v>-1.3689845231886792</v>
      </c>
      <c r="AO54" s="23">
        <f>I54+'tariff calc step 2'!X$105</f>
        <v>-7.6339675697313361</v>
      </c>
      <c r="AP54" s="23">
        <f>J54+'tariff calc step 2'!Y$105</f>
        <v>-8.366504863407016</v>
      </c>
      <c r="AQ54" s="23">
        <f>K54+'tariff calc step 2'!Z$105</f>
        <v>-9.114120057756903</v>
      </c>
      <c r="AR54" s="23">
        <f>L54+'tariff calc step 2'!AA$105</f>
        <v>-11.588562766152569</v>
      </c>
    </row>
    <row r="55" spans="2:44" x14ac:dyDescent="0.35">
      <c r="B55" s="5">
        <v>17</v>
      </c>
      <c r="C55" s="6" t="s">
        <v>32</v>
      </c>
      <c r="D55" s="24">
        <f>'tariff calc step 2'!D24+$B$35*'tariff calc step 2'!D57+'tariff calc step 2'!D90</f>
        <v>3.0135405000000004</v>
      </c>
      <c r="E55" s="24">
        <f>'tariff calc step 2'!E24+$B$35*'tariff calc step 2'!E57+'tariff calc step 2'!E90</f>
        <v>3.2018457499999999</v>
      </c>
      <c r="F55" s="24">
        <f>'tariff calc step 2'!F24+$B$35*'tariff calc step 2'!F57+'tariff calc step 2'!F90</f>
        <v>2.6969707499999998</v>
      </c>
      <c r="G55" s="24">
        <f>'tariff calc step 2'!G24+$B$35*'tariff calc step 2'!G57+'tariff calc step 2'!G90</f>
        <v>2.3221847499999999</v>
      </c>
      <c r="H55" s="24">
        <f>'tariff calc step 2'!H24+$B$35*'tariff calc step 2'!H57+'tariff calc step 2'!H90</f>
        <v>1.7053992504928925</v>
      </c>
      <c r="I55" s="24">
        <f>'tariff calc step 2'!I24+$B$35*'tariff calc step 2'!I57+'tariff calc step 2'!I90</f>
        <v>-6.5459114449419324</v>
      </c>
      <c r="J55" s="24">
        <f>'tariff calc step 2'!J24+$B$35*'tariff calc step 2'!J57+'tariff calc step 2'!J90</f>
        <v>-5.1431103348639997</v>
      </c>
      <c r="K55" s="24">
        <f>'tariff calc step 2'!K24+$B$35*'tariff calc step 2'!K57+'tariff calc step 2'!K90</f>
        <v>-7.5987193037191076</v>
      </c>
      <c r="L55" s="24">
        <f>'tariff calc step 2'!L24+$B$35*'tariff calc step 2'!L57+'tariff calc step 2'!L90</f>
        <v>-9.6410888766311906</v>
      </c>
      <c r="AH55" s="5">
        <v>17</v>
      </c>
      <c r="AI55" s="6" t="s">
        <v>32</v>
      </c>
      <c r="AJ55" s="24">
        <f>D55+'tariff calc step 2'!S$105</f>
        <v>1.1877185909397712</v>
      </c>
      <c r="AK55" s="24">
        <f>E55+'tariff calc step 2'!T$105</f>
        <v>0.59037716577676935</v>
      </c>
      <c r="AL55" s="24">
        <f>F55+'tariff calc step 2'!U$105</f>
        <v>0.42067526726096993</v>
      </c>
      <c r="AM55" s="24">
        <f>G55+'tariff calc step 2'!V$105</f>
        <v>-0.67539993322045744</v>
      </c>
      <c r="AN55" s="24">
        <f>H55+'tariff calc step 2'!W$105</f>
        <v>-2.5535053647724903</v>
      </c>
      <c r="AO55" s="24">
        <f>I55+'tariff calc step 2'!X$105</f>
        <v>-10.769315673856829</v>
      </c>
      <c r="AP55" s="24">
        <f>J55+'tariff calc step 2'!Y$105</f>
        <v>-10.589062616582138</v>
      </c>
      <c r="AQ55" s="24">
        <f>K55+'tariff calc step 2'!Z$105</f>
        <v>-13.469435085864577</v>
      </c>
      <c r="AR55" s="24">
        <f>L55+'tariff calc step 2'!AA$105</f>
        <v>-13.528500467855526</v>
      </c>
    </row>
    <row r="56" spans="2:44" x14ac:dyDescent="0.35">
      <c r="B56" s="5">
        <v>18</v>
      </c>
      <c r="C56" s="6" t="s">
        <v>33</v>
      </c>
      <c r="D56" s="23">
        <f>'tariff calc step 2'!D25+$B$35*'tariff calc step 2'!D58+'tariff calc step 2'!D91</f>
        <v>2.00394775</v>
      </c>
      <c r="E56" s="23">
        <f>'tariff calc step 2'!E25+$B$35*'tariff calc step 2'!E58+'tariff calc step 2'!E91</f>
        <v>1.1648739999999997</v>
      </c>
      <c r="F56" s="23">
        <f>'tariff calc step 2'!F25+$B$35*'tariff calc step 2'!F58+'tariff calc step 2'!F91</f>
        <v>0.64036874999999993</v>
      </c>
      <c r="G56" s="23">
        <f>'tariff calc step 2'!G25+$B$35*'tariff calc step 2'!G58+'tariff calc step 2'!G91</f>
        <v>0.70167399999999991</v>
      </c>
      <c r="H56" s="23">
        <f>'tariff calc step 2'!H25+$B$35*'tariff calc step 2'!H58+'tariff calc step 2'!H91</f>
        <v>-0.22543546714629098</v>
      </c>
      <c r="I56" s="23">
        <f>'tariff calc step 2'!I25+$B$35*'tariff calc step 2'!I58+'tariff calc step 2'!I91</f>
        <v>-6.4719907583693947</v>
      </c>
      <c r="J56" s="23">
        <f>'tariff calc step 2'!J25+$B$35*'tariff calc step 2'!J58+'tariff calc step 2'!J91</f>
        <v>-5.4772044488487204</v>
      </c>
      <c r="K56" s="23">
        <f>'tariff calc step 2'!K25+$B$35*'tariff calc step 2'!K58+'tariff calc step 2'!K91</f>
        <v>-6.3572843716936287</v>
      </c>
      <c r="L56" s="23">
        <f>'tariff calc step 2'!L25+$B$35*'tariff calc step 2'!L58+'tariff calc step 2'!L91</f>
        <v>-8.4444185015344573</v>
      </c>
      <c r="AH56" s="5">
        <v>18</v>
      </c>
      <c r="AI56" s="6" t="s">
        <v>33</v>
      </c>
      <c r="AJ56" s="23">
        <f>D56+'tariff calc step 2'!S$105</f>
        <v>0.1781258409397708</v>
      </c>
      <c r="AK56" s="23">
        <f>E56+'tariff calc step 2'!T$105</f>
        <v>-1.4465945842232308</v>
      </c>
      <c r="AL56" s="23">
        <f>F56+'tariff calc step 2'!U$105</f>
        <v>-1.6359267327390299</v>
      </c>
      <c r="AM56" s="23">
        <f>G56+'tariff calc step 2'!V$105</f>
        <v>-2.2959106832204572</v>
      </c>
      <c r="AN56" s="23">
        <f>H56+'tariff calc step 2'!W$105</f>
        <v>-4.4843400824116735</v>
      </c>
      <c r="AO56" s="23">
        <f>I56+'tariff calc step 2'!X$105</f>
        <v>-10.695394987284292</v>
      </c>
      <c r="AP56" s="23">
        <f>J56+'tariff calc step 2'!Y$105</f>
        <v>-10.923156730566859</v>
      </c>
      <c r="AQ56" s="23">
        <f>K56+'tariff calc step 2'!Z$105</f>
        <v>-12.228000153839098</v>
      </c>
      <c r="AR56" s="23">
        <f>L56+'tariff calc step 2'!AA$105</f>
        <v>-12.331830092758793</v>
      </c>
    </row>
    <row r="57" spans="2:44" x14ac:dyDescent="0.35">
      <c r="B57" s="5">
        <v>19</v>
      </c>
      <c r="C57" s="6" t="s">
        <v>34</v>
      </c>
      <c r="D57" s="24">
        <f>'tariff calc step 2'!D26+$B$35*'tariff calc step 2'!D59+'tariff calc step 2'!D92</f>
        <v>5.66198025</v>
      </c>
      <c r="E57" s="24">
        <f>'tariff calc step 2'!E26+$B$35*'tariff calc step 2'!E59+'tariff calc step 2'!E92</f>
        <v>5.8567747499999996</v>
      </c>
      <c r="F57" s="24">
        <f>'tariff calc step 2'!F26+$B$35*'tariff calc step 2'!F59+'tariff calc step 2'!F92</f>
        <v>5.7220697500000002</v>
      </c>
      <c r="G57" s="24">
        <f>'tariff calc step 2'!G26+$B$35*'tariff calc step 2'!G59+'tariff calc step 2'!G92</f>
        <v>5.4548007500000004</v>
      </c>
      <c r="H57" s="24">
        <f>'tariff calc step 2'!H26+$B$35*'tariff calc step 2'!H59+'tariff calc step 2'!H92</f>
        <v>4.2645081349534681</v>
      </c>
      <c r="I57" s="24">
        <f>'tariff calc step 2'!I26+$B$35*'tariff calc step 2'!I59+'tariff calc step 2'!I92</f>
        <v>-2.6040568409714648</v>
      </c>
      <c r="J57" s="24">
        <f>'tariff calc step 2'!J26+$B$35*'tariff calc step 2'!J59+'tariff calc step 2'!J92</f>
        <v>-1.9594889618386429</v>
      </c>
      <c r="K57" s="24">
        <f>'tariff calc step 2'!K26+$B$35*'tariff calc step 2'!K59+'tariff calc step 2'!K92</f>
        <v>-2.1598597637914363</v>
      </c>
      <c r="L57" s="24">
        <f>'tariff calc step 2'!L26+$B$35*'tariff calc step 2'!L59+'tariff calc step 2'!L92</f>
        <v>-6.6662097352815461</v>
      </c>
      <c r="AH57" s="5">
        <v>19</v>
      </c>
      <c r="AI57" s="6" t="s">
        <v>34</v>
      </c>
      <c r="AJ57" s="24">
        <f>D57+'tariff calc step 2'!S$105</f>
        <v>3.8361583409397708</v>
      </c>
      <c r="AK57" s="24">
        <f>E57+'tariff calc step 2'!T$105</f>
        <v>3.245306165776769</v>
      </c>
      <c r="AL57" s="24">
        <f>F57+'tariff calc step 2'!U$105</f>
        <v>3.4457742672609704</v>
      </c>
      <c r="AM57" s="24">
        <f>G57+'tariff calc step 2'!V$105</f>
        <v>2.4572160667795431</v>
      </c>
      <c r="AN57" s="24">
        <f>H57+'tariff calc step 2'!W$105</f>
        <v>5.6035196880852567E-3</v>
      </c>
      <c r="AO57" s="24">
        <f>I57+'tariff calc step 2'!X$105</f>
        <v>-6.8274610698863611</v>
      </c>
      <c r="AP57" s="24">
        <f>J57+'tariff calc step 2'!Y$105</f>
        <v>-7.4054412435567816</v>
      </c>
      <c r="AQ57" s="24">
        <f>K57+'tariff calc step 2'!Z$105</f>
        <v>-8.0305755459369053</v>
      </c>
      <c r="AR57" s="24">
        <f>L57+'tariff calc step 2'!AA$105</f>
        <v>-10.553621326505882</v>
      </c>
    </row>
    <row r="58" spans="2:44" x14ac:dyDescent="0.35">
      <c r="B58" s="5">
        <v>20</v>
      </c>
      <c r="C58" s="6" t="s">
        <v>35</v>
      </c>
      <c r="D58" s="23">
        <f>'tariff calc step 2'!D27+$B$35*'tariff calc step 2'!D60+'tariff calc step 2'!D93</f>
        <v>3.0543637499999985</v>
      </c>
      <c r="E58" s="23">
        <f>'tariff calc step 2'!E27+$B$35*'tariff calc step 2'!E60+'tariff calc step 2'!E93</f>
        <v>4.347879250000001</v>
      </c>
      <c r="F58" s="23">
        <f>'tariff calc step 2'!F27+$B$35*'tariff calc step 2'!F60+'tariff calc step 2'!F93</f>
        <v>4.2080597499999994</v>
      </c>
      <c r="G58" s="23">
        <f>'tariff calc step 2'!G27+$B$35*'tariff calc step 2'!G60+'tariff calc step 2'!G93</f>
        <v>4.3570132500000005</v>
      </c>
      <c r="H58" s="23">
        <f>'tariff calc step 2'!H27+$B$35*'tariff calc step 2'!H60+'tariff calc step 2'!H93</f>
        <v>3.5761706215747608</v>
      </c>
      <c r="I58" s="23">
        <f>'tariff calc step 2'!I27+$B$35*'tariff calc step 2'!I60+'tariff calc step 2'!I93</f>
        <v>2.8992878769688062</v>
      </c>
      <c r="J58" s="23">
        <f>'tariff calc step 2'!J27+$B$35*'tariff calc step 2'!J60+'tariff calc step 2'!J93</f>
        <v>2.4044729291541929</v>
      </c>
      <c r="K58" s="23">
        <f>'tariff calc step 2'!K27+$B$35*'tariff calc step 2'!K60+'tariff calc step 2'!K93</f>
        <v>0.57072004406376564</v>
      </c>
      <c r="L58" s="23">
        <f>'tariff calc step 2'!L27+$B$35*'tariff calc step 2'!L60+'tariff calc step 2'!L93</f>
        <v>-4.6152644634454267</v>
      </c>
      <c r="AH58" s="5">
        <v>20</v>
      </c>
      <c r="AI58" s="6" t="s">
        <v>35</v>
      </c>
      <c r="AJ58" s="23">
        <f>D58+'tariff calc step 2'!S$105</f>
        <v>1.2285418409397693</v>
      </c>
      <c r="AK58" s="23">
        <f>E58+'tariff calc step 2'!T$105</f>
        <v>1.7364106657767704</v>
      </c>
      <c r="AL58" s="23">
        <f>F58+'tariff calc step 2'!U$105</f>
        <v>1.9317642672609696</v>
      </c>
      <c r="AM58" s="23">
        <f>G58+'tariff calc step 2'!V$105</f>
        <v>1.3594285667795432</v>
      </c>
      <c r="AN58" s="23">
        <f>H58+'tariff calc step 2'!W$105</f>
        <v>-0.68273399369062204</v>
      </c>
      <c r="AO58" s="23">
        <f>I58+'tariff calc step 2'!X$105</f>
        <v>-1.3241163519460901</v>
      </c>
      <c r="AP58" s="23">
        <f>J58+'tariff calc step 2'!Y$105</f>
        <v>-3.0414793525639459</v>
      </c>
      <c r="AQ58" s="23">
        <f>K58+'tariff calc step 2'!Z$105</f>
        <v>-5.2999957380817033</v>
      </c>
      <c r="AR58" s="23">
        <f>L58+'tariff calc step 2'!AA$105</f>
        <v>-8.5026760546697631</v>
      </c>
    </row>
    <row r="59" spans="2:44" x14ac:dyDescent="0.35">
      <c r="B59" s="5">
        <v>21</v>
      </c>
      <c r="C59" s="6" t="s">
        <v>36</v>
      </c>
      <c r="D59" s="24">
        <f>'tariff calc step 2'!D28+$B$35*'tariff calc step 2'!D61+'tariff calc step 2'!D94</f>
        <v>-0.67623649999999991</v>
      </c>
      <c r="E59" s="24">
        <f>'tariff calc step 2'!E28+$B$35*'tariff calc step 2'!E61+'tariff calc step 2'!E94</f>
        <v>0.29386574999999926</v>
      </c>
      <c r="F59" s="24">
        <f>'tariff calc step 2'!F28+$B$35*'tariff calc step 2'!F61+'tariff calc step 2'!F94</f>
        <v>0.64126650000000041</v>
      </c>
      <c r="G59" s="24">
        <f>'tariff calc step 2'!G28+$B$35*'tariff calc step 2'!G61+'tariff calc step 2'!G94</f>
        <v>1.2366247499999998</v>
      </c>
      <c r="H59" s="24">
        <f>'tariff calc step 2'!H28+$B$35*'tariff calc step 2'!H61+'tariff calc step 2'!H94</f>
        <v>-0.15097517052289078</v>
      </c>
      <c r="I59" s="24">
        <f>'tariff calc step 2'!I28+$B$35*'tariff calc step 2'!I61+'tariff calc step 2'!I94</f>
        <v>-1.6245418237685194</v>
      </c>
      <c r="J59" s="24">
        <f>'tariff calc step 2'!J28+$B$35*'tariff calc step 2'!J61+'tariff calc step 2'!J94</f>
        <v>-2.5833738956616288</v>
      </c>
      <c r="K59" s="24">
        <f>'tariff calc step 2'!K28+$B$35*'tariff calc step 2'!K61+'tariff calc step 2'!K94</f>
        <v>-4.0938367785986234</v>
      </c>
      <c r="L59" s="24">
        <f>'tariff calc step 2'!L28+$B$35*'tariff calc step 2'!L61+'tariff calc step 2'!L94</f>
        <v>-7.7448219485819507</v>
      </c>
      <c r="AH59" s="5">
        <v>21</v>
      </c>
      <c r="AI59" s="6" t="s">
        <v>36</v>
      </c>
      <c r="AJ59" s="24">
        <f>D59+'tariff calc step 2'!S$105</f>
        <v>-2.5020584090602291</v>
      </c>
      <c r="AK59" s="24">
        <f>E59+'tariff calc step 2'!T$105</f>
        <v>-2.3176028342232313</v>
      </c>
      <c r="AL59" s="24">
        <f>F59+'tariff calc step 2'!U$105</f>
        <v>-1.6350289827390294</v>
      </c>
      <c r="AM59" s="24">
        <f>G59+'tariff calc step 2'!V$105</f>
        <v>-1.7609599332204575</v>
      </c>
      <c r="AN59" s="24">
        <f>H59+'tariff calc step 2'!W$105</f>
        <v>-4.4098797857882737</v>
      </c>
      <c r="AO59" s="24">
        <f>I59+'tariff calc step 2'!X$105</f>
        <v>-5.8479460526834153</v>
      </c>
      <c r="AP59" s="24">
        <f>J59+'tariff calc step 2'!Y$105</f>
        <v>-8.0293261773797671</v>
      </c>
      <c r="AQ59" s="24">
        <f>K59+'tariff calc step 2'!Z$105</f>
        <v>-9.9645525607440923</v>
      </c>
      <c r="AR59" s="24">
        <f>L59+'tariff calc step 2'!AA$105</f>
        <v>-11.632233539806286</v>
      </c>
    </row>
    <row r="60" spans="2:44" x14ac:dyDescent="0.35">
      <c r="B60" s="5">
        <v>22</v>
      </c>
      <c r="C60" s="6" t="s">
        <v>37</v>
      </c>
      <c r="D60" s="23">
        <f>'tariff calc step 2'!D29+$B$35*'tariff calc step 2'!D62+'tariff calc step 2'!D95</f>
        <v>-5.3738689999999991</v>
      </c>
      <c r="E60" s="23">
        <f>'tariff calc step 2'!E29+$B$35*'tariff calc step 2'!E62+'tariff calc step 2'!E95</f>
        <v>-4.3996912500000001</v>
      </c>
      <c r="F60" s="23">
        <f>'tariff calc step 2'!F29+$B$35*'tariff calc step 2'!F62+'tariff calc step 2'!F95</f>
        <v>-2.1705287500000008</v>
      </c>
      <c r="G60" s="23">
        <f>'tariff calc step 2'!G29+$B$35*'tariff calc step 2'!G62+'tariff calc step 2'!G95</f>
        <v>-1.7828044999999992</v>
      </c>
      <c r="H60" s="23">
        <f>'tariff calc step 2'!H29+$B$35*'tariff calc step 2'!H62+'tariff calc step 2'!H95</f>
        <v>-3.1093526860227918</v>
      </c>
      <c r="I60" s="23">
        <f>'tariff calc step 2'!I29+$B$35*'tariff calc step 2'!I62+'tariff calc step 2'!I95</f>
        <v>-9.8364034955860298</v>
      </c>
      <c r="J60" s="23">
        <f>'tariff calc step 2'!J29+$B$35*'tariff calc step 2'!J62+'tariff calc step 2'!J95</f>
        <v>-11.529036304949878</v>
      </c>
      <c r="K60" s="23">
        <f>'tariff calc step 2'!K29+$B$35*'tariff calc step 2'!K62+'tariff calc step 2'!K95</f>
        <v>-13.011572305300088</v>
      </c>
      <c r="L60" s="23">
        <f>'tariff calc step 2'!L29+$B$35*'tariff calc step 2'!L62+'tariff calc step 2'!L95</f>
        <v>-16.027864097662725</v>
      </c>
      <c r="AH60" s="5">
        <v>22</v>
      </c>
      <c r="AI60" s="6" t="s">
        <v>37</v>
      </c>
      <c r="AJ60" s="23">
        <f>D60+'tariff calc step 2'!S$105</f>
        <v>-7.1996909090602283</v>
      </c>
      <c r="AK60" s="23">
        <f>E60+'tariff calc step 2'!T$105</f>
        <v>-7.0111598342232302</v>
      </c>
      <c r="AL60" s="23">
        <f>F60+'tariff calc step 2'!U$105</f>
        <v>-4.446824232739031</v>
      </c>
      <c r="AM60" s="23">
        <f>G60+'tariff calc step 2'!V$105</f>
        <v>-4.780389183220457</v>
      </c>
      <c r="AN60" s="23">
        <f>H60+'tariff calc step 2'!W$105</f>
        <v>-7.3682573012881747</v>
      </c>
      <c r="AO60" s="23">
        <f>I60+'tariff calc step 2'!X$105</f>
        <v>-14.059807724500926</v>
      </c>
      <c r="AP60" s="23">
        <f>J60+'tariff calc step 2'!Y$105</f>
        <v>-16.974988586668019</v>
      </c>
      <c r="AQ60" s="23">
        <f>K60+'tariff calc step 2'!Z$105</f>
        <v>-18.882288087445559</v>
      </c>
      <c r="AR60" s="23">
        <f>L60+'tariff calc step 2'!AA$105</f>
        <v>-19.915275688887061</v>
      </c>
    </row>
    <row r="61" spans="2:44" x14ac:dyDescent="0.35">
      <c r="B61" s="5">
        <v>23</v>
      </c>
      <c r="C61" s="6" t="s">
        <v>38</v>
      </c>
      <c r="D61" s="24">
        <f>'tariff calc step 2'!D30+$B$35*'tariff calc step 2'!D63+'tariff calc step 2'!D96</f>
        <v>-3.8865750000000001</v>
      </c>
      <c r="E61" s="24">
        <f>'tariff calc step 2'!E30+$B$35*'tariff calc step 2'!E63+'tariff calc step 2'!E96</f>
        <v>-6.2635472500000002</v>
      </c>
      <c r="F61" s="24">
        <f>'tariff calc step 2'!F30+$B$35*'tariff calc step 2'!F63+'tariff calc step 2'!F96</f>
        <v>-6.9631777499999998</v>
      </c>
      <c r="G61" s="24">
        <f>'tariff calc step 2'!G30+$B$35*'tariff calc step 2'!G63+'tariff calc step 2'!G96</f>
        <v>-5.0623974999999994</v>
      </c>
      <c r="H61" s="24">
        <f>'tariff calc step 2'!H30+$B$35*'tariff calc step 2'!H63+'tariff calc step 2'!H96</f>
        <v>-8.0935306860227918</v>
      </c>
      <c r="I61" s="24">
        <f>'tariff calc step 2'!I30+$B$35*'tariff calc step 2'!I63+'tariff calc step 2'!I96</f>
        <v>-12.605248303159843</v>
      </c>
      <c r="J61" s="24">
        <f>'tariff calc step 2'!J30+$B$35*'tariff calc step 2'!J63+'tariff calc step 2'!J96</f>
        <v>-10.544962860768774</v>
      </c>
      <c r="K61" s="24">
        <f>'tariff calc step 2'!K30+$B$35*'tariff calc step 2'!K63+'tariff calc step 2'!K96</f>
        <v>-11.060681799581239</v>
      </c>
      <c r="L61" s="24">
        <f>'tariff calc step 2'!L30+$B$35*'tariff calc step 2'!L63+'tariff calc step 2'!L96</f>
        <v>-12.450769085812093</v>
      </c>
      <c r="AH61" s="5">
        <v>23</v>
      </c>
      <c r="AI61" s="6" t="s">
        <v>38</v>
      </c>
      <c r="AJ61" s="24">
        <f>D61+'tariff calc step 2'!S$105</f>
        <v>-5.7123969090602298</v>
      </c>
      <c r="AK61" s="24">
        <f>E61+'tariff calc step 2'!T$105</f>
        <v>-8.8750158342232304</v>
      </c>
      <c r="AL61" s="24">
        <f>F61+'tariff calc step 2'!U$105</f>
        <v>-9.2394732327390301</v>
      </c>
      <c r="AM61" s="24">
        <f>G61+'tariff calc step 2'!V$105</f>
        <v>-8.0599821832204572</v>
      </c>
      <c r="AN61" s="24">
        <f>H61+'tariff calc step 2'!W$105</f>
        <v>-12.352435301288175</v>
      </c>
      <c r="AO61" s="24">
        <f>I61+'tariff calc step 2'!X$105</f>
        <v>-16.828652532074742</v>
      </c>
      <c r="AP61" s="24">
        <f>J61+'tariff calc step 2'!Y$105</f>
        <v>-15.990915142486912</v>
      </c>
      <c r="AQ61" s="24">
        <f>K61+'tariff calc step 2'!Z$105</f>
        <v>-16.931397581726706</v>
      </c>
      <c r="AR61" s="24">
        <f>L61+'tariff calc step 2'!AA$105</f>
        <v>-16.338180677036426</v>
      </c>
    </row>
    <row r="62" spans="2:44" x14ac:dyDescent="0.35">
      <c r="B62" s="5">
        <v>24</v>
      </c>
      <c r="C62" s="6" t="s">
        <v>39</v>
      </c>
      <c r="D62" s="23">
        <f>'tariff calc step 2'!D31+$B$35*'tariff calc step 2'!D64+'tariff calc step 2'!D97</f>
        <v>-0.54134299999999991</v>
      </c>
      <c r="E62" s="23">
        <f>'tariff calc step 2'!E31+$B$35*'tariff calc step 2'!E64+'tariff calc step 2'!E97</f>
        <v>-1.2839972500000001</v>
      </c>
      <c r="F62" s="23">
        <f>'tariff calc step 2'!F31+$B$35*'tariff calc step 2'!F64+'tariff calc step 2'!F97</f>
        <v>-1.3742477499999999</v>
      </c>
      <c r="G62" s="23">
        <f>'tariff calc step 2'!G31+$B$35*'tariff calc step 2'!G64+'tariff calc step 2'!G97</f>
        <v>-0.61737350000000002</v>
      </c>
      <c r="H62" s="23">
        <f>'tariff calc step 2'!H31+$B$35*'tariff calc step 2'!H64+'tariff calc step 2'!H97</f>
        <v>-2.3503256860227917</v>
      </c>
      <c r="I62" s="23">
        <f>'tariff calc step 2'!I31+$B$35*'tariff calc step 2'!I64+'tariff calc step 2'!I97</f>
        <v>-13.457045664774338</v>
      </c>
      <c r="J62" s="23">
        <f>'tariff calc step 2'!J31+$B$35*'tariff calc step 2'!J64+'tariff calc step 2'!J97</f>
        <v>-13.006500401624386</v>
      </c>
      <c r="K62" s="23">
        <f>'tariff calc step 2'!K31+$B$35*'tariff calc step 2'!K64+'tariff calc step 2'!K97</f>
        <v>-13.22969679230266</v>
      </c>
      <c r="L62" s="23">
        <f>'tariff calc step 2'!L31+$B$35*'tariff calc step 2'!L64+'tariff calc step 2'!L97</f>
        <v>-14.568082493760707</v>
      </c>
      <c r="AH62" s="5">
        <v>24</v>
      </c>
      <c r="AI62" s="6" t="s">
        <v>39</v>
      </c>
      <c r="AJ62" s="23">
        <f>D62+'tariff calc step 2'!S$105</f>
        <v>-2.3671649090602291</v>
      </c>
      <c r="AK62" s="23">
        <f>E62+'tariff calc step 2'!T$105</f>
        <v>-3.8954658342232307</v>
      </c>
      <c r="AL62" s="23">
        <f>F62+'tariff calc step 2'!U$105</f>
        <v>-3.6505432327390297</v>
      </c>
      <c r="AM62" s="23">
        <f>G62+'tariff calc step 2'!V$105</f>
        <v>-3.6149581832204571</v>
      </c>
      <c r="AN62" s="23">
        <f>H62+'tariff calc step 2'!W$105</f>
        <v>-6.609230301288175</v>
      </c>
      <c r="AO62" s="23">
        <f>I62+'tariff calc step 2'!X$105</f>
        <v>-17.680449893689236</v>
      </c>
      <c r="AP62" s="23">
        <f>J62+'tariff calc step 2'!Y$105</f>
        <v>-18.452452683342525</v>
      </c>
      <c r="AQ62" s="23">
        <f>K62+'tariff calc step 2'!Z$105</f>
        <v>-19.100412574448129</v>
      </c>
      <c r="AR62" s="23">
        <f>L62+'tariff calc step 2'!AA$105</f>
        <v>-18.455494084985041</v>
      </c>
    </row>
    <row r="63" spans="2:44" x14ac:dyDescent="0.35">
      <c r="B63" s="5">
        <v>25</v>
      </c>
      <c r="C63" s="6" t="s">
        <v>40</v>
      </c>
      <c r="D63" s="24">
        <f>'tariff calc step 2'!D32+$B$35*'tariff calc step 2'!D65+'tariff calc step 2'!D98</f>
        <v>-3.09287175</v>
      </c>
      <c r="E63" s="24">
        <f>'tariff calc step 2'!E32+$B$35*'tariff calc step 2'!E65+'tariff calc step 2'!E98</f>
        <v>-3.5103642500000003</v>
      </c>
      <c r="F63" s="24">
        <f>'tariff calc step 2'!F32+$B$35*'tariff calc step 2'!F65+'tariff calc step 2'!F98</f>
        <v>-3.6177297499999996</v>
      </c>
      <c r="G63" s="24">
        <f>'tariff calc step 2'!G32+$B$35*'tariff calc step 2'!G65+'tariff calc step 2'!G98</f>
        <v>-3.7969307499999996</v>
      </c>
      <c r="H63" s="24">
        <f>'tariff calc step 2'!H32+$B$35*'tariff calc step 2'!H65+'tariff calc step 2'!H98</f>
        <v>-4.8003269376965267</v>
      </c>
      <c r="I63" s="24">
        <f>'tariff calc step 2'!I32+$B$35*'tariff calc step 2'!I65+'tariff calc step 2'!I98</f>
        <v>-13.924734232059073</v>
      </c>
      <c r="J63" s="24">
        <f>'tariff calc step 2'!J32+$B$35*'tariff calc step 2'!J65+'tariff calc step 2'!J98</f>
        <v>-13.847439251284504</v>
      </c>
      <c r="K63" s="24">
        <f>'tariff calc step 2'!K32+$B$35*'tariff calc step 2'!K65+'tariff calc step 2'!K98</f>
        <v>-14.073116086458063</v>
      </c>
      <c r="L63" s="24">
        <f>'tariff calc step 2'!L32+$B$35*'tariff calc step 2'!L65+'tariff calc step 2'!L98</f>
        <v>-16.589277574777881</v>
      </c>
      <c r="AH63" s="5">
        <v>25</v>
      </c>
      <c r="AI63" s="6" t="s">
        <v>40</v>
      </c>
      <c r="AJ63" s="24">
        <f>D63+'tariff calc step 2'!S$105</f>
        <v>-4.9186936590602297</v>
      </c>
      <c r="AK63" s="24">
        <f>E63+'tariff calc step 2'!T$105</f>
        <v>-6.1218328342232304</v>
      </c>
      <c r="AL63" s="24">
        <f>F63+'tariff calc step 2'!U$105</f>
        <v>-5.894025232739029</v>
      </c>
      <c r="AM63" s="24">
        <f>G63+'tariff calc step 2'!V$105</f>
        <v>-6.7945154332204574</v>
      </c>
      <c r="AN63" s="24">
        <f>H63+'tariff calc step 2'!W$105</f>
        <v>-9.0592315529619096</v>
      </c>
      <c r="AO63" s="24">
        <f>I63+'tariff calc step 2'!X$105</f>
        <v>-18.148138460973968</v>
      </c>
      <c r="AP63" s="24">
        <f>J63+'tariff calc step 2'!Y$105</f>
        <v>-19.293391533002641</v>
      </c>
      <c r="AQ63" s="24">
        <f>K63+'tariff calc step 2'!Z$105</f>
        <v>-19.943831868603532</v>
      </c>
      <c r="AR63" s="24">
        <f>L63+'tariff calc step 2'!AA$105</f>
        <v>-20.476689166002217</v>
      </c>
    </row>
    <row r="64" spans="2:44" x14ac:dyDescent="0.35">
      <c r="B64" s="5">
        <v>26</v>
      </c>
      <c r="C64" s="6" t="s">
        <v>41</v>
      </c>
      <c r="D64" s="23">
        <f>'tariff calc step 2'!D33+$B$35*'tariff calc step 2'!D66+'tariff calc step 2'!D99</f>
        <v>-6.7894565</v>
      </c>
      <c r="E64" s="23">
        <f>'tariff calc step 2'!E33+$B$35*'tariff calc step 2'!E66+'tariff calc step 2'!E99</f>
        <v>-7.6091369999999996</v>
      </c>
      <c r="F64" s="23">
        <f>'tariff calc step 2'!F33+$B$35*'tariff calc step 2'!F66+'tariff calc step 2'!F99</f>
        <v>-1.3629629999999999</v>
      </c>
      <c r="G64" s="23">
        <f>'tariff calc step 2'!G33+$B$35*'tariff calc step 2'!G66+'tariff calc step 2'!G99</f>
        <v>0.44006799999999968</v>
      </c>
      <c r="H64" s="23">
        <f>'tariff calc step 2'!H33+$B$35*'tariff calc step 2'!H66+'tariff calc step 2'!H99</f>
        <v>-1.4680408493223425</v>
      </c>
      <c r="I64" s="23">
        <f>'tariff calc step 2'!I33+$B$35*'tariff calc step 2'!I66+'tariff calc step 2'!I99</f>
        <v>-7.2254802186851519</v>
      </c>
      <c r="J64" s="23">
        <f>'tariff calc step 2'!J33+$B$35*'tariff calc step 2'!J66+'tariff calc step 2'!J99</f>
        <v>-2.7733669236715373</v>
      </c>
      <c r="K64" s="23">
        <f>'tariff calc step 2'!K33+$B$35*'tariff calc step 2'!K66+'tariff calc step 2'!K99</f>
        <v>-8.9316289679518057</v>
      </c>
      <c r="L64" s="23">
        <f>'tariff calc step 2'!L33+$B$35*'tariff calc step 2'!L66+'tariff calc step 2'!L99</f>
        <v>-12.929670830075802</v>
      </c>
      <c r="AH64" s="5">
        <v>26</v>
      </c>
      <c r="AI64" s="6" t="s">
        <v>41</v>
      </c>
      <c r="AJ64" s="23">
        <f>D64+'tariff calc step 2'!S$105</f>
        <v>-8.6152784090602292</v>
      </c>
      <c r="AK64" s="23">
        <f>E64+'tariff calc step 2'!T$105</f>
        <v>-10.220605584223231</v>
      </c>
      <c r="AL64" s="23">
        <f>F64+'tariff calc step 2'!U$105</f>
        <v>-3.63925848273903</v>
      </c>
      <c r="AM64" s="23">
        <f>G64+'tariff calc step 2'!V$105</f>
        <v>-2.5575166832204577</v>
      </c>
      <c r="AN64" s="23">
        <f>H64+'tariff calc step 2'!W$105</f>
        <v>-5.7269454645877254</v>
      </c>
      <c r="AO64" s="23">
        <f>I64+'tariff calc step 2'!X$105</f>
        <v>-11.448884447600047</v>
      </c>
      <c r="AP64" s="23">
        <f>J64+'tariff calc step 2'!Y$105</f>
        <v>-8.2193192053896755</v>
      </c>
      <c r="AQ64" s="23">
        <f>K64+'tariff calc step 2'!Z$105</f>
        <v>-14.802344750097275</v>
      </c>
      <c r="AR64" s="23">
        <f>L64+'tariff calc step 2'!AA$105</f>
        <v>-16.817082421300135</v>
      </c>
    </row>
    <row r="65" spans="2:44" x14ac:dyDescent="0.35">
      <c r="B65" s="5">
        <v>27</v>
      </c>
      <c r="C65" s="6" t="s">
        <v>42</v>
      </c>
      <c r="D65" s="24">
        <f>'tariff calc step 2'!D34+$B$35*'tariff calc step 2'!D67+'tariff calc step 2'!D100</f>
        <v>-10.776982250000001</v>
      </c>
      <c r="E65" s="24">
        <f>'tariff calc step 2'!E34+$B$35*'tariff calc step 2'!E67+'tariff calc step 2'!E100</f>
        <v>-10.855894000000001</v>
      </c>
      <c r="F65" s="24">
        <f>'tariff calc step 2'!F34+$B$35*'tariff calc step 2'!F67+'tariff calc step 2'!F100</f>
        <v>-2.8843657499999997</v>
      </c>
      <c r="G65" s="24">
        <f>'tariff calc step 2'!G34+$B$35*'tariff calc step 2'!G67+'tariff calc step 2'!G100</f>
        <v>-1.9369515000000006</v>
      </c>
      <c r="H65" s="24">
        <f>'tariff calc step 2'!H34+$B$35*'tariff calc step 2'!H67+'tariff calc step 2'!H100</f>
        <v>-3.4308960329562952</v>
      </c>
      <c r="I65" s="24">
        <f>'tariff calc step 2'!I34+$B$35*'tariff calc step 2'!I67+'tariff calc step 2'!I100</f>
        <v>-8.2633349277582742</v>
      </c>
      <c r="J65" s="24">
        <f>'tariff calc step 2'!J34+$B$35*'tariff calc step 2'!J67+'tariff calc step 2'!J100</f>
        <v>-3.8393202696103632</v>
      </c>
      <c r="K65" s="24">
        <f>'tariff calc step 2'!K34+$B$35*'tariff calc step 2'!K67+'tariff calc step 2'!K100</f>
        <v>-11.430435754332706</v>
      </c>
      <c r="L65" s="24">
        <f>'tariff calc step 2'!L34+$B$35*'tariff calc step 2'!L67+'tariff calc step 2'!L100</f>
        <v>-13.118808568684583</v>
      </c>
      <c r="AH65" s="5">
        <v>27</v>
      </c>
      <c r="AI65" s="6" t="s">
        <v>42</v>
      </c>
      <c r="AJ65" s="24">
        <f>D65+'tariff calc step 2'!S$105</f>
        <v>-12.602804159060231</v>
      </c>
      <c r="AK65" s="24">
        <f>E65+'tariff calc step 2'!T$105</f>
        <v>-13.467362584223231</v>
      </c>
      <c r="AL65" s="24">
        <f>F65+'tariff calc step 2'!U$105</f>
        <v>-5.1606612327390291</v>
      </c>
      <c r="AM65" s="24">
        <f>G65+'tariff calc step 2'!V$105</f>
        <v>-4.9345361832204579</v>
      </c>
      <c r="AN65" s="24">
        <f>H65+'tariff calc step 2'!W$105</f>
        <v>-7.6898006482216781</v>
      </c>
      <c r="AO65" s="24">
        <f>I65+'tariff calc step 2'!X$105</f>
        <v>-12.48673915667317</v>
      </c>
      <c r="AP65" s="24">
        <f>J65+'tariff calc step 2'!Y$105</f>
        <v>-9.2852725513285019</v>
      </c>
      <c r="AQ65" s="24">
        <f>K65+'tariff calc step 2'!Z$105</f>
        <v>-17.301151536478173</v>
      </c>
      <c r="AR65" s="24">
        <f>L65+'tariff calc step 2'!AA$105</f>
        <v>-17.006220159908921</v>
      </c>
    </row>
    <row r="67" spans="2:44" x14ac:dyDescent="0.35">
      <c r="B67" t="s">
        <v>68</v>
      </c>
      <c r="AH67" t="s">
        <v>68</v>
      </c>
    </row>
    <row r="68" spans="2:44" x14ac:dyDescent="0.35">
      <c r="B68" s="21">
        <v>0.4</v>
      </c>
      <c r="C68" t="s">
        <v>71</v>
      </c>
      <c r="AH68" s="21">
        <v>0.4</v>
      </c>
      <c r="AI68" t="s">
        <v>71</v>
      </c>
    </row>
    <row r="69" spans="2:44" x14ac:dyDescent="0.35">
      <c r="B69" s="31" t="s">
        <v>11</v>
      </c>
      <c r="C69" s="32"/>
      <c r="D69" s="27" t="s">
        <v>2</v>
      </c>
      <c r="E69" s="27" t="s">
        <v>3</v>
      </c>
      <c r="F69" s="27" t="s">
        <v>4</v>
      </c>
      <c r="G69" s="27" t="s">
        <v>5</v>
      </c>
      <c r="H69" s="27" t="s">
        <v>6</v>
      </c>
      <c r="I69" s="27" t="s">
        <v>7</v>
      </c>
      <c r="J69" s="27" t="s">
        <v>8</v>
      </c>
      <c r="K69" s="27" t="s">
        <v>9</v>
      </c>
      <c r="L69" s="27" t="s">
        <v>10</v>
      </c>
      <c r="AH69" s="31" t="s">
        <v>11</v>
      </c>
      <c r="AI69" s="32"/>
      <c r="AJ69" s="27" t="s">
        <v>2</v>
      </c>
      <c r="AK69" s="27" t="s">
        <v>3</v>
      </c>
      <c r="AL69" s="27" t="s">
        <v>4</v>
      </c>
      <c r="AM69" s="27" t="s">
        <v>5</v>
      </c>
      <c r="AN69" s="27" t="s">
        <v>6</v>
      </c>
      <c r="AO69" s="27" t="s">
        <v>7</v>
      </c>
      <c r="AP69" s="27" t="s">
        <v>8</v>
      </c>
      <c r="AQ69" s="27" t="s">
        <v>9</v>
      </c>
      <c r="AR69" s="27" t="s">
        <v>10</v>
      </c>
    </row>
    <row r="70" spans="2:44" x14ac:dyDescent="0.35">
      <c r="B70" s="33"/>
      <c r="C70" s="33"/>
      <c r="D70" s="28"/>
      <c r="E70" s="28"/>
      <c r="F70" s="28"/>
      <c r="G70" s="28"/>
      <c r="H70" s="28"/>
      <c r="I70" s="28"/>
      <c r="J70" s="28"/>
      <c r="K70" s="28"/>
      <c r="L70" s="28"/>
      <c r="AH70" s="33"/>
      <c r="AI70" s="33"/>
      <c r="AJ70" s="28"/>
      <c r="AK70" s="28"/>
      <c r="AL70" s="28"/>
      <c r="AM70" s="28"/>
      <c r="AN70" s="28"/>
      <c r="AO70" s="28"/>
      <c r="AP70" s="28"/>
      <c r="AQ70" s="28"/>
      <c r="AR70" s="28"/>
    </row>
    <row r="71" spans="2:44" ht="15" thickBot="1" x14ac:dyDescent="0.4">
      <c r="B71" s="1" t="s">
        <v>13</v>
      </c>
      <c r="C71" s="1" t="s">
        <v>14</v>
      </c>
      <c r="D71" s="1" t="s">
        <v>15</v>
      </c>
      <c r="E71" s="1" t="s">
        <v>15</v>
      </c>
      <c r="F71" s="1" t="s">
        <v>15</v>
      </c>
      <c r="G71" s="1" t="s">
        <v>15</v>
      </c>
      <c r="H71" s="1" t="s">
        <v>15</v>
      </c>
      <c r="I71" s="1" t="s">
        <v>15</v>
      </c>
      <c r="J71" s="1" t="s">
        <v>15</v>
      </c>
      <c r="K71" s="1" t="s">
        <v>15</v>
      </c>
      <c r="L71" s="1" t="s">
        <v>15</v>
      </c>
      <c r="AH71" s="1" t="s">
        <v>13</v>
      </c>
      <c r="AI71" s="1" t="s">
        <v>14</v>
      </c>
      <c r="AJ71" s="1" t="s">
        <v>15</v>
      </c>
      <c r="AK71" s="1" t="s">
        <v>15</v>
      </c>
      <c r="AL71" s="1" t="s">
        <v>15</v>
      </c>
      <c r="AM71" s="1" t="s">
        <v>15</v>
      </c>
      <c r="AN71" s="1" t="s">
        <v>15</v>
      </c>
      <c r="AO71" s="1" t="s">
        <v>15</v>
      </c>
      <c r="AP71" s="1" t="s">
        <v>15</v>
      </c>
      <c r="AQ71" s="1" t="s">
        <v>15</v>
      </c>
      <c r="AR71" s="1" t="s">
        <v>15</v>
      </c>
    </row>
    <row r="72" spans="2:44" ht="15" thickTop="1" x14ac:dyDescent="0.35">
      <c r="B72" s="2">
        <v>1</v>
      </c>
      <c r="C72" s="3" t="s">
        <v>16</v>
      </c>
      <c r="D72" s="22">
        <f>'tariff calc step 2'!D8+$B$68*('tariff calc step 2'!D41+'tariff calc step 2'!D74)</f>
        <v>19.8443006</v>
      </c>
      <c r="E72" s="22">
        <f>'tariff calc step 2'!E8+$B$68*('tariff calc step 2'!E41+'tariff calc step 2'!E74)</f>
        <v>19.006923999999998</v>
      </c>
      <c r="F72" s="22">
        <f>'tariff calc step 2'!F8+$B$68*('tariff calc step 2'!F41+'tariff calc step 2'!F74)</f>
        <v>20.732958800000002</v>
      </c>
      <c r="G72" s="22">
        <f>'tariff calc step 2'!G8+$B$68*('tariff calc step 2'!G41+'tariff calc step 2'!G74)</f>
        <v>24.502489800000003</v>
      </c>
      <c r="H72" s="22">
        <f>'tariff calc step 2'!H8+$B$68*('tariff calc step 2'!H41+'tariff calc step 2'!H74)</f>
        <v>31.499589709964738</v>
      </c>
      <c r="I72" s="22">
        <f>'tariff calc step 2'!I8+$B$68*('tariff calc step 2'!I41+'tariff calc step 2'!I74)</f>
        <v>32.258545371466063</v>
      </c>
      <c r="J72" s="22">
        <f>'tariff calc step 2'!J8+$B$68*('tariff calc step 2'!J41+'tariff calc step 2'!J74)</f>
        <v>33.190844502143506</v>
      </c>
      <c r="K72" s="22">
        <f>'tariff calc step 2'!K8+$B$68*('tariff calc step 2'!K41+'tariff calc step 2'!K74)</f>
        <v>35.038113692214793</v>
      </c>
      <c r="L72" s="22">
        <f>'tariff calc step 2'!L8+$B$68*('tariff calc step 2'!L41+'tariff calc step 2'!L74)</f>
        <v>37.329392133390826</v>
      </c>
      <c r="AH72" s="2">
        <v>1</v>
      </c>
      <c r="AI72" s="3" t="s">
        <v>16</v>
      </c>
      <c r="AJ72" s="22">
        <f>D72+'tariff calc step 2'!S$105</f>
        <v>18.018478690939773</v>
      </c>
      <c r="AK72" s="22">
        <f>E72+'tariff calc step 2'!T$105</f>
        <v>16.395455415776766</v>
      </c>
      <c r="AL72" s="22">
        <f>F72+'tariff calc step 2'!U$105</f>
        <v>18.456663317260972</v>
      </c>
      <c r="AM72" s="22">
        <f>G72+'tariff calc step 2'!V$105</f>
        <v>21.504905116779547</v>
      </c>
      <c r="AN72" s="22">
        <f>H72+'tariff calc step 2'!W$105</f>
        <v>27.240685094699355</v>
      </c>
      <c r="AO72" s="22">
        <f>I72+'tariff calc step 2'!X$105</f>
        <v>28.035141142551169</v>
      </c>
      <c r="AP72" s="22">
        <f>J72+'tariff calc step 2'!Y$105</f>
        <v>27.744892220425367</v>
      </c>
      <c r="AQ72" s="22">
        <f>K72+'tariff calc step 2'!Z$105</f>
        <v>29.167397910069326</v>
      </c>
      <c r="AR72" s="22">
        <f>L72+'tariff calc step 2'!AA$105</f>
        <v>33.44198054216649</v>
      </c>
    </row>
    <row r="73" spans="2:44" x14ac:dyDescent="0.35">
      <c r="B73" s="5">
        <v>2</v>
      </c>
      <c r="C73" s="6" t="s">
        <v>17</v>
      </c>
      <c r="D73" s="23">
        <f>'tariff calc step 2'!D9+$B$68*('tariff calc step 2'!D42+'tariff calc step 2'!D75)</f>
        <v>16.312498000000001</v>
      </c>
      <c r="E73" s="23">
        <f>'tariff calc step 2'!E9+$B$68*('tariff calc step 2'!E42+'tariff calc step 2'!E75)</f>
        <v>17.130641999999998</v>
      </c>
      <c r="F73" s="23">
        <f>'tariff calc step 2'!F9+$B$68*('tariff calc step 2'!F42+'tariff calc step 2'!F75)</f>
        <v>17.689021399999998</v>
      </c>
      <c r="G73" s="23">
        <f>'tariff calc step 2'!G9+$B$68*('tariff calc step 2'!G42+'tariff calc step 2'!G75)</f>
        <v>17.371520799999999</v>
      </c>
      <c r="H73" s="23">
        <f>'tariff calc step 2'!H9+$B$68*('tariff calc step 2'!H42+'tariff calc step 2'!H75)</f>
        <v>23.949014006510556</v>
      </c>
      <c r="I73" s="23">
        <f>'tariff calc step 2'!I9+$B$68*('tariff calc step 2'!I42+'tariff calc step 2'!I75)</f>
        <v>30.985718944348534</v>
      </c>
      <c r="J73" s="23">
        <f>'tariff calc step 2'!J9+$B$68*('tariff calc step 2'!J42+'tariff calc step 2'!J75)</f>
        <v>32.11979588160861</v>
      </c>
      <c r="K73" s="23">
        <f>'tariff calc step 2'!K9+$B$68*('tariff calc step 2'!K42+'tariff calc step 2'!K75)</f>
        <v>29.640100583445161</v>
      </c>
      <c r="L73" s="23">
        <f>'tariff calc step 2'!L9+$B$68*('tariff calc step 2'!L42+'tariff calc step 2'!L75)</f>
        <v>32.544958720698233</v>
      </c>
      <c r="AH73" s="5">
        <v>2</v>
      </c>
      <c r="AI73" s="6" t="s">
        <v>17</v>
      </c>
      <c r="AJ73" s="23">
        <f>D73+'tariff calc step 2'!S$105</f>
        <v>14.486676090939772</v>
      </c>
      <c r="AK73" s="23">
        <f>E73+'tariff calc step 2'!T$105</f>
        <v>14.519173415776768</v>
      </c>
      <c r="AL73" s="23">
        <f>F73+'tariff calc step 2'!U$105</f>
        <v>15.412725917260968</v>
      </c>
      <c r="AM73" s="23">
        <f>G73+'tariff calc step 2'!V$105</f>
        <v>14.373936116779541</v>
      </c>
      <c r="AN73" s="23">
        <f>H73+'tariff calc step 2'!W$105</f>
        <v>19.690109391245173</v>
      </c>
      <c r="AO73" s="23">
        <f>I73+'tariff calc step 2'!X$105</f>
        <v>26.762314715433639</v>
      </c>
      <c r="AP73" s="23">
        <f>J73+'tariff calc step 2'!Y$105</f>
        <v>26.673843599890471</v>
      </c>
      <c r="AQ73" s="23">
        <f>K73+'tariff calc step 2'!Z$105</f>
        <v>23.769384801299694</v>
      </c>
      <c r="AR73" s="23">
        <f>L73+'tariff calc step 2'!AA$105</f>
        <v>28.657547129473897</v>
      </c>
    </row>
    <row r="74" spans="2:44" x14ac:dyDescent="0.35">
      <c r="B74" s="5">
        <v>3</v>
      </c>
      <c r="C74" s="6" t="s">
        <v>18</v>
      </c>
      <c r="D74" s="24">
        <f>'tariff calc step 2'!D10+$B$68*('tariff calc step 2'!D43+'tariff calc step 2'!D76)</f>
        <v>18.6975902</v>
      </c>
      <c r="E74" s="24">
        <f>'tariff calc step 2'!E10+$B$68*('tariff calc step 2'!E43+'tariff calc step 2'!E76)</f>
        <v>18.388886400000001</v>
      </c>
      <c r="F74" s="24">
        <f>'tariff calc step 2'!F10+$B$68*('tariff calc step 2'!F43+'tariff calc step 2'!F76)</f>
        <v>19.004421399999998</v>
      </c>
      <c r="G74" s="24">
        <f>'tariff calc step 2'!G10+$B$68*('tariff calc step 2'!G43+'tariff calc step 2'!G76)</f>
        <v>18.433760800000002</v>
      </c>
      <c r="H74" s="24">
        <f>'tariff calc step 2'!H10+$B$68*('tariff calc step 2'!H43+'tariff calc step 2'!H76)</f>
        <v>25.466200386434412</v>
      </c>
      <c r="I74" s="24">
        <f>'tariff calc step 2'!I10+$B$68*('tariff calc step 2'!I43+'tariff calc step 2'!I76)</f>
        <v>27.382401360206323</v>
      </c>
      <c r="J74" s="24">
        <f>'tariff calc step 2'!J10+$B$68*('tariff calc step 2'!J43+'tariff calc step 2'!J76)</f>
        <v>28.185055031689323</v>
      </c>
      <c r="K74" s="24">
        <f>'tariff calc step 2'!K10+$B$68*('tariff calc step 2'!K43+'tariff calc step 2'!K76)</f>
        <v>30.076563425027437</v>
      </c>
      <c r="L74" s="24">
        <f>'tariff calc step 2'!L10+$B$68*('tariff calc step 2'!L43+'tariff calc step 2'!L76)</f>
        <v>31.641888094203878</v>
      </c>
      <c r="AH74" s="5">
        <v>3</v>
      </c>
      <c r="AI74" s="6" t="s">
        <v>18</v>
      </c>
      <c r="AJ74" s="24">
        <f>D74+'tariff calc step 2'!S$105</f>
        <v>16.871768290939769</v>
      </c>
      <c r="AK74" s="24">
        <f>E74+'tariff calc step 2'!T$105</f>
        <v>15.77741781577677</v>
      </c>
      <c r="AL74" s="24">
        <f>F74+'tariff calc step 2'!U$105</f>
        <v>16.728125917260968</v>
      </c>
      <c r="AM74" s="24">
        <f>G74+'tariff calc step 2'!V$105</f>
        <v>15.436176116779544</v>
      </c>
      <c r="AN74" s="24">
        <f>H74+'tariff calc step 2'!W$105</f>
        <v>21.207295771169029</v>
      </c>
      <c r="AO74" s="24">
        <f>I74+'tariff calc step 2'!X$105</f>
        <v>23.158997131291429</v>
      </c>
      <c r="AP74" s="24">
        <f>J74+'tariff calc step 2'!Y$105</f>
        <v>22.739102749971185</v>
      </c>
      <c r="AQ74" s="24">
        <f>K74+'tariff calc step 2'!Z$105</f>
        <v>24.20584764288197</v>
      </c>
      <c r="AR74" s="24">
        <f>L74+'tariff calc step 2'!AA$105</f>
        <v>27.754476502979543</v>
      </c>
    </row>
    <row r="75" spans="2:44" x14ac:dyDescent="0.35">
      <c r="B75" s="5">
        <v>4</v>
      </c>
      <c r="C75" s="6" t="s">
        <v>19</v>
      </c>
      <c r="D75" s="23">
        <f>'tariff calc step 2'!D11+$B$68*('tariff calc step 2'!D44+'tariff calc step 2'!D77)</f>
        <v>14.0467402</v>
      </c>
      <c r="E75" s="23">
        <f>'tariff calc step 2'!E11+$B$68*('tariff calc step 2'!E44+'tariff calc step 2'!E77)</f>
        <v>22.028432800000004</v>
      </c>
      <c r="F75" s="23">
        <f>'tariff calc step 2'!F11+$B$68*('tariff calc step 2'!F44+'tariff calc step 2'!F77)</f>
        <v>22.7772726</v>
      </c>
      <c r="G75" s="23">
        <f>'tariff calc step 2'!G11+$B$68*('tariff calc step 2'!G44+'tariff calc step 2'!G77)</f>
        <v>22.236174200000001</v>
      </c>
      <c r="H75" s="23">
        <f>'tariff calc step 2'!H11+$B$68*('tariff calc step 2'!H44+'tariff calc step 2'!H77)</f>
        <v>28.947358586434415</v>
      </c>
      <c r="I75" s="23">
        <f>'tariff calc step 2'!I11+$B$68*('tariff calc step 2'!I44+'tariff calc step 2'!I77)</f>
        <v>29.153033926733169</v>
      </c>
      <c r="J75" s="23">
        <f>'tariff calc step 2'!J11+$B$68*('tariff calc step 2'!J44+'tariff calc step 2'!J77)</f>
        <v>29.918084839780608</v>
      </c>
      <c r="K75" s="23">
        <f>'tariff calc step 2'!K11+$B$68*('tariff calc step 2'!K44+'tariff calc step 2'!K77)</f>
        <v>31.273461036542173</v>
      </c>
      <c r="L75" s="23">
        <f>'tariff calc step 2'!L11+$B$68*('tariff calc step 2'!L44+'tariff calc step 2'!L77)</f>
        <v>33.34772972358023</v>
      </c>
      <c r="AH75" s="5">
        <v>4</v>
      </c>
      <c r="AI75" s="6" t="s">
        <v>19</v>
      </c>
      <c r="AJ75" s="23">
        <f>D75+'tariff calc step 2'!S$105</f>
        <v>12.220918290939771</v>
      </c>
      <c r="AK75" s="23">
        <f>E75+'tariff calc step 2'!T$105</f>
        <v>19.416964215776773</v>
      </c>
      <c r="AL75" s="23">
        <f>F75+'tariff calc step 2'!U$105</f>
        <v>20.50097711726097</v>
      </c>
      <c r="AM75" s="23">
        <f>G75+'tariff calc step 2'!V$105</f>
        <v>19.238589516779545</v>
      </c>
      <c r="AN75" s="23">
        <f>H75+'tariff calc step 2'!W$105</f>
        <v>24.688453971169032</v>
      </c>
      <c r="AO75" s="23">
        <f>I75+'tariff calc step 2'!X$105</f>
        <v>24.929629697818271</v>
      </c>
      <c r="AP75" s="23">
        <f>J75+'tariff calc step 2'!Y$105</f>
        <v>24.472132558062469</v>
      </c>
      <c r="AQ75" s="23">
        <f>K75+'tariff calc step 2'!Z$105</f>
        <v>25.402745254396706</v>
      </c>
      <c r="AR75" s="23">
        <f>L75+'tariff calc step 2'!AA$105</f>
        <v>29.460318132355894</v>
      </c>
    </row>
    <row r="76" spans="2:44" x14ac:dyDescent="0.35">
      <c r="B76" s="5">
        <v>5</v>
      </c>
      <c r="C76" s="6" t="s">
        <v>20</v>
      </c>
      <c r="D76" s="24">
        <f>'tariff calc step 2'!D12+$B$68*('tariff calc step 2'!D45+'tariff calc step 2'!D78)</f>
        <v>15.965828200000001</v>
      </c>
      <c r="E76" s="24">
        <f>'tariff calc step 2'!E12+$B$68*('tariff calc step 2'!E45+'tariff calc step 2'!E78)</f>
        <v>17.685862800000002</v>
      </c>
      <c r="F76" s="24">
        <f>'tariff calc step 2'!F12+$B$68*('tariff calc step 2'!F45+'tariff calc step 2'!F78)</f>
        <v>18.283620200000001</v>
      </c>
      <c r="G76" s="24">
        <f>'tariff calc step 2'!G12+$B$68*('tariff calc step 2'!G45+'tariff calc step 2'!G78)</f>
        <v>17.759866600000002</v>
      </c>
      <c r="H76" s="24">
        <f>'tariff calc step 2'!H12+$B$68*('tariff calc step 2'!H45+'tariff calc step 2'!H78)</f>
        <v>22.766093258649466</v>
      </c>
      <c r="I76" s="24">
        <f>'tariff calc step 2'!I12+$B$68*('tariff calc step 2'!I45+'tariff calc step 2'!I78)</f>
        <v>27.571606725235892</v>
      </c>
      <c r="J76" s="24">
        <f>'tariff calc step 2'!J12+$B$68*('tariff calc step 2'!J45+'tariff calc step 2'!J78)</f>
        <v>28.50574886567766</v>
      </c>
      <c r="K76" s="24">
        <f>'tariff calc step 2'!K12+$B$68*('tariff calc step 2'!K45+'tariff calc step 2'!K78)</f>
        <v>30.089289600482367</v>
      </c>
      <c r="L76" s="24">
        <f>'tariff calc step 2'!L12+$B$68*('tariff calc step 2'!L45+'tariff calc step 2'!L78)</f>
        <v>33.396617014421381</v>
      </c>
      <c r="AH76" s="5">
        <v>5</v>
      </c>
      <c r="AI76" s="6" t="s">
        <v>20</v>
      </c>
      <c r="AJ76" s="24">
        <f>D76+'tariff calc step 2'!S$105</f>
        <v>14.140006290939771</v>
      </c>
      <c r="AK76" s="24">
        <f>E76+'tariff calc step 2'!T$105</f>
        <v>15.074394215776772</v>
      </c>
      <c r="AL76" s="24">
        <f>F76+'tariff calc step 2'!U$105</f>
        <v>16.007324717260971</v>
      </c>
      <c r="AM76" s="24">
        <f>G76+'tariff calc step 2'!V$105</f>
        <v>14.762281916779544</v>
      </c>
      <c r="AN76" s="24">
        <f>H76+'tariff calc step 2'!W$105</f>
        <v>18.507188643384083</v>
      </c>
      <c r="AO76" s="24">
        <f>I76+'tariff calc step 2'!X$105</f>
        <v>23.348202496320994</v>
      </c>
      <c r="AP76" s="24">
        <f>J76+'tariff calc step 2'!Y$105</f>
        <v>23.059796583959521</v>
      </c>
      <c r="AQ76" s="24">
        <f>K76+'tariff calc step 2'!Z$105</f>
        <v>24.2185738183369</v>
      </c>
      <c r="AR76" s="24">
        <f>L76+'tariff calc step 2'!AA$105</f>
        <v>29.509205423197045</v>
      </c>
    </row>
    <row r="77" spans="2:44" x14ac:dyDescent="0.35">
      <c r="B77" s="5">
        <v>6</v>
      </c>
      <c r="C77" s="6" t="s">
        <v>21</v>
      </c>
      <c r="D77" s="23">
        <f>'tariff calc step 2'!D13+$B$68*('tariff calc step 2'!D46+'tariff calc step 2'!D79)</f>
        <v>16.403416799999999</v>
      </c>
      <c r="E77" s="23">
        <f>'tariff calc step 2'!E13+$B$68*('tariff calc step 2'!E46+'tariff calc step 2'!E79)</f>
        <v>16.748655600000003</v>
      </c>
      <c r="F77" s="23">
        <f>'tariff calc step 2'!F13+$B$68*('tariff calc step 2'!F46+'tariff calc step 2'!F79)</f>
        <v>17.649936</v>
      </c>
      <c r="G77" s="23">
        <f>'tariff calc step 2'!G13+$B$68*('tariff calc step 2'!G46+'tariff calc step 2'!G79)</f>
        <v>17.127231200000001</v>
      </c>
      <c r="H77" s="23">
        <f>'tariff calc step 2'!H13+$B$68*('tariff calc step 2'!H46+'tariff calc step 2'!H79)</f>
        <v>23.103898870134945</v>
      </c>
      <c r="I77" s="23">
        <f>'tariff calc step 2'!I13+$B$68*('tariff calc step 2'!I46+'tariff calc step 2'!I79)</f>
        <v>26.442727685771906</v>
      </c>
      <c r="J77" s="23">
        <f>'tariff calc step 2'!J13+$B$68*('tariff calc step 2'!J46+'tariff calc step 2'!J79)</f>
        <v>27.268225471996701</v>
      </c>
      <c r="K77" s="23">
        <f>'tariff calc step 2'!K13+$B$68*('tariff calc step 2'!K46+'tariff calc step 2'!K79)</f>
        <v>28.00490713005199</v>
      </c>
      <c r="L77" s="23">
        <f>'tariff calc step 2'!L13+$B$68*('tariff calc step 2'!L46+'tariff calc step 2'!L79)</f>
        <v>27.451181429917675</v>
      </c>
      <c r="AH77" s="5">
        <v>6</v>
      </c>
      <c r="AI77" s="6" t="s">
        <v>21</v>
      </c>
      <c r="AJ77" s="23">
        <f>D77+'tariff calc step 2'!S$105</f>
        <v>14.577594890939769</v>
      </c>
      <c r="AK77" s="23">
        <f>E77+'tariff calc step 2'!T$105</f>
        <v>14.137187015776773</v>
      </c>
      <c r="AL77" s="23">
        <f>F77+'tariff calc step 2'!U$105</f>
        <v>15.37364051726097</v>
      </c>
      <c r="AM77" s="23">
        <f>G77+'tariff calc step 2'!V$105</f>
        <v>14.129646516779543</v>
      </c>
      <c r="AN77" s="23">
        <f>H77+'tariff calc step 2'!W$105</f>
        <v>18.844994254869562</v>
      </c>
      <c r="AO77" s="23">
        <f>I77+'tariff calc step 2'!X$105</f>
        <v>22.219323456857012</v>
      </c>
      <c r="AP77" s="23">
        <f>J77+'tariff calc step 2'!Y$105</f>
        <v>21.822273190278562</v>
      </c>
      <c r="AQ77" s="23">
        <f>K77+'tariff calc step 2'!Z$105</f>
        <v>22.134191347906523</v>
      </c>
      <c r="AR77" s="23">
        <f>L77+'tariff calc step 2'!AA$105</f>
        <v>23.563769838693339</v>
      </c>
    </row>
    <row r="78" spans="2:44" x14ac:dyDescent="0.35">
      <c r="B78" s="5">
        <v>7</v>
      </c>
      <c r="C78" s="6" t="s">
        <v>22</v>
      </c>
      <c r="D78" s="24">
        <f>'tariff calc step 2'!D14+$B$68*('tariff calc step 2'!D47+'tariff calc step 2'!D80)</f>
        <v>16.407504200000002</v>
      </c>
      <c r="E78" s="24">
        <f>'tariff calc step 2'!E14+$B$68*('tariff calc step 2'!E47+'tariff calc step 2'!E80)</f>
        <v>17.149955200000001</v>
      </c>
      <c r="F78" s="24">
        <f>'tariff calc step 2'!F14+$B$68*('tariff calc step 2'!F47+'tariff calc step 2'!F80)</f>
        <v>16.959705599999999</v>
      </c>
      <c r="G78" s="24">
        <f>'tariff calc step 2'!G14+$B$68*('tariff calc step 2'!G47+'tariff calc step 2'!G80)</f>
        <v>16.198177000000001</v>
      </c>
      <c r="H78" s="24">
        <f>'tariff calc step 2'!H14+$B$68*('tariff calc step 2'!H47+'tariff calc step 2'!H80)</f>
        <v>22.649855943975513</v>
      </c>
      <c r="I78" s="24">
        <f>'tariff calc step 2'!I14+$B$68*('tariff calc step 2'!I47+'tariff calc step 2'!I80)</f>
        <v>27.191905542693384</v>
      </c>
      <c r="J78" s="24">
        <f>'tariff calc step 2'!J14+$B$68*('tariff calc step 2'!J47+'tariff calc step 2'!J80)</f>
        <v>27.960005816874638</v>
      </c>
      <c r="K78" s="24">
        <f>'tariff calc step 2'!K14+$B$68*('tariff calc step 2'!K47+'tariff calc step 2'!K80)</f>
        <v>28.285769451622436</v>
      </c>
      <c r="L78" s="24">
        <f>'tariff calc step 2'!L14+$B$68*('tariff calc step 2'!L47+'tariff calc step 2'!L80)</f>
        <v>28.221815554607204</v>
      </c>
      <c r="AH78" s="5">
        <v>7</v>
      </c>
      <c r="AI78" s="6" t="s">
        <v>22</v>
      </c>
      <c r="AJ78" s="24">
        <f>D78+'tariff calc step 2'!S$105</f>
        <v>14.581682290939773</v>
      </c>
      <c r="AK78" s="24">
        <f>E78+'tariff calc step 2'!T$105</f>
        <v>14.538486615776771</v>
      </c>
      <c r="AL78" s="24">
        <f>F78+'tariff calc step 2'!U$105</f>
        <v>14.683410117260969</v>
      </c>
      <c r="AM78" s="24">
        <f>G78+'tariff calc step 2'!V$105</f>
        <v>13.200592316779543</v>
      </c>
      <c r="AN78" s="24">
        <f>H78+'tariff calc step 2'!W$105</f>
        <v>18.39095132871013</v>
      </c>
      <c r="AO78" s="24">
        <f>I78+'tariff calc step 2'!X$105</f>
        <v>22.968501313778489</v>
      </c>
      <c r="AP78" s="24">
        <f>J78+'tariff calc step 2'!Y$105</f>
        <v>22.514053535156499</v>
      </c>
      <c r="AQ78" s="24">
        <f>K78+'tariff calc step 2'!Z$105</f>
        <v>22.415053669476968</v>
      </c>
      <c r="AR78" s="24">
        <f>L78+'tariff calc step 2'!AA$105</f>
        <v>24.334403963382869</v>
      </c>
    </row>
    <row r="79" spans="2:44" x14ac:dyDescent="0.35">
      <c r="B79" s="5">
        <v>8</v>
      </c>
      <c r="C79" s="6" t="s">
        <v>23</v>
      </c>
      <c r="D79" s="23">
        <f>'tariff calc step 2'!D15+$B$68*('tariff calc step 2'!D48+'tariff calc step 2'!D81)</f>
        <v>13.935653600000002</v>
      </c>
      <c r="E79" s="23">
        <f>'tariff calc step 2'!E15+$B$68*('tariff calc step 2'!E48+'tariff calc step 2'!E81)</f>
        <v>13.948264999999999</v>
      </c>
      <c r="F79" s="23">
        <f>'tariff calc step 2'!F15+$B$68*('tariff calc step 2'!F48+'tariff calc step 2'!F81)</f>
        <v>14.902408600000001</v>
      </c>
      <c r="G79" s="23">
        <f>'tariff calc step 2'!G15+$B$68*('tariff calc step 2'!G48+'tariff calc step 2'!G81)</f>
        <v>14.3506702</v>
      </c>
      <c r="H79" s="23">
        <f>'tariff calc step 2'!H15+$B$68*('tariff calc step 2'!H48+'tariff calc step 2'!H81)</f>
        <v>19.829526943975512</v>
      </c>
      <c r="I79" s="23">
        <f>'tariff calc step 2'!I15+$B$68*('tariff calc step 2'!I48+'tariff calc step 2'!I81)</f>
        <v>24.314578273109227</v>
      </c>
      <c r="J79" s="23">
        <f>'tariff calc step 2'!J15+$B$68*('tariff calc step 2'!J48+'tariff calc step 2'!J81)</f>
        <v>25.173145625032593</v>
      </c>
      <c r="K79" s="23">
        <f>'tariff calc step 2'!K15+$B$68*('tariff calc step 2'!K48+'tariff calc step 2'!K81)</f>
        <v>25.91905828109126</v>
      </c>
      <c r="L79" s="23">
        <f>'tariff calc step 2'!L15+$B$68*('tariff calc step 2'!L48+'tariff calc step 2'!L81)</f>
        <v>25.403473534351264</v>
      </c>
      <c r="AH79" s="5">
        <v>8</v>
      </c>
      <c r="AI79" s="6" t="s">
        <v>23</v>
      </c>
      <c r="AJ79" s="23">
        <f>D79+'tariff calc step 2'!S$105</f>
        <v>12.109831690939773</v>
      </c>
      <c r="AK79" s="23">
        <f>E79+'tariff calc step 2'!T$105</f>
        <v>11.336796415776769</v>
      </c>
      <c r="AL79" s="23">
        <f>F79+'tariff calc step 2'!U$105</f>
        <v>12.626113117260971</v>
      </c>
      <c r="AM79" s="23">
        <f>G79+'tariff calc step 2'!V$105</f>
        <v>11.353085516779542</v>
      </c>
      <c r="AN79" s="23">
        <f>H79+'tariff calc step 2'!W$105</f>
        <v>15.57062232871013</v>
      </c>
      <c r="AO79" s="23">
        <f>I79+'tariff calc step 2'!X$105</f>
        <v>20.091174044194332</v>
      </c>
      <c r="AP79" s="23">
        <f>J79+'tariff calc step 2'!Y$105</f>
        <v>19.727193343314454</v>
      </c>
      <c r="AQ79" s="23">
        <f>K79+'tariff calc step 2'!Z$105</f>
        <v>20.048342498945793</v>
      </c>
      <c r="AR79" s="23">
        <f>L79+'tariff calc step 2'!AA$105</f>
        <v>21.516061943126928</v>
      </c>
    </row>
    <row r="80" spans="2:44" x14ac:dyDescent="0.35">
      <c r="B80" s="5">
        <v>9</v>
      </c>
      <c r="C80" s="6" t="s">
        <v>24</v>
      </c>
      <c r="D80" s="24">
        <f>'tariff calc step 2'!D16+$B$68*('tariff calc step 2'!D49+'tariff calc step 2'!D82)</f>
        <v>12.865265600000001</v>
      </c>
      <c r="E80" s="24">
        <f>'tariff calc step 2'!E16+$B$68*('tariff calc step 2'!E49+'tariff calc step 2'!E82)</f>
        <v>13.064102800000002</v>
      </c>
      <c r="F80" s="24">
        <f>'tariff calc step 2'!F16+$B$68*('tariff calc step 2'!F49+'tariff calc step 2'!F82)</f>
        <v>13.243375200000001</v>
      </c>
      <c r="G80" s="24">
        <f>'tariff calc step 2'!G16+$B$68*('tariff calc step 2'!G49+'tariff calc step 2'!G82)</f>
        <v>12.0983164</v>
      </c>
      <c r="H80" s="24">
        <f>'tariff calc step 2'!H16+$B$68*('tariff calc step 2'!H49+'tariff calc step 2'!H82)</f>
        <v>17.847255136349272</v>
      </c>
      <c r="I80" s="24">
        <f>'tariff calc step 2'!I16+$B$68*('tariff calc step 2'!I49+'tariff calc step 2'!I82)</f>
        <v>23.201002959887163</v>
      </c>
      <c r="J80" s="24">
        <f>'tariff calc step 2'!J16+$B$68*('tariff calc step 2'!J49+'tariff calc step 2'!J82)</f>
        <v>24.054619374958236</v>
      </c>
      <c r="K80" s="24">
        <f>'tariff calc step 2'!K16+$B$68*('tariff calc step 2'!K49+'tariff calc step 2'!K82)</f>
        <v>24.778925440774426</v>
      </c>
      <c r="L80" s="24">
        <f>'tariff calc step 2'!L16+$B$68*('tariff calc step 2'!L49+'tariff calc step 2'!L82)</f>
        <v>24.807441820705826</v>
      </c>
      <c r="AH80" s="5">
        <v>9</v>
      </c>
      <c r="AI80" s="6" t="s">
        <v>24</v>
      </c>
      <c r="AJ80" s="24">
        <f>D80+'tariff calc step 2'!S$105</f>
        <v>11.039443690939772</v>
      </c>
      <c r="AK80" s="24">
        <f>E80+'tariff calc step 2'!T$105</f>
        <v>10.452634215776772</v>
      </c>
      <c r="AL80" s="24">
        <f>F80+'tariff calc step 2'!U$105</f>
        <v>10.967079717260971</v>
      </c>
      <c r="AM80" s="24">
        <f>G80+'tariff calc step 2'!V$105</f>
        <v>9.1007317167795421</v>
      </c>
      <c r="AN80" s="24">
        <f>H80+'tariff calc step 2'!W$105</f>
        <v>13.588350521083889</v>
      </c>
      <c r="AO80" s="24">
        <f>I80+'tariff calc step 2'!X$105</f>
        <v>18.977598730972268</v>
      </c>
      <c r="AP80" s="24">
        <f>J80+'tariff calc step 2'!Y$105</f>
        <v>18.608667093240097</v>
      </c>
      <c r="AQ80" s="24">
        <f>K80+'tariff calc step 2'!Z$105</f>
        <v>18.908209658628955</v>
      </c>
      <c r="AR80" s="24">
        <f>L80+'tariff calc step 2'!AA$105</f>
        <v>20.92003022948149</v>
      </c>
    </row>
    <row r="81" spans="2:44" x14ac:dyDescent="0.35">
      <c r="B81" s="5">
        <v>10</v>
      </c>
      <c r="C81" s="6" t="s">
        <v>25</v>
      </c>
      <c r="D81" s="23">
        <f>'tariff calc step 2'!D17+$B$68*('tariff calc step 2'!D50+'tariff calc step 2'!D83)</f>
        <v>11.6406706</v>
      </c>
      <c r="E81" s="23">
        <f>'tariff calc step 2'!E17+$B$68*('tariff calc step 2'!E50+'tariff calc step 2'!E83)</f>
        <v>11.5663096</v>
      </c>
      <c r="F81" s="23">
        <f>'tariff calc step 2'!F17+$B$68*('tariff calc step 2'!F50+'tariff calc step 2'!F83)</f>
        <v>12.8682832</v>
      </c>
      <c r="G81" s="23">
        <f>'tariff calc step 2'!G17+$B$68*('tariff calc step 2'!G50+'tariff calc step 2'!G83)</f>
        <v>12.3900282</v>
      </c>
      <c r="H81" s="23">
        <f>'tariff calc step 2'!H17+$B$68*('tariff calc step 2'!H50+'tariff calc step 2'!H83)</f>
        <v>16.860869842392269</v>
      </c>
      <c r="I81" s="23">
        <f>'tariff calc step 2'!I17+$B$68*('tariff calc step 2'!I50+'tariff calc step 2'!I83)</f>
        <v>19.059560275980203</v>
      </c>
      <c r="J81" s="23">
        <f>'tariff calc step 2'!J17+$B$68*('tariff calc step 2'!J50+'tariff calc step 2'!J83)</f>
        <v>19.543158745344705</v>
      </c>
      <c r="K81" s="23">
        <f>'tariff calc step 2'!K17+$B$68*('tariff calc step 2'!K50+'tariff calc step 2'!K83)</f>
        <v>20.195482596411491</v>
      </c>
      <c r="L81" s="23">
        <f>'tariff calc step 2'!L17+$B$68*('tariff calc step 2'!L50+'tariff calc step 2'!L83)</f>
        <v>19.295480906963007</v>
      </c>
      <c r="AH81" s="5">
        <v>10</v>
      </c>
      <c r="AI81" s="6" t="s">
        <v>25</v>
      </c>
      <c r="AJ81" s="23">
        <f>D81+'tariff calc step 2'!S$105</f>
        <v>9.8148486909397707</v>
      </c>
      <c r="AK81" s="23">
        <f>E81+'tariff calc step 2'!T$105</f>
        <v>8.9548410157767702</v>
      </c>
      <c r="AL81" s="23">
        <f>F81+'tariff calc step 2'!U$105</f>
        <v>10.59198771726097</v>
      </c>
      <c r="AM81" s="23">
        <f>G81+'tariff calc step 2'!V$105</f>
        <v>9.3924435167795419</v>
      </c>
      <c r="AN81" s="23">
        <f>H81+'tariff calc step 2'!W$105</f>
        <v>12.601965227126886</v>
      </c>
      <c r="AO81" s="23">
        <f>I81+'tariff calc step 2'!X$105</f>
        <v>14.836156047065307</v>
      </c>
      <c r="AP81" s="23">
        <f>J81+'tariff calc step 2'!Y$105</f>
        <v>14.097206463626566</v>
      </c>
      <c r="AQ81" s="23">
        <f>K81+'tariff calc step 2'!Z$105</f>
        <v>14.324766814266022</v>
      </c>
      <c r="AR81" s="23">
        <f>L81+'tariff calc step 2'!AA$105</f>
        <v>15.408069315738672</v>
      </c>
    </row>
    <row r="82" spans="2:44" x14ac:dyDescent="0.35">
      <c r="B82" s="5">
        <v>11</v>
      </c>
      <c r="C82" s="6" t="s">
        <v>26</v>
      </c>
      <c r="D82" s="24">
        <f>'tariff calc step 2'!D18+$B$68*('tariff calc step 2'!D51+'tariff calc step 2'!D84)</f>
        <v>11.235867800000001</v>
      </c>
      <c r="E82" s="24">
        <f>'tariff calc step 2'!E18+$B$68*('tariff calc step 2'!E51+'tariff calc step 2'!E84)</f>
        <v>12.0792926</v>
      </c>
      <c r="F82" s="24">
        <f>'tariff calc step 2'!F18+$B$68*('tariff calc step 2'!F51+'tariff calc step 2'!F84)</f>
        <v>10.3941748</v>
      </c>
      <c r="G82" s="24">
        <f>'tariff calc step 2'!G18+$B$68*('tariff calc step 2'!G51+'tariff calc step 2'!G84)</f>
        <v>10.008481000000002</v>
      </c>
      <c r="H82" s="24">
        <f>'tariff calc step 2'!H18+$B$68*('tariff calc step 2'!H51+'tariff calc step 2'!H84)</f>
        <v>15.059850242392265</v>
      </c>
      <c r="I82" s="24">
        <f>'tariff calc step 2'!I18+$B$68*('tariff calc step 2'!I51+'tariff calc step 2'!I84)</f>
        <v>16.788790584422848</v>
      </c>
      <c r="J82" s="24">
        <f>'tariff calc step 2'!J18+$B$68*('tariff calc step 2'!J51+'tariff calc step 2'!J84)</f>
        <v>17.003604287270107</v>
      </c>
      <c r="K82" s="24">
        <f>'tariff calc step 2'!K18+$B$68*('tariff calc step 2'!K51+'tariff calc step 2'!K84)</f>
        <v>17.234187193378563</v>
      </c>
      <c r="L82" s="24">
        <f>'tariff calc step 2'!L18+$B$68*('tariff calc step 2'!L51+'tariff calc step 2'!L84)</f>
        <v>16.739829435291444</v>
      </c>
      <c r="AH82" s="5">
        <v>11</v>
      </c>
      <c r="AI82" s="6" t="s">
        <v>26</v>
      </c>
      <c r="AJ82" s="24">
        <f>D82+'tariff calc step 2'!S$105</f>
        <v>9.410045890939772</v>
      </c>
      <c r="AK82" s="24">
        <f>E82+'tariff calc step 2'!T$105</f>
        <v>9.4678240157767704</v>
      </c>
      <c r="AL82" s="24">
        <f>F82+'tariff calc step 2'!U$105</f>
        <v>8.1178793172609698</v>
      </c>
      <c r="AM82" s="24">
        <f>G82+'tariff calc step 2'!V$105</f>
        <v>7.0108963167795437</v>
      </c>
      <c r="AN82" s="24">
        <f>H82+'tariff calc step 2'!W$105</f>
        <v>10.800945627126882</v>
      </c>
      <c r="AO82" s="24">
        <f>I82+'tariff calc step 2'!X$105</f>
        <v>12.565386355507952</v>
      </c>
      <c r="AP82" s="24">
        <f>J82+'tariff calc step 2'!Y$105</f>
        <v>11.557652005551969</v>
      </c>
      <c r="AQ82" s="24">
        <f>K82+'tariff calc step 2'!Z$105</f>
        <v>11.363471411233094</v>
      </c>
      <c r="AR82" s="24">
        <f>L82+'tariff calc step 2'!AA$105</f>
        <v>12.852417844067109</v>
      </c>
    </row>
    <row r="83" spans="2:44" x14ac:dyDescent="0.35">
      <c r="B83" s="5">
        <v>12</v>
      </c>
      <c r="C83" s="6" t="s">
        <v>27</v>
      </c>
      <c r="D83" s="23">
        <f>'tariff calc step 2'!D19+$B$68*('tariff calc step 2'!D52+'tariff calc step 2'!D85)</f>
        <v>7.2690234</v>
      </c>
      <c r="E83" s="23">
        <f>'tariff calc step 2'!E19+$B$68*('tariff calc step 2'!E52+'tariff calc step 2'!E85)</f>
        <v>8.4682050000000011</v>
      </c>
      <c r="F83" s="23">
        <f>'tariff calc step 2'!F19+$B$68*('tariff calc step 2'!F52+'tariff calc step 2'!F85)</f>
        <v>8.6752701999999999</v>
      </c>
      <c r="G83" s="23">
        <f>'tariff calc step 2'!G19+$B$68*('tariff calc step 2'!G52+'tariff calc step 2'!G85)</f>
        <v>8.2697982000000003</v>
      </c>
      <c r="H83" s="23">
        <f>'tariff calc step 2'!H19+$B$68*('tariff calc step 2'!H52+'tariff calc step 2'!H85)</f>
        <v>11.450303324597453</v>
      </c>
      <c r="I83" s="23">
        <f>'tariff calc step 2'!I19+$B$68*('tariff calc step 2'!I52+'tariff calc step 2'!I85)</f>
        <v>11.027818645321343</v>
      </c>
      <c r="J83" s="23">
        <f>'tariff calc step 2'!J19+$B$68*('tariff calc step 2'!J52+'tariff calc step 2'!J85)</f>
        <v>11.093088399416196</v>
      </c>
      <c r="K83" s="23">
        <f>'tariff calc step 2'!K19+$B$68*('tariff calc step 2'!K52+'tariff calc step 2'!K85)</f>
        <v>11.840847651158734</v>
      </c>
      <c r="L83" s="23">
        <f>'tariff calc step 2'!L19+$B$68*('tariff calc step 2'!L52+'tariff calc step 2'!L85)</f>
        <v>10.238597775306451</v>
      </c>
      <c r="AH83" s="5">
        <v>12</v>
      </c>
      <c r="AI83" s="6" t="s">
        <v>27</v>
      </c>
      <c r="AJ83" s="23">
        <f>D83+'tariff calc step 2'!S$105</f>
        <v>5.4432014909397708</v>
      </c>
      <c r="AK83" s="23">
        <f>E83+'tariff calc step 2'!T$105</f>
        <v>5.856736415776771</v>
      </c>
      <c r="AL83" s="23">
        <f>F83+'tariff calc step 2'!U$105</f>
        <v>6.3989747172609697</v>
      </c>
      <c r="AM83" s="23">
        <f>G83+'tariff calc step 2'!V$105</f>
        <v>5.2722135167795425</v>
      </c>
      <c r="AN83" s="23">
        <f>H83+'tariff calc step 2'!W$105</f>
        <v>7.1913987093320699</v>
      </c>
      <c r="AO83" s="23">
        <f>I83+'tariff calc step 2'!X$105</f>
        <v>6.8044144164064466</v>
      </c>
      <c r="AP83" s="23">
        <f>J83+'tariff calc step 2'!Y$105</f>
        <v>5.6471361176980572</v>
      </c>
      <c r="AQ83" s="23">
        <f>K83+'tariff calc step 2'!Z$105</f>
        <v>5.9701318690132652</v>
      </c>
      <c r="AR83" s="23">
        <f>L83+'tariff calc step 2'!AA$105</f>
        <v>6.3511861840821151</v>
      </c>
    </row>
    <row r="84" spans="2:44" x14ac:dyDescent="0.35">
      <c r="B84" s="5">
        <v>13</v>
      </c>
      <c r="C84" s="6" t="s">
        <v>28</v>
      </c>
      <c r="D84" s="24">
        <f>'tariff calc step 2'!D20+$B$68*('tariff calc step 2'!D53+'tariff calc step 2'!D86)</f>
        <v>8.1727068000000003</v>
      </c>
      <c r="E84" s="24">
        <f>'tariff calc step 2'!E20+$B$68*('tariff calc step 2'!E53+'tariff calc step 2'!E86)</f>
        <v>8.5234158000000004</v>
      </c>
      <c r="F84" s="24">
        <f>'tariff calc step 2'!F20+$B$68*('tariff calc step 2'!F53+'tariff calc step 2'!F86)</f>
        <v>7.6491132000000004</v>
      </c>
      <c r="G84" s="24">
        <f>'tariff calc step 2'!G20+$B$68*('tariff calc step 2'!G53+'tariff calc step 2'!G86)</f>
        <v>7.1132645999999999</v>
      </c>
      <c r="H84" s="24">
        <f>'tariff calc step 2'!H20+$B$68*('tariff calc step 2'!H53+'tariff calc step 2'!H86)</f>
        <v>7.1148442688156619</v>
      </c>
      <c r="I84" s="24">
        <f>'tariff calc step 2'!I20+$B$68*('tariff calc step 2'!I53+'tariff calc step 2'!I86)</f>
        <v>7.7401861613719234</v>
      </c>
      <c r="J84" s="24">
        <f>'tariff calc step 2'!J20+$B$68*('tariff calc step 2'!J53+'tariff calc step 2'!J86)</f>
        <v>7.7815333616632074</v>
      </c>
      <c r="K84" s="24">
        <f>'tariff calc step 2'!K20+$B$68*('tariff calc step 2'!K53+'tariff calc step 2'!K86)</f>
        <v>7.2556729108048987</v>
      </c>
      <c r="L84" s="24">
        <f>'tariff calc step 2'!L20+$B$68*('tariff calc step 2'!L53+'tariff calc step 2'!L86)</f>
        <v>4.1090037277875542</v>
      </c>
      <c r="AH84" s="5">
        <v>13</v>
      </c>
      <c r="AI84" s="6" t="s">
        <v>28</v>
      </c>
      <c r="AJ84" s="24">
        <f>D84+'tariff calc step 2'!S$105</f>
        <v>6.346884890939771</v>
      </c>
      <c r="AK84" s="24">
        <f>E84+'tariff calc step 2'!T$105</f>
        <v>5.9119472157767703</v>
      </c>
      <c r="AL84" s="24">
        <f>F84+'tariff calc step 2'!U$105</f>
        <v>5.3728177172609701</v>
      </c>
      <c r="AM84" s="24">
        <f>G84+'tariff calc step 2'!V$105</f>
        <v>4.115679916779543</v>
      </c>
      <c r="AN84" s="24">
        <f>H84+'tariff calc step 2'!W$105</f>
        <v>2.855939653550279</v>
      </c>
      <c r="AO84" s="24">
        <f>I84+'tariff calc step 2'!X$105</f>
        <v>3.5167819324570271</v>
      </c>
      <c r="AP84" s="24">
        <f>J84+'tariff calc step 2'!Y$105</f>
        <v>2.3355810799450687</v>
      </c>
      <c r="AQ84" s="24">
        <f>K84+'tariff calc step 2'!Z$105</f>
        <v>1.3849571286594298</v>
      </c>
      <c r="AR84" s="24">
        <f>L84+'tariff calc step 2'!AA$105</f>
        <v>0.22159213656321874</v>
      </c>
    </row>
    <row r="85" spans="2:44" x14ac:dyDescent="0.35">
      <c r="B85" s="5">
        <v>14</v>
      </c>
      <c r="C85" s="6" t="s">
        <v>29</v>
      </c>
      <c r="D85" s="23">
        <f>'tariff calc step 2'!D21+$B$68*('tariff calc step 2'!D54+'tariff calc step 2'!D87)</f>
        <v>3.9466603999999998</v>
      </c>
      <c r="E85" s="23">
        <f>'tariff calc step 2'!E21+$B$68*('tariff calc step 2'!E54+'tariff calc step 2'!E87)</f>
        <v>4.5468980000000006</v>
      </c>
      <c r="F85" s="23">
        <f>'tariff calc step 2'!F21+$B$68*('tariff calc step 2'!F54+'tariff calc step 2'!F87)</f>
        <v>4.0801613999999997</v>
      </c>
      <c r="G85" s="23">
        <f>'tariff calc step 2'!G21+$B$68*('tariff calc step 2'!G54+'tariff calc step 2'!G87)</f>
        <v>3.5637684000000003</v>
      </c>
      <c r="H85" s="23">
        <f>'tariff calc step 2'!H21+$B$68*('tariff calc step 2'!H54+'tariff calc step 2'!H87)</f>
        <v>4.7474834688156617</v>
      </c>
      <c r="I85" s="23">
        <f>'tariff calc step 2'!I21+$B$68*('tariff calc step 2'!I54+'tariff calc step 2'!I87)</f>
        <v>3.9543602258699968</v>
      </c>
      <c r="J85" s="23">
        <f>'tariff calc step 2'!J21+$B$68*('tariff calc step 2'!J54+'tariff calc step 2'!J87)</f>
        <v>4.2738266043521076</v>
      </c>
      <c r="K85" s="23">
        <f>'tariff calc step 2'!K21+$B$68*('tariff calc step 2'!K54+'tariff calc step 2'!K87)</f>
        <v>4.4647675069400634</v>
      </c>
      <c r="L85" s="23">
        <f>'tariff calc step 2'!L21+$B$68*('tariff calc step 2'!L54+'tariff calc step 2'!L87)</f>
        <v>2.6652502597395618</v>
      </c>
      <c r="AH85" s="5">
        <v>14</v>
      </c>
      <c r="AI85" s="6" t="s">
        <v>29</v>
      </c>
      <c r="AJ85" s="23">
        <f>D85+'tariff calc step 2'!S$105</f>
        <v>2.1208384909397706</v>
      </c>
      <c r="AK85" s="23">
        <f>E85+'tariff calc step 2'!T$105</f>
        <v>1.93542941577677</v>
      </c>
      <c r="AL85" s="23">
        <f>F85+'tariff calc step 2'!U$105</f>
        <v>1.8038659172609699</v>
      </c>
      <c r="AM85" s="23">
        <f>G85+'tariff calc step 2'!V$105</f>
        <v>0.56618371677954293</v>
      </c>
      <c r="AN85" s="23">
        <f>H85+'tariff calc step 2'!W$105</f>
        <v>0.48857885355027886</v>
      </c>
      <c r="AO85" s="23">
        <f>I85+'tariff calc step 2'!X$105</f>
        <v>-0.2690440030448995</v>
      </c>
      <c r="AP85" s="23">
        <f>J85+'tariff calc step 2'!Y$105</f>
        <v>-1.1721256773660311</v>
      </c>
      <c r="AQ85" s="23">
        <f>K85+'tariff calc step 2'!Z$105</f>
        <v>-1.4059482752054056</v>
      </c>
      <c r="AR85" s="23">
        <f>L85+'tariff calc step 2'!AA$105</f>
        <v>-1.2221613314847737</v>
      </c>
    </row>
    <row r="86" spans="2:44" x14ac:dyDescent="0.35">
      <c r="B86" s="5">
        <v>15</v>
      </c>
      <c r="C86" s="6" t="s">
        <v>30</v>
      </c>
      <c r="D86" s="24">
        <f>'tariff calc step 2'!D22+$B$68*('tariff calc step 2'!D55+'tariff calc step 2'!D88)</f>
        <v>5.5065604000000006</v>
      </c>
      <c r="E86" s="24">
        <f>'tariff calc step 2'!E22+$B$68*('tariff calc step 2'!E55+'tariff calc step 2'!E88)</f>
        <v>5.8264422000000007</v>
      </c>
      <c r="F86" s="24">
        <f>'tariff calc step 2'!F22+$B$68*('tariff calc step 2'!F55+'tariff calc step 2'!F88)</f>
        <v>5.3534962000000004</v>
      </c>
      <c r="G86" s="24">
        <f>'tariff calc step 2'!G22+$B$68*('tariff calc step 2'!G55+'tariff calc step 2'!G88)</f>
        <v>4.7813895999999998</v>
      </c>
      <c r="H86" s="24">
        <f>'tariff calc step 2'!H22+$B$68*('tariff calc step 2'!H55+'tariff calc step 2'!H88)</f>
        <v>4.6166851109543581</v>
      </c>
      <c r="I86" s="24">
        <f>'tariff calc step 2'!I22+$B$68*('tariff calc step 2'!I55+'tariff calc step 2'!I88)</f>
        <v>4.1631056765454737</v>
      </c>
      <c r="J86" s="24">
        <f>'tariff calc step 2'!J22+$B$68*('tariff calc step 2'!J55+'tariff calc step 2'!J88)</f>
        <v>4.3940190295455421</v>
      </c>
      <c r="K86" s="24">
        <f>'tariff calc step 2'!K22+$B$68*('tariff calc step 2'!K55+'tariff calc step 2'!K88)</f>
        <v>3.899332499182556</v>
      </c>
      <c r="L86" s="24">
        <f>'tariff calc step 2'!L22+$B$68*('tariff calc step 2'!L55+'tariff calc step 2'!L88)</f>
        <v>-0.3509742018772708</v>
      </c>
      <c r="AH86" s="5">
        <v>15</v>
      </c>
      <c r="AI86" s="6" t="s">
        <v>30</v>
      </c>
      <c r="AJ86" s="24">
        <f>D86+'tariff calc step 2'!S$105</f>
        <v>3.6807384909397713</v>
      </c>
      <c r="AK86" s="24">
        <f>E86+'tariff calc step 2'!T$105</f>
        <v>3.2149736157767701</v>
      </c>
      <c r="AL86" s="24">
        <f>F86+'tariff calc step 2'!U$105</f>
        <v>3.0772007172609706</v>
      </c>
      <c r="AM86" s="24">
        <f>G86+'tariff calc step 2'!V$105</f>
        <v>1.7838049167795424</v>
      </c>
      <c r="AN86" s="24">
        <f>H86+'tariff calc step 2'!W$105</f>
        <v>0.35778049568897519</v>
      </c>
      <c r="AO86" s="24">
        <f>I86+'tariff calc step 2'!X$105</f>
        <v>-6.0298552369422609E-2</v>
      </c>
      <c r="AP86" s="24">
        <f>J86+'tariff calc step 2'!Y$105</f>
        <v>-1.0519332521725966</v>
      </c>
      <c r="AQ86" s="24">
        <f>K86+'tariff calc step 2'!Z$105</f>
        <v>-1.971383282962913</v>
      </c>
      <c r="AR86" s="24">
        <f>L86+'tariff calc step 2'!AA$105</f>
        <v>-4.2383857931016067</v>
      </c>
    </row>
    <row r="87" spans="2:44" x14ac:dyDescent="0.35">
      <c r="B87" s="5">
        <v>16</v>
      </c>
      <c r="C87" s="6" t="s">
        <v>31</v>
      </c>
      <c r="D87" s="23">
        <f>'tariff calc step 2'!D23+$B$68*('tariff calc step 2'!D56+'tariff calc step 2'!D89)</f>
        <v>3.2063296000000001</v>
      </c>
      <c r="E87" s="23">
        <f>'tariff calc step 2'!E23+$B$68*('tariff calc step 2'!E56+'tariff calc step 2'!E89)</f>
        <v>3.5986251999999999</v>
      </c>
      <c r="F87" s="23">
        <f>'tariff calc step 2'!F23+$B$68*('tariff calc step 2'!F56+'tariff calc step 2'!F89)</f>
        <v>3.2085322000000001</v>
      </c>
      <c r="G87" s="23">
        <f>'tariff calc step 2'!G23+$B$68*('tariff calc step 2'!G56+'tariff calc step 2'!G89)</f>
        <v>2.3836519999999997</v>
      </c>
      <c r="H87" s="23">
        <f>'tariff calc step 2'!H23+$B$68*('tariff calc step 2'!H56+'tariff calc step 2'!H89)</f>
        <v>2.280340915774242</v>
      </c>
      <c r="I87" s="23">
        <f>'tariff calc step 2'!I23+$B$68*('tariff calc step 2'!I56+'tariff calc step 2'!I89)</f>
        <v>0.26347565825918151</v>
      </c>
      <c r="J87" s="23">
        <f>'tariff calc step 2'!J23+$B$68*('tariff calc step 2'!J56+'tariff calc step 2'!J89)</f>
        <v>0.37310493367165032</v>
      </c>
      <c r="K87" s="23">
        <f>'tariff calc step 2'!K23+$B$68*('tariff calc step 2'!K56+'tariff calc step 2'!K89)</f>
        <v>0.27605585853969394</v>
      </c>
      <c r="L87" s="23">
        <f>'tariff calc step 2'!L23+$B$68*('tariff calc step 2'!L56+'tariff calc step 2'!L89)</f>
        <v>-3.3404339251173987</v>
      </c>
      <c r="AH87" s="5">
        <v>16</v>
      </c>
      <c r="AI87" s="6" t="s">
        <v>31</v>
      </c>
      <c r="AJ87" s="23">
        <f>D87+'tariff calc step 2'!S$105</f>
        <v>1.3805076909397709</v>
      </c>
      <c r="AK87" s="23">
        <f>E87+'tariff calc step 2'!T$105</f>
        <v>0.98715661577676928</v>
      </c>
      <c r="AL87" s="23">
        <f>F87+'tariff calc step 2'!U$105</f>
        <v>0.93223671726097024</v>
      </c>
      <c r="AM87" s="23">
        <f>G87+'tariff calc step 2'!V$105</f>
        <v>-0.61393268322045769</v>
      </c>
      <c r="AN87" s="23">
        <f>H87+'tariff calc step 2'!W$105</f>
        <v>-1.9785636994911409</v>
      </c>
      <c r="AO87" s="23">
        <f>I87+'tariff calc step 2'!X$105</f>
        <v>-3.9599285706557148</v>
      </c>
      <c r="AP87" s="23">
        <f>J87+'tariff calc step 2'!Y$105</f>
        <v>-5.0728473480464888</v>
      </c>
      <c r="AQ87" s="23">
        <f>K87+'tariff calc step 2'!Z$105</f>
        <v>-5.594659923605775</v>
      </c>
      <c r="AR87" s="23">
        <f>L87+'tariff calc step 2'!AA$105</f>
        <v>-7.2278455163417341</v>
      </c>
    </row>
    <row r="88" spans="2:44" x14ac:dyDescent="0.35">
      <c r="B88" s="5">
        <v>17</v>
      </c>
      <c r="C88" s="6" t="s">
        <v>32</v>
      </c>
      <c r="D88" s="24">
        <f>'tariff calc step 2'!D24+$B$68*('tariff calc step 2'!D57+'tariff calc step 2'!D90)</f>
        <v>2.8542604000000003</v>
      </c>
      <c r="E88" s="24">
        <f>'tariff calc step 2'!E24+$B$68*('tariff calc step 2'!E57+'tariff calc step 2'!E90)</f>
        <v>3.2712074000000002</v>
      </c>
      <c r="F88" s="24">
        <f>'tariff calc step 2'!F24+$B$68*('tariff calc step 2'!F57+'tariff calc step 2'!F90)</f>
        <v>2.8680811999999998</v>
      </c>
      <c r="G88" s="24">
        <f>'tariff calc step 2'!G24+$B$68*('tariff calc step 2'!G57+'tariff calc step 2'!G90)</f>
        <v>2.4058106000000001</v>
      </c>
      <c r="H88" s="24">
        <f>'tariff calc step 2'!H24+$B$68*('tariff calc step 2'!H57+'tariff calc step 2'!H90)</f>
        <v>2.3456046669295425</v>
      </c>
      <c r="I88" s="24">
        <f>'tariff calc step 2'!I24+$B$68*('tariff calc step 2'!I57+'tariff calc step 2'!I90)</f>
        <v>-2.7672031249895244</v>
      </c>
      <c r="J88" s="24">
        <f>'tariff calc step 2'!J24+$B$68*('tariff calc step 2'!J57+'tariff calc step 2'!J90)</f>
        <v>-1.7146299519391899</v>
      </c>
      <c r="K88" s="24">
        <f>'tariff calc step 2'!K24+$B$68*('tariff calc step 2'!K57+'tariff calc step 2'!K90)</f>
        <v>-4.2806490857757158</v>
      </c>
      <c r="L88" s="24">
        <f>'tariff calc step 2'!L24+$B$68*('tariff calc step 2'!L57+'tariff calc step 2'!L90)</f>
        <v>-5.8437318188194975</v>
      </c>
      <c r="AH88" s="5">
        <v>17</v>
      </c>
      <c r="AI88" s="6" t="s">
        <v>32</v>
      </c>
      <c r="AJ88" s="24">
        <f>D88+'tariff calc step 2'!S$105</f>
        <v>1.028438490939771</v>
      </c>
      <c r="AK88" s="24">
        <f>E88+'tariff calc step 2'!T$105</f>
        <v>0.65973881577676963</v>
      </c>
      <c r="AL88" s="24">
        <f>F88+'tariff calc step 2'!U$105</f>
        <v>0.59178571726096996</v>
      </c>
      <c r="AM88" s="24">
        <f>G88+'tariff calc step 2'!V$105</f>
        <v>-0.59177408322045721</v>
      </c>
      <c r="AN88" s="24">
        <f>H88+'tariff calc step 2'!W$105</f>
        <v>-1.9132999483358404</v>
      </c>
      <c r="AO88" s="24">
        <f>I88+'tariff calc step 2'!X$105</f>
        <v>-6.9906073539044211</v>
      </c>
      <c r="AP88" s="24">
        <f>J88+'tariff calc step 2'!Y$105</f>
        <v>-7.1605822336573288</v>
      </c>
      <c r="AQ88" s="24">
        <f>K88+'tariff calc step 2'!Z$105</f>
        <v>-10.151364867921185</v>
      </c>
      <c r="AR88" s="24">
        <f>L88+'tariff calc step 2'!AA$105</f>
        <v>-9.731143410043833</v>
      </c>
    </row>
    <row r="89" spans="2:44" x14ac:dyDescent="0.35">
      <c r="B89" s="5">
        <v>18</v>
      </c>
      <c r="C89" s="6" t="s">
        <v>33</v>
      </c>
      <c r="D89" s="23">
        <f>'tariff calc step 2'!D25+$B$68*('tariff calc step 2'!D58+'tariff calc step 2'!D91)</f>
        <v>1.5477784000000001</v>
      </c>
      <c r="E89" s="23">
        <f>'tariff calc step 2'!E25+$B$68*('tariff calc step 2'!E58+'tariff calc step 2'!E91)</f>
        <v>0.90398299999999998</v>
      </c>
      <c r="F89" s="23">
        <f>'tariff calc step 2'!F25+$B$68*('tariff calc step 2'!F58+'tariff calc step 2'!F91)</f>
        <v>0.49235059999999997</v>
      </c>
      <c r="G89" s="23">
        <f>'tariff calc step 2'!G25+$B$68*('tariff calc step 2'!G58+'tariff calc step 2'!G91)</f>
        <v>0.57105119999999998</v>
      </c>
      <c r="H89" s="23">
        <f>'tariff calc step 2'!H25+$B$68*('tariff calc step 2'!H58+'tariff calc step 2'!H91)</f>
        <v>9.1893884188644803E-2</v>
      </c>
      <c r="I89" s="23">
        <f>'tariff calc step 2'!I25+$B$68*('tariff calc step 2'!I58+'tariff calc step 2'!I91)</f>
        <v>-3.5316167319101415</v>
      </c>
      <c r="J89" s="23">
        <f>'tariff calc step 2'!J25+$B$68*('tariff calc step 2'!J58+'tariff calc step 2'!J91)</f>
        <v>-2.9057255847486454</v>
      </c>
      <c r="K89" s="23">
        <f>'tariff calc step 2'!K25+$B$68*('tariff calc step 2'!K58+'tariff calc step 2'!K91)</f>
        <v>-3.7248362939150765</v>
      </c>
      <c r="L89" s="23">
        <f>'tariff calc step 2'!L25+$B$68*('tariff calc step 2'!L58+'tariff calc step 2'!L91)</f>
        <v>-5.3442111712758349</v>
      </c>
      <c r="AH89" s="5">
        <v>18</v>
      </c>
      <c r="AI89" s="6" t="s">
        <v>33</v>
      </c>
      <c r="AJ89" s="23">
        <f>D89+'tariff calc step 2'!S$105</f>
        <v>-0.27804350906022912</v>
      </c>
      <c r="AK89" s="23">
        <f>E89+'tariff calc step 2'!T$105</f>
        <v>-1.7074855842232306</v>
      </c>
      <c r="AL89" s="23">
        <f>F89+'tariff calc step 2'!U$105</f>
        <v>-1.7839448827390298</v>
      </c>
      <c r="AM89" s="23">
        <f>G89+'tariff calc step 2'!V$105</f>
        <v>-2.4265334832204575</v>
      </c>
      <c r="AN89" s="23">
        <f>H89+'tariff calc step 2'!W$105</f>
        <v>-4.1670107310767381</v>
      </c>
      <c r="AO89" s="23">
        <f>I89+'tariff calc step 2'!X$105</f>
        <v>-7.7550209608250373</v>
      </c>
      <c r="AP89" s="23">
        <f>J89+'tariff calc step 2'!Y$105</f>
        <v>-8.3516778664667832</v>
      </c>
      <c r="AQ89" s="23">
        <f>K89+'tariff calc step 2'!Z$105</f>
        <v>-9.5955520760605459</v>
      </c>
      <c r="AR89" s="23">
        <f>L89+'tariff calc step 2'!AA$105</f>
        <v>-9.2316227625001694</v>
      </c>
    </row>
    <row r="90" spans="2:44" x14ac:dyDescent="0.35">
      <c r="B90" s="5">
        <v>19</v>
      </c>
      <c r="C90" s="6" t="s">
        <v>34</v>
      </c>
      <c r="D90" s="24">
        <f>'tariff calc step 2'!D26+$B$68*('tariff calc step 2'!D59+'tariff calc step 2'!D92)</f>
        <v>5.4308139999999998</v>
      </c>
      <c r="E90" s="24">
        <f>'tariff calc step 2'!E26+$B$68*('tariff calc step 2'!E59+'tariff calc step 2'!E92)</f>
        <v>4.7712246</v>
      </c>
      <c r="F90" s="24">
        <f>'tariff calc step 2'!F26+$B$68*('tariff calc step 2'!F59+'tariff calc step 2'!F92)</f>
        <v>4.6470947999999996</v>
      </c>
      <c r="G90" s="24">
        <f>'tariff calc step 2'!G26+$B$68*('tariff calc step 2'!G59+'tariff calc step 2'!G92)</f>
        <v>4.1341510000000001</v>
      </c>
      <c r="H90" s="24">
        <f>'tariff calc step 2'!H26+$B$68*('tariff calc step 2'!H59+'tariff calc step 2'!H92)</f>
        <v>3.3556318053085161</v>
      </c>
      <c r="I90" s="24">
        <f>'tariff calc step 2'!I26+$B$68*('tariff calc step 2'!I59+'tariff calc step 2'!I92)</f>
        <v>1.4057036915793923</v>
      </c>
      <c r="J90" s="24">
        <f>'tariff calc step 2'!J26+$B$68*('tariff calc step 2'!J59+'tariff calc step 2'!J92)</f>
        <v>1.6903273420350811</v>
      </c>
      <c r="K90" s="24">
        <f>'tariff calc step 2'!K26+$B$68*('tariff calc step 2'!K59+'tariff calc step 2'!K92)</f>
        <v>1.7414056981605879</v>
      </c>
      <c r="L90" s="24">
        <f>'tariff calc step 2'!L26+$B$68*('tariff calc step 2'!L59+'tariff calc step 2'!L92)</f>
        <v>-1.4865573328971351</v>
      </c>
      <c r="AH90" s="5">
        <v>19</v>
      </c>
      <c r="AI90" s="6" t="s">
        <v>34</v>
      </c>
      <c r="AJ90" s="24">
        <f>D90+'tariff calc step 2'!S$105</f>
        <v>3.6049920909397706</v>
      </c>
      <c r="AK90" s="24">
        <f>E90+'tariff calc step 2'!T$105</f>
        <v>2.1597560157767695</v>
      </c>
      <c r="AL90" s="24">
        <f>F90+'tariff calc step 2'!U$105</f>
        <v>2.3707993172609698</v>
      </c>
      <c r="AM90" s="24">
        <f>G90+'tariff calc step 2'!V$105</f>
        <v>1.1365663167795428</v>
      </c>
      <c r="AN90" s="24">
        <f>H90+'tariff calc step 2'!W$105</f>
        <v>-0.90327280995686676</v>
      </c>
      <c r="AO90" s="24">
        <f>I90+'tariff calc step 2'!X$105</f>
        <v>-2.817700537335504</v>
      </c>
      <c r="AP90" s="24">
        <f>J90+'tariff calc step 2'!Y$105</f>
        <v>-3.7556249396830577</v>
      </c>
      <c r="AQ90" s="24">
        <f>K90+'tariff calc step 2'!Z$105</f>
        <v>-4.1293100839848815</v>
      </c>
      <c r="AR90" s="24">
        <f>L90+'tariff calc step 2'!AA$105</f>
        <v>-5.3739689241214705</v>
      </c>
    </row>
    <row r="91" spans="2:44" x14ac:dyDescent="0.35">
      <c r="B91" s="5">
        <v>20</v>
      </c>
      <c r="C91" s="6" t="s">
        <v>35</v>
      </c>
      <c r="D91" s="23">
        <f>'tariff calc step 2'!D27+$B$68*('tariff calc step 2'!D60+'tariff calc step 2'!D93)</f>
        <v>6.0221267999999988</v>
      </c>
      <c r="E91" s="23">
        <f>'tariff calc step 2'!E27+$B$68*('tariff calc step 2'!E60+'tariff calc step 2'!E93)</f>
        <v>6.8847090000000009</v>
      </c>
      <c r="F91" s="23">
        <f>'tariff calc step 2'!F27+$B$68*('tariff calc step 2'!F60+'tariff calc step 2'!F93)</f>
        <v>6.9658871999999992</v>
      </c>
      <c r="G91" s="23">
        <f>'tariff calc step 2'!G27+$B$68*('tariff calc step 2'!G60+'tariff calc step 2'!G93)</f>
        <v>7.0799436</v>
      </c>
      <c r="H91" s="23">
        <f>'tariff calc step 2'!H27+$B$68*('tariff calc step 2'!H60+'tariff calc step 2'!H93)</f>
        <v>6.7817111315065386</v>
      </c>
      <c r="I91" s="23">
        <f>'tariff calc step 2'!I27+$B$68*('tariff calc step 2'!I60+'tariff calc step 2'!I93)</f>
        <v>5.4484189264620841</v>
      </c>
      <c r="J91" s="23">
        <f>'tariff calc step 2'!J27+$B$68*('tariff calc step 2'!J60+'tariff calc step 2'!J93)</f>
        <v>5.3065941692759333</v>
      </c>
      <c r="K91" s="23">
        <f>'tariff calc step 2'!K27+$B$68*('tariff calc step 2'!K60+'tariff calc step 2'!K93)</f>
        <v>3.8339600909923801</v>
      </c>
      <c r="L91" s="23">
        <f>'tariff calc step 2'!L27+$B$68*('tariff calc step 2'!L60+'tariff calc step 2'!L93)</f>
        <v>-1.1717788811977146</v>
      </c>
      <c r="AH91" s="5">
        <v>20</v>
      </c>
      <c r="AI91" s="6" t="s">
        <v>35</v>
      </c>
      <c r="AJ91" s="23">
        <f>D91+'tariff calc step 2'!S$105</f>
        <v>4.1963048909397695</v>
      </c>
      <c r="AK91" s="23">
        <f>E91+'tariff calc step 2'!T$105</f>
        <v>4.2732404157767707</v>
      </c>
      <c r="AL91" s="23">
        <f>F91+'tariff calc step 2'!U$105</f>
        <v>4.6895917172609689</v>
      </c>
      <c r="AM91" s="23">
        <f>G91+'tariff calc step 2'!V$105</f>
        <v>4.0823589167795422</v>
      </c>
      <c r="AN91" s="23">
        <f>H91+'tariff calc step 2'!W$105</f>
        <v>2.5228065162411557</v>
      </c>
      <c r="AO91" s="23">
        <f>I91+'tariff calc step 2'!X$105</f>
        <v>1.2250146975471878</v>
      </c>
      <c r="AP91" s="23">
        <f>J91+'tariff calc step 2'!Y$105</f>
        <v>-0.13935811244220542</v>
      </c>
      <c r="AQ91" s="23">
        <f>K91+'tariff calc step 2'!Z$105</f>
        <v>-2.0367556911530889</v>
      </c>
      <c r="AR91" s="23">
        <f>L91+'tariff calc step 2'!AA$105</f>
        <v>-5.05919047242205</v>
      </c>
    </row>
    <row r="92" spans="2:44" x14ac:dyDescent="0.35">
      <c r="B92" s="5">
        <v>21</v>
      </c>
      <c r="C92" s="6" t="s">
        <v>36</v>
      </c>
      <c r="D92" s="24">
        <f>'tariff calc step 2'!D28+$B$68*('tariff calc step 2'!D61+'tariff calc step 2'!D94)</f>
        <v>2.2123771999999997</v>
      </c>
      <c r="E92" s="24">
        <f>'tariff calc step 2'!E28+$B$68*('tariff calc step 2'!E61+'tariff calc step 2'!E94)</f>
        <v>3.0250147999999992</v>
      </c>
      <c r="F92" s="24">
        <f>'tariff calc step 2'!F28+$B$68*('tariff calc step 2'!F61+'tariff calc step 2'!F94)</f>
        <v>3.3118652000000002</v>
      </c>
      <c r="G92" s="24">
        <f>'tariff calc step 2'!G28+$B$68*('tariff calc step 2'!G61+'tariff calc step 2'!G94)</f>
        <v>3.7917671999999998</v>
      </c>
      <c r="H92" s="24">
        <f>'tariff calc step 2'!H28+$B$68*('tariff calc step 2'!H61+'tariff calc step 2'!H94)</f>
        <v>2.9850925757211249</v>
      </c>
      <c r="I92" s="24">
        <f>'tariff calc step 2'!I28+$B$68*('tariff calc step 2'!I61+'tariff calc step 2'!I94)</f>
        <v>0.93540349860385819</v>
      </c>
      <c r="J92" s="24">
        <f>'tariff calc step 2'!J28+$B$68*('tariff calc step 2'!J61+'tariff calc step 2'!J94)</f>
        <v>0.33591487900328421</v>
      </c>
      <c r="K92" s="24">
        <f>'tariff calc step 2'!K28+$B$68*('tariff calc step 2'!K61+'tariff calc step 2'!K94)</f>
        <v>-0.82030118501917215</v>
      </c>
      <c r="L92" s="24">
        <f>'tariff calc step 2'!L28+$B$68*('tariff calc step 2'!L61+'tariff calc step 2'!L94)</f>
        <v>-4.2971562703208006</v>
      </c>
      <c r="AH92" s="5">
        <v>21</v>
      </c>
      <c r="AI92" s="6" t="s">
        <v>36</v>
      </c>
      <c r="AJ92" s="24">
        <f>D92+'tariff calc step 2'!S$105</f>
        <v>0.38655529093977048</v>
      </c>
      <c r="AK92" s="24">
        <f>E92+'tariff calc step 2'!T$105</f>
        <v>0.41354621577676864</v>
      </c>
      <c r="AL92" s="24">
        <f>F92+'tariff calc step 2'!U$105</f>
        <v>1.0355697172609704</v>
      </c>
      <c r="AM92" s="24">
        <f>G92+'tariff calc step 2'!V$105</f>
        <v>0.79418251677954244</v>
      </c>
      <c r="AN92" s="24">
        <f>H92+'tariff calc step 2'!W$105</f>
        <v>-1.273812039544258</v>
      </c>
      <c r="AO92" s="24">
        <f>I92+'tariff calc step 2'!X$105</f>
        <v>-3.2880007303110381</v>
      </c>
      <c r="AP92" s="24">
        <f>J92+'tariff calc step 2'!Y$105</f>
        <v>-5.1100374027148545</v>
      </c>
      <c r="AQ92" s="24">
        <f>K92+'tariff calc step 2'!Z$105</f>
        <v>-6.6910169671646411</v>
      </c>
      <c r="AR92" s="24">
        <f>L92+'tariff calc step 2'!AA$105</f>
        <v>-8.1845678615451369</v>
      </c>
    </row>
    <row r="93" spans="2:44" x14ac:dyDescent="0.35">
      <c r="B93" s="5">
        <v>22</v>
      </c>
      <c r="C93" s="6" t="s">
        <v>37</v>
      </c>
      <c r="D93" s="23">
        <f>'tariff calc step 2'!D29+$B$68*('tariff calc step 2'!D62+'tariff calc step 2'!D95)</f>
        <v>1.3613000000000319E-2</v>
      </c>
      <c r="E93" s="23">
        <f>'tariff calc step 2'!E29+$B$68*('tariff calc step 2'!E62+'tariff calc step 2'!E95)</f>
        <v>0.54722599999999977</v>
      </c>
      <c r="F93" s="23">
        <f>'tariff calc step 2'!F29+$B$68*('tariff calc step 2'!F62+'tariff calc step 2'!F95)</f>
        <v>2.0605126</v>
      </c>
      <c r="G93" s="23">
        <f>'tariff calc step 2'!G29+$B$68*('tariff calc step 2'!G62+'tariff calc step 2'!G95)</f>
        <v>2.1099530000000004</v>
      </c>
      <c r="H93" s="23">
        <f>'tariff calc step 2'!H29+$B$68*('tariff calc step 2'!H62+'tariff calc step 2'!H95)</f>
        <v>1.4677579007878441</v>
      </c>
      <c r="I93" s="23">
        <f>'tariff calc step 2'!I29+$B$68*('tariff calc step 2'!I62+'tariff calc step 2'!I95)</f>
        <v>-2.6926245374143694</v>
      </c>
      <c r="J93" s="23">
        <f>'tariff calc step 2'!J29+$B$68*('tariff calc step 2'!J62+'tariff calc step 2'!J95)</f>
        <v>-4.4706116344730127</v>
      </c>
      <c r="K93" s="23">
        <f>'tariff calc step 2'!K29+$B$68*('tariff calc step 2'!K62+'tariff calc step 2'!K95)</f>
        <v>-5.2431823636142791</v>
      </c>
      <c r="L93" s="23">
        <f>'tariff calc step 2'!L29+$B$68*('tariff calc step 2'!L62+'tariff calc step 2'!L95)</f>
        <v>-7.9933468432117643</v>
      </c>
      <c r="AH93" s="5">
        <v>22</v>
      </c>
      <c r="AI93" s="6" t="s">
        <v>37</v>
      </c>
      <c r="AJ93" s="23">
        <f>D93+'tariff calc step 2'!S$105</f>
        <v>-1.8122089090602289</v>
      </c>
      <c r="AK93" s="23">
        <f>E93+'tariff calc step 2'!T$105</f>
        <v>-2.0642425842232308</v>
      </c>
      <c r="AL93" s="23">
        <f>F93+'tariff calc step 2'!U$105</f>
        <v>-0.21578288273902979</v>
      </c>
      <c r="AM93" s="23">
        <f>G93+'tariff calc step 2'!V$105</f>
        <v>-0.88763168322045694</v>
      </c>
      <c r="AN93" s="23">
        <f>H93+'tariff calc step 2'!W$105</f>
        <v>-2.7911467144775388</v>
      </c>
      <c r="AO93" s="23">
        <f>I93+'tariff calc step 2'!X$105</f>
        <v>-6.9160287663292657</v>
      </c>
      <c r="AP93" s="23">
        <f>J93+'tariff calc step 2'!Y$105</f>
        <v>-9.9165639161911514</v>
      </c>
      <c r="AQ93" s="23">
        <f>K93+'tariff calc step 2'!Z$105</f>
        <v>-11.113898145759748</v>
      </c>
      <c r="AR93" s="23">
        <f>L93+'tariff calc step 2'!AA$105</f>
        <v>-11.8807584344361</v>
      </c>
    </row>
    <row r="94" spans="2:44" x14ac:dyDescent="0.35">
      <c r="B94" s="5">
        <v>23</v>
      </c>
      <c r="C94" s="6" t="s">
        <v>38</v>
      </c>
      <c r="D94" s="24">
        <f>'tariff calc step 2'!D30+$B$68*('tariff calc step 2'!D63+'tariff calc step 2'!D96)</f>
        <v>-2.891969</v>
      </c>
      <c r="E94" s="24">
        <f>'tariff calc step 2'!E30+$B$68*('tariff calc step 2'!E63+'tariff calc step 2'!E96)</f>
        <v>-4.9812235999999999</v>
      </c>
      <c r="F94" s="24">
        <f>'tariff calc step 2'!F30+$B$68*('tariff calc step 2'!F63+'tariff calc step 2'!F96)</f>
        <v>-5.4488440000000002</v>
      </c>
      <c r="G94" s="24">
        <f>'tariff calc step 2'!G30+$B$68*('tariff calc step 2'!G63+'tariff calc step 2'!G96)</f>
        <v>-3.0190001999999998</v>
      </c>
      <c r="H94" s="24">
        <f>'tariff calc step 2'!H30+$B$68*('tariff calc step 2'!H63+'tariff calc step 2'!H96)</f>
        <v>-5.9205540992121559</v>
      </c>
      <c r="I94" s="24">
        <f>'tariff calc step 2'!I30+$B$68*('tariff calc step 2'!I63+'tariff calc step 2'!I96)</f>
        <v>-8.6063382366950485</v>
      </c>
      <c r="J94" s="24">
        <f>'tariff calc step 2'!J30+$B$68*('tariff calc step 2'!J63+'tariff calc step 2'!J96)</f>
        <v>-6.947404512132989</v>
      </c>
      <c r="K94" s="24">
        <f>'tariff calc step 2'!K30+$B$68*('tariff calc step 2'!K63+'tariff calc step 2'!K96)</f>
        <v>-7.5537143171289678</v>
      </c>
      <c r="L94" s="24">
        <f>'tariff calc step 2'!L30+$B$68*('tariff calc step 2'!L63+'tariff calc step 2'!L96)</f>
        <v>-8.3347680634964867</v>
      </c>
      <c r="AH94" s="5">
        <v>23</v>
      </c>
      <c r="AI94" s="6" t="s">
        <v>38</v>
      </c>
      <c r="AJ94" s="24">
        <f>D94+'tariff calc step 2'!S$105</f>
        <v>-4.7177909090602288</v>
      </c>
      <c r="AK94" s="24">
        <f>E94+'tariff calc step 2'!T$105</f>
        <v>-7.59269218422323</v>
      </c>
      <c r="AL94" s="24">
        <f>F94+'tariff calc step 2'!U$105</f>
        <v>-7.7251394827390296</v>
      </c>
      <c r="AM94" s="24">
        <f>G94+'tariff calc step 2'!V$105</f>
        <v>-6.0165848832204567</v>
      </c>
      <c r="AN94" s="24">
        <f>H94+'tariff calc step 2'!W$105</f>
        <v>-10.179458714477539</v>
      </c>
      <c r="AO94" s="24">
        <f>I94+'tariff calc step 2'!X$105</f>
        <v>-12.829742465609945</v>
      </c>
      <c r="AP94" s="24">
        <f>J94+'tariff calc step 2'!Y$105</f>
        <v>-12.393356793851128</v>
      </c>
      <c r="AQ94" s="24">
        <f>K94+'tariff calc step 2'!Z$105</f>
        <v>-13.424430099274437</v>
      </c>
      <c r="AR94" s="24">
        <f>L94+'tariff calc step 2'!AA$105</f>
        <v>-12.222179654720822</v>
      </c>
    </row>
    <row r="95" spans="2:44" x14ac:dyDescent="0.35">
      <c r="B95" s="5">
        <v>24</v>
      </c>
      <c r="C95" s="6" t="s">
        <v>39</v>
      </c>
      <c r="D95" s="23">
        <f>'tariff calc step 2'!D31+$B$68*('tariff calc step 2'!D64+'tariff calc step 2'!D97)</f>
        <v>-1.5710668000000001</v>
      </c>
      <c r="E95" s="23">
        <f>'tariff calc step 2'!E31+$B$68*('tariff calc step 2'!E64+'tariff calc step 2'!E97)</f>
        <v>-1.8824234</v>
      </c>
      <c r="F95" s="23">
        <f>'tariff calc step 2'!F31+$B$68*('tariff calc step 2'!F64+'tariff calc step 2'!F97)</f>
        <v>-2.0586625999999999</v>
      </c>
      <c r="G95" s="23">
        <f>'tariff calc step 2'!G31+$B$68*('tariff calc step 2'!G64+'tariff calc step 2'!G97)</f>
        <v>-0.89634520000000006</v>
      </c>
      <c r="H95" s="23">
        <f>'tariff calc step 2'!H31+$B$68*('tariff calc step 2'!H64+'tariff calc step 2'!H97)</f>
        <v>-2.3228932992121556</v>
      </c>
      <c r="I95" s="23">
        <f>'tariff calc step 2'!I31+$B$68*('tariff calc step 2'!I64+'tariff calc step 2'!I97)</f>
        <v>-8.7451081225886753</v>
      </c>
      <c r="J95" s="23">
        <f>'tariff calc step 2'!J31+$B$68*('tariff calc step 2'!J64+'tariff calc step 2'!J97)</f>
        <v>-8.5683994879279233</v>
      </c>
      <c r="K95" s="23">
        <f>'tariff calc step 2'!K31+$B$68*('tariff calc step 2'!K64+'tariff calc step 2'!K97)</f>
        <v>-8.8875073958303421</v>
      </c>
      <c r="L95" s="23">
        <f>'tariff calc step 2'!L31+$B$68*('tariff calc step 2'!L64+'tariff calc step 2'!L97)</f>
        <v>-9.5264198254007244</v>
      </c>
      <c r="AH95" s="5">
        <v>24</v>
      </c>
      <c r="AI95" s="6" t="s">
        <v>39</v>
      </c>
      <c r="AJ95" s="23">
        <f>D95+'tariff calc step 2'!S$105</f>
        <v>-3.3968887090602293</v>
      </c>
      <c r="AK95" s="23">
        <f>E95+'tariff calc step 2'!T$105</f>
        <v>-4.4938919842232306</v>
      </c>
      <c r="AL95" s="23">
        <f>F95+'tariff calc step 2'!U$105</f>
        <v>-4.3349580827390302</v>
      </c>
      <c r="AM95" s="23">
        <f>G95+'tariff calc step 2'!V$105</f>
        <v>-3.8939298832204576</v>
      </c>
      <c r="AN95" s="23">
        <f>H95+'tariff calc step 2'!W$105</f>
        <v>-6.5817979144775389</v>
      </c>
      <c r="AO95" s="23">
        <f>I95+'tariff calc step 2'!X$105</f>
        <v>-12.968512351503572</v>
      </c>
      <c r="AP95" s="23">
        <f>J95+'tariff calc step 2'!Y$105</f>
        <v>-14.014351769646062</v>
      </c>
      <c r="AQ95" s="23">
        <f>K95+'tariff calc step 2'!Z$105</f>
        <v>-14.758223177975811</v>
      </c>
      <c r="AR95" s="23">
        <f>L95+'tariff calc step 2'!AA$105</f>
        <v>-13.41383141662506</v>
      </c>
    </row>
    <row r="96" spans="2:44" x14ac:dyDescent="0.35">
      <c r="B96" s="5">
        <v>25</v>
      </c>
      <c r="C96" s="6" t="s">
        <v>40</v>
      </c>
      <c r="D96" s="24">
        <f>'tariff calc step 2'!D32+$B$68*('tariff calc step 2'!D65+'tariff calc step 2'!D98)</f>
        <v>-1.7070589999999999</v>
      </c>
      <c r="E96" s="24">
        <f>'tariff calc step 2'!E32+$B$68*('tariff calc step 2'!E65+'tariff calc step 2'!E98)</f>
        <v>-1.9607900000000003</v>
      </c>
      <c r="F96" s="24">
        <f>'tariff calc step 2'!F32+$B$68*('tariff calc step 2'!F65+'tariff calc step 2'!F98)</f>
        <v>-2.1696562000000004</v>
      </c>
      <c r="G96" s="24">
        <f>'tariff calc step 2'!G32+$B$68*('tariff calc step 2'!G65+'tariff calc step 2'!G98)</f>
        <v>-2.2823194</v>
      </c>
      <c r="H96" s="24">
        <f>'tariff calc step 2'!H32+$B$68*('tariff calc step 2'!H65+'tariff calc step 2'!H98)</f>
        <v>-2.6946952334381478</v>
      </c>
      <c r="I96" s="24">
        <f>'tariff calc step 2'!I32+$B$68*('tariff calc step 2'!I65+'tariff calc step 2'!I98)</f>
        <v>-8.2890823726163063</v>
      </c>
      <c r="J96" s="24">
        <f>'tariff calc step 2'!J32+$B$68*('tariff calc step 2'!J65+'tariff calc step 2'!J98)</f>
        <v>-8.4130871843714434</v>
      </c>
      <c r="K96" s="24">
        <f>'tariff calc step 2'!K32+$B$68*('tariff calc step 2'!K65+'tariff calc step 2'!K98)</f>
        <v>-8.7897577397239388</v>
      </c>
      <c r="L96" s="24">
        <f>'tariff calc step 2'!L32+$B$68*('tariff calc step 2'!L65+'tariff calc step 2'!L98)</f>
        <v>-10.301838310610844</v>
      </c>
      <c r="AH96" s="5">
        <v>25</v>
      </c>
      <c r="AI96" s="6" t="s">
        <v>40</v>
      </c>
      <c r="AJ96" s="24">
        <f>D96+'tariff calc step 2'!S$105</f>
        <v>-3.5328809090602293</v>
      </c>
      <c r="AK96" s="24">
        <f>E96+'tariff calc step 2'!T$105</f>
        <v>-4.5722585842232313</v>
      </c>
      <c r="AL96" s="24">
        <f>F96+'tariff calc step 2'!U$105</f>
        <v>-4.4459516827390306</v>
      </c>
      <c r="AM96" s="24">
        <f>G96+'tariff calc step 2'!V$105</f>
        <v>-5.2799040832204573</v>
      </c>
      <c r="AN96" s="24">
        <f>H96+'tariff calc step 2'!W$105</f>
        <v>-6.9535998487035311</v>
      </c>
      <c r="AO96" s="24">
        <f>I96+'tariff calc step 2'!X$105</f>
        <v>-12.512486601531203</v>
      </c>
      <c r="AP96" s="24">
        <f>J96+'tariff calc step 2'!Y$105</f>
        <v>-13.859039466089582</v>
      </c>
      <c r="AQ96" s="24">
        <f>K96+'tariff calc step 2'!Z$105</f>
        <v>-14.660473521869408</v>
      </c>
      <c r="AR96" s="24">
        <f>L96+'tariff calc step 2'!AA$105</f>
        <v>-14.189249901835179</v>
      </c>
    </row>
    <row r="97" spans="2:44" x14ac:dyDescent="0.35">
      <c r="B97" s="5">
        <v>26</v>
      </c>
      <c r="C97" s="6" t="s">
        <v>41</v>
      </c>
      <c r="D97" s="23">
        <f>'tariff calc step 2'!D33+$B$68*('tariff calc step 2'!D66+'tariff calc step 2'!D99)</f>
        <v>-4.9590300000000003</v>
      </c>
      <c r="E97" s="23">
        <f>'tariff calc step 2'!E33+$B$68*('tariff calc step 2'!E66+'tariff calc step 2'!E99)</f>
        <v>-5.4860860000000002</v>
      </c>
      <c r="F97" s="23">
        <f>'tariff calc step 2'!F33+$B$68*('tariff calc step 2'!F66+'tariff calc step 2'!F99)</f>
        <v>3.7896600000000058E-2</v>
      </c>
      <c r="G97" s="23">
        <f>'tariff calc step 2'!G33+$B$68*('tariff calc step 2'!G66+'tariff calc step 2'!G99)</f>
        <v>1.6860833999999998</v>
      </c>
      <c r="H97" s="23">
        <f>'tariff calc step 2'!H33+$B$68*('tariff calc step 2'!H66+'tariff calc step 2'!H99)</f>
        <v>0.48165601369475075</v>
      </c>
      <c r="I97" s="23">
        <f>'tariff calc step 2'!I33+$B$68*('tariff calc step 2'!I66+'tariff calc step 2'!I99)</f>
        <v>-1.4075805075635941</v>
      </c>
      <c r="J97" s="23">
        <f>'tariff calc step 2'!J33+$B$68*('tariff calc step 2'!J66+'tariff calc step 2'!J99)</f>
        <v>6.2571380517653985E-2</v>
      </c>
      <c r="K97" s="23">
        <f>'tariff calc step 2'!K33+$B$68*('tariff calc step 2'!K66+'tariff calc step 2'!K99)</f>
        <v>-3.2292649505390933</v>
      </c>
      <c r="L97" s="23">
        <f>'tariff calc step 2'!L33+$B$68*('tariff calc step 2'!L66+'tariff calc step 2'!L99)</f>
        <v>-6.3175894425691856</v>
      </c>
      <c r="AH97" s="5">
        <v>26</v>
      </c>
      <c r="AI97" s="6" t="s">
        <v>41</v>
      </c>
      <c r="AJ97" s="23">
        <f>D97+'tariff calc step 2'!S$105</f>
        <v>-6.7848519090602295</v>
      </c>
      <c r="AK97" s="23">
        <f>E97+'tariff calc step 2'!T$105</f>
        <v>-8.0975545842232304</v>
      </c>
      <c r="AL97" s="23">
        <f>F97+'tariff calc step 2'!U$105</f>
        <v>-2.2383988827390295</v>
      </c>
      <c r="AM97" s="23">
        <f>G97+'tariff calc step 2'!V$105</f>
        <v>-1.3115012832204576</v>
      </c>
      <c r="AN97" s="23">
        <f>H97+'tariff calc step 2'!W$105</f>
        <v>-3.7772486015706321</v>
      </c>
      <c r="AO97" s="23">
        <f>I97+'tariff calc step 2'!X$105</f>
        <v>-5.6309847364784904</v>
      </c>
      <c r="AP97" s="23">
        <f>J97+'tariff calc step 2'!Y$105</f>
        <v>-5.3833809012004847</v>
      </c>
      <c r="AQ97" s="23">
        <f>K97+'tariff calc step 2'!Z$105</f>
        <v>-9.0999807326845623</v>
      </c>
      <c r="AR97" s="23">
        <f>L97+'tariff calc step 2'!AA$105</f>
        <v>-10.205001033793522</v>
      </c>
    </row>
    <row r="98" spans="2:44" x14ac:dyDescent="0.35">
      <c r="B98" s="5">
        <v>27</v>
      </c>
      <c r="C98" s="6" t="s">
        <v>42</v>
      </c>
      <c r="D98" s="24">
        <f>'tariff calc step 2'!D34+$B$68*('tariff calc step 2'!D67+'tariff calc step 2'!D100)</f>
        <v>-6.5317920000000003</v>
      </c>
      <c r="E98" s="24">
        <f>'tariff calc step 2'!E34+$B$68*('tariff calc step 2'!E67+'tariff calc step 2'!E100)</f>
        <v>-6.4745422000000001</v>
      </c>
      <c r="F98" s="24">
        <f>'tariff calc step 2'!F34+$B$68*('tariff calc step 2'!F67+'tariff calc step 2'!F100)</f>
        <v>-0.21222040000000009</v>
      </c>
      <c r="G98" s="24">
        <f>'tariff calc step 2'!G34+$B$68*('tariff calc step 2'!G67+'tariff calc step 2'!G100)</f>
        <v>0.59439339999999996</v>
      </c>
      <c r="H98" s="24">
        <f>'tariff calc step 2'!H34+$B$68*('tariff calc step 2'!H67+'tariff calc step 2'!H100)</f>
        <v>-0.25462081757669086</v>
      </c>
      <c r="I98" s="24">
        <f>'tariff calc step 2'!I34+$B$68*('tariff calc step 2'!I67+'tariff calc step 2'!I100)</f>
        <v>-1.9971972580173198</v>
      </c>
      <c r="J98" s="24">
        <f>'tariff calc step 2'!J34+$B$68*('tariff calc step 2'!J67+'tariff calc step 2'!J100)</f>
        <v>-0.52553165152006054</v>
      </c>
      <c r="K98" s="24">
        <f>'tariff calc step 2'!K34+$B$68*('tariff calc step 2'!K67+'tariff calc step 2'!K100)</f>
        <v>-5.4815825592622751</v>
      </c>
      <c r="L98" s="24">
        <f>'tariff calc step 2'!L34+$B$68*('tariff calc step 2'!L67+'tariff calc step 2'!L100)</f>
        <v>-7.559092732011548</v>
      </c>
      <c r="AH98" s="5">
        <v>27</v>
      </c>
      <c r="AI98" s="6" t="s">
        <v>42</v>
      </c>
      <c r="AJ98" s="24">
        <f>D98+'tariff calc step 2'!S$105</f>
        <v>-8.3576139090602304</v>
      </c>
      <c r="AK98" s="24">
        <f>E98+'tariff calc step 2'!T$105</f>
        <v>-9.0860107842232303</v>
      </c>
      <c r="AL98" s="24">
        <f>F98+'tariff calc step 2'!U$105</f>
        <v>-2.4885158827390299</v>
      </c>
      <c r="AM98" s="24">
        <f>G98+'tariff calc step 2'!V$105</f>
        <v>-2.4031912832204574</v>
      </c>
      <c r="AN98" s="24">
        <f>H98+'tariff calc step 2'!W$105</f>
        <v>-4.5135254328420737</v>
      </c>
      <c r="AO98" s="24">
        <f>I98+'tariff calc step 2'!X$105</f>
        <v>-6.2206014869322157</v>
      </c>
      <c r="AP98" s="24">
        <f>J98+'tariff calc step 2'!Y$105</f>
        <v>-5.9714839332381988</v>
      </c>
      <c r="AQ98" s="24">
        <f>K98+'tariff calc step 2'!Z$105</f>
        <v>-11.352298341407744</v>
      </c>
      <c r="AR98" s="24">
        <f>L98+'tariff calc step 2'!AA$105</f>
        <v>-11.446504323235883</v>
      </c>
    </row>
  </sheetData>
  <mergeCells count="60">
    <mergeCell ref="B69:C70"/>
    <mergeCell ref="D69:D70"/>
    <mergeCell ref="E69:E70"/>
    <mergeCell ref="F69:F70"/>
    <mergeCell ref="G69:G70"/>
    <mergeCell ref="H69:H70"/>
    <mergeCell ref="I3:I4"/>
    <mergeCell ref="J3:J4"/>
    <mergeCell ref="K3:K4"/>
    <mergeCell ref="L3:L4"/>
    <mergeCell ref="H36:H37"/>
    <mergeCell ref="H3:H4"/>
    <mergeCell ref="I69:I70"/>
    <mergeCell ref="J69:J70"/>
    <mergeCell ref="K69:K70"/>
    <mergeCell ref="L69:L70"/>
    <mergeCell ref="I36:I37"/>
    <mergeCell ref="J36:J37"/>
    <mergeCell ref="K36:K37"/>
    <mergeCell ref="L36:L37"/>
    <mergeCell ref="B36:C37"/>
    <mergeCell ref="D36:D37"/>
    <mergeCell ref="E36:E37"/>
    <mergeCell ref="F36:F37"/>
    <mergeCell ref="G36:G37"/>
    <mergeCell ref="B3:C4"/>
    <mergeCell ref="D3:D4"/>
    <mergeCell ref="E3:E4"/>
    <mergeCell ref="F3:F4"/>
    <mergeCell ref="G3:G4"/>
    <mergeCell ref="AH3:AI4"/>
    <mergeCell ref="AJ3:AJ4"/>
    <mergeCell ref="AK3:AK4"/>
    <mergeCell ref="AL3:AL4"/>
    <mergeCell ref="AM3:AM4"/>
    <mergeCell ref="AN3:AN4"/>
    <mergeCell ref="AO3:AO4"/>
    <mergeCell ref="AP3:AP4"/>
    <mergeCell ref="AQ3:AQ4"/>
    <mergeCell ref="AR3:AR4"/>
    <mergeCell ref="AH36:AI37"/>
    <mergeCell ref="AJ36:AJ37"/>
    <mergeCell ref="AK36:AK37"/>
    <mergeCell ref="AL36:AL37"/>
    <mergeCell ref="AM36:AM37"/>
    <mergeCell ref="AN36:AN37"/>
    <mergeCell ref="AO36:AO37"/>
    <mergeCell ref="AP36:AP37"/>
    <mergeCell ref="AQ36:AQ37"/>
    <mergeCell ref="AR36:AR37"/>
    <mergeCell ref="AH69:AI70"/>
    <mergeCell ref="AJ69:AJ70"/>
    <mergeCell ref="AK69:AK70"/>
    <mergeCell ref="AL69:AL70"/>
    <mergeCell ref="AM69:AM70"/>
    <mergeCell ref="AN69:AN70"/>
    <mergeCell ref="AO69:AO70"/>
    <mergeCell ref="AP69:AP70"/>
    <mergeCell ref="AQ69:AQ70"/>
    <mergeCell ref="AR69:AR70"/>
  </mergeCells>
  <conditionalFormatting sqref="D6:L32">
    <cfRule type="cellIs" dxfId="17" priority="22" operator="equal">
      <formula>0</formula>
    </cfRule>
    <cfRule type="cellIs" dxfId="16" priority="23" operator="equal">
      <formula>#REF!</formula>
    </cfRule>
    <cfRule type="cellIs" dxfId="15" priority="24" operator="equal">
      <formula>#REF!</formula>
    </cfRule>
  </conditionalFormatting>
  <conditionalFormatting sqref="D39:L65">
    <cfRule type="cellIs" dxfId="14" priority="19" operator="equal">
      <formula>0</formula>
    </cfRule>
    <cfRule type="cellIs" dxfId="13" priority="20" operator="equal">
      <formula>#REF!</formula>
    </cfRule>
    <cfRule type="cellIs" dxfId="12" priority="21" operator="equal">
      <formula>#REF!</formula>
    </cfRule>
  </conditionalFormatting>
  <conditionalFormatting sqref="D72:L98">
    <cfRule type="cellIs" dxfId="11" priority="16" operator="equal">
      <formula>0</formula>
    </cfRule>
    <cfRule type="cellIs" dxfId="10" priority="17" operator="equal">
      <formula>#REF!</formula>
    </cfRule>
    <cfRule type="cellIs" dxfId="9" priority="18" operator="equal">
      <formula>#REF!</formula>
    </cfRule>
  </conditionalFormatting>
  <conditionalFormatting sqref="AJ6:AR32">
    <cfRule type="cellIs" dxfId="8" priority="13" operator="equal">
      <formula>0</formula>
    </cfRule>
    <cfRule type="cellIs" dxfId="7" priority="14" operator="equal">
      <formula>#REF!</formula>
    </cfRule>
    <cfRule type="cellIs" dxfId="6" priority="15" operator="equal">
      <formula>#REF!</formula>
    </cfRule>
  </conditionalFormatting>
  <conditionalFormatting sqref="AJ39:AR65">
    <cfRule type="cellIs" dxfId="5" priority="4" operator="equal">
      <formula>0</formula>
    </cfRule>
    <cfRule type="cellIs" dxfId="4" priority="5" operator="equal">
      <formula>#REF!</formula>
    </cfRule>
    <cfRule type="cellIs" dxfId="3" priority="6" operator="equal">
      <formula>#REF!</formula>
    </cfRule>
  </conditionalFormatting>
  <conditionalFormatting sqref="AJ72:AR98">
    <cfRule type="cellIs" dxfId="2" priority="1" operator="equal">
      <formula>0</formula>
    </cfRule>
    <cfRule type="cellIs" dxfId="1" priority="2" operator="equal">
      <formula>#REF!</formula>
    </cfRule>
    <cfRule type="cellIs" dxfId="0" priority="3" operator="equal">
      <formula>#REF!</formula>
    </cfRule>
  </conditionalFormatting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8" ma:contentTypeDescription="Create a new document." ma:contentTypeScope="" ma:versionID="ceb6efbdcfec11dfd429c4202725fe0e">
  <xsd:schema xmlns:xsd="http://www.w3.org/2001/XMLSchema" xmlns:xs="http://www.w3.org/2001/XMLSchema" xmlns:p="http://schemas.microsoft.com/office/2006/metadata/properties" xmlns:ns2="f71abe4e-f5ff-49cd-8eff-5f4949acc510" xmlns:ns3="97b6fe81-1556-4112-94ca-31043ca39b71" xmlns:ns4="cadce026-d35b-4a62-a2ee-1436bb44fb55" targetNamespace="http://schemas.microsoft.com/office/2006/metadata/properties" ma:root="true" ma:fieldsID="47458f1ff4cd003c7258574a568ee77b" ns2:_="" ns3:_="" ns4:_="">
    <xsd:import namespace="f71abe4e-f5ff-49cd-8eff-5f4949acc510"/>
    <xsd:import namespace="97b6fe81-1556-4112-94ca-31043ca39b71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2a93f86f-df12-4503-be51-556605c1ee02}" ma:internalName="TaxCatchAll" ma:showField="CatchAllData" ma:web="97b6fe81-1556-4112-94ca-31043ca39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71abe4e-f5ff-49cd-8eff-5f4949acc510">
      <Terms xmlns="http://schemas.microsoft.com/office/infopath/2007/PartnerControls"/>
    </lcf76f155ced4ddcb4097134ff3c332f>
    <TaxCatchAll xmlns="cadce026-d35b-4a62-a2ee-1436bb44fb55" xsi:nil="true"/>
  </documentManagement>
</p:properties>
</file>

<file path=customXml/itemProps1.xml><?xml version="1.0" encoding="utf-8"?>
<ds:datastoreItem xmlns:ds="http://schemas.openxmlformats.org/officeDocument/2006/customXml" ds:itemID="{D1132457-CD74-44C3-80C4-A8BFEC5ACF17}"/>
</file>

<file path=customXml/itemProps2.xml><?xml version="1.0" encoding="utf-8"?>
<ds:datastoreItem xmlns:ds="http://schemas.openxmlformats.org/officeDocument/2006/customXml" ds:itemID="{51200B65-BD02-4BEE-B35B-148755D1F25B}"/>
</file>

<file path=customXml/itemProps3.xml><?xml version="1.0" encoding="utf-8"?>
<ds:datastoreItem xmlns:ds="http://schemas.openxmlformats.org/officeDocument/2006/customXml" ds:itemID="{0FFF958A-9E33-4AA4-9A4C-B33596D2D89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comparison vs baseline</vt:lpstr>
      <vt:lpstr>Tariff_Input</vt:lpstr>
      <vt:lpstr>raw Tariff Output</vt:lpstr>
      <vt:lpstr>Derivation</vt:lpstr>
      <vt:lpstr>tariff calc step 1</vt:lpstr>
      <vt:lpstr>Example Tariff Output</vt:lpstr>
      <vt:lpstr>tariff calc step 2</vt:lpstr>
      <vt:lpstr>Example Tariff Output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Hickman (NESO)</dc:creator>
  <cp:lastModifiedBy>Niall Coyle (NESO)</cp:lastModifiedBy>
  <dcterms:created xsi:type="dcterms:W3CDTF">2024-12-12T10:11:55Z</dcterms:created>
  <dcterms:modified xsi:type="dcterms:W3CDTF">2025-01-07T14:35:41Z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0x010100095E1BDC5029614ABF43223A464FD248</vt:lpwstr>
  </property>
</Properties>
</file>