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harging Model and FY Tariffs\FY_2021_22\Code Mod and Ofgem Analysis\CMP393StorageALF\24-25 ALFs\"/>
    </mc:Choice>
  </mc:AlternateContent>
  <xr:revisionPtr revIDLastSave="0" documentId="13_ncr:1_{CFAEBED4-752D-42F7-9DA4-A4EC688389BB}" xr6:coauthVersionLast="47" xr6:coauthVersionMax="47" xr10:uidLastSave="{00000000-0000-0000-0000-000000000000}"/>
  <bookViews>
    <workbookView xWindow="-108" yWindow="-108" windowWidth="23256" windowHeight="12576" xr2:uid="{365F49E7-C5BC-4929-9A4D-71BD4EE3BD0D}"/>
  </bookViews>
  <sheets>
    <sheet name="CMP39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8" i="1" l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O72" i="1"/>
  <c r="Q72" i="1"/>
  <c r="R72" i="1"/>
  <c r="T72" i="1"/>
  <c r="O73" i="1"/>
  <c r="Q73" i="1"/>
  <c r="R73" i="1"/>
  <c r="O74" i="1"/>
  <c r="Q74" i="1"/>
  <c r="R74" i="1"/>
  <c r="O75" i="1"/>
  <c r="Q75" i="1"/>
  <c r="R75" i="1"/>
  <c r="O76" i="1"/>
  <c r="Q76" i="1"/>
  <c r="R76" i="1"/>
  <c r="O77" i="1"/>
  <c r="Q77" i="1"/>
  <c r="R77" i="1"/>
  <c r="O78" i="1"/>
  <c r="Q78" i="1"/>
  <c r="R78" i="1"/>
  <c r="O79" i="1"/>
  <c r="Q79" i="1"/>
  <c r="R79" i="1"/>
  <c r="T79" i="1"/>
  <c r="O80" i="1"/>
  <c r="Q80" i="1"/>
  <c r="R80" i="1"/>
  <c r="O81" i="1"/>
  <c r="Q81" i="1"/>
  <c r="R81" i="1"/>
  <c r="O82" i="1"/>
  <c r="Q82" i="1"/>
  <c r="R82" i="1"/>
  <c r="O83" i="1"/>
  <c r="Q83" i="1"/>
  <c r="R83" i="1"/>
  <c r="O84" i="1"/>
  <c r="Q84" i="1"/>
  <c r="R84" i="1"/>
  <c r="O85" i="1"/>
  <c r="Q85" i="1"/>
  <c r="R85" i="1"/>
  <c r="O86" i="1"/>
  <c r="Q86" i="1"/>
  <c r="R86" i="1"/>
  <c r="O87" i="1"/>
  <c r="Q87" i="1"/>
  <c r="R87" i="1"/>
  <c r="T87" i="1"/>
  <c r="O88" i="1"/>
  <c r="Q88" i="1"/>
  <c r="R88" i="1"/>
  <c r="O89" i="1"/>
  <c r="Q89" i="1"/>
  <c r="R89" i="1"/>
  <c r="O90" i="1"/>
  <c r="Q90" i="1"/>
  <c r="R90" i="1"/>
  <c r="T90" i="1"/>
  <c r="O91" i="1"/>
  <c r="Q91" i="1"/>
  <c r="R91" i="1"/>
  <c r="O92" i="1"/>
  <c r="Q92" i="1"/>
  <c r="R92" i="1"/>
  <c r="O93" i="1"/>
  <c r="Q93" i="1"/>
  <c r="R93" i="1"/>
  <c r="O94" i="1"/>
  <c r="Q94" i="1"/>
  <c r="R94" i="1"/>
  <c r="O95" i="1"/>
  <c r="Q95" i="1"/>
  <c r="R95" i="1"/>
  <c r="O96" i="1"/>
  <c r="Q96" i="1"/>
  <c r="R96" i="1"/>
  <c r="O97" i="1"/>
  <c r="Q97" i="1"/>
  <c r="R97" i="1"/>
  <c r="O98" i="1"/>
  <c r="Q98" i="1"/>
  <c r="R98" i="1"/>
  <c r="T57" i="1"/>
  <c r="T54" i="1"/>
  <c r="T46" i="1"/>
  <c r="T39" i="1"/>
  <c r="R65" i="1"/>
  <c r="Q65" i="1"/>
  <c r="O65" i="1"/>
  <c r="R64" i="1"/>
  <c r="Q64" i="1"/>
  <c r="O64" i="1"/>
  <c r="R63" i="1"/>
  <c r="Q63" i="1"/>
  <c r="O63" i="1"/>
  <c r="R62" i="1"/>
  <c r="Q62" i="1"/>
  <c r="O62" i="1"/>
  <c r="R61" i="1"/>
  <c r="Q61" i="1"/>
  <c r="O61" i="1"/>
  <c r="R60" i="1"/>
  <c r="Q60" i="1"/>
  <c r="O60" i="1"/>
  <c r="R59" i="1"/>
  <c r="Q59" i="1"/>
  <c r="O59" i="1"/>
  <c r="R58" i="1"/>
  <c r="Q58" i="1"/>
  <c r="O58" i="1"/>
  <c r="R57" i="1"/>
  <c r="Q57" i="1"/>
  <c r="O57" i="1"/>
  <c r="R56" i="1"/>
  <c r="Q56" i="1"/>
  <c r="O56" i="1"/>
  <c r="R55" i="1"/>
  <c r="Q55" i="1"/>
  <c r="O55" i="1"/>
  <c r="R54" i="1"/>
  <c r="Q54" i="1"/>
  <c r="O54" i="1"/>
  <c r="R53" i="1"/>
  <c r="Q53" i="1"/>
  <c r="O53" i="1"/>
  <c r="R52" i="1"/>
  <c r="Q52" i="1"/>
  <c r="O52" i="1"/>
  <c r="R51" i="1"/>
  <c r="Q51" i="1"/>
  <c r="O51" i="1"/>
  <c r="R50" i="1"/>
  <c r="Q50" i="1"/>
  <c r="O50" i="1"/>
  <c r="R49" i="1"/>
  <c r="Q49" i="1"/>
  <c r="O49" i="1"/>
  <c r="R48" i="1"/>
  <c r="Q48" i="1"/>
  <c r="O48" i="1"/>
  <c r="R47" i="1"/>
  <c r="Q47" i="1"/>
  <c r="O47" i="1"/>
  <c r="R46" i="1"/>
  <c r="Q46" i="1"/>
  <c r="O46" i="1"/>
  <c r="R45" i="1"/>
  <c r="Q45" i="1"/>
  <c r="O45" i="1"/>
  <c r="R44" i="1"/>
  <c r="Q44" i="1"/>
  <c r="O44" i="1"/>
  <c r="R43" i="1"/>
  <c r="Q43" i="1"/>
  <c r="O43" i="1"/>
  <c r="R42" i="1"/>
  <c r="Q42" i="1"/>
  <c r="O42" i="1"/>
  <c r="R41" i="1"/>
  <c r="Q41" i="1"/>
  <c r="O41" i="1"/>
  <c r="R40" i="1"/>
  <c r="Q40" i="1"/>
  <c r="O40" i="1"/>
  <c r="R39" i="1"/>
  <c r="Q39" i="1"/>
  <c r="O39" i="1"/>
  <c r="T24" i="1"/>
  <c r="T21" i="1"/>
  <c r="T13" i="1"/>
  <c r="T6" i="1"/>
  <c r="Q7" i="1"/>
  <c r="R7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Q19" i="1"/>
  <c r="R19" i="1"/>
  <c r="Q20" i="1"/>
  <c r="R20" i="1"/>
  <c r="Q21" i="1"/>
  <c r="R21" i="1"/>
  <c r="Q22" i="1"/>
  <c r="R22" i="1"/>
  <c r="Q23" i="1"/>
  <c r="R23" i="1"/>
  <c r="Q24" i="1"/>
  <c r="R24" i="1"/>
  <c r="Q25" i="1"/>
  <c r="R25" i="1"/>
  <c r="Q26" i="1"/>
  <c r="R26" i="1"/>
  <c r="Q27" i="1"/>
  <c r="R27" i="1"/>
  <c r="Q28" i="1"/>
  <c r="R28" i="1"/>
  <c r="Q29" i="1"/>
  <c r="R29" i="1"/>
  <c r="Q30" i="1"/>
  <c r="R30" i="1"/>
  <c r="Q31" i="1"/>
  <c r="R31" i="1"/>
  <c r="Q32" i="1"/>
  <c r="R32" i="1"/>
  <c r="R6" i="1"/>
  <c r="Q6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39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6" i="1"/>
  <c r="N65" i="1" l="1"/>
  <c r="N56" i="1"/>
  <c r="N89" i="1" s="1"/>
  <c r="N54" i="1"/>
  <c r="N87" i="1" s="1"/>
  <c r="N50" i="1"/>
  <c r="N49" i="1"/>
  <c r="N46" i="1"/>
  <c r="N40" i="1"/>
  <c r="N73" i="1" s="1"/>
  <c r="N7" i="1"/>
  <c r="N11" i="1"/>
  <c r="N12" i="1"/>
  <c r="N21" i="1"/>
  <c r="N23" i="1"/>
  <c r="N27" i="1"/>
  <c r="N28" i="1"/>
  <c r="H40" i="1"/>
  <c r="I40" i="1"/>
  <c r="J40" i="1"/>
  <c r="K40" i="1"/>
  <c r="H41" i="1"/>
  <c r="I41" i="1"/>
  <c r="J41" i="1"/>
  <c r="K41" i="1"/>
  <c r="N41" i="1" s="1"/>
  <c r="H42" i="1"/>
  <c r="I42" i="1"/>
  <c r="J42" i="1"/>
  <c r="K42" i="1"/>
  <c r="N42" i="1" s="1"/>
  <c r="H43" i="1"/>
  <c r="I43" i="1"/>
  <c r="J43" i="1"/>
  <c r="K43" i="1"/>
  <c r="N43" i="1" s="1"/>
  <c r="H44" i="1"/>
  <c r="I44" i="1"/>
  <c r="J44" i="1"/>
  <c r="K44" i="1"/>
  <c r="N44" i="1" s="1"/>
  <c r="H45" i="1"/>
  <c r="I45" i="1"/>
  <c r="J45" i="1"/>
  <c r="K45" i="1"/>
  <c r="N45" i="1" s="1"/>
  <c r="H46" i="1"/>
  <c r="I46" i="1"/>
  <c r="J46" i="1"/>
  <c r="K46" i="1"/>
  <c r="H47" i="1"/>
  <c r="I47" i="1"/>
  <c r="J47" i="1"/>
  <c r="K47" i="1"/>
  <c r="N47" i="1" s="1"/>
  <c r="H48" i="1"/>
  <c r="I48" i="1"/>
  <c r="J48" i="1"/>
  <c r="K48" i="1"/>
  <c r="N48" i="1" s="1"/>
  <c r="H49" i="1"/>
  <c r="I49" i="1"/>
  <c r="J49" i="1"/>
  <c r="K49" i="1"/>
  <c r="H50" i="1"/>
  <c r="I50" i="1"/>
  <c r="J50" i="1"/>
  <c r="K50" i="1"/>
  <c r="H51" i="1"/>
  <c r="I51" i="1"/>
  <c r="J51" i="1"/>
  <c r="K51" i="1"/>
  <c r="N51" i="1" s="1"/>
  <c r="H52" i="1"/>
  <c r="I52" i="1"/>
  <c r="J52" i="1"/>
  <c r="K52" i="1"/>
  <c r="N52" i="1" s="1"/>
  <c r="H53" i="1"/>
  <c r="I53" i="1"/>
  <c r="J53" i="1"/>
  <c r="K53" i="1"/>
  <c r="N53" i="1" s="1"/>
  <c r="H54" i="1"/>
  <c r="I54" i="1"/>
  <c r="J54" i="1"/>
  <c r="K54" i="1"/>
  <c r="H55" i="1"/>
  <c r="I55" i="1"/>
  <c r="J55" i="1"/>
  <c r="K55" i="1"/>
  <c r="N55" i="1" s="1"/>
  <c r="H56" i="1"/>
  <c r="I56" i="1"/>
  <c r="J56" i="1"/>
  <c r="K56" i="1"/>
  <c r="H57" i="1"/>
  <c r="I57" i="1"/>
  <c r="J57" i="1"/>
  <c r="K57" i="1"/>
  <c r="N57" i="1" s="1"/>
  <c r="H58" i="1"/>
  <c r="I58" i="1"/>
  <c r="J58" i="1"/>
  <c r="K58" i="1"/>
  <c r="N58" i="1" s="1"/>
  <c r="H59" i="1"/>
  <c r="I59" i="1"/>
  <c r="J59" i="1"/>
  <c r="K59" i="1"/>
  <c r="N59" i="1" s="1"/>
  <c r="H60" i="1"/>
  <c r="I60" i="1"/>
  <c r="J60" i="1"/>
  <c r="K60" i="1"/>
  <c r="N60" i="1" s="1"/>
  <c r="H61" i="1"/>
  <c r="I61" i="1"/>
  <c r="J61" i="1"/>
  <c r="K61" i="1"/>
  <c r="N61" i="1" s="1"/>
  <c r="H62" i="1"/>
  <c r="I62" i="1"/>
  <c r="J62" i="1"/>
  <c r="K62" i="1"/>
  <c r="N62" i="1" s="1"/>
  <c r="H63" i="1"/>
  <c r="I63" i="1"/>
  <c r="J63" i="1"/>
  <c r="K63" i="1"/>
  <c r="N63" i="1" s="1"/>
  <c r="H64" i="1"/>
  <c r="I64" i="1"/>
  <c r="J64" i="1"/>
  <c r="K64" i="1"/>
  <c r="N64" i="1" s="1"/>
  <c r="H65" i="1"/>
  <c r="I65" i="1"/>
  <c r="J65" i="1"/>
  <c r="K65" i="1"/>
  <c r="K39" i="1"/>
  <c r="N39" i="1" s="1"/>
  <c r="J39" i="1"/>
  <c r="I39" i="1"/>
  <c r="H39" i="1"/>
  <c r="K7" i="1"/>
  <c r="O7" i="1" s="1"/>
  <c r="K8" i="1"/>
  <c r="O8" i="1" s="1"/>
  <c r="K9" i="1"/>
  <c r="O9" i="1" s="1"/>
  <c r="K10" i="1"/>
  <c r="O10" i="1" s="1"/>
  <c r="K11" i="1"/>
  <c r="O11" i="1" s="1"/>
  <c r="K12" i="1"/>
  <c r="O12" i="1" s="1"/>
  <c r="K13" i="1"/>
  <c r="O13" i="1" s="1"/>
  <c r="K14" i="1"/>
  <c r="O14" i="1" s="1"/>
  <c r="K15" i="1"/>
  <c r="O15" i="1" s="1"/>
  <c r="K16" i="1"/>
  <c r="O16" i="1" s="1"/>
  <c r="K17" i="1"/>
  <c r="O17" i="1" s="1"/>
  <c r="K18" i="1"/>
  <c r="O18" i="1" s="1"/>
  <c r="K19" i="1"/>
  <c r="O19" i="1" s="1"/>
  <c r="K20" i="1"/>
  <c r="O20" i="1" s="1"/>
  <c r="K21" i="1"/>
  <c r="O21" i="1" s="1"/>
  <c r="K22" i="1"/>
  <c r="O22" i="1" s="1"/>
  <c r="K23" i="1"/>
  <c r="O23" i="1" s="1"/>
  <c r="K24" i="1"/>
  <c r="O24" i="1" s="1"/>
  <c r="K25" i="1"/>
  <c r="O25" i="1" s="1"/>
  <c r="K26" i="1"/>
  <c r="O26" i="1" s="1"/>
  <c r="K27" i="1"/>
  <c r="O27" i="1" s="1"/>
  <c r="K28" i="1"/>
  <c r="O28" i="1" s="1"/>
  <c r="K29" i="1"/>
  <c r="O29" i="1" s="1"/>
  <c r="K30" i="1"/>
  <c r="O30" i="1" s="1"/>
  <c r="K31" i="1"/>
  <c r="O31" i="1" s="1"/>
  <c r="K32" i="1"/>
  <c r="O32" i="1" s="1"/>
  <c r="K6" i="1"/>
  <c r="J6" i="1"/>
  <c r="I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6" i="1"/>
  <c r="N88" i="1" l="1"/>
  <c r="N93" i="1"/>
  <c r="N77" i="1"/>
  <c r="N83" i="1"/>
  <c r="N26" i="1"/>
  <c r="N92" i="1" s="1"/>
  <c r="N10" i="1"/>
  <c r="N76" i="1" s="1"/>
  <c r="N25" i="1"/>
  <c r="N91" i="1" s="1"/>
  <c r="N9" i="1"/>
  <c r="N75" i="1" s="1"/>
  <c r="O6" i="1"/>
  <c r="N94" i="1"/>
  <c r="N24" i="1"/>
  <c r="N90" i="1" s="1"/>
  <c r="N8" i="1"/>
  <c r="N74" i="1" s="1"/>
  <c r="N22" i="1"/>
  <c r="N20" i="1"/>
  <c r="N86" i="1" s="1"/>
  <c r="N19" i="1"/>
  <c r="N85" i="1" s="1"/>
  <c r="N18" i="1"/>
  <c r="N84" i="1" s="1"/>
  <c r="N6" i="1"/>
  <c r="N72" i="1" s="1"/>
  <c r="N17" i="1"/>
  <c r="N32" i="1"/>
  <c r="N98" i="1" s="1"/>
  <c r="N16" i="1"/>
  <c r="N82" i="1" s="1"/>
  <c r="N31" i="1"/>
  <c r="N97" i="1" s="1"/>
  <c r="N15" i="1"/>
  <c r="N81" i="1" s="1"/>
  <c r="N30" i="1"/>
  <c r="N96" i="1" s="1"/>
  <c r="N14" i="1"/>
  <c r="N80" i="1" s="1"/>
  <c r="N29" i="1"/>
  <c r="N13" i="1"/>
  <c r="N95" i="1"/>
  <c r="N79" i="1"/>
  <c r="N78" i="1"/>
  <c r="K98" i="1" l="1"/>
  <c r="G98" i="1"/>
  <c r="F98" i="1"/>
  <c r="E98" i="1"/>
  <c r="D98" i="1"/>
  <c r="K97" i="1"/>
  <c r="G97" i="1"/>
  <c r="F97" i="1"/>
  <c r="E97" i="1"/>
  <c r="D97" i="1"/>
  <c r="K96" i="1"/>
  <c r="G96" i="1"/>
  <c r="F96" i="1"/>
  <c r="E96" i="1"/>
  <c r="D96" i="1"/>
  <c r="K95" i="1"/>
  <c r="G95" i="1"/>
  <c r="F95" i="1"/>
  <c r="E95" i="1"/>
  <c r="D95" i="1"/>
  <c r="K94" i="1"/>
  <c r="G94" i="1"/>
  <c r="F94" i="1"/>
  <c r="E94" i="1"/>
  <c r="D94" i="1"/>
  <c r="K93" i="1"/>
  <c r="G93" i="1"/>
  <c r="F93" i="1"/>
  <c r="E93" i="1"/>
  <c r="D93" i="1"/>
  <c r="K92" i="1"/>
  <c r="G92" i="1"/>
  <c r="F92" i="1"/>
  <c r="E92" i="1"/>
  <c r="D92" i="1"/>
  <c r="K91" i="1"/>
  <c r="G91" i="1"/>
  <c r="F91" i="1"/>
  <c r="E91" i="1"/>
  <c r="D91" i="1"/>
  <c r="K90" i="1"/>
  <c r="G90" i="1"/>
  <c r="F90" i="1"/>
  <c r="E90" i="1"/>
  <c r="D90" i="1"/>
  <c r="K89" i="1"/>
  <c r="G89" i="1"/>
  <c r="F89" i="1"/>
  <c r="E89" i="1"/>
  <c r="D89" i="1"/>
  <c r="K88" i="1"/>
  <c r="G88" i="1"/>
  <c r="F88" i="1"/>
  <c r="E88" i="1"/>
  <c r="D88" i="1"/>
  <c r="K87" i="1"/>
  <c r="G87" i="1"/>
  <c r="F87" i="1"/>
  <c r="E87" i="1"/>
  <c r="D87" i="1"/>
  <c r="K86" i="1"/>
  <c r="G86" i="1"/>
  <c r="F86" i="1"/>
  <c r="E86" i="1"/>
  <c r="D86" i="1"/>
  <c r="K85" i="1"/>
  <c r="G85" i="1"/>
  <c r="F85" i="1"/>
  <c r="E85" i="1"/>
  <c r="D85" i="1"/>
  <c r="K84" i="1"/>
  <c r="G84" i="1"/>
  <c r="F84" i="1"/>
  <c r="E84" i="1"/>
  <c r="D84" i="1"/>
  <c r="K83" i="1"/>
  <c r="G83" i="1"/>
  <c r="F83" i="1"/>
  <c r="E83" i="1"/>
  <c r="D83" i="1"/>
  <c r="K82" i="1"/>
  <c r="G82" i="1"/>
  <c r="F82" i="1"/>
  <c r="E82" i="1"/>
  <c r="D82" i="1"/>
  <c r="K81" i="1"/>
  <c r="G81" i="1"/>
  <c r="F81" i="1"/>
  <c r="E81" i="1"/>
  <c r="D81" i="1"/>
  <c r="K80" i="1"/>
  <c r="G80" i="1"/>
  <c r="F80" i="1"/>
  <c r="E80" i="1"/>
  <c r="D80" i="1"/>
  <c r="K79" i="1"/>
  <c r="G79" i="1"/>
  <c r="F79" i="1"/>
  <c r="E79" i="1"/>
  <c r="D79" i="1"/>
  <c r="K78" i="1"/>
  <c r="G78" i="1"/>
  <c r="F78" i="1"/>
  <c r="E78" i="1"/>
  <c r="D78" i="1"/>
  <c r="K77" i="1"/>
  <c r="G77" i="1"/>
  <c r="F77" i="1"/>
  <c r="E77" i="1"/>
  <c r="D77" i="1"/>
  <c r="K76" i="1"/>
  <c r="G76" i="1"/>
  <c r="F76" i="1"/>
  <c r="E76" i="1"/>
  <c r="D76" i="1"/>
  <c r="K75" i="1"/>
  <c r="G75" i="1"/>
  <c r="F75" i="1"/>
  <c r="E75" i="1"/>
  <c r="D75" i="1"/>
  <c r="K74" i="1"/>
  <c r="G74" i="1"/>
  <c r="F74" i="1"/>
  <c r="E74" i="1"/>
  <c r="D74" i="1"/>
  <c r="K73" i="1"/>
  <c r="G73" i="1"/>
  <c r="F73" i="1"/>
  <c r="E73" i="1"/>
  <c r="D73" i="1"/>
  <c r="K72" i="1"/>
  <c r="G72" i="1"/>
  <c r="F72" i="1"/>
  <c r="E72" i="1"/>
  <c r="D72" i="1"/>
  <c r="H72" i="1" l="1"/>
  <c r="H89" i="1"/>
  <c r="H84" i="1"/>
  <c r="H81" i="1"/>
  <c r="H86" i="1"/>
  <c r="H83" i="1"/>
  <c r="H87" i="1"/>
  <c r="H97" i="1"/>
  <c r="H75" i="1"/>
  <c r="H98" i="1"/>
  <c r="H80" i="1"/>
  <c r="H93" i="1"/>
  <c r="H77" i="1"/>
  <c r="H94" i="1"/>
  <c r="H78" i="1"/>
  <c r="H95" i="1"/>
  <c r="H92" i="1"/>
  <c r="H76" i="1"/>
  <c r="H91" i="1"/>
  <c r="H85" i="1"/>
  <c r="H90" i="1"/>
  <c r="H74" i="1"/>
  <c r="H96" i="1"/>
  <c r="H73" i="1"/>
  <c r="H79" i="1"/>
  <c r="H82" i="1"/>
  <c r="H88" i="1"/>
  <c r="I72" i="1"/>
  <c r="J72" i="1"/>
  <c r="I85" i="1"/>
  <c r="I19" i="1"/>
  <c r="I82" i="1"/>
  <c r="I16" i="1"/>
  <c r="J95" i="1"/>
  <c r="J29" i="1"/>
  <c r="J83" i="1"/>
  <c r="J17" i="1"/>
  <c r="I87" i="1"/>
  <c r="I21" i="1"/>
  <c r="J77" i="1"/>
  <c r="J11" i="1"/>
  <c r="I88" i="1"/>
  <c r="I22" i="1"/>
  <c r="J90" i="1"/>
  <c r="J24" i="1"/>
  <c r="I98" i="1"/>
  <c r="I32" i="1"/>
  <c r="I89" i="1"/>
  <c r="I23" i="1"/>
  <c r="I83" i="1"/>
  <c r="I17" i="1"/>
  <c r="J86" i="1"/>
  <c r="J20" i="1"/>
  <c r="I84" i="1"/>
  <c r="I18" i="1"/>
  <c r="J93" i="1"/>
  <c r="J27" i="1"/>
  <c r="J92" i="1"/>
  <c r="J26" i="1"/>
  <c r="J79" i="1"/>
  <c r="J13" i="1"/>
  <c r="I81" i="1"/>
  <c r="I15" i="1"/>
  <c r="J76" i="1"/>
  <c r="J10" i="1"/>
  <c r="J74" i="1"/>
  <c r="J8" i="1"/>
  <c r="J85" i="1"/>
  <c r="J19" i="1"/>
  <c r="I74" i="1"/>
  <c r="I8" i="1"/>
  <c r="J88" i="1"/>
  <c r="J22" i="1"/>
  <c r="I79" i="1"/>
  <c r="I13" i="1"/>
  <c r="J91" i="1"/>
  <c r="J25" i="1"/>
  <c r="J81" i="1"/>
  <c r="J15" i="1"/>
  <c r="I92" i="1"/>
  <c r="I26" i="1"/>
  <c r="J80" i="1"/>
  <c r="J14" i="1"/>
  <c r="I75" i="1"/>
  <c r="I9" i="1"/>
  <c r="J89" i="1"/>
  <c r="J23" i="1"/>
  <c r="I91" i="1"/>
  <c r="I25" i="1"/>
  <c r="I97" i="1"/>
  <c r="I31" i="1"/>
  <c r="I76" i="1"/>
  <c r="I10" i="1"/>
  <c r="J94" i="1"/>
  <c r="J28" i="1"/>
  <c r="J75" i="1"/>
  <c r="J9" i="1"/>
  <c r="I86" i="1"/>
  <c r="I20" i="1"/>
  <c r="J84" i="1"/>
  <c r="J18" i="1"/>
  <c r="I93" i="1"/>
  <c r="I27" i="1"/>
  <c r="I90" i="1"/>
  <c r="I24" i="1"/>
  <c r="I78" i="1"/>
  <c r="I12" i="1"/>
  <c r="I94" i="1"/>
  <c r="I28" i="1"/>
  <c r="J98" i="1"/>
  <c r="J32" i="1"/>
  <c r="J97" i="1"/>
  <c r="J31" i="1"/>
  <c r="I95" i="1"/>
  <c r="I29" i="1"/>
  <c r="I96" i="1"/>
  <c r="J96" i="1"/>
  <c r="J21" i="1"/>
  <c r="J87" i="1"/>
  <c r="I7" i="1"/>
  <c r="I73" i="1"/>
  <c r="I11" i="1"/>
  <c r="I77" i="1"/>
  <c r="J16" i="1"/>
  <c r="J82" i="1"/>
  <c r="J7" i="1"/>
  <c r="J73" i="1"/>
  <c r="I30" i="1"/>
  <c r="I14" i="1"/>
  <c r="I80" i="1"/>
  <c r="J30" i="1"/>
  <c r="J12" i="1"/>
  <c r="J78" i="1"/>
</calcChain>
</file>

<file path=xl/sharedStrings.xml><?xml version="1.0" encoding="utf-8"?>
<sst xmlns="http://schemas.openxmlformats.org/spreadsheetml/2006/main" count="152" uniqueCount="49">
  <si>
    <t>Baseline 2024/25 Draft</t>
  </si>
  <si>
    <t>Generation - Wider Tariff Elements</t>
  </si>
  <si>
    <t>Zone No.</t>
  </si>
  <si>
    <t>Zone Name</t>
  </si>
  <si>
    <t>Peak Security (£/kW)</t>
  </si>
  <si>
    <t>Year Round Shared (£/kW)</t>
  </si>
  <si>
    <t>Year Round Not Shared (£/kW)</t>
  </si>
  <si>
    <t>Adjustment (£/kW)</t>
  </si>
  <si>
    <t>Conventional</t>
  </si>
  <si>
    <t>Carbon</t>
  </si>
  <si>
    <t>Low Carbon</t>
  </si>
  <si>
    <t>Intermittent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</si>
  <si>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</si>
  <si>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</si>
  <si>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</si>
  <si>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</si>
  <si>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</si>
  <si>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</si>
  <si>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</si>
  <si>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</si>
  <si>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</si>
  <si>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Scotlands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</si>
  <si>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</si>
  <si>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</si>
  <si>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</si>
  <si>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</si>
  <si>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</si>
  <si>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</si>
  <si>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</si>
  <si>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</si>
  <si>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</si>
  <si>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</si>
  <si>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</si>
  <si>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</si>
  <si>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</si>
  <si>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</si>
  <si>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</si>
  <si>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</si>
  <si>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</si>
  <si>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CMP393</t>
  </si>
  <si>
    <t>1.6% reduced to 0%</t>
  </si>
  <si>
    <t>New 200MW battery £/year</t>
  </si>
  <si>
    <t>Example applicable wider tariffs</t>
  </si>
  <si>
    <t>New large 500MW battery £/year</t>
  </si>
  <si>
    <t>New 600MW Pumped Hydro £/year</t>
  </si>
  <si>
    <t>New large 1200MW Pumped Hydro £/year</t>
  </si>
  <si>
    <t>8.4% reduced to 0%</t>
  </si>
  <si>
    <t>Existing Pumped Hydro storage sites £/year</t>
  </si>
  <si>
    <t>Impact of CMP393 implementation based on 24/25 draft tariffs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</si>
</sst>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_)"/>
    <numFmt numFmtId="165" formatCode="0.0%"/>
    <numFmt numFmtId="166" formatCode="0.000000_)"/>
    <numFmt numFmtId="167" formatCode="_-* #,##0.000000_-;\-* #,##0.000000_-;_-* &quot;-&quot;??_-;_-@_-"/>
    <numFmt numFmtId="173" formatCode="0.0000%"/>
    <numFmt numFmtId="17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164" fontId="3" fillId="2" borderId="1" xfId="3" applyNumberFormat="1" applyFont="1" applyFill="1" applyBorder="1" applyProtection="1">
      <protection hidden="1"/>
    </xf>
    <xf numFmtId="2" fontId="4" fillId="0" borderId="0" xfId="3" applyNumberFormat="1" applyFont="1" applyProtection="1">
      <protection hidden="1"/>
    </xf>
    <xf numFmtId="0" fontId="4" fillId="0" borderId="0" xfId="3" applyFont="1" applyProtection="1">
      <protection hidden="1"/>
    </xf>
    <xf numFmtId="9" fontId="5" fillId="3" borderId="5" xfId="2" applyFont="1" applyFill="1" applyBorder="1" applyAlignment="1">
      <alignment horizontal="center"/>
    </xf>
    <xf numFmtId="9" fontId="5" fillId="3" borderId="6" xfId="2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0" fillId="0" borderId="8" xfId="1" applyNumberFormat="1" applyFont="1" applyBorder="1" applyAlignment="1">
      <alignment horizontal="center"/>
    </xf>
    <xf numFmtId="0" fontId="0" fillId="0" borderId="8" xfId="0" applyBorder="1"/>
    <xf numFmtId="166" fontId="0" fillId="0" borderId="8" xfId="1" applyNumberFormat="1" applyFont="1" applyBorder="1" applyAlignment="1">
      <alignment horizontal="center"/>
    </xf>
    <xf numFmtId="166" fontId="0" fillId="0" borderId="9" xfId="1" applyNumberFormat="1" applyFont="1" applyBorder="1" applyAlignment="1">
      <alignment horizontal="center"/>
    </xf>
    <xf numFmtId="167" fontId="0" fillId="0" borderId="8" xfId="1" applyNumberFormat="1" applyFont="1" applyBorder="1"/>
    <xf numFmtId="0" fontId="0" fillId="0" borderId="10" xfId="1" applyNumberFormat="1" applyFont="1" applyBorder="1" applyAlignment="1">
      <alignment horizontal="center"/>
    </xf>
    <xf numFmtId="0" fontId="0" fillId="0" borderId="10" xfId="0" applyBorder="1"/>
    <xf numFmtId="166" fontId="0" fillId="0" borderId="10" xfId="1" applyNumberFormat="1" applyFont="1" applyBorder="1" applyAlignment="1">
      <alignment horizontal="center"/>
    </xf>
    <xf numFmtId="166" fontId="0" fillId="0" borderId="11" xfId="1" applyNumberFormat="1" applyFont="1" applyBorder="1" applyAlignment="1">
      <alignment horizontal="center"/>
    </xf>
    <xf numFmtId="167" fontId="0" fillId="0" borderId="10" xfId="1" applyNumberFormat="1" applyFont="1" applyBorder="1"/>
    <xf numFmtId="0" fontId="0" fillId="0" borderId="12" xfId="1" applyNumberFormat="1" applyFont="1" applyBorder="1" applyAlignment="1">
      <alignment horizontal="center"/>
    </xf>
    <xf numFmtId="0" fontId="0" fillId="0" borderId="12" xfId="0" applyBorder="1"/>
    <xf numFmtId="166" fontId="0" fillId="0" borderId="12" xfId="1" applyNumberFormat="1" applyFont="1" applyBorder="1" applyAlignment="1">
      <alignment horizontal="center"/>
    </xf>
    <xf numFmtId="166" fontId="0" fillId="0" borderId="13" xfId="1" applyNumberFormat="1" applyFont="1" applyBorder="1" applyAlignment="1">
      <alignment horizontal="center"/>
    </xf>
    <xf numFmtId="167" fontId="0" fillId="0" borderId="12" xfId="1" applyNumberFormat="1" applyFont="1" applyBorder="1"/>
    <xf numFmtId="165" fontId="6" fillId="3" borderId="5" xfId="2" applyNumberFormat="1" applyFont="1" applyFill="1" applyBorder="1" applyAlignment="1">
      <alignment horizontal="center"/>
    </xf>
    <xf numFmtId="164" fontId="5" fillId="3" borderId="2" xfId="3" applyNumberFormat="1" applyFont="1" applyFill="1" applyBorder="1" applyAlignment="1" applyProtection="1">
      <alignment horizontal="center"/>
      <protection hidden="1"/>
    </xf>
    <xf numFmtId="164" fontId="5" fillId="3" borderId="3" xfId="3" applyNumberFormat="1" applyFont="1" applyFill="1" applyBorder="1" applyAlignment="1" applyProtection="1">
      <alignment horizontal="center"/>
      <protection hidden="1"/>
    </xf>
    <xf numFmtId="164" fontId="5" fillId="3" borderId="4" xfId="3" applyNumberFormat="1" applyFont="1" applyFill="1" applyBorder="1" applyAlignment="1" applyProtection="1">
      <alignment horizontal="center"/>
      <protection hidden="1"/>
    </xf>
    <xf numFmtId="164" fontId="5" fillId="4" borderId="5" xfId="3" applyNumberFormat="1" applyFont="1" applyFill="1" applyBorder="1" applyAlignment="1" applyProtection="1">
      <alignment horizontal="left" vertical="center" wrapText="1"/>
      <protection hidden="1"/>
    </xf>
    <xf numFmtId="164" fontId="5" fillId="4" borderId="6" xfId="3" applyNumberFormat="1" applyFont="1" applyFill="1" applyBorder="1" applyAlignment="1" applyProtection="1">
      <alignment horizontal="left" vertical="center" wrapText="1"/>
      <protection hidden="1"/>
    </xf>
    <xf numFmtId="164" fontId="5" fillId="4" borderId="7" xfId="3" applyNumberFormat="1" applyFont="1" applyFill="1" applyBorder="1" applyAlignment="1" applyProtection="1">
      <alignment horizontal="left" vertical="center" wrapText="1"/>
      <protection hidden="1"/>
    </xf>
    <xf numFmtId="0" fontId="5" fillId="4" borderId="5" xfId="3" applyFont="1" applyFill="1" applyBorder="1" applyAlignment="1" applyProtection="1">
      <alignment horizontal="left" vertical="center" wrapText="1"/>
      <protection hidden="1"/>
    </xf>
    <xf numFmtId="0" fontId="5" fillId="4" borderId="6" xfId="3" applyFont="1" applyFill="1" applyBorder="1" applyAlignment="1" applyProtection="1">
      <alignment horizontal="left" vertical="center" wrapText="1"/>
      <protection hidden="1"/>
    </xf>
    <xf numFmtId="0" fontId="5" fillId="4" borderId="7" xfId="3" applyFont="1" applyFill="1" applyBorder="1" applyAlignment="1" applyProtection="1">
      <alignment horizontal="left" vertical="center" wrapText="1"/>
      <protection hidden="1"/>
    </xf>
    <xf numFmtId="2" fontId="5" fillId="4" borderId="5" xfId="3" applyNumberFormat="1" applyFont="1" applyFill="1" applyBorder="1" applyAlignment="1" applyProtection="1">
      <alignment horizontal="center" vertical="center" wrapText="1"/>
      <protection hidden="1"/>
    </xf>
    <xf numFmtId="2" fontId="5" fillId="4" borderId="6" xfId="3" applyNumberFormat="1" applyFont="1" applyFill="1" applyBorder="1" applyAlignment="1" applyProtection="1">
      <alignment horizontal="center" vertical="center" wrapText="1"/>
      <protection hidden="1"/>
    </xf>
    <xf numFmtId="2" fontId="5" fillId="4" borderId="7" xfId="3" applyNumberFormat="1" applyFont="1" applyFill="1" applyBorder="1" applyAlignment="1" applyProtection="1">
      <alignment horizontal="center" vertical="center" wrapText="1"/>
      <protection hidden="1"/>
    </xf>
    <xf numFmtId="173" fontId="5" fillId="3" borderId="5" xfId="2" applyNumberFormat="1" applyFont="1" applyFill="1" applyBorder="1" applyAlignment="1">
      <alignment horizontal="center"/>
    </xf>
    <xf numFmtId="176" fontId="0" fillId="0" borderId="8" xfId="1" applyNumberFormat="1" applyFont="1" applyBorder="1"/>
    <xf numFmtId="176" fontId="0" fillId="0" borderId="10" xfId="1" applyNumberFormat="1" applyFont="1" applyBorder="1"/>
    <xf numFmtId="176" fontId="0" fillId="0" borderId="12" xfId="1" applyNumberFormat="1" applyFont="1" applyBorder="1"/>
    <xf numFmtId="9" fontId="0" fillId="0" borderId="0" xfId="2" applyFont="1" applyFill="1" applyBorder="1"/>
    <xf numFmtId="0" fontId="5" fillId="3" borderId="5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_Template WILKS Tariff Model" xfId="3" xr:uid="{63AD65AB-C449-49AD-B611-4905D5AF4D9A}"/>
    <cellStyle name="Percent" xfId="2" builtinId="5"/>
  </cellStyles>
  <dxfs count="1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1C1"/>
        </patternFill>
      </fill>
    </dxf>
    <dxf>
      <fill>
        <patternFill>
          <bgColor rgb="FFFF5B5B"/>
        </patternFill>
      </fill>
    </dxf>
    <dxf>
      <fill>
        <patternFill>
          <bgColor rgb="FFDE0000"/>
        </patternFill>
      </fill>
    </dxf>
    <dxf>
      <fill>
        <patternFill>
          <bgColor theme="9"/>
        </patternFill>
      </fill>
    </dxf>
    <dxf>
      <fill>
        <patternFill>
          <bgColor theme="9" tint="0.39994506668294322"/>
        </patternFill>
      </fill>
    </dxf>
    <dxf>
      <fill>
        <patternFill>
          <bgColor rgb="FFFFC1C1"/>
        </patternFill>
      </fill>
    </dxf>
    <dxf>
      <fill>
        <patternFill>
          <bgColor rgb="FFFF5B5B"/>
        </patternFill>
      </fill>
    </dxf>
    <dxf>
      <fill>
        <patternFill>
          <bgColor rgb="FFDE0000"/>
        </patternFill>
      </fill>
    </dxf>
  </dxfs>
  <tableStyles count="0" defaultTableStyle="TableStyleMedium2" defaultPivotStyle="PivotStyleLight16"/>
  <colors>
    <mruColors>
      <color rgb="FFDE0000"/>
      <color rgb="FFFF5B5B"/>
      <color rgb="FFFFC1C1"/>
      <color rgb="FFFFB7B7"/>
      <color rgb="FFFF3F3F"/>
      <color rgb="FFFF898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1081-2A99-4764-B7A5-6BAA7E40D115}">
  <dimension ref="A1:T127"/>
  <sheetViews>
    <sheetView tabSelected="1" topLeftCell="C67" zoomScale="85" zoomScaleNormal="85" workbookViewId="0">
      <selection activeCell="T99" sqref="T99"/>
    </sheetView>
  </sheetViews>
  <sheetFormatPr defaultRowHeight="14.4" x14ac:dyDescent="0.3"/>
  <cols>
    <col min="1" max="1" width="57.44140625" bestFit="1" customWidth="1"/>
    <col min="2" max="2" width="8.88671875" customWidth="1"/>
    <col min="3" max="3" width="32.6640625" customWidth="1"/>
    <col min="4" max="4" width="10.33203125" customWidth="1"/>
    <col min="5" max="5" width="13.33203125" customWidth="1"/>
    <col min="6" max="6" width="12.109375" customWidth="1"/>
    <col min="7" max="7" width="11.6640625" customWidth="1"/>
    <col min="8" max="8" width="12.88671875" customWidth="1"/>
    <col min="9" max="9" width="13.21875" customWidth="1"/>
    <col min="10" max="10" width="11.88671875" customWidth="1"/>
    <col min="11" max="11" width="18.109375" customWidth="1"/>
    <col min="12" max="12" width="17.88671875" customWidth="1"/>
    <col min="14" max="14" width="12.44140625" customWidth="1"/>
    <col min="15" max="15" width="14.77734375" customWidth="1"/>
    <col min="17" max="17" width="12.88671875" customWidth="1"/>
    <col min="18" max="18" width="16.6640625" customWidth="1"/>
    <col min="20" max="20" width="16.77734375" customWidth="1"/>
  </cols>
  <sheetData>
    <row r="1" spans="1:20" ht="15" thickBot="1" x14ac:dyDescent="0.35">
      <c r="A1" s="1" t="s">
        <v>0</v>
      </c>
    </row>
    <row r="2" spans="1:20" ht="15" thickBot="1" x14ac:dyDescent="0.35">
      <c r="B2" s="1" t="s">
        <v>1</v>
      </c>
      <c r="C2" s="1"/>
      <c r="D2" s="2"/>
      <c r="E2" s="3"/>
      <c r="H2" s="24" t="s">
        <v>42</v>
      </c>
      <c r="I2" s="25"/>
      <c r="J2" s="25"/>
      <c r="K2" s="25"/>
      <c r="L2" s="26"/>
    </row>
    <row r="3" spans="1:20" ht="15" customHeight="1" x14ac:dyDescent="0.3">
      <c r="B3" s="27" t="s">
        <v>2</v>
      </c>
      <c r="C3" s="30" t="s">
        <v>3</v>
      </c>
      <c r="D3" s="33" t="s">
        <v>4</v>
      </c>
      <c r="E3" s="33" t="s">
        <v>5</v>
      </c>
      <c r="F3" s="33" t="s">
        <v>6</v>
      </c>
      <c r="G3" s="33" t="s">
        <v>7</v>
      </c>
      <c r="H3" s="4">
        <v>0.4</v>
      </c>
      <c r="I3" s="4">
        <v>0.75</v>
      </c>
      <c r="J3" s="4">
        <v>0.45</v>
      </c>
      <c r="K3" s="36">
        <v>1.6301E-2</v>
      </c>
      <c r="L3" s="36">
        <v>8.3570000000000005E-2</v>
      </c>
      <c r="N3" s="41" t="s">
        <v>41</v>
      </c>
      <c r="O3" s="41" t="s">
        <v>43</v>
      </c>
      <c r="Q3" s="41" t="s">
        <v>44</v>
      </c>
      <c r="R3" s="41" t="s">
        <v>45</v>
      </c>
      <c r="T3" s="41" t="s">
        <v>47</v>
      </c>
    </row>
    <row r="4" spans="1:20" ht="15" customHeight="1" x14ac:dyDescent="0.3">
      <c r="B4" s="28"/>
      <c r="C4" s="31"/>
      <c r="D4" s="34"/>
      <c r="E4" s="34"/>
      <c r="F4" s="34"/>
      <c r="G4" s="34"/>
      <c r="H4" s="5" t="s">
        <v>8</v>
      </c>
      <c r="I4" s="5" t="s">
        <v>8</v>
      </c>
      <c r="J4" s="5"/>
      <c r="K4" s="5" t="s">
        <v>8</v>
      </c>
      <c r="L4" s="5" t="s">
        <v>8</v>
      </c>
      <c r="N4" s="42"/>
      <c r="O4" s="42"/>
      <c r="Q4" s="42"/>
      <c r="R4" s="42"/>
      <c r="T4" s="42"/>
    </row>
    <row r="5" spans="1:20" ht="15" customHeight="1" thickBot="1" x14ac:dyDescent="0.35">
      <c r="B5" s="29"/>
      <c r="C5" s="32"/>
      <c r="D5" s="35"/>
      <c r="E5" s="35"/>
      <c r="F5" s="35"/>
      <c r="G5" s="35"/>
      <c r="H5" s="6" t="s">
        <v>9</v>
      </c>
      <c r="I5" s="6" t="s">
        <v>10</v>
      </c>
      <c r="J5" s="7" t="s">
        <v>11</v>
      </c>
      <c r="K5" s="6" t="s">
        <v>9</v>
      </c>
      <c r="L5" s="6" t="s">
        <v>9</v>
      </c>
      <c r="N5" s="43"/>
      <c r="O5" s="43"/>
      <c r="Q5" s="43"/>
      <c r="R5" s="43"/>
      <c r="T5" s="43"/>
    </row>
    <row r="6" spans="1:20" ht="15" customHeight="1" x14ac:dyDescent="0.3">
      <c r="B6" s="8">
        <v>1</v>
      </c>
      <c r="C6" s="9" t="s">
        <v>12</v>
      </c>
      <c r="D6" s="10">
        <v>2.99613</v>
      </c>
      <c r="E6" s="10">
        <v>20.547336999999999</v>
      </c>
      <c r="F6" s="10">
        <v>18.248646000000001</v>
      </c>
      <c r="G6" s="11">
        <v>-1.7171909999999999</v>
      </c>
      <c r="H6" s="11">
        <f>D6+$H$3*(E6+F6)+G6</f>
        <v>16.7973322</v>
      </c>
      <c r="I6" s="12">
        <f>D6+E6*$I$3+F6+G6</f>
        <v>34.938087750000001</v>
      </c>
      <c r="J6" s="12">
        <f>E6*$J$3+F6+G6</f>
        <v>25.777756650000001</v>
      </c>
      <c r="K6" s="12">
        <f>D6+$K$3*(E6+F6)+G6</f>
        <v>1.9113523188830002</v>
      </c>
      <c r="L6" s="12">
        <f>D6+$L$3*(E6+F6)+G6</f>
        <v>4.5211192993100005</v>
      </c>
      <c r="N6" s="37">
        <f>K6*200*1000</f>
        <v>382270.46377660002</v>
      </c>
      <c r="O6" s="37">
        <f>K6*500*1000</f>
        <v>955676.15944150009</v>
      </c>
      <c r="Q6" s="37">
        <f>L6*600*1000</f>
        <v>2712671.5795860006</v>
      </c>
      <c r="R6" s="37">
        <f>L6*1200*1000</f>
        <v>5425343.1591720013</v>
      </c>
      <c r="T6" s="37">
        <f>(D6+13.0063%*(E6+F6)+G6)*300*1000</f>
        <v>1897458.2810787</v>
      </c>
    </row>
    <row r="7" spans="1:20" ht="15" customHeight="1" x14ac:dyDescent="0.3">
      <c r="B7" s="13">
        <v>2</v>
      </c>
      <c r="C7" s="14" t="s">
        <v>13</v>
      </c>
      <c r="D7" s="15">
        <v>4.1343300000000003</v>
      </c>
      <c r="E7" s="15">
        <v>11.778568999999999</v>
      </c>
      <c r="F7" s="15">
        <v>18.248646000000001</v>
      </c>
      <c r="G7" s="16">
        <v>-1.7171909999999999</v>
      </c>
      <c r="H7" s="16">
        <f t="shared" ref="H7:H32" si="0">D7+$H$3*(E7+F7)+G7</f>
        <v>14.428024999999998</v>
      </c>
      <c r="I7" s="17">
        <f t="shared" ref="I7:I32" ca="1" si="1">D7+E7*$I$30+F7+G7</f>
        <v>29.499711750000003</v>
      </c>
      <c r="J7" s="17">
        <f t="shared" ref="J7:J32" ca="1" si="2">E7*$J$30+F7+G7</f>
        <v>21.831811049999999</v>
      </c>
      <c r="K7" s="17">
        <f t="shared" ref="K7:K32" si="3">D7+$K$3*(E7+F7)+G7</f>
        <v>2.9066126317150003</v>
      </c>
      <c r="L7" s="17">
        <f t="shared" ref="L7:L32" si="4">D7+$L$3*(E7+F7)+G7</f>
        <v>4.9265133575500002</v>
      </c>
      <c r="N7" s="38">
        <f t="shared" ref="N7:N32" si="5">K7*200*1000</f>
        <v>581322.526343</v>
      </c>
      <c r="O7" s="38">
        <f t="shared" ref="O7:O32" si="6">K7*500*1000</f>
        <v>1453306.3158575001</v>
      </c>
      <c r="Q7" s="38">
        <f t="shared" ref="Q7:Q32" si="7">L7*600*1000</f>
        <v>2955908.0145299998</v>
      </c>
      <c r="R7" s="38">
        <f t="shared" ref="R7:R32" si="8">L7*1200*1000</f>
        <v>5911816.0290599996</v>
      </c>
      <c r="T7" s="38"/>
    </row>
    <row r="8" spans="1:20" x14ac:dyDescent="0.3">
      <c r="B8" s="13">
        <v>3</v>
      </c>
      <c r="C8" s="14" t="s">
        <v>14</v>
      </c>
      <c r="D8" s="15">
        <v>3.2304849999999998</v>
      </c>
      <c r="E8" s="15">
        <v>20.305202999999999</v>
      </c>
      <c r="F8" s="15">
        <v>18.076419999999999</v>
      </c>
      <c r="G8" s="16">
        <v>-1.7171909999999999</v>
      </c>
      <c r="H8" s="16">
        <f t="shared" si="0"/>
        <v>16.8659432</v>
      </c>
      <c r="I8" s="17">
        <f t="shared" ca="1" si="1"/>
        <v>34.818616249999998</v>
      </c>
      <c r="J8" s="17">
        <f t="shared" ca="1" si="2"/>
        <v>25.496570349999999</v>
      </c>
      <c r="K8" s="17">
        <f t="shared" si="3"/>
        <v>2.1389528365229999</v>
      </c>
      <c r="L8" s="17">
        <f t="shared" si="4"/>
        <v>4.7208462341100006</v>
      </c>
      <c r="N8" s="38">
        <f t="shared" si="5"/>
        <v>427790.56730460003</v>
      </c>
      <c r="O8" s="38">
        <f t="shared" si="6"/>
        <v>1069476.4182614998</v>
      </c>
      <c r="Q8" s="38">
        <f t="shared" si="7"/>
        <v>2832507.7404660005</v>
      </c>
      <c r="R8" s="38">
        <f t="shared" si="8"/>
        <v>5665015.480932001</v>
      </c>
      <c r="T8" s="38"/>
    </row>
    <row r="9" spans="1:20" x14ac:dyDescent="0.3">
      <c r="B9" s="13">
        <v>4</v>
      </c>
      <c r="C9" s="14" t="s">
        <v>15</v>
      </c>
      <c r="D9" s="15">
        <v>-1.9893289999999999</v>
      </c>
      <c r="E9" s="15">
        <v>20.305202999999999</v>
      </c>
      <c r="F9" s="15">
        <v>19.87</v>
      </c>
      <c r="G9" s="16">
        <v>-1.7171909999999999</v>
      </c>
      <c r="H9" s="16">
        <f t="shared" si="0"/>
        <v>12.363561200000001</v>
      </c>
      <c r="I9" s="17">
        <f t="shared" ca="1" si="1"/>
        <v>31.392382249999997</v>
      </c>
      <c r="J9" s="17">
        <f t="shared" ca="1" si="2"/>
        <v>27.290150350000001</v>
      </c>
      <c r="K9" s="17">
        <f t="shared" si="3"/>
        <v>-3.0516240158969996</v>
      </c>
      <c r="L9" s="17">
        <f t="shared" si="4"/>
        <v>-0.34907828529000007</v>
      </c>
      <c r="N9" s="38">
        <f t="shared" si="5"/>
        <v>-610324.80317939993</v>
      </c>
      <c r="O9" s="38">
        <f t="shared" si="6"/>
        <v>-1525812.0079484996</v>
      </c>
      <c r="Q9" s="38">
        <f t="shared" si="7"/>
        <v>-209446.97117400006</v>
      </c>
      <c r="R9" s="38">
        <f t="shared" si="8"/>
        <v>-418893.94234800013</v>
      </c>
      <c r="T9" s="38"/>
    </row>
    <row r="10" spans="1:20" x14ac:dyDescent="0.3">
      <c r="B10" s="13">
        <v>5</v>
      </c>
      <c r="C10" s="14" t="s">
        <v>16</v>
      </c>
      <c r="D10" s="15">
        <v>5.8539099999999999</v>
      </c>
      <c r="E10" s="15">
        <v>15.742150000000001</v>
      </c>
      <c r="F10" s="15">
        <v>14.103528000000001</v>
      </c>
      <c r="G10" s="16">
        <v>-1.7171909999999999</v>
      </c>
      <c r="H10" s="16">
        <f t="shared" si="0"/>
        <v>16.074990200000002</v>
      </c>
      <c r="I10" s="17">
        <f t="shared" ca="1" si="1"/>
        <v>30.0468595</v>
      </c>
      <c r="J10" s="17">
        <f t="shared" ca="1" si="2"/>
        <v>19.470304500000001</v>
      </c>
      <c r="K10" s="17">
        <f t="shared" si="3"/>
        <v>4.6232333970780006</v>
      </c>
      <c r="L10" s="17">
        <f t="shared" si="4"/>
        <v>6.6309223104600008</v>
      </c>
      <c r="N10" s="38">
        <f t="shared" si="5"/>
        <v>924646.67941560014</v>
      </c>
      <c r="O10" s="38">
        <f t="shared" si="6"/>
        <v>2311616.6985390005</v>
      </c>
      <c r="Q10" s="38">
        <f t="shared" si="7"/>
        <v>3978553.3862760002</v>
      </c>
      <c r="R10" s="38">
        <f t="shared" si="8"/>
        <v>7957106.7725520004</v>
      </c>
      <c r="T10" s="38"/>
    </row>
    <row r="11" spans="1:20" x14ac:dyDescent="0.3">
      <c r="B11" s="13">
        <v>6</v>
      </c>
      <c r="C11" s="14" t="s">
        <v>17</v>
      </c>
      <c r="D11" s="15">
        <v>4.9421039999999996</v>
      </c>
      <c r="E11" s="15">
        <v>15.970825</v>
      </c>
      <c r="F11" s="15">
        <v>14.409646</v>
      </c>
      <c r="G11" s="16">
        <v>-1.7171909999999999</v>
      </c>
      <c r="H11" s="16">
        <f t="shared" si="0"/>
        <v>15.377101400000001</v>
      </c>
      <c r="I11" s="17">
        <f t="shared" ca="1" si="1"/>
        <v>29.612677750000003</v>
      </c>
      <c r="J11" s="17">
        <f t="shared" ca="1" si="2"/>
        <v>19.879326250000002</v>
      </c>
      <c r="K11" s="17">
        <f t="shared" si="3"/>
        <v>3.720145057771</v>
      </c>
      <c r="L11" s="17">
        <f t="shared" si="4"/>
        <v>5.7638089614699997</v>
      </c>
      <c r="N11" s="38">
        <f t="shared" si="5"/>
        <v>744029.01155419997</v>
      </c>
      <c r="O11" s="38">
        <f t="shared" si="6"/>
        <v>1860072.5288855</v>
      </c>
      <c r="Q11" s="38">
        <f t="shared" si="7"/>
        <v>3458285.3768819994</v>
      </c>
      <c r="R11" s="38">
        <f t="shared" si="8"/>
        <v>6916570.7537639989</v>
      </c>
      <c r="T11" s="38"/>
    </row>
    <row r="12" spans="1:20" x14ac:dyDescent="0.3">
      <c r="B12" s="13">
        <v>7</v>
      </c>
      <c r="C12" s="14" t="s">
        <v>18</v>
      </c>
      <c r="D12" s="15">
        <v>3.1576270000000002</v>
      </c>
      <c r="E12" s="15">
        <v>14.10059</v>
      </c>
      <c r="F12" s="15">
        <v>20.444991999999999</v>
      </c>
      <c r="G12" s="16">
        <v>-1.7171909999999999</v>
      </c>
      <c r="H12" s="16">
        <f t="shared" si="0"/>
        <v>15.258668799999999</v>
      </c>
      <c r="I12" s="17">
        <f t="shared" ca="1" si="1"/>
        <v>32.460870499999999</v>
      </c>
      <c r="J12" s="17">
        <f t="shared" ca="1" si="2"/>
        <v>25.073066499999999</v>
      </c>
      <c r="K12" s="17">
        <f t="shared" si="3"/>
        <v>2.0035635321820005</v>
      </c>
      <c r="L12" s="17">
        <f t="shared" si="4"/>
        <v>4.3274102877400002</v>
      </c>
      <c r="N12" s="38">
        <f t="shared" si="5"/>
        <v>400712.70643640007</v>
      </c>
      <c r="O12" s="38">
        <f t="shared" si="6"/>
        <v>1001781.7660910003</v>
      </c>
      <c r="Q12" s="38">
        <f t="shared" si="7"/>
        <v>2596446.172644</v>
      </c>
      <c r="R12" s="38">
        <f t="shared" si="8"/>
        <v>5192892.3452880001</v>
      </c>
      <c r="T12" s="38"/>
    </row>
    <row r="13" spans="1:20" x14ac:dyDescent="0.3">
      <c r="B13" s="13">
        <v>8</v>
      </c>
      <c r="C13" s="14" t="s">
        <v>19</v>
      </c>
      <c r="D13" s="15">
        <v>3.9441709999999999</v>
      </c>
      <c r="E13" s="15">
        <v>14.10059</v>
      </c>
      <c r="F13" s="15">
        <v>11.871885000000001</v>
      </c>
      <c r="G13" s="16">
        <v>-1.7171909999999999</v>
      </c>
      <c r="H13" s="16">
        <f t="shared" si="0"/>
        <v>12.615970000000001</v>
      </c>
      <c r="I13" s="17">
        <f t="shared" ca="1" si="1"/>
        <v>24.674307500000005</v>
      </c>
      <c r="J13" s="17">
        <f t="shared" ca="1" si="2"/>
        <v>16.499959500000003</v>
      </c>
      <c r="K13" s="17">
        <f t="shared" si="3"/>
        <v>2.6503573149750004</v>
      </c>
      <c r="L13" s="17">
        <f t="shared" si="4"/>
        <v>4.3974997357500012</v>
      </c>
      <c r="N13" s="38">
        <f t="shared" si="5"/>
        <v>530071.46299500007</v>
      </c>
      <c r="O13" s="38">
        <f t="shared" si="6"/>
        <v>1325178.6574875002</v>
      </c>
      <c r="Q13" s="38">
        <f t="shared" si="7"/>
        <v>2638499.8414500006</v>
      </c>
      <c r="R13" s="38">
        <f t="shared" si="8"/>
        <v>5276999.6829000013</v>
      </c>
      <c r="T13" s="38">
        <f>(D13+7.6239%*(E13+F13)+G13)*440*1000</f>
        <v>1851122.029471</v>
      </c>
    </row>
    <row r="14" spans="1:20" x14ac:dyDescent="0.3">
      <c r="B14" s="13">
        <v>9</v>
      </c>
      <c r="C14" s="14" t="s">
        <v>20</v>
      </c>
      <c r="D14" s="15">
        <v>2.474974</v>
      </c>
      <c r="E14" s="15">
        <v>13.819136</v>
      </c>
      <c r="F14" s="15">
        <v>11.646784</v>
      </c>
      <c r="G14" s="16">
        <v>-1.7171909999999999</v>
      </c>
      <c r="H14" s="16">
        <f t="shared" si="0"/>
        <v>10.944151000000002</v>
      </c>
      <c r="I14" s="17">
        <f t="shared" ca="1" si="1"/>
        <v>22.768919</v>
      </c>
      <c r="J14" s="17">
        <f t="shared" ca="1" si="2"/>
        <v>16.148204200000002</v>
      </c>
      <c r="K14" s="17">
        <f t="shared" si="3"/>
        <v>1.17290296192</v>
      </c>
      <c r="L14" s="17">
        <f t="shared" si="4"/>
        <v>2.8859699344000003</v>
      </c>
      <c r="N14" s="38">
        <f t="shared" si="5"/>
        <v>234580.59238399999</v>
      </c>
      <c r="O14" s="38">
        <f t="shared" si="6"/>
        <v>586451.48096000007</v>
      </c>
      <c r="Q14" s="38">
        <f t="shared" si="7"/>
        <v>1731581.9606400002</v>
      </c>
      <c r="R14" s="38">
        <f t="shared" si="8"/>
        <v>3463163.9212800004</v>
      </c>
      <c r="T14" s="38"/>
    </row>
    <row r="15" spans="1:20" x14ac:dyDescent="0.3">
      <c r="B15" s="13">
        <v>10</v>
      </c>
      <c r="C15" s="14" t="s">
        <v>21</v>
      </c>
      <c r="D15" s="15">
        <v>2.7079580000000001</v>
      </c>
      <c r="E15" s="15">
        <v>13.364267999999999</v>
      </c>
      <c r="F15" s="15">
        <v>11.382199</v>
      </c>
      <c r="G15" s="16">
        <v>-1.7171909999999999</v>
      </c>
      <c r="H15" s="16">
        <f t="shared" si="0"/>
        <v>10.8893538</v>
      </c>
      <c r="I15" s="17">
        <f t="shared" ca="1" si="1"/>
        <v>22.396166999999998</v>
      </c>
      <c r="J15" s="17">
        <f t="shared" ca="1" si="2"/>
        <v>15.678928599999999</v>
      </c>
      <c r="K15" s="17">
        <f t="shared" si="3"/>
        <v>1.3941591585670003</v>
      </c>
      <c r="L15" s="17">
        <f t="shared" si="4"/>
        <v>3.0588292471900003</v>
      </c>
      <c r="N15" s="38">
        <f t="shared" si="5"/>
        <v>278831.83171340002</v>
      </c>
      <c r="O15" s="38">
        <f t="shared" si="6"/>
        <v>697079.57928350021</v>
      </c>
      <c r="Q15" s="38">
        <f t="shared" si="7"/>
        <v>1835297.548314</v>
      </c>
      <c r="R15" s="38">
        <f t="shared" si="8"/>
        <v>3670595.096628</v>
      </c>
      <c r="T15" s="38"/>
    </row>
    <row r="16" spans="1:20" x14ac:dyDescent="0.3">
      <c r="B16" s="13">
        <v>11</v>
      </c>
      <c r="C16" s="14" t="s">
        <v>22</v>
      </c>
      <c r="D16" s="15">
        <v>2.4081830000000002</v>
      </c>
      <c r="E16" s="15">
        <v>13.364267999999999</v>
      </c>
      <c r="F16" s="15">
        <v>5.3027620000000004</v>
      </c>
      <c r="G16" s="16">
        <v>-1.7171909999999999</v>
      </c>
      <c r="H16" s="16">
        <f t="shared" si="0"/>
        <v>8.1578040000000023</v>
      </c>
      <c r="I16" s="17">
        <f t="shared" ca="1" si="1"/>
        <v>16.016955000000003</v>
      </c>
      <c r="J16" s="17">
        <f t="shared" ca="1" si="2"/>
        <v>9.5994916000000003</v>
      </c>
      <c r="K16" s="17">
        <f t="shared" si="3"/>
        <v>0.99528325603000023</v>
      </c>
      <c r="L16" s="17">
        <f t="shared" si="4"/>
        <v>2.2509956971000005</v>
      </c>
      <c r="N16" s="38">
        <f t="shared" si="5"/>
        <v>199056.65120600007</v>
      </c>
      <c r="O16" s="38">
        <f t="shared" si="6"/>
        <v>497641.62801500008</v>
      </c>
      <c r="Q16" s="38">
        <f t="shared" si="7"/>
        <v>1350597.4182600002</v>
      </c>
      <c r="R16" s="38">
        <f t="shared" si="8"/>
        <v>2701194.8365200004</v>
      </c>
      <c r="T16" s="38"/>
    </row>
    <row r="17" spans="2:20" x14ac:dyDescent="0.3">
      <c r="B17" s="13">
        <v>12</v>
      </c>
      <c r="C17" s="14" t="s">
        <v>23</v>
      </c>
      <c r="D17" s="15">
        <v>1.6366959999999999</v>
      </c>
      <c r="E17" s="15">
        <v>8.6899859999999993</v>
      </c>
      <c r="F17" s="15">
        <v>6.6070140000000004</v>
      </c>
      <c r="G17" s="16">
        <v>-1.7171909999999999</v>
      </c>
      <c r="H17" s="16">
        <f t="shared" si="0"/>
        <v>6.0383050000000003</v>
      </c>
      <c r="I17" s="17">
        <f t="shared" ca="1" si="1"/>
        <v>13.0440085</v>
      </c>
      <c r="J17" s="17">
        <f t="shared" ca="1" si="2"/>
        <v>8.8003166999999998</v>
      </c>
      <c r="K17" s="17">
        <f t="shared" si="3"/>
        <v>0.16886139699999991</v>
      </c>
      <c r="L17" s="17">
        <f t="shared" si="4"/>
        <v>1.1978752900000005</v>
      </c>
      <c r="N17" s="38">
        <f t="shared" si="5"/>
        <v>33772.279399999978</v>
      </c>
      <c r="O17" s="38">
        <f t="shared" si="6"/>
        <v>84430.698499999969</v>
      </c>
      <c r="Q17" s="38">
        <f t="shared" si="7"/>
        <v>718725.17400000023</v>
      </c>
      <c r="R17" s="38">
        <f t="shared" si="8"/>
        <v>1437450.3480000005</v>
      </c>
      <c r="T17" s="38"/>
    </row>
    <row r="18" spans="2:20" x14ac:dyDescent="0.3">
      <c r="B18" s="13">
        <v>13</v>
      </c>
      <c r="C18" s="14" t="s">
        <v>24</v>
      </c>
      <c r="D18" s="15">
        <v>3.3198599999999998</v>
      </c>
      <c r="E18" s="15">
        <v>6.0796229999999998</v>
      </c>
      <c r="F18" s="15">
        <v>3.8526379999999998</v>
      </c>
      <c r="G18" s="16">
        <v>-1.7171909999999999</v>
      </c>
      <c r="H18" s="16">
        <f t="shared" si="0"/>
        <v>5.5755734000000006</v>
      </c>
      <c r="I18" s="17">
        <f t="shared" ca="1" si="1"/>
        <v>10.01502425</v>
      </c>
      <c r="J18" s="17">
        <f t="shared" ca="1" si="2"/>
        <v>4.8712773499999997</v>
      </c>
      <c r="K18" s="17">
        <f t="shared" si="3"/>
        <v>1.7645747865609998</v>
      </c>
      <c r="L18" s="17">
        <f t="shared" si="4"/>
        <v>2.4327080517699997</v>
      </c>
      <c r="N18" s="38">
        <f t="shared" si="5"/>
        <v>352914.95731219993</v>
      </c>
      <c r="O18" s="38">
        <f t="shared" si="6"/>
        <v>882287.39328049985</v>
      </c>
      <c r="Q18" s="38">
        <f t="shared" si="7"/>
        <v>1459624.8310619998</v>
      </c>
      <c r="R18" s="38">
        <f t="shared" si="8"/>
        <v>2919249.6621239996</v>
      </c>
      <c r="T18" s="38"/>
    </row>
    <row r="19" spans="2:20" x14ac:dyDescent="0.3">
      <c r="B19" s="13">
        <v>14</v>
      </c>
      <c r="C19" s="14" t="s">
        <v>25</v>
      </c>
      <c r="D19" s="15">
        <v>1.255369</v>
      </c>
      <c r="E19" s="15">
        <v>6.0796229999999998</v>
      </c>
      <c r="F19" s="15">
        <v>1.383497</v>
      </c>
      <c r="G19" s="16">
        <v>-1.7171909999999999</v>
      </c>
      <c r="H19" s="16">
        <f t="shared" si="0"/>
        <v>2.5234260000000006</v>
      </c>
      <c r="I19" s="17">
        <f t="shared" ca="1" si="1"/>
        <v>5.4813922500000007</v>
      </c>
      <c r="J19" s="17">
        <f t="shared" ca="1" si="2"/>
        <v>2.4021363500000001</v>
      </c>
      <c r="K19" s="17">
        <f t="shared" si="3"/>
        <v>-0.34016568087999999</v>
      </c>
      <c r="L19" s="17">
        <f t="shared" si="4"/>
        <v>0.16187093840000011</v>
      </c>
      <c r="N19" s="38">
        <f t="shared" si="5"/>
        <v>-68033.136176</v>
      </c>
      <c r="O19" s="38">
        <f t="shared" si="6"/>
        <v>-170082.84043999997</v>
      </c>
      <c r="Q19" s="38">
        <f t="shared" si="7"/>
        <v>97122.563040000066</v>
      </c>
      <c r="R19" s="38">
        <f t="shared" si="8"/>
        <v>194245.12608000013</v>
      </c>
      <c r="T19" s="38"/>
    </row>
    <row r="20" spans="2:20" x14ac:dyDescent="0.3">
      <c r="B20" s="13">
        <v>15</v>
      </c>
      <c r="C20" s="14" t="s">
        <v>26</v>
      </c>
      <c r="D20" s="15">
        <v>4.19604</v>
      </c>
      <c r="E20" s="15">
        <v>2.0391659999999998</v>
      </c>
      <c r="F20" s="15">
        <v>0.34171699999999999</v>
      </c>
      <c r="G20" s="16">
        <v>-1.7171909999999999</v>
      </c>
      <c r="H20" s="16">
        <f t="shared" si="0"/>
        <v>3.4312022000000004</v>
      </c>
      <c r="I20" s="17">
        <f t="shared" ca="1" si="1"/>
        <v>4.3499404999999998</v>
      </c>
      <c r="J20" s="17">
        <f t="shared" ca="1" si="2"/>
        <v>-0.4578492999999999</v>
      </c>
      <c r="K20" s="17">
        <f t="shared" si="3"/>
        <v>2.5176597737830004</v>
      </c>
      <c r="L20" s="17">
        <f t="shared" si="4"/>
        <v>2.67781939231</v>
      </c>
      <c r="N20" s="38">
        <f t="shared" si="5"/>
        <v>503531.95475660008</v>
      </c>
      <c r="O20" s="38">
        <f t="shared" si="6"/>
        <v>1258829.8868915001</v>
      </c>
      <c r="Q20" s="38">
        <f t="shared" si="7"/>
        <v>1606691.6353859999</v>
      </c>
      <c r="R20" s="38">
        <f t="shared" si="8"/>
        <v>3213383.2707719998</v>
      </c>
      <c r="T20" s="38"/>
    </row>
    <row r="21" spans="2:20" x14ac:dyDescent="0.3">
      <c r="B21" s="13">
        <v>16</v>
      </c>
      <c r="C21" s="14" t="s">
        <v>27</v>
      </c>
      <c r="D21" s="15">
        <v>2.9960339999999999</v>
      </c>
      <c r="E21" s="15">
        <v>0.46867999999999999</v>
      </c>
      <c r="F21" s="15">
        <v>0</v>
      </c>
      <c r="G21" s="16">
        <v>-1.7171909999999999</v>
      </c>
      <c r="H21" s="16">
        <f t="shared" si="0"/>
        <v>1.466315</v>
      </c>
      <c r="I21" s="17">
        <f t="shared" ca="1" si="1"/>
        <v>1.6303530000000002</v>
      </c>
      <c r="J21" s="17">
        <f t="shared" ca="1" si="2"/>
        <v>-1.5062849999999999</v>
      </c>
      <c r="K21" s="17">
        <f t="shared" si="3"/>
        <v>1.2864829526799999</v>
      </c>
      <c r="L21" s="17">
        <f t="shared" si="4"/>
        <v>1.3180105876000001</v>
      </c>
      <c r="N21" s="38">
        <f t="shared" si="5"/>
        <v>257296.590536</v>
      </c>
      <c r="O21" s="38">
        <f t="shared" si="6"/>
        <v>643241.47633999994</v>
      </c>
      <c r="Q21" s="38">
        <f t="shared" si="7"/>
        <v>790806.35256000003</v>
      </c>
      <c r="R21" s="38">
        <f t="shared" si="8"/>
        <v>1581612.7051200001</v>
      </c>
      <c r="T21" s="38">
        <f>(D21+3.6087%*(E21+F21)+G21)*360*1000</f>
        <v>466472.2518576</v>
      </c>
    </row>
    <row r="22" spans="2:20" x14ac:dyDescent="0.3">
      <c r="B22" s="13">
        <v>17</v>
      </c>
      <c r="C22" s="14" t="s">
        <v>28</v>
      </c>
      <c r="D22" s="15">
        <v>1.263625</v>
      </c>
      <c r="E22" s="15">
        <v>2.4641449999999998</v>
      </c>
      <c r="F22" s="15">
        <v>0</v>
      </c>
      <c r="G22" s="16">
        <v>-1.7171909999999999</v>
      </c>
      <c r="H22" s="16">
        <f t="shared" si="0"/>
        <v>0.53209200000000023</v>
      </c>
      <c r="I22" s="17">
        <f t="shared" ca="1" si="1"/>
        <v>1.3945427500000001</v>
      </c>
      <c r="J22" s="17">
        <f t="shared" ca="1" si="2"/>
        <v>-0.60832574999999989</v>
      </c>
      <c r="K22" s="17">
        <f t="shared" si="3"/>
        <v>-0.41339797235499987</v>
      </c>
      <c r="L22" s="17">
        <f t="shared" si="4"/>
        <v>-0.24763740234999987</v>
      </c>
      <c r="N22" s="38">
        <f t="shared" si="5"/>
        <v>-82679.594470999975</v>
      </c>
      <c r="O22" s="38">
        <f t="shared" si="6"/>
        <v>-206698.98617749993</v>
      </c>
      <c r="Q22" s="38">
        <f t="shared" si="7"/>
        <v>-148582.44140999991</v>
      </c>
      <c r="R22" s="38">
        <f t="shared" si="8"/>
        <v>-297164.88281999982</v>
      </c>
      <c r="T22" s="38"/>
    </row>
    <row r="23" spans="2:20" x14ac:dyDescent="0.3">
      <c r="B23" s="13">
        <v>18</v>
      </c>
      <c r="C23" s="14" t="s">
        <v>29</v>
      </c>
      <c r="D23" s="15">
        <v>1.2918750000000001</v>
      </c>
      <c r="E23" s="15">
        <v>4.2069720000000004</v>
      </c>
      <c r="F23" s="15">
        <v>0</v>
      </c>
      <c r="G23" s="16">
        <v>-1.7171909999999999</v>
      </c>
      <c r="H23" s="16">
        <f t="shared" si="0"/>
        <v>1.2574728000000002</v>
      </c>
      <c r="I23" s="17">
        <f t="shared" ca="1" si="1"/>
        <v>2.7299130000000007</v>
      </c>
      <c r="J23" s="17">
        <f t="shared" ca="1" si="2"/>
        <v>0.17594640000000039</v>
      </c>
      <c r="K23" s="17">
        <f t="shared" si="3"/>
        <v>-0.35673814942799975</v>
      </c>
      <c r="L23" s="17">
        <f t="shared" si="4"/>
        <v>-7.3739349959999645E-2</v>
      </c>
      <c r="N23" s="38">
        <f t="shared" si="5"/>
        <v>-71347.629885599963</v>
      </c>
      <c r="O23" s="38">
        <f t="shared" si="6"/>
        <v>-178369.07471399987</v>
      </c>
      <c r="Q23" s="38">
        <f t="shared" si="7"/>
        <v>-44243.609975999789</v>
      </c>
      <c r="R23" s="38">
        <f t="shared" si="8"/>
        <v>-88487.219951999577</v>
      </c>
      <c r="T23" s="38"/>
    </row>
    <row r="24" spans="2:20" x14ac:dyDescent="0.3">
      <c r="B24" s="13">
        <v>19</v>
      </c>
      <c r="C24" s="14" t="s">
        <v>30</v>
      </c>
      <c r="D24" s="15">
        <v>4.7616250000000004</v>
      </c>
      <c r="E24" s="15">
        <v>0.61407500000000004</v>
      </c>
      <c r="F24" s="15">
        <v>0</v>
      </c>
      <c r="G24" s="16">
        <v>-1.7171909999999999</v>
      </c>
      <c r="H24" s="16">
        <f t="shared" si="0"/>
        <v>3.290064000000001</v>
      </c>
      <c r="I24" s="17">
        <f t="shared" ca="1" si="1"/>
        <v>3.5049902500000005</v>
      </c>
      <c r="J24" s="17">
        <f t="shared" ca="1" si="2"/>
        <v>-1.4408572499999999</v>
      </c>
      <c r="K24" s="17">
        <f t="shared" si="3"/>
        <v>3.054444036575001</v>
      </c>
      <c r="L24" s="17">
        <f t="shared" si="4"/>
        <v>3.095752247750001</v>
      </c>
      <c r="N24" s="38">
        <f t="shared" si="5"/>
        <v>610888.80731500022</v>
      </c>
      <c r="O24" s="38">
        <f t="shared" si="6"/>
        <v>1527222.0182875006</v>
      </c>
      <c r="Q24" s="38">
        <f t="shared" si="7"/>
        <v>1857451.3486500008</v>
      </c>
      <c r="R24" s="38">
        <f t="shared" si="8"/>
        <v>3714902.6973000015</v>
      </c>
      <c r="T24" s="38">
        <f>(D24+9.189%*(E24+F24)+G24)*1644*1000</f>
        <v>5097816.0622770013</v>
      </c>
    </row>
    <row r="25" spans="2:20" x14ac:dyDescent="0.3">
      <c r="B25" s="13">
        <v>20</v>
      </c>
      <c r="C25" s="14" t="s">
        <v>31</v>
      </c>
      <c r="D25" s="15">
        <v>8.2457360000000008</v>
      </c>
      <c r="E25" s="15">
        <v>-8.3080400000000001</v>
      </c>
      <c r="F25" s="15">
        <v>0</v>
      </c>
      <c r="G25" s="16">
        <v>-1.7171909999999999</v>
      </c>
      <c r="H25" s="16">
        <f t="shared" si="0"/>
        <v>3.2053290000000008</v>
      </c>
      <c r="I25" s="17">
        <f t="shared" ca="1" si="1"/>
        <v>0.29751500000000042</v>
      </c>
      <c r="J25" s="17">
        <f t="shared" ca="1" si="2"/>
        <v>-5.4558090000000004</v>
      </c>
      <c r="K25" s="17">
        <f t="shared" si="3"/>
        <v>6.3931156399600013</v>
      </c>
      <c r="L25" s="17">
        <f t="shared" si="4"/>
        <v>5.8342420972000006</v>
      </c>
      <c r="N25" s="38">
        <f t="shared" si="5"/>
        <v>1278623.1279920002</v>
      </c>
      <c r="O25" s="38">
        <f t="shared" si="6"/>
        <v>3196557.8199800006</v>
      </c>
      <c r="Q25" s="38">
        <f t="shared" si="7"/>
        <v>3500545.2583200005</v>
      </c>
      <c r="R25" s="38">
        <f t="shared" si="8"/>
        <v>7001090.516640001</v>
      </c>
      <c r="T25" s="38"/>
    </row>
    <row r="26" spans="2:20" x14ac:dyDescent="0.3">
      <c r="B26" s="13">
        <v>21</v>
      </c>
      <c r="C26" s="14" t="s">
        <v>32</v>
      </c>
      <c r="D26" s="15">
        <v>3.9455100000000001</v>
      </c>
      <c r="E26" s="15">
        <v>-8.5268689999999996</v>
      </c>
      <c r="F26" s="15">
        <v>0</v>
      </c>
      <c r="G26" s="16">
        <v>-1.7171909999999999</v>
      </c>
      <c r="H26" s="16">
        <f t="shared" si="0"/>
        <v>-1.1824285999999999</v>
      </c>
      <c r="I26" s="17">
        <f t="shared" ca="1" si="1"/>
        <v>-4.1668327500000002</v>
      </c>
      <c r="J26" s="17">
        <f t="shared" ca="1" si="2"/>
        <v>-5.5542820499999994</v>
      </c>
      <c r="K26" s="17">
        <f t="shared" si="3"/>
        <v>2.0893225084310005</v>
      </c>
      <c r="L26" s="17">
        <f t="shared" si="4"/>
        <v>1.5157285576699999</v>
      </c>
      <c r="N26" s="38">
        <f t="shared" si="5"/>
        <v>417864.50168620015</v>
      </c>
      <c r="O26" s="38">
        <f t="shared" si="6"/>
        <v>1044661.2542155003</v>
      </c>
      <c r="Q26" s="38">
        <f t="shared" si="7"/>
        <v>909437.13460199989</v>
      </c>
      <c r="R26" s="38">
        <f t="shared" si="8"/>
        <v>1818874.2692039998</v>
      </c>
      <c r="T26" s="38"/>
    </row>
    <row r="27" spans="2:20" x14ac:dyDescent="0.3">
      <c r="B27" s="13">
        <v>22</v>
      </c>
      <c r="C27" s="14" t="s">
        <v>33</v>
      </c>
      <c r="D27" s="15">
        <v>3.461436</v>
      </c>
      <c r="E27" s="15">
        <v>4.2757509999999996</v>
      </c>
      <c r="F27" s="15">
        <v>-10.960559</v>
      </c>
      <c r="G27" s="16">
        <v>-1.7171909999999999</v>
      </c>
      <c r="H27" s="16">
        <f t="shared" si="0"/>
        <v>-0.92967820000000034</v>
      </c>
      <c r="I27" s="17">
        <f t="shared" ca="1" si="1"/>
        <v>-6.0095007499999999</v>
      </c>
      <c r="J27" s="17">
        <f t="shared" ca="1" si="2"/>
        <v>-10.753662049999999</v>
      </c>
      <c r="K27" s="17">
        <f t="shared" si="3"/>
        <v>1.635275944792</v>
      </c>
      <c r="L27" s="17">
        <f t="shared" si="4"/>
        <v>1.1855955954399999</v>
      </c>
      <c r="N27" s="38">
        <f t="shared" si="5"/>
        <v>327055.18895839999</v>
      </c>
      <c r="O27" s="38">
        <f t="shared" si="6"/>
        <v>817637.97239600006</v>
      </c>
      <c r="Q27" s="38">
        <f t="shared" si="7"/>
        <v>711357.35726399987</v>
      </c>
      <c r="R27" s="38">
        <f t="shared" si="8"/>
        <v>1422714.7145279997</v>
      </c>
      <c r="T27" s="38"/>
    </row>
    <row r="28" spans="2:20" x14ac:dyDescent="0.3">
      <c r="B28" s="13">
        <v>23</v>
      </c>
      <c r="C28" s="14" t="s">
        <v>34</v>
      </c>
      <c r="D28" s="15">
        <v>-3.4032049999999998</v>
      </c>
      <c r="E28" s="15">
        <v>4.2757509999999996</v>
      </c>
      <c r="F28" s="15">
        <v>-3.5485959999999999</v>
      </c>
      <c r="G28" s="16">
        <v>-1.7171909999999999</v>
      </c>
      <c r="H28" s="16">
        <f t="shared" si="0"/>
        <v>-4.8295339999999998</v>
      </c>
      <c r="I28" s="17">
        <f t="shared" ca="1" si="1"/>
        <v>-5.4621787499999996</v>
      </c>
      <c r="J28" s="17">
        <f t="shared" ca="1" si="2"/>
        <v>-3.3416990499999999</v>
      </c>
      <c r="K28" s="17">
        <f t="shared" si="3"/>
        <v>-5.1085426463449997</v>
      </c>
      <c r="L28" s="17">
        <f t="shared" si="4"/>
        <v>-5.05962765665</v>
      </c>
      <c r="N28" s="38">
        <f t="shared" si="5"/>
        <v>-1021708.5292689999</v>
      </c>
      <c r="O28" s="38">
        <f t="shared" si="6"/>
        <v>-2554271.3231724999</v>
      </c>
      <c r="Q28" s="38">
        <f t="shared" si="7"/>
        <v>-3035776.59399</v>
      </c>
      <c r="R28" s="38">
        <f t="shared" si="8"/>
        <v>-6071553.1879799999</v>
      </c>
      <c r="T28" s="38"/>
    </row>
    <row r="29" spans="2:20" x14ac:dyDescent="0.3">
      <c r="B29" s="13">
        <v>24</v>
      </c>
      <c r="C29" s="14" t="s">
        <v>35</v>
      </c>
      <c r="D29" s="15">
        <v>-3.1488610000000001</v>
      </c>
      <c r="E29" s="15">
        <v>4.2757509999999996</v>
      </c>
      <c r="F29" s="15">
        <v>0</v>
      </c>
      <c r="G29" s="16">
        <v>-1.7171909999999999</v>
      </c>
      <c r="H29" s="16">
        <f t="shared" si="0"/>
        <v>-3.1557516000000003</v>
      </c>
      <c r="I29" s="17">
        <f t="shared" ca="1" si="1"/>
        <v>-1.6592387500000003</v>
      </c>
      <c r="J29" s="17">
        <f t="shared" ca="1" si="2"/>
        <v>0.20689694999999997</v>
      </c>
      <c r="K29" s="17">
        <f t="shared" si="3"/>
        <v>-4.7963529829490001</v>
      </c>
      <c r="L29" s="17">
        <f t="shared" si="4"/>
        <v>-4.50872748893</v>
      </c>
      <c r="N29" s="38">
        <f t="shared" si="5"/>
        <v>-959270.59658979997</v>
      </c>
      <c r="O29" s="38">
        <f t="shared" si="6"/>
        <v>-2398176.4914744999</v>
      </c>
      <c r="Q29" s="38">
        <f t="shared" si="7"/>
        <v>-2705236.4933580002</v>
      </c>
      <c r="R29" s="38">
        <f t="shared" si="8"/>
        <v>-5410472.9867160004</v>
      </c>
      <c r="T29" s="38"/>
    </row>
    <row r="30" spans="2:20" x14ac:dyDescent="0.3">
      <c r="B30" s="13">
        <v>25</v>
      </c>
      <c r="C30" s="14" t="s">
        <v>36</v>
      </c>
      <c r="D30" s="15">
        <v>-0.70369400000000004</v>
      </c>
      <c r="E30" s="15">
        <v>-2.203398</v>
      </c>
      <c r="F30" s="15">
        <v>0</v>
      </c>
      <c r="G30" s="16">
        <v>-1.7171909999999999</v>
      </c>
      <c r="H30" s="16">
        <f t="shared" si="0"/>
        <v>-3.3022441999999996</v>
      </c>
      <c r="I30" s="17">
        <f t="shared" ca="1" si="1"/>
        <v>-4.0734335000000002</v>
      </c>
      <c r="J30" s="17">
        <f t="shared" ca="1" si="2"/>
        <v>-2.7087200999999999</v>
      </c>
      <c r="K30" s="17">
        <f t="shared" si="3"/>
        <v>-2.456802590798</v>
      </c>
      <c r="L30" s="17">
        <f t="shared" si="4"/>
        <v>-2.6050229708599999</v>
      </c>
      <c r="N30" s="38">
        <f t="shared" si="5"/>
        <v>-491360.51815960003</v>
      </c>
      <c r="O30" s="38">
        <f t="shared" si="6"/>
        <v>-1228401.2953989999</v>
      </c>
      <c r="Q30" s="38">
        <f t="shared" si="7"/>
        <v>-1563013.7825160001</v>
      </c>
      <c r="R30" s="38">
        <f t="shared" si="8"/>
        <v>-3126027.5650320002</v>
      </c>
      <c r="T30" s="38"/>
    </row>
    <row r="31" spans="2:20" x14ac:dyDescent="0.3">
      <c r="B31" s="13">
        <v>26</v>
      </c>
      <c r="C31" s="14" t="s">
        <v>37</v>
      </c>
      <c r="D31" s="15">
        <v>-1.11608</v>
      </c>
      <c r="E31" s="15">
        <v>-4.720326</v>
      </c>
      <c r="F31" s="15">
        <v>0</v>
      </c>
      <c r="G31" s="16">
        <v>-1.7171909999999999</v>
      </c>
      <c r="H31" s="16">
        <f t="shared" si="0"/>
        <v>-4.7214013999999995</v>
      </c>
      <c r="I31" s="17">
        <f t="shared" ca="1" si="1"/>
        <v>-6.3735154999999999</v>
      </c>
      <c r="J31" s="17">
        <f t="shared" ca="1" si="2"/>
        <v>-3.8413377000000004</v>
      </c>
      <c r="K31" s="17">
        <f t="shared" si="3"/>
        <v>-2.9102170341260001</v>
      </c>
      <c r="L31" s="17">
        <f t="shared" si="4"/>
        <v>-3.22774864382</v>
      </c>
      <c r="N31" s="38">
        <f t="shared" si="5"/>
        <v>-582043.40682519996</v>
      </c>
      <c r="O31" s="38">
        <f t="shared" si="6"/>
        <v>-1455108.5170630002</v>
      </c>
      <c r="Q31" s="38">
        <f t="shared" si="7"/>
        <v>-1936649.1862919999</v>
      </c>
      <c r="R31" s="38">
        <f t="shared" si="8"/>
        <v>-3873298.3725839998</v>
      </c>
      <c r="T31" s="38"/>
    </row>
    <row r="32" spans="2:20" ht="15" thickBot="1" x14ac:dyDescent="0.35">
      <c r="B32" s="18">
        <v>27</v>
      </c>
      <c r="C32" s="19" t="s">
        <v>38</v>
      </c>
      <c r="D32" s="20">
        <v>-0.429421</v>
      </c>
      <c r="E32" s="20">
        <v>-9.7793500000000009</v>
      </c>
      <c r="F32" s="20">
        <v>0</v>
      </c>
      <c r="G32" s="21">
        <v>-1.7171909999999999</v>
      </c>
      <c r="H32" s="21">
        <f t="shared" si="0"/>
        <v>-6.0583520000000002</v>
      </c>
      <c r="I32" s="22">
        <f t="shared" ca="1" si="1"/>
        <v>-9.4811245</v>
      </c>
      <c r="J32" s="22">
        <f t="shared" ca="1" si="2"/>
        <v>-6.1178984999999999</v>
      </c>
      <c r="K32" s="22">
        <f t="shared" si="3"/>
        <v>-2.3060251843500001</v>
      </c>
      <c r="L32" s="22">
        <f t="shared" si="4"/>
        <v>-2.9638722795000003</v>
      </c>
      <c r="N32" s="39">
        <f t="shared" si="5"/>
        <v>-461205.03687000001</v>
      </c>
      <c r="O32" s="39">
        <f t="shared" si="6"/>
        <v>-1153012.5921750001</v>
      </c>
      <c r="Q32" s="39">
        <f t="shared" si="7"/>
        <v>-1778323.3677000003</v>
      </c>
      <c r="R32" s="39">
        <f t="shared" si="8"/>
        <v>-3556646.7354000006</v>
      </c>
      <c r="T32" s="39"/>
    </row>
    <row r="33" spans="1:20" ht="15" thickBot="1" x14ac:dyDescent="0.35"/>
    <row r="34" spans="1:20" ht="15" thickBot="1" x14ac:dyDescent="0.35">
      <c r="A34" s="1" t="s">
        <v>39</v>
      </c>
    </row>
    <row r="35" spans="1:20" ht="15" thickBot="1" x14ac:dyDescent="0.35">
      <c r="B35" s="1" t="s">
        <v>1</v>
      </c>
      <c r="C35" s="1"/>
      <c r="D35" s="2"/>
      <c r="E35" s="3"/>
      <c r="H35" s="24" t="s">
        <v>42</v>
      </c>
      <c r="I35" s="25"/>
      <c r="J35" s="25"/>
      <c r="K35" s="25"/>
      <c r="L35" s="26"/>
    </row>
    <row r="36" spans="1:20" ht="14.4" customHeight="1" x14ac:dyDescent="0.3">
      <c r="B36" s="27" t="s">
        <v>2</v>
      </c>
      <c r="C36" s="30" t="s">
        <v>3</v>
      </c>
      <c r="D36" s="33" t="s">
        <v>4</v>
      </c>
      <c r="E36" s="33" t="s">
        <v>5</v>
      </c>
      <c r="F36" s="33" t="s">
        <v>6</v>
      </c>
      <c r="G36" s="33" t="s">
        <v>7</v>
      </c>
      <c r="H36" s="4">
        <v>0.4</v>
      </c>
      <c r="I36" s="4">
        <v>0.75</v>
      </c>
      <c r="J36" s="4">
        <v>0.45</v>
      </c>
      <c r="K36" s="23">
        <v>0</v>
      </c>
      <c r="L36" s="23">
        <v>0</v>
      </c>
      <c r="N36" s="41" t="s">
        <v>41</v>
      </c>
      <c r="O36" s="41" t="s">
        <v>43</v>
      </c>
      <c r="Q36" s="41" t="s">
        <v>44</v>
      </c>
      <c r="R36" s="41" t="s">
        <v>45</v>
      </c>
      <c r="T36" s="41" t="s">
        <v>47</v>
      </c>
    </row>
    <row r="37" spans="1:20" x14ac:dyDescent="0.3">
      <c r="B37" s="28"/>
      <c r="C37" s="31"/>
      <c r="D37" s="34"/>
      <c r="E37" s="34"/>
      <c r="F37" s="34"/>
      <c r="G37" s="34"/>
      <c r="H37" s="5" t="s">
        <v>8</v>
      </c>
      <c r="I37" s="5" t="s">
        <v>8</v>
      </c>
      <c r="J37" s="5"/>
      <c r="K37" s="5" t="s">
        <v>8</v>
      </c>
      <c r="L37" s="5" t="s">
        <v>8</v>
      </c>
      <c r="N37" s="42"/>
      <c r="O37" s="42"/>
      <c r="Q37" s="42"/>
      <c r="R37" s="42"/>
      <c r="T37" s="42"/>
    </row>
    <row r="38" spans="1:20" ht="15" thickBot="1" x14ac:dyDescent="0.35">
      <c r="B38" s="29"/>
      <c r="C38" s="32"/>
      <c r="D38" s="35"/>
      <c r="E38" s="35"/>
      <c r="F38" s="35"/>
      <c r="G38" s="35"/>
      <c r="H38" s="6" t="s">
        <v>9</v>
      </c>
      <c r="I38" s="6" t="s">
        <v>10</v>
      </c>
      <c r="J38" s="7" t="s">
        <v>11</v>
      </c>
      <c r="K38" s="6" t="s">
        <v>9</v>
      </c>
      <c r="L38" s="6" t="s">
        <v>9</v>
      </c>
      <c r="N38" s="43"/>
      <c r="O38" s="43"/>
      <c r="Q38" s="43"/>
      <c r="R38" s="43"/>
      <c r="T38" s="43"/>
    </row>
    <row r="39" spans="1:20" x14ac:dyDescent="0.3">
      <c r="B39" s="8">
        <v>1</v>
      </c>
      <c r="C39" s="9" t="s">
        <v>12</v>
      </c>
      <c r="D39" s="10">
        <v>2.99613</v>
      </c>
      <c r="E39" s="10">
        <v>20.547336999999999</v>
      </c>
      <c r="F39" s="10">
        <v>18.248646000000001</v>
      </c>
      <c r="G39" s="11">
        <v>-1.6770449999999999</v>
      </c>
      <c r="H39" s="11">
        <f>D39+$H$36*(E39+F39)+G39</f>
        <v>16.8374782</v>
      </c>
      <c r="I39" s="12">
        <f>D39+E39*$I$36+F39+G39</f>
        <v>34.978233750000001</v>
      </c>
      <c r="J39" s="12">
        <f>E39*$J$36+F39+G39</f>
        <v>25.817902650000001</v>
      </c>
      <c r="K39" s="12">
        <f>D39+$K$36*(E39+F39)+G39</f>
        <v>1.3190850000000001</v>
      </c>
      <c r="L39" s="12">
        <f>D39+$L$36*(E39+F39)+G39</f>
        <v>1.3190850000000001</v>
      </c>
      <c r="N39" s="37">
        <f>K39*200*1000</f>
        <v>263817</v>
      </c>
      <c r="O39" s="37">
        <f>K39*500*1000</f>
        <v>659542.5</v>
      </c>
      <c r="Q39" s="37">
        <f>L39*600*1000</f>
        <v>791451</v>
      </c>
      <c r="R39" s="37">
        <f>L39*1200*1000</f>
        <v>1582902</v>
      </c>
      <c r="T39" s="37">
        <f>(D39+0*(E39+F39)+G39)*300*1000</f>
        <v>395725.5</v>
      </c>
    </row>
    <row r="40" spans="1:20" x14ac:dyDescent="0.3">
      <c r="B40" s="13">
        <v>2</v>
      </c>
      <c r="C40" s="14" t="s">
        <v>13</v>
      </c>
      <c r="D40" s="15">
        <v>4.1343300000000003</v>
      </c>
      <c r="E40" s="15">
        <v>11.778568999999999</v>
      </c>
      <c r="F40" s="15">
        <v>18.248646000000001</v>
      </c>
      <c r="G40" s="16">
        <v>-1.6770449999999999</v>
      </c>
      <c r="H40" s="16">
        <f t="shared" ref="H40:H65" si="9">D40+$H$36*(E40+F40)+G40</f>
        <v>14.468170999999998</v>
      </c>
      <c r="I40" s="17">
        <f t="shared" ref="I40:I65" si="10">D40+E40*$I$36+F40+G40</f>
        <v>29.539857750000003</v>
      </c>
      <c r="J40" s="17">
        <f t="shared" ref="J40:J65" si="11">E40*$J$36+F40+G40</f>
        <v>21.871957049999999</v>
      </c>
      <c r="K40" s="17">
        <f t="shared" ref="K40:L65" si="12">D40+$K$36*(E40+F40)+G40</f>
        <v>2.4572850000000006</v>
      </c>
      <c r="L40" s="17">
        <f t="shared" ref="L40:L65" si="13">D40+$L$36*(E40+F40)+G40</f>
        <v>2.4572850000000006</v>
      </c>
      <c r="N40" s="38">
        <f t="shared" ref="N40:N65" si="14">K40*200*1000</f>
        <v>491457.00000000012</v>
      </c>
      <c r="O40" s="38">
        <f t="shared" ref="O40:O65" si="15">K40*500*1000</f>
        <v>1228642.5000000005</v>
      </c>
      <c r="Q40" s="38">
        <f t="shared" ref="Q40:Q65" si="16">L40*600*1000</f>
        <v>1474371.0000000002</v>
      </c>
      <c r="R40" s="38">
        <f t="shared" ref="R40:R65" si="17">L40*1200*1000</f>
        <v>2948742.0000000005</v>
      </c>
      <c r="T40" s="38"/>
    </row>
    <row r="41" spans="1:20" x14ac:dyDescent="0.3">
      <c r="B41" s="13">
        <v>3</v>
      </c>
      <c r="C41" s="14" t="s">
        <v>14</v>
      </c>
      <c r="D41" s="15">
        <v>3.2304849999999998</v>
      </c>
      <c r="E41" s="15">
        <v>20.305202999999999</v>
      </c>
      <c r="F41" s="15">
        <v>18.076419999999999</v>
      </c>
      <c r="G41" s="16">
        <v>-1.6770449999999999</v>
      </c>
      <c r="H41" s="16">
        <f t="shared" si="9"/>
        <v>16.9060892</v>
      </c>
      <c r="I41" s="17">
        <f t="shared" si="10"/>
        <v>34.858762249999998</v>
      </c>
      <c r="J41" s="17">
        <f t="shared" si="11"/>
        <v>25.536716349999999</v>
      </c>
      <c r="K41" s="17">
        <f t="shared" si="12"/>
        <v>1.5534399999999999</v>
      </c>
      <c r="L41" s="17">
        <f t="shared" si="13"/>
        <v>1.5534399999999999</v>
      </c>
      <c r="N41" s="38">
        <f t="shared" si="14"/>
        <v>310688</v>
      </c>
      <c r="O41" s="38">
        <f t="shared" si="15"/>
        <v>776719.99999999988</v>
      </c>
      <c r="Q41" s="38">
        <f t="shared" si="16"/>
        <v>932064</v>
      </c>
      <c r="R41" s="38">
        <f t="shared" si="17"/>
        <v>1864128</v>
      </c>
      <c r="T41" s="38"/>
    </row>
    <row r="42" spans="1:20" x14ac:dyDescent="0.3">
      <c r="B42" s="13">
        <v>4</v>
      </c>
      <c r="C42" s="14" t="s">
        <v>15</v>
      </c>
      <c r="D42" s="15">
        <v>-1.9893289999999999</v>
      </c>
      <c r="E42" s="15">
        <v>20.305202999999999</v>
      </c>
      <c r="F42" s="15">
        <v>19.87</v>
      </c>
      <c r="G42" s="16">
        <v>-1.6770449999999999</v>
      </c>
      <c r="H42" s="16">
        <f t="shared" si="9"/>
        <v>12.403707200000001</v>
      </c>
      <c r="I42" s="17">
        <f t="shared" si="10"/>
        <v>31.432528249999997</v>
      </c>
      <c r="J42" s="17">
        <f t="shared" si="11"/>
        <v>27.330296350000001</v>
      </c>
      <c r="K42" s="17">
        <f t="shared" si="12"/>
        <v>-3.6663739999999998</v>
      </c>
      <c r="L42" s="17">
        <f t="shared" si="13"/>
        <v>-3.6663739999999998</v>
      </c>
      <c r="N42" s="38">
        <f t="shared" si="14"/>
        <v>-733274.79999999993</v>
      </c>
      <c r="O42" s="38">
        <f t="shared" si="15"/>
        <v>-1833187</v>
      </c>
      <c r="Q42" s="38">
        <f t="shared" si="16"/>
        <v>-2199824.4</v>
      </c>
      <c r="R42" s="38">
        <f t="shared" si="17"/>
        <v>-4399648.8</v>
      </c>
      <c r="T42" s="38"/>
    </row>
    <row r="43" spans="1:20" x14ac:dyDescent="0.3">
      <c r="B43" s="13">
        <v>5</v>
      </c>
      <c r="C43" s="14" t="s">
        <v>16</v>
      </c>
      <c r="D43" s="15">
        <v>5.8539099999999999</v>
      </c>
      <c r="E43" s="15">
        <v>15.742150000000001</v>
      </c>
      <c r="F43" s="15">
        <v>14.103528000000001</v>
      </c>
      <c r="G43" s="16">
        <v>-1.6770449999999999</v>
      </c>
      <c r="H43" s="16">
        <f t="shared" si="9"/>
        <v>16.115136200000002</v>
      </c>
      <c r="I43" s="17">
        <f t="shared" si="10"/>
        <v>30.0870055</v>
      </c>
      <c r="J43" s="17">
        <f t="shared" si="11"/>
        <v>19.510450500000001</v>
      </c>
      <c r="K43" s="17">
        <f t="shared" si="12"/>
        <v>4.1768650000000003</v>
      </c>
      <c r="L43" s="17">
        <f t="shared" si="13"/>
        <v>4.1768650000000003</v>
      </c>
      <c r="N43" s="38">
        <f t="shared" si="14"/>
        <v>835373</v>
      </c>
      <c r="O43" s="38">
        <f t="shared" si="15"/>
        <v>2088432.5000000002</v>
      </c>
      <c r="Q43" s="38">
        <f t="shared" si="16"/>
        <v>2506119</v>
      </c>
      <c r="R43" s="38">
        <f t="shared" si="17"/>
        <v>5012238</v>
      </c>
      <c r="T43" s="38"/>
    </row>
    <row r="44" spans="1:20" x14ac:dyDescent="0.3">
      <c r="B44" s="13">
        <v>6</v>
      </c>
      <c r="C44" s="14" t="s">
        <v>17</v>
      </c>
      <c r="D44" s="15">
        <v>4.9421039999999996</v>
      </c>
      <c r="E44" s="15">
        <v>15.970825</v>
      </c>
      <c r="F44" s="15">
        <v>14.409646</v>
      </c>
      <c r="G44" s="16">
        <v>-1.6770449999999999</v>
      </c>
      <c r="H44" s="16">
        <f t="shared" si="9"/>
        <v>15.417247400000001</v>
      </c>
      <c r="I44" s="17">
        <f t="shared" si="10"/>
        <v>29.652823750000003</v>
      </c>
      <c r="J44" s="17">
        <f t="shared" si="11"/>
        <v>19.919472250000002</v>
      </c>
      <c r="K44" s="17">
        <f t="shared" si="12"/>
        <v>3.2650589999999999</v>
      </c>
      <c r="L44" s="17">
        <f t="shared" si="13"/>
        <v>3.2650589999999999</v>
      </c>
      <c r="N44" s="38">
        <f t="shared" si="14"/>
        <v>653011.80000000005</v>
      </c>
      <c r="O44" s="38">
        <f t="shared" si="15"/>
        <v>1632529.4999999998</v>
      </c>
      <c r="Q44" s="38">
        <f t="shared" si="16"/>
        <v>1959035.4</v>
      </c>
      <c r="R44" s="38">
        <f t="shared" si="17"/>
        <v>3918070.8</v>
      </c>
      <c r="T44" s="38"/>
    </row>
    <row r="45" spans="1:20" x14ac:dyDescent="0.3">
      <c r="B45" s="13">
        <v>7</v>
      </c>
      <c r="C45" s="14" t="s">
        <v>18</v>
      </c>
      <c r="D45" s="15">
        <v>3.1576270000000002</v>
      </c>
      <c r="E45" s="15">
        <v>14.10059</v>
      </c>
      <c r="F45" s="15">
        <v>20.444991999999999</v>
      </c>
      <c r="G45" s="16">
        <v>-1.6770449999999999</v>
      </c>
      <c r="H45" s="16">
        <f t="shared" si="9"/>
        <v>15.298814799999999</v>
      </c>
      <c r="I45" s="17">
        <f t="shared" si="10"/>
        <v>32.501016499999999</v>
      </c>
      <c r="J45" s="17">
        <f t="shared" si="11"/>
        <v>25.113212499999999</v>
      </c>
      <c r="K45" s="17">
        <f t="shared" si="12"/>
        <v>1.4805820000000003</v>
      </c>
      <c r="L45" s="17">
        <f t="shared" si="13"/>
        <v>1.4805820000000003</v>
      </c>
      <c r="N45" s="38">
        <f t="shared" si="14"/>
        <v>296116.40000000008</v>
      </c>
      <c r="O45" s="38">
        <f t="shared" si="15"/>
        <v>740291.00000000012</v>
      </c>
      <c r="Q45" s="38">
        <f t="shared" si="16"/>
        <v>888349.20000000019</v>
      </c>
      <c r="R45" s="38">
        <f t="shared" si="17"/>
        <v>1776698.4000000004</v>
      </c>
      <c r="T45" s="38"/>
    </row>
    <row r="46" spans="1:20" x14ac:dyDescent="0.3">
      <c r="B46" s="13">
        <v>8</v>
      </c>
      <c r="C46" s="14" t="s">
        <v>19</v>
      </c>
      <c r="D46" s="15">
        <v>3.9441709999999999</v>
      </c>
      <c r="E46" s="15">
        <v>14.10059</v>
      </c>
      <c r="F46" s="15">
        <v>11.871885000000001</v>
      </c>
      <c r="G46" s="16">
        <v>-1.6770449999999999</v>
      </c>
      <c r="H46" s="16">
        <f t="shared" si="9"/>
        <v>12.656116000000001</v>
      </c>
      <c r="I46" s="17">
        <f t="shared" si="10"/>
        <v>24.714453500000005</v>
      </c>
      <c r="J46" s="17">
        <f t="shared" si="11"/>
        <v>16.540105500000003</v>
      </c>
      <c r="K46" s="17">
        <f t="shared" si="12"/>
        <v>2.2671260000000002</v>
      </c>
      <c r="L46" s="17">
        <f t="shared" si="13"/>
        <v>2.2671260000000002</v>
      </c>
      <c r="N46" s="38">
        <f t="shared" si="14"/>
        <v>453425.2</v>
      </c>
      <c r="O46" s="38">
        <f t="shared" si="15"/>
        <v>1133563</v>
      </c>
      <c r="Q46" s="38">
        <f t="shared" si="16"/>
        <v>1360275.6</v>
      </c>
      <c r="R46" s="38">
        <f t="shared" si="17"/>
        <v>2720551.2</v>
      </c>
      <c r="T46" s="38">
        <f>(D46+0*(E46+F46)+G46)*440*1000</f>
        <v>997535.44000000006</v>
      </c>
    </row>
    <row r="47" spans="1:20" x14ac:dyDescent="0.3">
      <c r="B47" s="13">
        <v>9</v>
      </c>
      <c r="C47" s="14" t="s">
        <v>20</v>
      </c>
      <c r="D47" s="15">
        <v>2.474974</v>
      </c>
      <c r="E47" s="15">
        <v>13.819136</v>
      </c>
      <c r="F47" s="15">
        <v>11.646784</v>
      </c>
      <c r="G47" s="16">
        <v>-1.6770449999999999</v>
      </c>
      <c r="H47" s="16">
        <f t="shared" si="9"/>
        <v>10.984297000000002</v>
      </c>
      <c r="I47" s="17">
        <f t="shared" si="10"/>
        <v>22.809065</v>
      </c>
      <c r="J47" s="17">
        <f t="shared" si="11"/>
        <v>16.188350200000002</v>
      </c>
      <c r="K47" s="17">
        <f t="shared" si="12"/>
        <v>0.79792900000000011</v>
      </c>
      <c r="L47" s="17">
        <f t="shared" si="13"/>
        <v>0.79792900000000011</v>
      </c>
      <c r="N47" s="38">
        <f t="shared" si="14"/>
        <v>159585.80000000005</v>
      </c>
      <c r="O47" s="38">
        <f t="shared" si="15"/>
        <v>398964.50000000006</v>
      </c>
      <c r="Q47" s="38">
        <f t="shared" si="16"/>
        <v>478757.40000000008</v>
      </c>
      <c r="R47" s="38">
        <f t="shared" si="17"/>
        <v>957514.80000000016</v>
      </c>
      <c r="T47" s="38"/>
    </row>
    <row r="48" spans="1:20" x14ac:dyDescent="0.3">
      <c r="B48" s="13">
        <v>10</v>
      </c>
      <c r="C48" s="14" t="s">
        <v>21</v>
      </c>
      <c r="D48" s="15">
        <v>2.7079580000000001</v>
      </c>
      <c r="E48" s="15">
        <v>13.364267999999999</v>
      </c>
      <c r="F48" s="15">
        <v>11.382199</v>
      </c>
      <c r="G48" s="16">
        <v>-1.6770449999999999</v>
      </c>
      <c r="H48" s="16">
        <f t="shared" si="9"/>
        <v>10.9294998</v>
      </c>
      <c r="I48" s="17">
        <f t="shared" si="10"/>
        <v>22.436312999999998</v>
      </c>
      <c r="J48" s="17">
        <f t="shared" si="11"/>
        <v>15.719074599999999</v>
      </c>
      <c r="K48" s="17">
        <f t="shared" si="12"/>
        <v>1.0309130000000002</v>
      </c>
      <c r="L48" s="17">
        <f t="shared" si="13"/>
        <v>1.0309130000000002</v>
      </c>
      <c r="N48" s="38">
        <f t="shared" si="14"/>
        <v>206182.60000000003</v>
      </c>
      <c r="O48" s="38">
        <f t="shared" si="15"/>
        <v>515456.50000000012</v>
      </c>
      <c r="Q48" s="38">
        <f t="shared" si="16"/>
        <v>618547.80000000016</v>
      </c>
      <c r="R48" s="38">
        <f t="shared" si="17"/>
        <v>1237095.6000000003</v>
      </c>
      <c r="T48" s="38"/>
    </row>
    <row r="49" spans="2:20" x14ac:dyDescent="0.3">
      <c r="B49" s="13">
        <v>11</v>
      </c>
      <c r="C49" s="14" t="s">
        <v>22</v>
      </c>
      <c r="D49" s="15">
        <v>2.4081830000000002</v>
      </c>
      <c r="E49" s="15">
        <v>13.364267999999999</v>
      </c>
      <c r="F49" s="15">
        <v>5.3027620000000004</v>
      </c>
      <c r="G49" s="16">
        <v>-1.6770449999999999</v>
      </c>
      <c r="H49" s="16">
        <f t="shared" si="9"/>
        <v>8.1979500000000023</v>
      </c>
      <c r="I49" s="17">
        <f t="shared" si="10"/>
        <v>16.057101000000003</v>
      </c>
      <c r="J49" s="17">
        <f t="shared" si="11"/>
        <v>9.6396376000000004</v>
      </c>
      <c r="K49" s="17">
        <f t="shared" si="12"/>
        <v>0.73113800000000029</v>
      </c>
      <c r="L49" s="17">
        <f t="shared" si="13"/>
        <v>0.73113800000000029</v>
      </c>
      <c r="N49" s="38">
        <f t="shared" si="14"/>
        <v>146227.60000000006</v>
      </c>
      <c r="O49" s="38">
        <f t="shared" si="15"/>
        <v>365569.00000000012</v>
      </c>
      <c r="Q49" s="38">
        <f t="shared" si="16"/>
        <v>438682.80000000016</v>
      </c>
      <c r="R49" s="38">
        <f t="shared" si="17"/>
        <v>877365.60000000033</v>
      </c>
      <c r="T49" s="38"/>
    </row>
    <row r="50" spans="2:20" x14ac:dyDescent="0.3">
      <c r="B50" s="13">
        <v>12</v>
      </c>
      <c r="C50" s="14" t="s">
        <v>23</v>
      </c>
      <c r="D50" s="15">
        <v>1.6366959999999999</v>
      </c>
      <c r="E50" s="15">
        <v>8.6899859999999993</v>
      </c>
      <c r="F50" s="15">
        <v>6.6070140000000004</v>
      </c>
      <c r="G50" s="16">
        <v>-1.6770449999999999</v>
      </c>
      <c r="H50" s="16">
        <f t="shared" si="9"/>
        <v>6.0784510000000003</v>
      </c>
      <c r="I50" s="17">
        <f t="shared" si="10"/>
        <v>13.0841545</v>
      </c>
      <c r="J50" s="17">
        <f t="shared" si="11"/>
        <v>8.8404626999999998</v>
      </c>
      <c r="K50" s="17">
        <f t="shared" si="12"/>
        <v>-4.0348999999999968E-2</v>
      </c>
      <c r="L50" s="17">
        <f t="shared" si="13"/>
        <v>-4.0348999999999968E-2</v>
      </c>
      <c r="N50" s="38">
        <f t="shared" si="14"/>
        <v>-8069.7999999999938</v>
      </c>
      <c r="O50" s="38">
        <f t="shared" si="15"/>
        <v>-20174.499999999985</v>
      </c>
      <c r="Q50" s="38">
        <f t="shared" si="16"/>
        <v>-24209.39999999998</v>
      </c>
      <c r="R50" s="38">
        <f t="shared" si="17"/>
        <v>-48418.799999999959</v>
      </c>
      <c r="T50" s="38"/>
    </row>
    <row r="51" spans="2:20" x14ac:dyDescent="0.3">
      <c r="B51" s="13">
        <v>13</v>
      </c>
      <c r="C51" s="14" t="s">
        <v>24</v>
      </c>
      <c r="D51" s="15">
        <v>3.3198599999999998</v>
      </c>
      <c r="E51" s="15">
        <v>6.0796229999999998</v>
      </c>
      <c r="F51" s="15">
        <v>3.8526379999999998</v>
      </c>
      <c r="G51" s="16">
        <v>-1.6770449999999999</v>
      </c>
      <c r="H51" s="16">
        <f t="shared" si="9"/>
        <v>5.6157194000000006</v>
      </c>
      <c r="I51" s="17">
        <f t="shared" si="10"/>
        <v>10.05517025</v>
      </c>
      <c r="J51" s="17">
        <f t="shared" si="11"/>
        <v>4.9114233499999997</v>
      </c>
      <c r="K51" s="17">
        <f t="shared" si="12"/>
        <v>1.6428149999999999</v>
      </c>
      <c r="L51" s="17">
        <f t="shared" si="13"/>
        <v>1.6428149999999999</v>
      </c>
      <c r="N51" s="38">
        <f t="shared" si="14"/>
        <v>328563</v>
      </c>
      <c r="O51" s="38">
        <f t="shared" si="15"/>
        <v>821407.49999999988</v>
      </c>
      <c r="Q51" s="38">
        <f t="shared" si="16"/>
        <v>985689</v>
      </c>
      <c r="R51" s="38">
        <f t="shared" si="17"/>
        <v>1971378</v>
      </c>
      <c r="T51" s="38"/>
    </row>
    <row r="52" spans="2:20" x14ac:dyDescent="0.3">
      <c r="B52" s="13">
        <v>14</v>
      </c>
      <c r="C52" s="14" t="s">
        <v>25</v>
      </c>
      <c r="D52" s="15">
        <v>1.255369</v>
      </c>
      <c r="E52" s="15">
        <v>6.0796229999999998</v>
      </c>
      <c r="F52" s="15">
        <v>1.383497</v>
      </c>
      <c r="G52" s="16">
        <v>-1.6770449999999999</v>
      </c>
      <c r="H52" s="16">
        <f t="shared" si="9"/>
        <v>2.5635720000000006</v>
      </c>
      <c r="I52" s="17">
        <f t="shared" si="10"/>
        <v>5.5215382500000008</v>
      </c>
      <c r="J52" s="17">
        <f t="shared" si="11"/>
        <v>2.4422823500000002</v>
      </c>
      <c r="K52" s="17">
        <f t="shared" si="12"/>
        <v>-0.42167599999999994</v>
      </c>
      <c r="L52" s="17">
        <f t="shared" si="13"/>
        <v>-0.42167599999999994</v>
      </c>
      <c r="N52" s="38">
        <f t="shared" si="14"/>
        <v>-84335.199999999983</v>
      </c>
      <c r="O52" s="38">
        <f t="shared" si="15"/>
        <v>-210837.99999999997</v>
      </c>
      <c r="Q52" s="38">
        <f t="shared" si="16"/>
        <v>-253005.59999999995</v>
      </c>
      <c r="R52" s="38">
        <f t="shared" si="17"/>
        <v>-506011.1999999999</v>
      </c>
      <c r="T52" s="38"/>
    </row>
    <row r="53" spans="2:20" x14ac:dyDescent="0.3">
      <c r="B53" s="13">
        <v>15</v>
      </c>
      <c r="C53" s="14" t="s">
        <v>26</v>
      </c>
      <c r="D53" s="15">
        <v>4.19604</v>
      </c>
      <c r="E53" s="15">
        <v>2.0391659999999998</v>
      </c>
      <c r="F53" s="15">
        <v>0.34171699999999999</v>
      </c>
      <c r="G53" s="16">
        <v>-1.6770449999999999</v>
      </c>
      <c r="H53" s="16">
        <f t="shared" si="9"/>
        <v>3.4713482000000004</v>
      </c>
      <c r="I53" s="17">
        <f t="shared" si="10"/>
        <v>4.3900864999999998</v>
      </c>
      <c r="J53" s="17">
        <f t="shared" si="11"/>
        <v>-0.41770329999999989</v>
      </c>
      <c r="K53" s="17">
        <f t="shared" si="12"/>
        <v>2.5189950000000003</v>
      </c>
      <c r="L53" s="17">
        <f t="shared" si="13"/>
        <v>2.5189950000000003</v>
      </c>
      <c r="N53" s="38">
        <f t="shared" si="14"/>
        <v>503799.00000000012</v>
      </c>
      <c r="O53" s="38">
        <f t="shared" si="15"/>
        <v>1259497.5000000002</v>
      </c>
      <c r="Q53" s="38">
        <f t="shared" si="16"/>
        <v>1511397.0000000002</v>
      </c>
      <c r="R53" s="38">
        <f t="shared" si="17"/>
        <v>3022794.0000000005</v>
      </c>
      <c r="T53" s="38"/>
    </row>
    <row r="54" spans="2:20" x14ac:dyDescent="0.3">
      <c r="B54" s="13">
        <v>16</v>
      </c>
      <c r="C54" s="14" t="s">
        <v>27</v>
      </c>
      <c r="D54" s="15">
        <v>2.9960339999999999</v>
      </c>
      <c r="E54" s="15">
        <v>0.46867999999999999</v>
      </c>
      <c r="F54" s="15">
        <v>0</v>
      </c>
      <c r="G54" s="16">
        <v>-1.6770449999999999</v>
      </c>
      <c r="H54" s="16">
        <f t="shared" si="9"/>
        <v>1.5064610000000001</v>
      </c>
      <c r="I54" s="17">
        <f t="shared" si="10"/>
        <v>1.6704990000000002</v>
      </c>
      <c r="J54" s="17">
        <f t="shared" si="11"/>
        <v>-1.4661389999999999</v>
      </c>
      <c r="K54" s="17">
        <f t="shared" si="12"/>
        <v>1.318989</v>
      </c>
      <c r="L54" s="17">
        <f t="shared" si="13"/>
        <v>1.318989</v>
      </c>
      <c r="N54" s="38">
        <f t="shared" si="14"/>
        <v>263797.8</v>
      </c>
      <c r="O54" s="38">
        <f t="shared" si="15"/>
        <v>659494.5</v>
      </c>
      <c r="Q54" s="38">
        <f t="shared" si="16"/>
        <v>791393.39999999991</v>
      </c>
      <c r="R54" s="38">
        <f t="shared" si="17"/>
        <v>1582786.7999999998</v>
      </c>
      <c r="T54" s="38">
        <f>(D54+0*(E54+F54)+G54)*360*1000</f>
        <v>474836.04</v>
      </c>
    </row>
    <row r="55" spans="2:20" x14ac:dyDescent="0.3">
      <c r="B55" s="13">
        <v>17</v>
      </c>
      <c r="C55" s="14" t="s">
        <v>28</v>
      </c>
      <c r="D55" s="15">
        <v>1.263625</v>
      </c>
      <c r="E55" s="15">
        <v>2.4641449999999998</v>
      </c>
      <c r="F55" s="15">
        <v>0</v>
      </c>
      <c r="G55" s="16">
        <v>-1.6770449999999999</v>
      </c>
      <c r="H55" s="16">
        <f t="shared" si="9"/>
        <v>0.57223800000000025</v>
      </c>
      <c r="I55" s="17">
        <f t="shared" si="10"/>
        <v>1.4346887500000001</v>
      </c>
      <c r="J55" s="17">
        <f t="shared" si="11"/>
        <v>-0.56817974999999987</v>
      </c>
      <c r="K55" s="17">
        <f t="shared" si="12"/>
        <v>-0.4134199999999999</v>
      </c>
      <c r="L55" s="17">
        <f t="shared" si="13"/>
        <v>-0.4134199999999999</v>
      </c>
      <c r="N55" s="38">
        <f t="shared" si="14"/>
        <v>-82683.999999999985</v>
      </c>
      <c r="O55" s="38">
        <f t="shared" si="15"/>
        <v>-206709.99999999994</v>
      </c>
      <c r="Q55" s="38">
        <f t="shared" si="16"/>
        <v>-248051.99999999994</v>
      </c>
      <c r="R55" s="38">
        <f t="shared" si="17"/>
        <v>-496103.99999999988</v>
      </c>
      <c r="T55" s="38"/>
    </row>
    <row r="56" spans="2:20" x14ac:dyDescent="0.3">
      <c r="B56" s="13">
        <v>18</v>
      </c>
      <c r="C56" s="14" t="s">
        <v>29</v>
      </c>
      <c r="D56" s="15">
        <v>1.2918750000000001</v>
      </c>
      <c r="E56" s="15">
        <v>4.2069720000000004</v>
      </c>
      <c r="F56" s="15">
        <v>0</v>
      </c>
      <c r="G56" s="16">
        <v>-1.6770449999999999</v>
      </c>
      <c r="H56" s="16">
        <f t="shared" si="9"/>
        <v>1.2976188000000002</v>
      </c>
      <c r="I56" s="17">
        <f t="shared" si="10"/>
        <v>2.7700590000000007</v>
      </c>
      <c r="J56" s="17">
        <f t="shared" si="11"/>
        <v>0.21609240000000041</v>
      </c>
      <c r="K56" s="17">
        <f t="shared" si="12"/>
        <v>-0.38516999999999979</v>
      </c>
      <c r="L56" s="17">
        <f t="shared" si="13"/>
        <v>-0.38516999999999979</v>
      </c>
      <c r="N56" s="38">
        <f t="shared" si="14"/>
        <v>-77033.999999999956</v>
      </c>
      <c r="O56" s="38">
        <f t="shared" si="15"/>
        <v>-192584.99999999988</v>
      </c>
      <c r="Q56" s="38">
        <f t="shared" si="16"/>
        <v>-231101.99999999985</v>
      </c>
      <c r="R56" s="38">
        <f t="shared" si="17"/>
        <v>-462203.99999999971</v>
      </c>
      <c r="T56" s="38"/>
    </row>
    <row r="57" spans="2:20" x14ac:dyDescent="0.3">
      <c r="B57" s="13">
        <v>19</v>
      </c>
      <c r="C57" s="14" t="s">
        <v>30</v>
      </c>
      <c r="D57" s="15">
        <v>4.7616250000000004</v>
      </c>
      <c r="E57" s="15">
        <v>0.61407500000000004</v>
      </c>
      <c r="F57" s="15">
        <v>0</v>
      </c>
      <c r="G57" s="16">
        <v>-1.6770449999999999</v>
      </c>
      <c r="H57" s="16">
        <f t="shared" si="9"/>
        <v>3.330210000000001</v>
      </c>
      <c r="I57" s="17">
        <f t="shared" si="10"/>
        <v>3.5451362500000005</v>
      </c>
      <c r="J57" s="17">
        <f t="shared" si="11"/>
        <v>-1.4007112499999999</v>
      </c>
      <c r="K57" s="17">
        <f t="shared" si="12"/>
        <v>3.0845800000000008</v>
      </c>
      <c r="L57" s="17">
        <f t="shared" si="13"/>
        <v>3.0845800000000008</v>
      </c>
      <c r="N57" s="38">
        <f t="shared" si="14"/>
        <v>616916.00000000012</v>
      </c>
      <c r="O57" s="38">
        <f t="shared" si="15"/>
        <v>1542290.0000000005</v>
      </c>
      <c r="Q57" s="38">
        <f t="shared" si="16"/>
        <v>1850748.0000000005</v>
      </c>
      <c r="R57" s="38">
        <f t="shared" si="17"/>
        <v>3701496.0000000009</v>
      </c>
      <c r="T57" s="38">
        <f>(D57+0*(E57+F57)+G57)*1644*1000</f>
        <v>5071049.5200000014</v>
      </c>
    </row>
    <row r="58" spans="2:20" x14ac:dyDescent="0.3">
      <c r="B58" s="13">
        <v>20</v>
      </c>
      <c r="C58" s="14" t="s">
        <v>31</v>
      </c>
      <c r="D58" s="15">
        <v>8.2457360000000008</v>
      </c>
      <c r="E58" s="15">
        <v>-8.3080400000000001</v>
      </c>
      <c r="F58" s="15">
        <v>0</v>
      </c>
      <c r="G58" s="16">
        <v>-1.6770449999999999</v>
      </c>
      <c r="H58" s="16">
        <f t="shared" si="9"/>
        <v>3.2454750000000008</v>
      </c>
      <c r="I58" s="17">
        <f t="shared" si="10"/>
        <v>0.33766100000000043</v>
      </c>
      <c r="J58" s="17">
        <f t="shared" si="11"/>
        <v>-5.4156630000000003</v>
      </c>
      <c r="K58" s="17">
        <f t="shared" si="12"/>
        <v>6.5686910000000012</v>
      </c>
      <c r="L58" s="17">
        <f t="shared" si="13"/>
        <v>6.5686910000000012</v>
      </c>
      <c r="N58" s="38">
        <f t="shared" si="14"/>
        <v>1313738.2000000002</v>
      </c>
      <c r="O58" s="38">
        <f t="shared" si="15"/>
        <v>3284345.5000000005</v>
      </c>
      <c r="Q58" s="38">
        <f t="shared" si="16"/>
        <v>3941214.6000000006</v>
      </c>
      <c r="R58" s="38">
        <f t="shared" si="17"/>
        <v>7882429.2000000011</v>
      </c>
      <c r="T58" s="38"/>
    </row>
    <row r="59" spans="2:20" x14ac:dyDescent="0.3">
      <c r="B59" s="13">
        <v>21</v>
      </c>
      <c r="C59" s="14" t="s">
        <v>32</v>
      </c>
      <c r="D59" s="15">
        <v>3.9455100000000001</v>
      </c>
      <c r="E59" s="15">
        <v>-8.5268689999999996</v>
      </c>
      <c r="F59" s="15">
        <v>0</v>
      </c>
      <c r="G59" s="16">
        <v>-1.6770449999999999</v>
      </c>
      <c r="H59" s="16">
        <f t="shared" si="9"/>
        <v>-1.1422825999999999</v>
      </c>
      <c r="I59" s="17">
        <f t="shared" si="10"/>
        <v>-4.1266867500000002</v>
      </c>
      <c r="J59" s="17">
        <f t="shared" si="11"/>
        <v>-5.5141360499999994</v>
      </c>
      <c r="K59" s="17">
        <f t="shared" si="12"/>
        <v>2.268465</v>
      </c>
      <c r="L59" s="17">
        <f t="shared" si="13"/>
        <v>2.268465</v>
      </c>
      <c r="N59" s="38">
        <f t="shared" si="14"/>
        <v>453693</v>
      </c>
      <c r="O59" s="38">
        <f t="shared" si="15"/>
        <v>1134232.5</v>
      </c>
      <c r="Q59" s="38">
        <f t="shared" si="16"/>
        <v>1361079</v>
      </c>
      <c r="R59" s="38">
        <f t="shared" si="17"/>
        <v>2722158</v>
      </c>
      <c r="T59" s="38"/>
    </row>
    <row r="60" spans="2:20" x14ac:dyDescent="0.3">
      <c r="B60" s="13">
        <v>22</v>
      </c>
      <c r="C60" s="14" t="s">
        <v>33</v>
      </c>
      <c r="D60" s="15">
        <v>3.461436</v>
      </c>
      <c r="E60" s="15">
        <v>4.2757509999999996</v>
      </c>
      <c r="F60" s="15">
        <v>-10.960559</v>
      </c>
      <c r="G60" s="16">
        <v>-1.6770449999999999</v>
      </c>
      <c r="H60" s="16">
        <f t="shared" si="9"/>
        <v>-0.88953220000000033</v>
      </c>
      <c r="I60" s="17">
        <f t="shared" si="10"/>
        <v>-5.9693547499999999</v>
      </c>
      <c r="J60" s="17">
        <f t="shared" si="11"/>
        <v>-10.713516049999999</v>
      </c>
      <c r="K60" s="17">
        <f t="shared" si="12"/>
        <v>1.7843910000000001</v>
      </c>
      <c r="L60" s="17">
        <f t="shared" si="13"/>
        <v>1.7843910000000001</v>
      </c>
      <c r="N60" s="38">
        <f t="shared" si="14"/>
        <v>356878.2</v>
      </c>
      <c r="O60" s="38">
        <f t="shared" si="15"/>
        <v>892195.5</v>
      </c>
      <c r="Q60" s="38">
        <f t="shared" si="16"/>
        <v>1070634.6000000001</v>
      </c>
      <c r="R60" s="38">
        <f t="shared" si="17"/>
        <v>2141269.2000000002</v>
      </c>
      <c r="T60" s="38"/>
    </row>
    <row r="61" spans="2:20" x14ac:dyDescent="0.3">
      <c r="B61" s="13">
        <v>23</v>
      </c>
      <c r="C61" s="14" t="s">
        <v>34</v>
      </c>
      <c r="D61" s="15">
        <v>-3.4032049999999998</v>
      </c>
      <c r="E61" s="15">
        <v>4.2757509999999996</v>
      </c>
      <c r="F61" s="15">
        <v>-3.5485959999999999</v>
      </c>
      <c r="G61" s="16">
        <v>-1.6770449999999999</v>
      </c>
      <c r="H61" s="16">
        <f t="shared" si="9"/>
        <v>-4.7893879999999998</v>
      </c>
      <c r="I61" s="17">
        <f t="shared" si="10"/>
        <v>-5.4220327499999996</v>
      </c>
      <c r="J61" s="17">
        <f t="shared" si="11"/>
        <v>-3.3015530499999999</v>
      </c>
      <c r="K61" s="17">
        <f t="shared" si="12"/>
        <v>-5.0802499999999995</v>
      </c>
      <c r="L61" s="17">
        <f t="shared" si="13"/>
        <v>-5.0802499999999995</v>
      </c>
      <c r="N61" s="38">
        <f t="shared" si="14"/>
        <v>-1016050</v>
      </c>
      <c r="O61" s="38">
        <f t="shared" si="15"/>
        <v>-2540124.9999999995</v>
      </c>
      <c r="Q61" s="38">
        <f t="shared" si="16"/>
        <v>-3048149.9999999995</v>
      </c>
      <c r="R61" s="38">
        <f t="shared" si="17"/>
        <v>-6096299.9999999991</v>
      </c>
      <c r="T61" s="38"/>
    </row>
    <row r="62" spans="2:20" x14ac:dyDescent="0.3">
      <c r="B62" s="13">
        <v>24</v>
      </c>
      <c r="C62" s="14" t="s">
        <v>35</v>
      </c>
      <c r="D62" s="15">
        <v>-3.1488610000000001</v>
      </c>
      <c r="E62" s="15">
        <v>4.2757509999999996</v>
      </c>
      <c r="F62" s="15">
        <v>0</v>
      </c>
      <c r="G62" s="16">
        <v>-1.6770449999999999</v>
      </c>
      <c r="H62" s="16">
        <f t="shared" si="9"/>
        <v>-3.1156056000000003</v>
      </c>
      <c r="I62" s="17">
        <f t="shared" si="10"/>
        <v>-1.6190927500000003</v>
      </c>
      <c r="J62" s="17">
        <f t="shared" si="11"/>
        <v>0.24704294999999998</v>
      </c>
      <c r="K62" s="17">
        <f t="shared" si="12"/>
        <v>-4.8259059999999998</v>
      </c>
      <c r="L62" s="17">
        <f t="shared" si="13"/>
        <v>-4.8259059999999998</v>
      </c>
      <c r="N62" s="38">
        <f t="shared" si="14"/>
        <v>-965181.2</v>
      </c>
      <c r="O62" s="38">
        <f t="shared" si="15"/>
        <v>-2412953</v>
      </c>
      <c r="Q62" s="38">
        <f t="shared" si="16"/>
        <v>-2895543.6</v>
      </c>
      <c r="R62" s="38">
        <f t="shared" si="17"/>
        <v>-5791087.2000000002</v>
      </c>
      <c r="T62" s="38"/>
    </row>
    <row r="63" spans="2:20" x14ac:dyDescent="0.3">
      <c r="B63" s="13">
        <v>25</v>
      </c>
      <c r="C63" s="14" t="s">
        <v>36</v>
      </c>
      <c r="D63" s="15">
        <v>-0.70369400000000004</v>
      </c>
      <c r="E63" s="15">
        <v>-2.203398</v>
      </c>
      <c r="F63" s="15">
        <v>0</v>
      </c>
      <c r="G63" s="16">
        <v>-1.6770449999999999</v>
      </c>
      <c r="H63" s="16">
        <f t="shared" si="9"/>
        <v>-3.2620981999999996</v>
      </c>
      <c r="I63" s="17">
        <f t="shared" si="10"/>
        <v>-4.0332875000000001</v>
      </c>
      <c r="J63" s="17">
        <f t="shared" si="11"/>
        <v>-2.6685740999999998</v>
      </c>
      <c r="K63" s="17">
        <f t="shared" si="12"/>
        <v>-2.3807390000000002</v>
      </c>
      <c r="L63" s="17">
        <f t="shared" si="13"/>
        <v>-2.3807390000000002</v>
      </c>
      <c r="N63" s="38">
        <f t="shared" si="14"/>
        <v>-476147.80000000005</v>
      </c>
      <c r="O63" s="38">
        <f t="shared" si="15"/>
        <v>-1190369.5</v>
      </c>
      <c r="Q63" s="38">
        <f t="shared" si="16"/>
        <v>-1428443.4000000001</v>
      </c>
      <c r="R63" s="38">
        <f t="shared" si="17"/>
        <v>-2856886.8000000003</v>
      </c>
      <c r="T63" s="38"/>
    </row>
    <row r="64" spans="2:20" x14ac:dyDescent="0.3">
      <c r="B64" s="13">
        <v>26</v>
      </c>
      <c r="C64" s="14" t="s">
        <v>37</v>
      </c>
      <c r="D64" s="15">
        <v>-1.11608</v>
      </c>
      <c r="E64" s="15">
        <v>-4.720326</v>
      </c>
      <c r="F64" s="15">
        <v>0</v>
      </c>
      <c r="G64" s="16">
        <v>-1.6770449999999999</v>
      </c>
      <c r="H64" s="16">
        <f t="shared" si="9"/>
        <v>-4.6812553999999995</v>
      </c>
      <c r="I64" s="17">
        <f t="shared" si="10"/>
        <v>-6.3333694999999999</v>
      </c>
      <c r="J64" s="17">
        <f t="shared" si="11"/>
        <v>-3.8011917000000004</v>
      </c>
      <c r="K64" s="17">
        <f t="shared" si="12"/>
        <v>-2.7931249999999999</v>
      </c>
      <c r="L64" s="17">
        <f t="shared" si="13"/>
        <v>-2.7931249999999999</v>
      </c>
      <c r="N64" s="38">
        <f t="shared" si="14"/>
        <v>-558625</v>
      </c>
      <c r="O64" s="38">
        <f t="shared" si="15"/>
        <v>-1396562.5</v>
      </c>
      <c r="Q64" s="38">
        <f t="shared" si="16"/>
        <v>-1675875</v>
      </c>
      <c r="R64" s="38">
        <f t="shared" si="17"/>
        <v>-3351750</v>
      </c>
      <c r="T64" s="38"/>
    </row>
    <row r="65" spans="1:20" ht="15" thickBot="1" x14ac:dyDescent="0.35">
      <c r="B65" s="18">
        <v>27</v>
      </c>
      <c r="C65" s="19" t="s">
        <v>38</v>
      </c>
      <c r="D65" s="20">
        <v>-0.429421</v>
      </c>
      <c r="E65" s="20">
        <v>-9.7793500000000009</v>
      </c>
      <c r="F65" s="20">
        <v>0</v>
      </c>
      <c r="G65" s="21">
        <v>-1.6770449999999999</v>
      </c>
      <c r="H65" s="21">
        <f t="shared" si="9"/>
        <v>-6.0182060000000002</v>
      </c>
      <c r="I65" s="22">
        <f t="shared" si="10"/>
        <v>-9.4409784999999999</v>
      </c>
      <c r="J65" s="22">
        <f t="shared" si="11"/>
        <v>-6.0777524999999999</v>
      </c>
      <c r="K65" s="22">
        <f t="shared" si="12"/>
        <v>-2.1064659999999997</v>
      </c>
      <c r="L65" s="22">
        <f t="shared" si="13"/>
        <v>-2.1064659999999997</v>
      </c>
      <c r="N65" s="39">
        <f t="shared" si="14"/>
        <v>-421293.19999999995</v>
      </c>
      <c r="O65" s="39">
        <f t="shared" si="15"/>
        <v>-1053233</v>
      </c>
      <c r="Q65" s="39">
        <f t="shared" si="16"/>
        <v>-1263879.5999999999</v>
      </c>
      <c r="R65" s="39">
        <f t="shared" si="17"/>
        <v>-2527759.1999999997</v>
      </c>
      <c r="T65" s="39"/>
    </row>
    <row r="66" spans="1:20" ht="15" thickBot="1" x14ac:dyDescent="0.35"/>
    <row r="67" spans="1:20" ht="15" thickBot="1" x14ac:dyDescent="0.35">
      <c r="A67" s="1" t="s">
        <v>48</v>
      </c>
    </row>
    <row r="68" spans="1:20" ht="15" thickBot="1" x14ac:dyDescent="0.35">
      <c r="B68" s="1" t="s">
        <v>1</v>
      </c>
      <c r="C68" s="1"/>
      <c r="D68" s="2"/>
      <c r="E68" s="3"/>
      <c r="H68" s="24" t="s">
        <v>42</v>
      </c>
      <c r="I68" s="25"/>
      <c r="J68" s="25"/>
      <c r="K68" s="25"/>
      <c r="L68" s="26"/>
    </row>
    <row r="69" spans="1:20" ht="14.4" customHeight="1" x14ac:dyDescent="0.3">
      <c r="B69" s="27" t="s">
        <v>2</v>
      </c>
      <c r="C69" s="30" t="s">
        <v>3</v>
      </c>
      <c r="D69" s="33" t="s">
        <v>4</v>
      </c>
      <c r="E69" s="33" t="s">
        <v>5</v>
      </c>
      <c r="F69" s="33" t="s">
        <v>6</v>
      </c>
      <c r="G69" s="33" t="s">
        <v>7</v>
      </c>
      <c r="H69" s="4">
        <v>0.4</v>
      </c>
      <c r="I69" s="4">
        <v>0.75</v>
      </c>
      <c r="J69" s="4">
        <v>0.45</v>
      </c>
      <c r="K69" s="4" t="s">
        <v>40</v>
      </c>
      <c r="L69" s="4" t="s">
        <v>46</v>
      </c>
      <c r="N69" s="41" t="s">
        <v>41</v>
      </c>
      <c r="O69" s="41" t="s">
        <v>43</v>
      </c>
      <c r="Q69" s="41" t="s">
        <v>44</v>
      </c>
      <c r="R69" s="41" t="s">
        <v>45</v>
      </c>
      <c r="T69" s="41" t="s">
        <v>47</v>
      </c>
    </row>
    <row r="70" spans="1:20" x14ac:dyDescent="0.3">
      <c r="B70" s="28"/>
      <c r="C70" s="31"/>
      <c r="D70" s="34"/>
      <c r="E70" s="34"/>
      <c r="F70" s="34"/>
      <c r="G70" s="34"/>
      <c r="H70" s="5" t="s">
        <v>8</v>
      </c>
      <c r="I70" s="5" t="s">
        <v>8</v>
      </c>
      <c r="J70" s="5"/>
      <c r="K70" s="5" t="s">
        <v>8</v>
      </c>
      <c r="L70" s="5" t="s">
        <v>8</v>
      </c>
      <c r="N70" s="42"/>
      <c r="O70" s="42"/>
      <c r="Q70" s="42"/>
      <c r="R70" s="42"/>
      <c r="T70" s="42"/>
    </row>
    <row r="71" spans="1:20" ht="15" thickBot="1" x14ac:dyDescent="0.35">
      <c r="B71" s="29"/>
      <c r="C71" s="32"/>
      <c r="D71" s="35"/>
      <c r="E71" s="35"/>
      <c r="F71" s="35"/>
      <c r="G71" s="35"/>
      <c r="H71" s="6" t="s">
        <v>9</v>
      </c>
      <c r="I71" s="6" t="s">
        <v>10</v>
      </c>
      <c r="J71" s="7" t="s">
        <v>11</v>
      </c>
      <c r="K71" s="6" t="s">
        <v>9</v>
      </c>
      <c r="L71" s="6" t="s">
        <v>9</v>
      </c>
      <c r="N71" s="43"/>
      <c r="O71" s="43"/>
      <c r="Q71" s="43"/>
      <c r="R71" s="43"/>
      <c r="T71" s="43"/>
    </row>
    <row r="72" spans="1:20" x14ac:dyDescent="0.3">
      <c r="B72" s="8">
        <v>1</v>
      </c>
      <c r="C72" s="9" t="s">
        <v>12</v>
      </c>
      <c r="D72" s="10">
        <f t="shared" ref="D72:K81" si="18">D39-D6</f>
        <v>0</v>
      </c>
      <c r="E72" s="10">
        <f t="shared" si="18"/>
        <v>0</v>
      </c>
      <c r="F72" s="10">
        <f t="shared" si="18"/>
        <v>0</v>
      </c>
      <c r="G72" s="11">
        <f t="shared" si="18"/>
        <v>4.0146000000000015E-2</v>
      </c>
      <c r="H72" s="17">
        <f t="shared" si="18"/>
        <v>4.0146000000000015E-2</v>
      </c>
      <c r="I72" s="17">
        <f t="shared" si="18"/>
        <v>4.0146000000000015E-2</v>
      </c>
      <c r="J72" s="17">
        <f t="shared" si="18"/>
        <v>4.0146000000000015E-2</v>
      </c>
      <c r="K72" s="12">
        <f t="shared" si="18"/>
        <v>-0.5922673188830001</v>
      </c>
      <c r="L72" s="12">
        <f t="shared" ref="L72" si="19">L39-L6</f>
        <v>-3.2020342993100002</v>
      </c>
      <c r="N72" s="37">
        <f t="shared" ref="N72:T72" si="20">N39-N6</f>
        <v>-118453.46377660002</v>
      </c>
      <c r="O72" s="37">
        <f t="shared" si="20"/>
        <v>-296133.65944150009</v>
      </c>
      <c r="Q72" s="37">
        <f t="shared" si="20"/>
        <v>-1921220.5795860006</v>
      </c>
      <c r="R72" s="37">
        <f t="shared" si="20"/>
        <v>-3842441.1591720013</v>
      </c>
      <c r="T72" s="37">
        <f t="shared" si="20"/>
        <v>-1501732.7810787</v>
      </c>
    </row>
    <row r="73" spans="1:20" x14ac:dyDescent="0.3">
      <c r="B73" s="13">
        <v>2</v>
      </c>
      <c r="C73" s="14" t="s">
        <v>13</v>
      </c>
      <c r="D73" s="15">
        <f t="shared" si="18"/>
        <v>0</v>
      </c>
      <c r="E73" s="15">
        <f t="shared" si="18"/>
        <v>0</v>
      </c>
      <c r="F73" s="15">
        <f t="shared" si="18"/>
        <v>0</v>
      </c>
      <c r="G73" s="16">
        <f t="shared" si="18"/>
        <v>4.0146000000000015E-2</v>
      </c>
      <c r="H73" s="17">
        <f t="shared" si="18"/>
        <v>4.0146000000000015E-2</v>
      </c>
      <c r="I73" s="17">
        <f t="shared" ca="1" si="18"/>
        <v>4.0146000000000015E-2</v>
      </c>
      <c r="J73" s="17">
        <f t="shared" ca="1" si="18"/>
        <v>4.0146000000000015E-2</v>
      </c>
      <c r="K73" s="17">
        <f t="shared" si="18"/>
        <v>-0.44932763171499968</v>
      </c>
      <c r="L73" s="17">
        <f t="shared" ref="L73" si="21">L40-L7</f>
        <v>-2.4692283575499996</v>
      </c>
      <c r="N73" s="38">
        <f t="shared" ref="N73:T73" si="22">N40-N7</f>
        <v>-89865.526342999889</v>
      </c>
      <c r="O73" s="38">
        <f t="shared" si="22"/>
        <v>-224663.81585749961</v>
      </c>
      <c r="Q73" s="38">
        <f t="shared" si="22"/>
        <v>-1481537.0145299996</v>
      </c>
      <c r="R73" s="38">
        <f t="shared" si="22"/>
        <v>-2963074.0290599992</v>
      </c>
      <c r="T73" s="38"/>
    </row>
    <row r="74" spans="1:20" x14ac:dyDescent="0.3">
      <c r="B74" s="13">
        <v>3</v>
      </c>
      <c r="C74" s="14" t="s">
        <v>14</v>
      </c>
      <c r="D74" s="15">
        <f t="shared" si="18"/>
        <v>0</v>
      </c>
      <c r="E74" s="15">
        <f t="shared" si="18"/>
        <v>0</v>
      </c>
      <c r="F74" s="15">
        <f t="shared" si="18"/>
        <v>0</v>
      </c>
      <c r="G74" s="16">
        <f t="shared" si="18"/>
        <v>4.0146000000000015E-2</v>
      </c>
      <c r="H74" s="17">
        <f t="shared" si="18"/>
        <v>4.0146000000000015E-2</v>
      </c>
      <c r="I74" s="17">
        <f t="shared" ca="1" si="18"/>
        <v>4.0146000000000015E-2</v>
      </c>
      <c r="J74" s="17">
        <f t="shared" ca="1" si="18"/>
        <v>4.0146000000000015E-2</v>
      </c>
      <c r="K74" s="17">
        <f t="shared" si="18"/>
        <v>-0.58551283652300001</v>
      </c>
      <c r="L74" s="17">
        <f t="shared" ref="L74" si="23">L41-L8</f>
        <v>-3.1674062341100004</v>
      </c>
      <c r="N74" s="38">
        <f t="shared" ref="N74:T74" si="24">N41-N8</f>
        <v>-117102.56730460003</v>
      </c>
      <c r="O74" s="38">
        <f t="shared" si="24"/>
        <v>-292756.41826149996</v>
      </c>
      <c r="Q74" s="38">
        <f t="shared" si="24"/>
        <v>-1900443.7404660005</v>
      </c>
      <c r="R74" s="38">
        <f t="shared" si="24"/>
        <v>-3800887.480932001</v>
      </c>
      <c r="T74" s="38"/>
    </row>
    <row r="75" spans="1:20" x14ac:dyDescent="0.3">
      <c r="B75" s="13">
        <v>4</v>
      </c>
      <c r="C75" s="14" t="s">
        <v>15</v>
      </c>
      <c r="D75" s="15">
        <f t="shared" si="18"/>
        <v>0</v>
      </c>
      <c r="E75" s="15">
        <f t="shared" si="18"/>
        <v>0</v>
      </c>
      <c r="F75" s="15">
        <f t="shared" si="18"/>
        <v>0</v>
      </c>
      <c r="G75" s="16">
        <f t="shared" si="18"/>
        <v>4.0146000000000015E-2</v>
      </c>
      <c r="H75" s="17">
        <f t="shared" si="18"/>
        <v>4.0146000000000015E-2</v>
      </c>
      <c r="I75" s="17">
        <f t="shared" ca="1" si="18"/>
        <v>4.0146000000000015E-2</v>
      </c>
      <c r="J75" s="17">
        <f t="shared" ca="1" si="18"/>
        <v>4.0146000000000015E-2</v>
      </c>
      <c r="K75" s="17">
        <f t="shared" si="18"/>
        <v>-0.61474998410300019</v>
      </c>
      <c r="L75" s="17">
        <f t="shared" ref="L75" si="25">L42-L9</f>
        <v>-3.3172957147099997</v>
      </c>
      <c r="N75" s="38">
        <f t="shared" ref="N75:T75" si="26">N42-N9</f>
        <v>-122949.9968206</v>
      </c>
      <c r="O75" s="38">
        <f t="shared" si="26"/>
        <v>-307374.99205150036</v>
      </c>
      <c r="Q75" s="38">
        <f t="shared" si="26"/>
        <v>-1990377.4288259998</v>
      </c>
      <c r="R75" s="38">
        <f t="shared" si="26"/>
        <v>-3980754.8576519997</v>
      </c>
      <c r="T75" s="38"/>
    </row>
    <row r="76" spans="1:20" x14ac:dyDescent="0.3">
      <c r="B76" s="13">
        <v>5</v>
      </c>
      <c r="C76" s="14" t="s">
        <v>16</v>
      </c>
      <c r="D76" s="15">
        <f t="shared" si="18"/>
        <v>0</v>
      </c>
      <c r="E76" s="15">
        <f t="shared" si="18"/>
        <v>0</v>
      </c>
      <c r="F76" s="15">
        <f t="shared" si="18"/>
        <v>0</v>
      </c>
      <c r="G76" s="16">
        <f t="shared" si="18"/>
        <v>4.0146000000000015E-2</v>
      </c>
      <c r="H76" s="17">
        <f t="shared" si="18"/>
        <v>4.0146000000000015E-2</v>
      </c>
      <c r="I76" s="17">
        <f t="shared" ca="1" si="18"/>
        <v>4.0146000000000015E-2</v>
      </c>
      <c r="J76" s="17">
        <f t="shared" ca="1" si="18"/>
        <v>4.0146000000000015E-2</v>
      </c>
      <c r="K76" s="17">
        <f t="shared" si="18"/>
        <v>-0.44636839707800036</v>
      </c>
      <c r="L76" s="17">
        <f t="shared" ref="L76" si="27">L43-L10</f>
        <v>-2.4540573104600005</v>
      </c>
      <c r="N76" s="38">
        <f t="shared" ref="N76:T76" si="28">N43-N10</f>
        <v>-89273.679415600142</v>
      </c>
      <c r="O76" s="38">
        <f t="shared" si="28"/>
        <v>-223184.19853900024</v>
      </c>
      <c r="Q76" s="38">
        <f t="shared" si="28"/>
        <v>-1472434.3862760002</v>
      </c>
      <c r="R76" s="38">
        <f t="shared" si="28"/>
        <v>-2944868.7725520004</v>
      </c>
      <c r="T76" s="38"/>
    </row>
    <row r="77" spans="1:20" x14ac:dyDescent="0.3">
      <c r="B77" s="13">
        <v>6</v>
      </c>
      <c r="C77" s="14" t="s">
        <v>17</v>
      </c>
      <c r="D77" s="15">
        <f t="shared" si="18"/>
        <v>0</v>
      </c>
      <c r="E77" s="15">
        <f t="shared" si="18"/>
        <v>0</v>
      </c>
      <c r="F77" s="15">
        <f t="shared" si="18"/>
        <v>0</v>
      </c>
      <c r="G77" s="16">
        <f t="shared" si="18"/>
        <v>4.0146000000000015E-2</v>
      </c>
      <c r="H77" s="17">
        <f t="shared" si="18"/>
        <v>4.0146000000000015E-2</v>
      </c>
      <c r="I77" s="17">
        <f t="shared" ca="1" si="18"/>
        <v>4.0146000000000015E-2</v>
      </c>
      <c r="J77" s="17">
        <f t="shared" ca="1" si="18"/>
        <v>4.0146000000000015E-2</v>
      </c>
      <c r="K77" s="17">
        <f t="shared" si="18"/>
        <v>-0.45508605777100009</v>
      </c>
      <c r="L77" s="17">
        <f t="shared" ref="L77" si="29">L44-L11</f>
        <v>-2.4987499614699997</v>
      </c>
      <c r="N77" s="38">
        <f t="shared" ref="N77:T77" si="30">N44-N11</f>
        <v>-91017.211554199923</v>
      </c>
      <c r="O77" s="38">
        <f t="shared" si="30"/>
        <v>-227543.02888550027</v>
      </c>
      <c r="Q77" s="38">
        <f t="shared" si="30"/>
        <v>-1499249.9768819995</v>
      </c>
      <c r="R77" s="38">
        <f t="shared" si="30"/>
        <v>-2998499.953763999</v>
      </c>
      <c r="T77" s="38"/>
    </row>
    <row r="78" spans="1:20" x14ac:dyDescent="0.3">
      <c r="B78" s="13">
        <v>7</v>
      </c>
      <c r="C78" s="14" t="s">
        <v>18</v>
      </c>
      <c r="D78" s="15">
        <f t="shared" si="18"/>
        <v>0</v>
      </c>
      <c r="E78" s="15">
        <f t="shared" si="18"/>
        <v>0</v>
      </c>
      <c r="F78" s="15">
        <f t="shared" si="18"/>
        <v>0</v>
      </c>
      <c r="G78" s="16">
        <f t="shared" si="18"/>
        <v>4.0146000000000015E-2</v>
      </c>
      <c r="H78" s="17">
        <f t="shared" si="18"/>
        <v>4.0146000000000015E-2</v>
      </c>
      <c r="I78" s="17">
        <f t="shared" ca="1" si="18"/>
        <v>4.0146000000000015E-2</v>
      </c>
      <c r="J78" s="17">
        <f t="shared" ca="1" si="18"/>
        <v>4.0146000000000015E-2</v>
      </c>
      <c r="K78" s="17">
        <f t="shared" si="18"/>
        <v>-0.52298153218200016</v>
      </c>
      <c r="L78" s="17">
        <f t="shared" ref="L78" si="31">L45-L12</f>
        <v>-2.8468282877400002</v>
      </c>
      <c r="N78" s="38">
        <f t="shared" ref="N78:T78" si="32">N45-N12</f>
        <v>-104596.30643639999</v>
      </c>
      <c r="O78" s="38">
        <f t="shared" si="32"/>
        <v>-261490.76609100017</v>
      </c>
      <c r="Q78" s="38">
        <f t="shared" si="32"/>
        <v>-1708096.9726439998</v>
      </c>
      <c r="R78" s="38">
        <f t="shared" si="32"/>
        <v>-3416193.9452879997</v>
      </c>
      <c r="T78" s="38"/>
    </row>
    <row r="79" spans="1:20" x14ac:dyDescent="0.3">
      <c r="B79" s="13">
        <v>8</v>
      </c>
      <c r="C79" s="14" t="s">
        <v>19</v>
      </c>
      <c r="D79" s="15">
        <f t="shared" si="18"/>
        <v>0</v>
      </c>
      <c r="E79" s="15">
        <f t="shared" si="18"/>
        <v>0</v>
      </c>
      <c r="F79" s="15">
        <f t="shared" si="18"/>
        <v>0</v>
      </c>
      <c r="G79" s="16">
        <f t="shared" si="18"/>
        <v>4.0146000000000015E-2</v>
      </c>
      <c r="H79" s="17">
        <f t="shared" si="18"/>
        <v>4.0146000000000015E-2</v>
      </c>
      <c r="I79" s="17">
        <f t="shared" ca="1" si="18"/>
        <v>4.0146000000000015E-2</v>
      </c>
      <c r="J79" s="17">
        <f t="shared" ca="1" si="18"/>
        <v>4.0146000000000015E-2</v>
      </c>
      <c r="K79" s="17">
        <f t="shared" si="18"/>
        <v>-0.38323131497500018</v>
      </c>
      <c r="L79" s="17">
        <f t="shared" ref="L79" si="33">L46-L13</f>
        <v>-2.130373735750001</v>
      </c>
      <c r="N79" s="38">
        <f t="shared" ref="N79:T79" si="34">N46-N13</f>
        <v>-76646.262995000056</v>
      </c>
      <c r="O79" s="38">
        <f t="shared" si="34"/>
        <v>-191615.65748750023</v>
      </c>
      <c r="Q79" s="38">
        <f t="shared" si="34"/>
        <v>-1278224.2414500006</v>
      </c>
      <c r="R79" s="38">
        <f t="shared" si="34"/>
        <v>-2556448.4829000011</v>
      </c>
      <c r="T79" s="38">
        <f t="shared" si="34"/>
        <v>-853586.5894709999</v>
      </c>
    </row>
    <row r="80" spans="1:20" x14ac:dyDescent="0.3">
      <c r="B80" s="13">
        <v>9</v>
      </c>
      <c r="C80" s="14" t="s">
        <v>20</v>
      </c>
      <c r="D80" s="15">
        <f t="shared" si="18"/>
        <v>0</v>
      </c>
      <c r="E80" s="15">
        <f t="shared" si="18"/>
        <v>0</v>
      </c>
      <c r="F80" s="15">
        <f t="shared" si="18"/>
        <v>0</v>
      </c>
      <c r="G80" s="16">
        <f t="shared" si="18"/>
        <v>4.0146000000000015E-2</v>
      </c>
      <c r="H80" s="17">
        <f t="shared" si="18"/>
        <v>4.0146000000000015E-2</v>
      </c>
      <c r="I80" s="17">
        <f t="shared" ca="1" si="18"/>
        <v>4.0146000000000015E-2</v>
      </c>
      <c r="J80" s="17">
        <f t="shared" ca="1" si="18"/>
        <v>4.0146000000000015E-2</v>
      </c>
      <c r="K80" s="17">
        <f t="shared" si="18"/>
        <v>-0.37497396191999988</v>
      </c>
      <c r="L80" s="17">
        <f t="shared" ref="L80" si="35">L47-L14</f>
        <v>-2.0880409344000004</v>
      </c>
      <c r="N80" s="38">
        <f t="shared" ref="N80:T80" si="36">N47-N14</f>
        <v>-74994.792383999942</v>
      </c>
      <c r="O80" s="38">
        <f t="shared" si="36"/>
        <v>-187486.98096000002</v>
      </c>
      <c r="Q80" s="38">
        <f t="shared" si="36"/>
        <v>-1252824.56064</v>
      </c>
      <c r="R80" s="38">
        <f t="shared" si="36"/>
        <v>-2505649.1212800001</v>
      </c>
      <c r="T80" s="38"/>
    </row>
    <row r="81" spans="2:20" x14ac:dyDescent="0.3">
      <c r="B81" s="13">
        <v>10</v>
      </c>
      <c r="C81" s="14" t="s">
        <v>21</v>
      </c>
      <c r="D81" s="15">
        <f t="shared" si="18"/>
        <v>0</v>
      </c>
      <c r="E81" s="15">
        <f t="shared" si="18"/>
        <v>0</v>
      </c>
      <c r="F81" s="15">
        <f t="shared" si="18"/>
        <v>0</v>
      </c>
      <c r="G81" s="16">
        <f t="shared" si="18"/>
        <v>4.0146000000000015E-2</v>
      </c>
      <c r="H81" s="17">
        <f t="shared" si="18"/>
        <v>4.0146000000000015E-2</v>
      </c>
      <c r="I81" s="17">
        <f t="shared" ca="1" si="18"/>
        <v>4.0146000000000015E-2</v>
      </c>
      <c r="J81" s="17">
        <f t="shared" ca="1" si="18"/>
        <v>4.0146000000000015E-2</v>
      </c>
      <c r="K81" s="17">
        <f t="shared" si="18"/>
        <v>-0.36324615856700015</v>
      </c>
      <c r="L81" s="17">
        <f t="shared" ref="L81" si="37">L48-L15</f>
        <v>-2.0279162471900003</v>
      </c>
      <c r="N81" s="38">
        <f t="shared" ref="N81:T81" si="38">N48-N15</f>
        <v>-72649.23171339999</v>
      </c>
      <c r="O81" s="38">
        <f t="shared" si="38"/>
        <v>-181623.07928350009</v>
      </c>
      <c r="Q81" s="38">
        <f t="shared" si="38"/>
        <v>-1216749.7483139997</v>
      </c>
      <c r="R81" s="38">
        <f t="shared" si="38"/>
        <v>-2433499.4966279995</v>
      </c>
      <c r="T81" s="38"/>
    </row>
    <row r="82" spans="2:20" x14ac:dyDescent="0.3">
      <c r="B82" s="13">
        <v>11</v>
      </c>
      <c r="C82" s="14" t="s">
        <v>22</v>
      </c>
      <c r="D82" s="15">
        <f t="shared" ref="D82:K91" si="39">D49-D16</f>
        <v>0</v>
      </c>
      <c r="E82" s="15">
        <f t="shared" si="39"/>
        <v>0</v>
      </c>
      <c r="F82" s="15">
        <f t="shared" si="39"/>
        <v>0</v>
      </c>
      <c r="G82" s="16">
        <f t="shared" si="39"/>
        <v>4.0146000000000015E-2</v>
      </c>
      <c r="H82" s="17">
        <f t="shared" si="39"/>
        <v>4.0146000000000015E-2</v>
      </c>
      <c r="I82" s="17">
        <f t="shared" ca="1" si="39"/>
        <v>4.0146000000000015E-2</v>
      </c>
      <c r="J82" s="17">
        <f t="shared" ca="1" si="39"/>
        <v>4.0146000000000015E-2</v>
      </c>
      <c r="K82" s="17">
        <f t="shared" si="39"/>
        <v>-0.26414525602999994</v>
      </c>
      <c r="L82" s="17">
        <f t="shared" ref="L82" si="40">L49-L16</f>
        <v>-1.5198576971000002</v>
      </c>
      <c r="N82" s="38">
        <f t="shared" ref="N82:T82" si="41">N49-N16</f>
        <v>-52829.051206000004</v>
      </c>
      <c r="O82" s="38">
        <f t="shared" si="41"/>
        <v>-132072.62801499997</v>
      </c>
      <c r="Q82" s="38">
        <f t="shared" si="41"/>
        <v>-911914.61826000002</v>
      </c>
      <c r="R82" s="38">
        <f t="shared" si="41"/>
        <v>-1823829.23652</v>
      </c>
      <c r="T82" s="38"/>
    </row>
    <row r="83" spans="2:20" x14ac:dyDescent="0.3">
      <c r="B83" s="13">
        <v>12</v>
      </c>
      <c r="C83" s="14" t="s">
        <v>23</v>
      </c>
      <c r="D83" s="15">
        <f t="shared" si="39"/>
        <v>0</v>
      </c>
      <c r="E83" s="15">
        <f t="shared" si="39"/>
        <v>0</v>
      </c>
      <c r="F83" s="15">
        <f t="shared" si="39"/>
        <v>0</v>
      </c>
      <c r="G83" s="16">
        <f t="shared" si="39"/>
        <v>4.0146000000000015E-2</v>
      </c>
      <c r="H83" s="17">
        <f t="shared" si="39"/>
        <v>4.0146000000000015E-2</v>
      </c>
      <c r="I83" s="17">
        <f t="shared" ca="1" si="39"/>
        <v>4.0146000000000015E-2</v>
      </c>
      <c r="J83" s="17">
        <f t="shared" ca="1" si="39"/>
        <v>4.0146000000000015E-2</v>
      </c>
      <c r="K83" s="17">
        <f t="shared" si="39"/>
        <v>-0.20921039699999988</v>
      </c>
      <c r="L83" s="17">
        <f t="shared" ref="L83" si="42">L50-L17</f>
        <v>-1.2382242900000004</v>
      </c>
      <c r="N83" s="38">
        <f t="shared" ref="N83:T83" si="43">N50-N17</f>
        <v>-41842.079399999973</v>
      </c>
      <c r="O83" s="38">
        <f t="shared" si="43"/>
        <v>-104605.19849999995</v>
      </c>
      <c r="Q83" s="38">
        <f t="shared" si="43"/>
        <v>-742934.57400000026</v>
      </c>
      <c r="R83" s="38">
        <f t="shared" si="43"/>
        <v>-1485869.1480000005</v>
      </c>
      <c r="T83" s="38"/>
    </row>
    <row r="84" spans="2:20" x14ac:dyDescent="0.3">
      <c r="B84" s="13">
        <v>13</v>
      </c>
      <c r="C84" s="14" t="s">
        <v>24</v>
      </c>
      <c r="D84" s="15">
        <f t="shared" si="39"/>
        <v>0</v>
      </c>
      <c r="E84" s="15">
        <f t="shared" si="39"/>
        <v>0</v>
      </c>
      <c r="F84" s="15">
        <f t="shared" si="39"/>
        <v>0</v>
      </c>
      <c r="G84" s="16">
        <f t="shared" si="39"/>
        <v>4.0146000000000015E-2</v>
      </c>
      <c r="H84" s="17">
        <f t="shared" si="39"/>
        <v>4.0146000000000015E-2</v>
      </c>
      <c r="I84" s="17">
        <f t="shared" ca="1" si="39"/>
        <v>4.0146000000000015E-2</v>
      </c>
      <c r="J84" s="17">
        <f t="shared" ca="1" si="39"/>
        <v>4.0146000000000015E-2</v>
      </c>
      <c r="K84" s="17">
        <f t="shared" si="39"/>
        <v>-0.12175978656099984</v>
      </c>
      <c r="L84" s="17">
        <f t="shared" ref="L84" si="44">L51-L18</f>
        <v>-0.7898930517699998</v>
      </c>
      <c r="N84" s="38">
        <f t="shared" ref="N84:T84" si="45">N51-N18</f>
        <v>-24351.957312199927</v>
      </c>
      <c r="O84" s="38">
        <f t="shared" si="45"/>
        <v>-60879.893280499964</v>
      </c>
      <c r="Q84" s="38">
        <f t="shared" si="45"/>
        <v>-473935.83106199978</v>
      </c>
      <c r="R84" s="38">
        <f t="shared" si="45"/>
        <v>-947871.66212399956</v>
      </c>
      <c r="T84" s="38"/>
    </row>
    <row r="85" spans="2:20" x14ac:dyDescent="0.3">
      <c r="B85" s="13">
        <v>14</v>
      </c>
      <c r="C85" s="14" t="s">
        <v>25</v>
      </c>
      <c r="D85" s="15">
        <f t="shared" si="39"/>
        <v>0</v>
      </c>
      <c r="E85" s="15">
        <f t="shared" si="39"/>
        <v>0</v>
      </c>
      <c r="F85" s="15">
        <f t="shared" si="39"/>
        <v>0</v>
      </c>
      <c r="G85" s="16">
        <f t="shared" si="39"/>
        <v>4.0146000000000015E-2</v>
      </c>
      <c r="H85" s="17">
        <f t="shared" si="39"/>
        <v>4.0146000000000015E-2</v>
      </c>
      <c r="I85" s="17">
        <f t="shared" ca="1" si="39"/>
        <v>4.0146000000000015E-2</v>
      </c>
      <c r="J85" s="17">
        <f t="shared" ca="1" si="39"/>
        <v>4.0146000000000015E-2</v>
      </c>
      <c r="K85" s="17">
        <f t="shared" si="39"/>
        <v>-8.1510319119999952E-2</v>
      </c>
      <c r="L85" s="17">
        <f t="shared" ref="L85" si="46">L52-L19</f>
        <v>-0.58354693840000005</v>
      </c>
      <c r="N85" s="38">
        <f t="shared" ref="N85:T85" si="47">N52-N19</f>
        <v>-16302.063823999983</v>
      </c>
      <c r="O85" s="38">
        <f t="shared" si="47"/>
        <v>-40755.15956</v>
      </c>
      <c r="Q85" s="38">
        <f t="shared" si="47"/>
        <v>-350128.16304000001</v>
      </c>
      <c r="R85" s="38">
        <f t="shared" si="47"/>
        <v>-700256.32608000003</v>
      </c>
      <c r="T85" s="38"/>
    </row>
    <row r="86" spans="2:20" x14ac:dyDescent="0.3">
      <c r="B86" s="13">
        <v>15</v>
      </c>
      <c r="C86" s="14" t="s">
        <v>26</v>
      </c>
      <c r="D86" s="15">
        <f t="shared" si="39"/>
        <v>0</v>
      </c>
      <c r="E86" s="15">
        <f t="shared" si="39"/>
        <v>0</v>
      </c>
      <c r="F86" s="15">
        <f t="shared" si="39"/>
        <v>0</v>
      </c>
      <c r="G86" s="16">
        <f t="shared" si="39"/>
        <v>4.0146000000000015E-2</v>
      </c>
      <c r="H86" s="17">
        <f t="shared" si="39"/>
        <v>4.0146000000000015E-2</v>
      </c>
      <c r="I86" s="17">
        <f t="shared" ca="1" si="39"/>
        <v>4.0146000000000015E-2</v>
      </c>
      <c r="J86" s="17">
        <f t="shared" ca="1" si="39"/>
        <v>4.0146000000000015E-2</v>
      </c>
      <c r="K86" s="17">
        <f t="shared" si="39"/>
        <v>1.3352262169998852E-3</v>
      </c>
      <c r="L86" s="17">
        <f t="shared" ref="L86" si="48">L53-L20</f>
        <v>-0.15882439230999967</v>
      </c>
      <c r="N86" s="38">
        <f t="shared" ref="N86:T86" si="49">N53-N20</f>
        <v>267.04524340003263</v>
      </c>
      <c r="O86" s="38">
        <f t="shared" si="49"/>
        <v>667.61310850013979</v>
      </c>
      <c r="Q86" s="38">
        <f t="shared" si="49"/>
        <v>-95294.635385999689</v>
      </c>
      <c r="R86" s="38">
        <f t="shared" si="49"/>
        <v>-190589.27077199938</v>
      </c>
      <c r="T86" s="38"/>
    </row>
    <row r="87" spans="2:20" x14ac:dyDescent="0.3">
      <c r="B87" s="13">
        <v>16</v>
      </c>
      <c r="C87" s="14" t="s">
        <v>27</v>
      </c>
      <c r="D87" s="15">
        <f t="shared" si="39"/>
        <v>0</v>
      </c>
      <c r="E87" s="15">
        <f t="shared" si="39"/>
        <v>0</v>
      </c>
      <c r="F87" s="15">
        <f t="shared" si="39"/>
        <v>0</v>
      </c>
      <c r="G87" s="16">
        <f t="shared" si="39"/>
        <v>4.0146000000000015E-2</v>
      </c>
      <c r="H87" s="17">
        <f t="shared" si="39"/>
        <v>4.0146000000000015E-2</v>
      </c>
      <c r="I87" s="17">
        <f t="shared" ca="1" si="39"/>
        <v>4.0146000000000015E-2</v>
      </c>
      <c r="J87" s="17">
        <f t="shared" ca="1" si="39"/>
        <v>4.0146000000000015E-2</v>
      </c>
      <c r="K87" s="17">
        <f t="shared" si="39"/>
        <v>3.2506047320000064E-2</v>
      </c>
      <c r="L87" s="17">
        <f t="shared" ref="L87" si="50">L54-L21</f>
        <v>9.7841239999985063E-4</v>
      </c>
      <c r="N87" s="38">
        <f t="shared" ref="N87:T87" si="51">N54-N21</f>
        <v>6501.209463999985</v>
      </c>
      <c r="O87" s="38">
        <f t="shared" si="51"/>
        <v>16253.023660000064</v>
      </c>
      <c r="Q87" s="38">
        <f t="shared" si="51"/>
        <v>587.04743999987841</v>
      </c>
      <c r="R87" s="38">
        <f t="shared" si="51"/>
        <v>1174.0948799997568</v>
      </c>
      <c r="T87" s="38">
        <f t="shared" si="51"/>
        <v>8363.7881423999788</v>
      </c>
    </row>
    <row r="88" spans="2:20" x14ac:dyDescent="0.3">
      <c r="B88" s="13">
        <v>17</v>
      </c>
      <c r="C88" s="14" t="s">
        <v>28</v>
      </c>
      <c r="D88" s="15">
        <f t="shared" si="39"/>
        <v>0</v>
      </c>
      <c r="E88" s="15">
        <f t="shared" si="39"/>
        <v>0</v>
      </c>
      <c r="F88" s="15">
        <f t="shared" si="39"/>
        <v>0</v>
      </c>
      <c r="G88" s="16">
        <f t="shared" si="39"/>
        <v>4.0146000000000015E-2</v>
      </c>
      <c r="H88" s="17">
        <f t="shared" si="39"/>
        <v>4.0146000000000015E-2</v>
      </c>
      <c r="I88" s="17">
        <f t="shared" ca="1" si="39"/>
        <v>4.0146000000000015E-2</v>
      </c>
      <c r="J88" s="17">
        <f t="shared" ca="1" si="39"/>
        <v>4.0146000000000015E-2</v>
      </c>
      <c r="K88" s="17">
        <f t="shared" si="39"/>
        <v>-2.2027645000033402E-5</v>
      </c>
      <c r="L88" s="17">
        <f t="shared" ref="L88" si="52">L55-L22</f>
        <v>-0.16578259765000003</v>
      </c>
      <c r="N88" s="38">
        <f t="shared" ref="N88:T88" si="53">N55-N22</f>
        <v>-4.4055290000105742</v>
      </c>
      <c r="O88" s="38">
        <f t="shared" si="53"/>
        <v>-11.013822500011884</v>
      </c>
      <c r="Q88" s="38">
        <f t="shared" si="53"/>
        <v>-99469.55859000003</v>
      </c>
      <c r="R88" s="38">
        <f t="shared" si="53"/>
        <v>-198939.11718000006</v>
      </c>
      <c r="T88" s="38"/>
    </row>
    <row r="89" spans="2:20" x14ac:dyDescent="0.3">
      <c r="B89" s="13">
        <v>18</v>
      </c>
      <c r="C89" s="14" t="s">
        <v>29</v>
      </c>
      <c r="D89" s="15">
        <f t="shared" si="39"/>
        <v>0</v>
      </c>
      <c r="E89" s="15">
        <f t="shared" si="39"/>
        <v>0</v>
      </c>
      <c r="F89" s="15">
        <f t="shared" si="39"/>
        <v>0</v>
      </c>
      <c r="G89" s="16">
        <f t="shared" si="39"/>
        <v>4.0146000000000015E-2</v>
      </c>
      <c r="H89" s="17">
        <f t="shared" si="39"/>
        <v>4.0146000000000015E-2</v>
      </c>
      <c r="I89" s="17">
        <f t="shared" ca="1" si="39"/>
        <v>4.0146000000000015E-2</v>
      </c>
      <c r="J89" s="17">
        <f t="shared" ca="1" si="39"/>
        <v>4.0146000000000015E-2</v>
      </c>
      <c r="K89" s="17">
        <f t="shared" si="39"/>
        <v>-2.8431850572000039E-2</v>
      </c>
      <c r="L89" s="17">
        <f t="shared" ref="L89" si="54">L56-L23</f>
        <v>-0.31143065004000015</v>
      </c>
      <c r="N89" s="38">
        <f t="shared" ref="N89:T89" si="55">N56-N23</f>
        <v>-5686.3701143999933</v>
      </c>
      <c r="O89" s="38">
        <f t="shared" si="55"/>
        <v>-14215.925286000012</v>
      </c>
      <c r="Q89" s="38">
        <f t="shared" si="55"/>
        <v>-186858.39002400008</v>
      </c>
      <c r="R89" s="38">
        <f t="shared" si="55"/>
        <v>-373716.78004800016</v>
      </c>
      <c r="T89" s="38"/>
    </row>
    <row r="90" spans="2:20" x14ac:dyDescent="0.3">
      <c r="B90" s="13">
        <v>19</v>
      </c>
      <c r="C90" s="14" t="s">
        <v>30</v>
      </c>
      <c r="D90" s="15">
        <f t="shared" si="39"/>
        <v>0</v>
      </c>
      <c r="E90" s="15">
        <f t="shared" si="39"/>
        <v>0</v>
      </c>
      <c r="F90" s="15">
        <f t="shared" si="39"/>
        <v>0</v>
      </c>
      <c r="G90" s="16">
        <f t="shared" si="39"/>
        <v>4.0146000000000015E-2</v>
      </c>
      <c r="H90" s="17">
        <f t="shared" si="39"/>
        <v>4.0146000000000015E-2</v>
      </c>
      <c r="I90" s="17">
        <f t="shared" ca="1" si="39"/>
        <v>4.0146000000000015E-2</v>
      </c>
      <c r="J90" s="17">
        <f t="shared" ca="1" si="39"/>
        <v>4.0146000000000015E-2</v>
      </c>
      <c r="K90" s="17">
        <f t="shared" si="39"/>
        <v>3.0135963424999801E-2</v>
      </c>
      <c r="L90" s="17">
        <f t="shared" ref="L90" si="56">L57-L24</f>
        <v>-1.1172247750000253E-2</v>
      </c>
      <c r="N90" s="38">
        <f t="shared" ref="N90:T90" si="57">N57-N24</f>
        <v>6027.1926849998999</v>
      </c>
      <c r="O90" s="38">
        <f t="shared" si="57"/>
        <v>15067.981712499866</v>
      </c>
      <c r="Q90" s="38">
        <f t="shared" si="57"/>
        <v>-6703.3486500002909</v>
      </c>
      <c r="R90" s="38">
        <f t="shared" si="57"/>
        <v>-13406.697300000582</v>
      </c>
      <c r="T90" s="38">
        <f t="shared" si="57"/>
        <v>-26766.542276999913</v>
      </c>
    </row>
    <row r="91" spans="2:20" x14ac:dyDescent="0.3">
      <c r="B91" s="13">
        <v>20</v>
      </c>
      <c r="C91" s="14" t="s">
        <v>31</v>
      </c>
      <c r="D91" s="15">
        <f t="shared" si="39"/>
        <v>0</v>
      </c>
      <c r="E91" s="15">
        <f t="shared" si="39"/>
        <v>0</v>
      </c>
      <c r="F91" s="15">
        <f t="shared" si="39"/>
        <v>0</v>
      </c>
      <c r="G91" s="16">
        <f t="shared" si="39"/>
        <v>4.0146000000000015E-2</v>
      </c>
      <c r="H91" s="17">
        <f t="shared" si="39"/>
        <v>4.0146000000000015E-2</v>
      </c>
      <c r="I91" s="17">
        <f t="shared" ca="1" si="39"/>
        <v>4.0146000000000015E-2</v>
      </c>
      <c r="J91" s="17">
        <f t="shared" ca="1" si="39"/>
        <v>4.0146000000000015E-2</v>
      </c>
      <c r="K91" s="17">
        <f t="shared" si="39"/>
        <v>0.17557536003999985</v>
      </c>
      <c r="L91" s="17">
        <f t="shared" ref="L91" si="58">L58-L25</f>
        <v>0.73444890280000052</v>
      </c>
      <c r="N91" s="38">
        <f t="shared" ref="N91:T91" si="59">N58-N25</f>
        <v>35115.072007999988</v>
      </c>
      <c r="O91" s="38">
        <f t="shared" si="59"/>
        <v>87787.680019999854</v>
      </c>
      <c r="Q91" s="38">
        <f t="shared" si="59"/>
        <v>440669.34168000007</v>
      </c>
      <c r="R91" s="38">
        <f t="shared" si="59"/>
        <v>881338.68336000014</v>
      </c>
      <c r="T91" s="38"/>
    </row>
    <row r="92" spans="2:20" x14ac:dyDescent="0.3">
      <c r="B92" s="13">
        <v>21</v>
      </c>
      <c r="C92" s="14" t="s">
        <v>32</v>
      </c>
      <c r="D92" s="15">
        <f t="shared" ref="D92:K98" si="60">D59-D26</f>
        <v>0</v>
      </c>
      <c r="E92" s="15">
        <f t="shared" si="60"/>
        <v>0</v>
      </c>
      <c r="F92" s="15">
        <f t="shared" si="60"/>
        <v>0</v>
      </c>
      <c r="G92" s="16">
        <f t="shared" si="60"/>
        <v>4.0146000000000015E-2</v>
      </c>
      <c r="H92" s="17">
        <f t="shared" si="60"/>
        <v>4.0146000000000015E-2</v>
      </c>
      <c r="I92" s="17">
        <f t="shared" ca="1" si="60"/>
        <v>4.0146000000000015E-2</v>
      </c>
      <c r="J92" s="17">
        <f t="shared" ca="1" si="60"/>
        <v>4.0146000000000015E-2</v>
      </c>
      <c r="K92" s="17">
        <f t="shared" si="60"/>
        <v>0.17914249156899942</v>
      </c>
      <c r="L92" s="17">
        <f t="shared" ref="L92" si="61">L59-L26</f>
        <v>0.75273644233000003</v>
      </c>
      <c r="N92" s="38">
        <f t="shared" ref="N92:T92" si="62">N59-N26</f>
        <v>35828.49831379985</v>
      </c>
      <c r="O92" s="38">
        <f t="shared" si="62"/>
        <v>89571.245784499682</v>
      </c>
      <c r="Q92" s="38">
        <f t="shared" si="62"/>
        <v>451641.86539800011</v>
      </c>
      <c r="R92" s="38">
        <f t="shared" si="62"/>
        <v>903283.73079600022</v>
      </c>
      <c r="T92" s="38"/>
    </row>
    <row r="93" spans="2:20" x14ac:dyDescent="0.3">
      <c r="B93" s="13">
        <v>22</v>
      </c>
      <c r="C93" s="14" t="s">
        <v>33</v>
      </c>
      <c r="D93" s="15">
        <f t="shared" si="60"/>
        <v>0</v>
      </c>
      <c r="E93" s="15">
        <f t="shared" si="60"/>
        <v>0</v>
      </c>
      <c r="F93" s="15">
        <f t="shared" si="60"/>
        <v>0</v>
      </c>
      <c r="G93" s="16">
        <f t="shared" si="60"/>
        <v>4.0146000000000015E-2</v>
      </c>
      <c r="H93" s="17">
        <f t="shared" si="60"/>
        <v>4.0146000000000015E-2</v>
      </c>
      <c r="I93" s="17">
        <f t="shared" ca="1" si="60"/>
        <v>4.0146000000000015E-2</v>
      </c>
      <c r="J93" s="17">
        <f t="shared" ca="1" si="60"/>
        <v>4.0146000000000015E-2</v>
      </c>
      <c r="K93" s="17">
        <f t="shared" si="60"/>
        <v>0.14911505520800006</v>
      </c>
      <c r="L93" s="17">
        <f t="shared" ref="L93" si="63">L60-L27</f>
        <v>0.59879540456000013</v>
      </c>
      <c r="N93" s="38">
        <f t="shared" ref="N93:T93" si="64">N60-N27</f>
        <v>29823.011041600024</v>
      </c>
      <c r="O93" s="38">
        <f t="shared" si="64"/>
        <v>74557.527603999944</v>
      </c>
      <c r="Q93" s="38">
        <f t="shared" si="64"/>
        <v>359277.24273600022</v>
      </c>
      <c r="R93" s="38">
        <f t="shared" si="64"/>
        <v>718554.48547200044</v>
      </c>
      <c r="T93" s="38"/>
    </row>
    <row r="94" spans="2:20" x14ac:dyDescent="0.3">
      <c r="B94" s="13">
        <v>23</v>
      </c>
      <c r="C94" s="14" t="s">
        <v>34</v>
      </c>
      <c r="D94" s="15">
        <f t="shared" si="60"/>
        <v>0</v>
      </c>
      <c r="E94" s="15">
        <f t="shared" si="60"/>
        <v>0</v>
      </c>
      <c r="F94" s="15">
        <f t="shared" si="60"/>
        <v>0</v>
      </c>
      <c r="G94" s="16">
        <f t="shared" si="60"/>
        <v>4.0146000000000015E-2</v>
      </c>
      <c r="H94" s="17">
        <f t="shared" si="60"/>
        <v>4.0146000000000015E-2</v>
      </c>
      <c r="I94" s="17">
        <f t="shared" ca="1" si="60"/>
        <v>4.0146000000000015E-2</v>
      </c>
      <c r="J94" s="17">
        <f t="shared" ca="1" si="60"/>
        <v>4.0146000000000015E-2</v>
      </c>
      <c r="K94" s="17">
        <f t="shared" si="60"/>
        <v>2.8292646345000172E-2</v>
      </c>
      <c r="L94" s="17">
        <f t="shared" ref="L94" si="65">L61-L28</f>
        <v>-2.0622343349999461E-2</v>
      </c>
      <c r="N94" s="38">
        <f t="shared" ref="N94:T94" si="66">N61-N28</f>
        <v>5658.5292689999333</v>
      </c>
      <c r="O94" s="38">
        <f t="shared" si="66"/>
        <v>14146.323172500357</v>
      </c>
      <c r="Q94" s="38">
        <f t="shared" si="66"/>
        <v>-12373.40600999957</v>
      </c>
      <c r="R94" s="38">
        <f t="shared" si="66"/>
        <v>-24746.812019999139</v>
      </c>
      <c r="T94" s="38"/>
    </row>
    <row r="95" spans="2:20" x14ac:dyDescent="0.3">
      <c r="B95" s="13">
        <v>24</v>
      </c>
      <c r="C95" s="14" t="s">
        <v>35</v>
      </c>
      <c r="D95" s="15">
        <f t="shared" si="60"/>
        <v>0</v>
      </c>
      <c r="E95" s="15">
        <f t="shared" si="60"/>
        <v>0</v>
      </c>
      <c r="F95" s="15">
        <f t="shared" si="60"/>
        <v>0</v>
      </c>
      <c r="G95" s="16">
        <f t="shared" si="60"/>
        <v>4.0146000000000015E-2</v>
      </c>
      <c r="H95" s="17">
        <f t="shared" si="60"/>
        <v>4.0146000000000015E-2</v>
      </c>
      <c r="I95" s="17">
        <f t="shared" ca="1" si="60"/>
        <v>4.0146000000000015E-2</v>
      </c>
      <c r="J95" s="17">
        <f t="shared" ca="1" si="60"/>
        <v>4.0146000000000015E-2</v>
      </c>
      <c r="K95" s="17">
        <f t="shared" si="60"/>
        <v>-2.9553017050999664E-2</v>
      </c>
      <c r="L95" s="17">
        <f t="shared" ref="L95" si="67">L62-L29</f>
        <v>-0.31717851106999984</v>
      </c>
      <c r="N95" s="38">
        <f t="shared" ref="N95:T95" si="68">N62-N29</f>
        <v>-5910.603410199983</v>
      </c>
      <c r="O95" s="38">
        <f t="shared" si="68"/>
        <v>-14776.508525500074</v>
      </c>
      <c r="Q95" s="38">
        <f t="shared" si="68"/>
        <v>-190307.10664199991</v>
      </c>
      <c r="R95" s="38">
        <f t="shared" si="68"/>
        <v>-380614.21328399982</v>
      </c>
      <c r="T95" s="38"/>
    </row>
    <row r="96" spans="2:20" x14ac:dyDescent="0.3">
      <c r="B96" s="13">
        <v>25</v>
      </c>
      <c r="C96" s="14" t="s">
        <v>36</v>
      </c>
      <c r="D96" s="15">
        <f t="shared" si="60"/>
        <v>0</v>
      </c>
      <c r="E96" s="15">
        <f t="shared" si="60"/>
        <v>0</v>
      </c>
      <c r="F96" s="15">
        <f t="shared" si="60"/>
        <v>0</v>
      </c>
      <c r="G96" s="16">
        <f t="shared" si="60"/>
        <v>4.0146000000000015E-2</v>
      </c>
      <c r="H96" s="17">
        <f t="shared" si="60"/>
        <v>4.0146000000000015E-2</v>
      </c>
      <c r="I96" s="17">
        <f t="shared" ca="1" si="60"/>
        <v>4.0146000000000015E-2</v>
      </c>
      <c r="J96" s="17">
        <f t="shared" ca="1" si="60"/>
        <v>4.0146000000000015E-2</v>
      </c>
      <c r="K96" s="17">
        <f t="shared" si="60"/>
        <v>7.6063590797999847E-2</v>
      </c>
      <c r="L96" s="17">
        <f t="shared" ref="L96" si="69">L63-L30</f>
        <v>0.22428397085999974</v>
      </c>
      <c r="N96" s="38">
        <f t="shared" ref="N96:T96" si="70">N63-N30</f>
        <v>15212.718159599986</v>
      </c>
      <c r="O96" s="38">
        <f t="shared" si="70"/>
        <v>38031.795398999937</v>
      </c>
      <c r="Q96" s="38">
        <f t="shared" si="70"/>
        <v>134570.38251599995</v>
      </c>
      <c r="R96" s="38">
        <f t="shared" si="70"/>
        <v>269140.76503199991</v>
      </c>
      <c r="T96" s="38"/>
    </row>
    <row r="97" spans="2:20" x14ac:dyDescent="0.3">
      <c r="B97" s="13">
        <v>26</v>
      </c>
      <c r="C97" s="14" t="s">
        <v>37</v>
      </c>
      <c r="D97" s="15">
        <f t="shared" si="60"/>
        <v>0</v>
      </c>
      <c r="E97" s="15">
        <f t="shared" si="60"/>
        <v>0</v>
      </c>
      <c r="F97" s="15">
        <f t="shared" si="60"/>
        <v>0</v>
      </c>
      <c r="G97" s="16">
        <f t="shared" si="60"/>
        <v>4.0146000000000015E-2</v>
      </c>
      <c r="H97" s="17">
        <f t="shared" si="60"/>
        <v>4.0146000000000015E-2</v>
      </c>
      <c r="I97" s="17">
        <f t="shared" ca="1" si="60"/>
        <v>4.0146000000000015E-2</v>
      </c>
      <c r="J97" s="17">
        <f t="shared" ca="1" si="60"/>
        <v>4.0146000000000015E-2</v>
      </c>
      <c r="K97" s="17">
        <f t="shared" si="60"/>
        <v>0.11709203412600022</v>
      </c>
      <c r="L97" s="17">
        <f t="shared" ref="L97" si="71">L64-L31</f>
        <v>0.43462364382000018</v>
      </c>
      <c r="N97" s="38">
        <f t="shared" ref="N97:T97" si="72">N64-N31</f>
        <v>23418.406825199956</v>
      </c>
      <c r="O97" s="38">
        <f t="shared" si="72"/>
        <v>58546.017063000239</v>
      </c>
      <c r="Q97" s="38">
        <f t="shared" si="72"/>
        <v>260774.18629199988</v>
      </c>
      <c r="R97" s="38">
        <f t="shared" si="72"/>
        <v>521548.37258399976</v>
      </c>
      <c r="T97" s="38"/>
    </row>
    <row r="98" spans="2:20" ht="15" thickBot="1" x14ac:dyDescent="0.35">
      <c r="B98" s="18">
        <v>27</v>
      </c>
      <c r="C98" s="19" t="s">
        <v>38</v>
      </c>
      <c r="D98" s="20">
        <f t="shared" si="60"/>
        <v>0</v>
      </c>
      <c r="E98" s="20">
        <f t="shared" si="60"/>
        <v>0</v>
      </c>
      <c r="F98" s="20">
        <f t="shared" si="60"/>
        <v>0</v>
      </c>
      <c r="G98" s="21">
        <f t="shared" si="60"/>
        <v>4.0146000000000015E-2</v>
      </c>
      <c r="H98" s="17">
        <f t="shared" si="60"/>
        <v>4.0146000000000015E-2</v>
      </c>
      <c r="I98" s="17">
        <f t="shared" ca="1" si="60"/>
        <v>4.0146000000000015E-2</v>
      </c>
      <c r="J98" s="17">
        <f t="shared" ca="1" si="60"/>
        <v>4.0146000000000015E-2</v>
      </c>
      <c r="K98" s="22">
        <f t="shared" si="60"/>
        <v>0.19955918435000042</v>
      </c>
      <c r="L98" s="22">
        <f t="shared" ref="L98" si="73">L65-L32</f>
        <v>0.85740627950000059</v>
      </c>
      <c r="N98" s="39">
        <f t="shared" ref="N98:T98" si="74">N65-N32</f>
        <v>39911.836870000057</v>
      </c>
      <c r="O98" s="39">
        <f t="shared" si="74"/>
        <v>99779.592175000114</v>
      </c>
      <c r="Q98" s="39">
        <f t="shared" si="74"/>
        <v>514443.76770000043</v>
      </c>
      <c r="R98" s="39">
        <f t="shared" si="74"/>
        <v>1028887.5354000009</v>
      </c>
      <c r="T98" s="39"/>
    </row>
    <row r="100" spans="2:20" x14ac:dyDescent="0.3">
      <c r="K100" s="40"/>
      <c r="L100" s="40"/>
    </row>
    <row r="101" spans="2:20" x14ac:dyDescent="0.3">
      <c r="K101" s="40"/>
      <c r="L101" s="40"/>
    </row>
    <row r="102" spans="2:20" x14ac:dyDescent="0.3">
      <c r="K102" s="40"/>
      <c r="L102" s="40"/>
    </row>
    <row r="103" spans="2:20" x14ac:dyDescent="0.3">
      <c r="K103" s="40"/>
      <c r="L103" s="40"/>
    </row>
    <row r="104" spans="2:20" x14ac:dyDescent="0.3">
      <c r="K104" s="40"/>
      <c r="L104" s="40"/>
    </row>
    <row r="105" spans="2:20" x14ac:dyDescent="0.3">
      <c r="K105" s="40"/>
      <c r="L105" s="40"/>
    </row>
    <row r="106" spans="2:20" x14ac:dyDescent="0.3">
      <c r="K106" s="40"/>
      <c r="L106" s="40"/>
    </row>
    <row r="107" spans="2:20" x14ac:dyDescent="0.3">
      <c r="K107" s="40"/>
      <c r="L107" s="40"/>
    </row>
    <row r="108" spans="2:20" x14ac:dyDescent="0.3">
      <c r="K108" s="40"/>
      <c r="L108" s="40"/>
    </row>
    <row r="109" spans="2:20" x14ac:dyDescent="0.3">
      <c r="K109" s="40"/>
      <c r="L109" s="40"/>
    </row>
    <row r="110" spans="2:20" x14ac:dyDescent="0.3">
      <c r="K110" s="40"/>
      <c r="L110" s="40"/>
    </row>
    <row r="111" spans="2:20" x14ac:dyDescent="0.3">
      <c r="K111" s="40"/>
      <c r="L111" s="40"/>
    </row>
    <row r="112" spans="2:20" x14ac:dyDescent="0.3">
      <c r="K112" s="40"/>
      <c r="L112" s="40"/>
    </row>
    <row r="113" spans="11:12" x14ac:dyDescent="0.3">
      <c r="K113" s="40"/>
      <c r="L113" s="40"/>
    </row>
    <row r="114" spans="11:12" x14ac:dyDescent="0.3">
      <c r="K114" s="40"/>
      <c r="L114" s="40"/>
    </row>
    <row r="115" spans="11:12" x14ac:dyDescent="0.3">
      <c r="K115" s="40"/>
      <c r="L115" s="40"/>
    </row>
    <row r="116" spans="11:12" x14ac:dyDescent="0.3">
      <c r="K116" s="40"/>
      <c r="L116" s="40"/>
    </row>
    <row r="117" spans="11:12" x14ac:dyDescent="0.3">
      <c r="K117" s="40"/>
      <c r="L117" s="40"/>
    </row>
    <row r="118" spans="11:12" x14ac:dyDescent="0.3">
      <c r="K118" s="40"/>
      <c r="L118" s="40"/>
    </row>
    <row r="119" spans="11:12" x14ac:dyDescent="0.3">
      <c r="K119" s="40"/>
      <c r="L119" s="40"/>
    </row>
    <row r="120" spans="11:12" x14ac:dyDescent="0.3">
      <c r="K120" s="40"/>
      <c r="L120" s="40"/>
    </row>
    <row r="121" spans="11:12" x14ac:dyDescent="0.3">
      <c r="K121" s="40"/>
      <c r="L121" s="40"/>
    </row>
    <row r="122" spans="11:12" x14ac:dyDescent="0.3">
      <c r="K122" s="40"/>
      <c r="L122" s="40"/>
    </row>
    <row r="123" spans="11:12" x14ac:dyDescent="0.3">
      <c r="K123" s="40"/>
      <c r="L123" s="40"/>
    </row>
    <row r="124" spans="11:12" x14ac:dyDescent="0.3">
      <c r="K124" s="40"/>
      <c r="L124" s="40"/>
    </row>
    <row r="125" spans="11:12" x14ac:dyDescent="0.3">
      <c r="K125" s="40"/>
      <c r="L125" s="40"/>
    </row>
    <row r="126" spans="11:12" x14ac:dyDescent="0.3">
      <c r="K126" s="40"/>
      <c r="L126" s="40"/>
    </row>
    <row r="127" spans="11:12" x14ac:dyDescent="0.3">
      <c r="K127" s="40"/>
      <c r="L127" s="40"/>
    </row>
  </sheetData>
  <mergeCells count="36">
    <mergeCell ref="R69:R71"/>
    <mergeCell ref="T69:T71"/>
    <mergeCell ref="H68:L68"/>
    <mergeCell ref="R3:R5"/>
    <mergeCell ref="H2:L2"/>
    <mergeCell ref="H35:L35"/>
    <mergeCell ref="T3:T5"/>
    <mergeCell ref="O36:O38"/>
    <mergeCell ref="Q36:Q38"/>
    <mergeCell ref="R36:R38"/>
    <mergeCell ref="T36:T38"/>
    <mergeCell ref="N69:N71"/>
    <mergeCell ref="N36:N38"/>
    <mergeCell ref="N3:N5"/>
    <mergeCell ref="O3:O5"/>
    <mergeCell ref="Q3:Q5"/>
    <mergeCell ref="O69:O71"/>
    <mergeCell ref="Q69:Q71"/>
    <mergeCell ref="B3:B5"/>
    <mergeCell ref="C3:C5"/>
    <mergeCell ref="D3:D5"/>
    <mergeCell ref="E3:E5"/>
    <mergeCell ref="F3:F5"/>
    <mergeCell ref="G3:G5"/>
    <mergeCell ref="B36:B38"/>
    <mergeCell ref="C36:C38"/>
    <mergeCell ref="D36:D38"/>
    <mergeCell ref="E36:E38"/>
    <mergeCell ref="F36:F38"/>
    <mergeCell ref="G36:G38"/>
    <mergeCell ref="B69:B71"/>
    <mergeCell ref="C69:C71"/>
    <mergeCell ref="D69:D71"/>
    <mergeCell ref="E69:E71"/>
    <mergeCell ref="F69:F71"/>
    <mergeCell ref="G69:G71"/>
  </mergeCells>
  <conditionalFormatting sqref="H72:L98">
    <cfRule type="cellIs" dxfId="11" priority="1" operator="greaterThan">
      <formula>0.4</formula>
    </cfRule>
    <cfRule type="cellIs" dxfId="10" priority="2" operator="between">
      <formula>0.1</formula>
      <formula>0.4</formula>
    </cfRule>
    <cfRule type="cellIs" dxfId="9" priority="3" operator="between">
      <formula>0</formula>
      <formula>0.1</formula>
    </cfRule>
    <cfRule type="cellIs" dxfId="1" priority="4" operator="between">
      <formula>-0.1</formula>
      <formula>0</formula>
    </cfRule>
    <cfRule type="cellIs" dxfId="8" priority="5" operator="between">
      <formula>-0.4</formula>
      <formula>-0.1</formula>
    </cfRule>
    <cfRule type="cellIs" dxfId="7" priority="6" operator="lessThan">
      <formula>-0.4</formula>
    </cfRule>
  </conditionalFormatting>
  <conditionalFormatting sqref="N72:O98 Q72:R98 T72 T90 T87 T79">
    <cfRule type="cellIs" dxfId="6" priority="16" operator="greaterThan">
      <formula>100000</formula>
    </cfRule>
    <cfRule type="cellIs" dxfId="5" priority="17" operator="between">
      <formula>25000</formula>
      <formula>100000</formula>
    </cfRule>
    <cfRule type="cellIs" dxfId="4" priority="18" operator="between">
      <formula>0</formula>
      <formula>25000</formula>
    </cfRule>
    <cfRule type="cellIs" dxfId="0" priority="19" operator="between">
      <formula>-25000</formula>
      <formula>0</formula>
    </cfRule>
    <cfRule type="cellIs" dxfId="3" priority="20" operator="between">
      <formula>-100000</formula>
      <formula>-25000</formula>
    </cfRule>
    <cfRule type="cellIs" dxfId="2" priority="27" operator="lessThan">
      <formula>-100000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3793C633-82B3-4D2D-AC0C-61C753706127}"/>
</file>

<file path=customXml/itemProps2.xml><?xml version="1.0" encoding="utf-8"?>
<ds:datastoreItem xmlns:ds="http://schemas.openxmlformats.org/officeDocument/2006/customXml" ds:itemID="{3E79BBF6-9578-45C8-8C92-FA2670A0508E}"/>
</file>

<file path=customXml/itemProps3.xml><?xml version="1.0" encoding="utf-8"?>
<ds:datastoreItem xmlns:ds="http://schemas.openxmlformats.org/officeDocument/2006/customXml" ds:itemID="{5C89536C-4108-42EB-BCF8-4A2576706C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CMP393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Hickman(ESO), Daniel</dc:creator>
  <cp:lastModifiedBy>Hickman(ESO), Daniel</cp:lastModifiedBy>
  <dcterms:created xsi:type="dcterms:W3CDTF">2024-01-24T22:08:25Z</dcterms:created>
  <dcterms:modified xsi:type="dcterms:W3CDTF">2024-02-07T12:59:12Z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