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24 - Amendments to Scaling Factors/5. Workgroup Meetings/Workgroup Meeting 5 - 16.4.24/"/>
    </mc:Choice>
  </mc:AlternateContent>
  <xr:revisionPtr revIDLastSave="0" documentId="8_{9AB90CFE-DAF8-4036-AA79-FD0316D217C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3" i="1"/>
  <c r="D22" i="1"/>
  <c r="D42" i="1" s="1"/>
  <c r="C57" i="1"/>
  <c r="A54" i="1"/>
  <c r="C54" i="1"/>
  <c r="A52" i="1"/>
  <c r="C52" i="1"/>
  <c r="A42" i="1"/>
  <c r="C42" i="1"/>
  <c r="A43" i="1"/>
  <c r="D43" i="1"/>
  <c r="D44" i="1"/>
  <c r="D45" i="1"/>
  <c r="D46" i="1"/>
  <c r="A47" i="1"/>
  <c r="E41" i="1"/>
  <c r="A41" i="1"/>
  <c r="E23" i="1"/>
  <c r="E24" i="1"/>
  <c r="E25" i="1"/>
  <c r="E32" i="1"/>
  <c r="C37" i="1"/>
  <c r="A37" i="1"/>
  <c r="A22" i="1"/>
  <c r="C22" i="1"/>
  <c r="A23" i="1"/>
  <c r="C23" i="1"/>
  <c r="C43" i="1" s="1"/>
  <c r="E43" i="1" s="1"/>
  <c r="A24" i="1"/>
  <c r="A44" i="1" s="1"/>
  <c r="C24" i="1"/>
  <c r="C44" i="1" s="1"/>
  <c r="E44" i="1" s="1"/>
  <c r="A25" i="1"/>
  <c r="A45" i="1" s="1"/>
  <c r="C25" i="1"/>
  <c r="C45" i="1" s="1"/>
  <c r="E45" i="1" s="1"/>
  <c r="A26" i="1"/>
  <c r="A46" i="1" s="1"/>
  <c r="C26" i="1"/>
  <c r="A27" i="1"/>
  <c r="C27" i="1"/>
  <c r="C47" i="1" s="1"/>
  <c r="D27" i="1"/>
  <c r="A28" i="1"/>
  <c r="A48" i="1" s="1"/>
  <c r="C28" i="1"/>
  <c r="E28" i="1" s="1"/>
  <c r="D28" i="1"/>
  <c r="A29" i="1"/>
  <c r="A49" i="1" s="1"/>
  <c r="C29" i="1"/>
  <c r="E29" i="1" s="1"/>
  <c r="D29" i="1"/>
  <c r="A30" i="1"/>
  <c r="A50" i="1" s="1"/>
  <c r="C30" i="1"/>
  <c r="C50" i="1" s="1"/>
  <c r="D30" i="1"/>
  <c r="A31" i="1"/>
  <c r="A51" i="1" s="1"/>
  <c r="C31" i="1"/>
  <c r="E31" i="1" s="1"/>
  <c r="D31" i="1"/>
  <c r="A32" i="1"/>
  <c r="C32" i="1"/>
  <c r="D32" i="1"/>
  <c r="A33" i="1"/>
  <c r="A53" i="1" s="1"/>
  <c r="C33" i="1"/>
  <c r="C53" i="1" s="1"/>
  <c r="D33" i="1"/>
  <c r="E33" i="1" s="1"/>
  <c r="A34" i="1"/>
  <c r="C34" i="1"/>
  <c r="E34" i="1" s="1"/>
  <c r="D34" i="1"/>
  <c r="C21" i="1"/>
  <c r="C41" i="1" s="1"/>
  <c r="D21" i="1"/>
  <c r="D41" i="1" s="1"/>
  <c r="E21" i="1"/>
  <c r="A21" i="1"/>
  <c r="E8" i="1"/>
  <c r="E9" i="1"/>
  <c r="E10" i="1"/>
  <c r="E11" i="1"/>
  <c r="E12" i="1"/>
  <c r="E13" i="1"/>
  <c r="E14" i="1"/>
  <c r="E15" i="1"/>
  <c r="C17" i="1"/>
  <c r="E26" i="1" l="1"/>
  <c r="E22" i="1"/>
  <c r="E42" i="1"/>
  <c r="C36" i="1"/>
  <c r="C46" i="1"/>
  <c r="E46" i="1" s="1"/>
  <c r="C51" i="1"/>
  <c r="C49" i="1"/>
  <c r="E30" i="1"/>
  <c r="C48" i="1"/>
  <c r="C56" i="1" s="1"/>
  <c r="E27" i="1"/>
  <c r="I2" i="1"/>
  <c r="D7" i="1" s="1"/>
  <c r="E7" i="1" s="1"/>
  <c r="H10" i="1"/>
  <c r="D6" i="1" l="1"/>
  <c r="E6" i="1" s="1"/>
  <c r="D4" i="1"/>
  <c r="E4" i="1" s="1"/>
  <c r="E3" i="1"/>
  <c r="D5" i="1"/>
  <c r="E5" i="1" s="1"/>
  <c r="E17" i="1" l="1"/>
  <c r="H21" i="1"/>
  <c r="H22" i="1" s="1"/>
  <c r="H23" i="1" s="1"/>
  <c r="I33" i="1" l="1"/>
  <c r="D53" i="1" s="1"/>
  <c r="E53" i="1" s="1"/>
  <c r="I34" i="1"/>
  <c r="D54" i="1" s="1"/>
  <c r="E54" i="1" s="1"/>
  <c r="I27" i="1"/>
  <c r="D47" i="1" s="1"/>
  <c r="E47" i="1" s="1"/>
  <c r="I30" i="1"/>
  <c r="D50" i="1" s="1"/>
  <c r="E50" i="1" s="1"/>
  <c r="I31" i="1"/>
  <c r="D51" i="1" s="1"/>
  <c r="E51" i="1" s="1"/>
  <c r="I28" i="1"/>
  <c r="D48" i="1" s="1"/>
  <c r="E48" i="1" s="1"/>
  <c r="I32" i="1"/>
  <c r="D52" i="1" s="1"/>
  <c r="E52" i="1" s="1"/>
  <c r="I29" i="1"/>
  <c r="D49" i="1" s="1"/>
  <c r="E49" i="1" s="1"/>
  <c r="C58" i="1" l="1"/>
</calcChain>
</file>

<file path=xl/sharedStrings.xml><?xml version="1.0" encoding="utf-8"?>
<sst xmlns="http://schemas.openxmlformats.org/spreadsheetml/2006/main" count="53" uniqueCount="32">
  <si>
    <t>Generator Type</t>
  </si>
  <si>
    <t>TEC</t>
  </si>
  <si>
    <t>Year Round Transport Model Scaling</t>
  </si>
  <si>
    <t>Biomass</t>
  </si>
  <si>
    <t>CCGT</t>
  </si>
  <si>
    <t>CHP</t>
  </si>
  <si>
    <t>Coal</t>
  </si>
  <si>
    <t>Hydro</t>
  </si>
  <si>
    <t>Interconnectors</t>
  </si>
  <si>
    <t>Nuclear</t>
  </si>
  <si>
    <t>OCGT</t>
  </si>
  <si>
    <t>Pump Storage</t>
  </si>
  <si>
    <t>Tidal</t>
  </si>
  <si>
    <t>Wave</t>
  </si>
  <si>
    <t>Wind Offshore</t>
  </si>
  <si>
    <t>Wind Onshore</t>
  </si>
  <si>
    <t>Total unscaled</t>
  </si>
  <si>
    <t>ACS Demand</t>
  </si>
  <si>
    <t>Scaled Generation</t>
  </si>
  <si>
    <t>Variable  factor</t>
  </si>
  <si>
    <t>Total Unscaled</t>
  </si>
  <si>
    <t>New total with 10% min</t>
  </si>
  <si>
    <t>Reduction required</t>
  </si>
  <si>
    <t>Fixed factor reduction</t>
  </si>
  <si>
    <t>New fixed Factors</t>
  </si>
  <si>
    <t>Total Scaled</t>
  </si>
  <si>
    <t>Scaling Type</t>
  </si>
  <si>
    <t>Variable</t>
  </si>
  <si>
    <t>Fixed</t>
  </si>
  <si>
    <t>1. Initial Scaling Model - Can change TEC values and ACS Demand to use own figures</t>
  </si>
  <si>
    <t>3. Final Scaling Factors after adjusting fixed factors to ensure total scaled generation - ACS. Updates automatically do not change figures</t>
  </si>
  <si>
    <t>2. Floor applied - Takes figures above and moves variable scaling factor to 10% if required. Updates automatically do not change any figures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</si>
</sst>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_-;\-* #,##0.0_-;_-* &quot;-&quot;??_-;_-@_-"/>
    <numFmt numFmtId="165" formatCode="#,##0.000"/>
    <numFmt numFmtId="166" formatCode="#,##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9" fontId="0" fillId="0" borderId="0" xfId="0" applyNumberFormat="1"/>
    <xf numFmtId="165" fontId="0" fillId="0" borderId="0" xfId="0" applyNumberFormat="1"/>
    <xf numFmtId="166" fontId="0" fillId="0" borderId="0" xfId="0" applyNumberFormat="1"/>
    <xf numFmtId="43" fontId="0" fillId="0" borderId="0" xfId="0" applyNumberFormat="1"/>
    <xf numFmtId="0" fontId="1" fillId="0" borderId="0" xfId="0" applyFont="1"/>
    <xf numFmtId="0" fontId="1" fillId="0" borderId="1" xfId="0" applyFont="1" applyBorder="1"/>
    <xf numFmtId="9" fontId="0" fillId="0" borderId="1" xfId="0" applyNumberFormat="1" applyBorder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tabSelected="1" workbookViewId="0">
      <selection activeCell="A21" sqref="A21"/>
    </sheetView>
  </sheetViews>
  <sheetFormatPr defaultRowHeight="14.5" x14ac:dyDescent="0.35"/>
  <cols>
    <col min="1" max="2" width="16.90625" customWidth="1"/>
    <col min="3" max="3" width="17.453125" customWidth="1"/>
    <col min="4" max="4" width="34.08984375" customWidth="1"/>
    <col min="5" max="5" width="16" bestFit="1" customWidth="1"/>
    <col min="7" max="7" width="20.6328125" bestFit="1" customWidth="1"/>
    <col min="8" max="8" width="14.08984375" bestFit="1" customWidth="1"/>
    <col min="9" max="9" width="10.08984375" bestFit="1" customWidth="1"/>
  </cols>
  <sheetData>
    <row r="1" spans="1:9" x14ac:dyDescent="0.35">
      <c r="A1" s="6" t="s">
        <v>29</v>
      </c>
      <c r="B1" s="6"/>
    </row>
    <row r="2" spans="1:9" x14ac:dyDescent="0.35">
      <c r="A2" t="s">
        <v>0</v>
      </c>
      <c r="B2" t="s">
        <v>26</v>
      </c>
      <c r="C2" t="s">
        <v>1</v>
      </c>
      <c r="D2" t="s">
        <v>2</v>
      </c>
      <c r="E2" t="s">
        <v>18</v>
      </c>
      <c r="H2" t="s">
        <v>19</v>
      </c>
      <c r="I2" s="5">
        <f>(C18-(SUM(E8:E15)))/(SUM(C3:C7))</f>
        <v>-4.6242774566473986E-2</v>
      </c>
    </row>
    <row r="3" spans="1:9" x14ac:dyDescent="0.35">
      <c r="A3" t="s">
        <v>3</v>
      </c>
      <c r="B3" t="s">
        <v>27</v>
      </c>
      <c r="C3" s="9">
        <v>2000</v>
      </c>
      <c r="D3" s="2">
        <f>I2</f>
        <v>-4.6242774566473986E-2</v>
      </c>
      <c r="E3" s="5">
        <f>C3*D3</f>
        <v>-92.485549132947966</v>
      </c>
    </row>
    <row r="4" spans="1:9" x14ac:dyDescent="0.35">
      <c r="A4" t="s">
        <v>4</v>
      </c>
      <c r="B4" t="s">
        <v>27</v>
      </c>
      <c r="C4" s="9">
        <v>30000</v>
      </c>
      <c r="D4" s="2">
        <f>I2</f>
        <v>-4.6242774566473986E-2</v>
      </c>
      <c r="E4" s="5">
        <f t="shared" ref="E4:E15" si="0">C4*D4</f>
        <v>-1387.2832369942196</v>
      </c>
    </row>
    <row r="5" spans="1:9" x14ac:dyDescent="0.35">
      <c r="A5" t="s">
        <v>5</v>
      </c>
      <c r="B5" t="s">
        <v>27</v>
      </c>
      <c r="C5" s="9">
        <v>2000</v>
      </c>
      <c r="D5" s="2">
        <f>I2</f>
        <v>-4.6242774566473986E-2</v>
      </c>
      <c r="E5" s="5">
        <f t="shared" si="0"/>
        <v>-92.485549132947966</v>
      </c>
    </row>
    <row r="6" spans="1:9" x14ac:dyDescent="0.35">
      <c r="A6" t="s">
        <v>6</v>
      </c>
      <c r="B6" t="s">
        <v>27</v>
      </c>
      <c r="C6" s="9">
        <v>0</v>
      </c>
      <c r="D6" s="2">
        <f>I2</f>
        <v>-4.6242774566473986E-2</v>
      </c>
      <c r="E6" s="5">
        <f t="shared" si="0"/>
        <v>0</v>
      </c>
    </row>
    <row r="7" spans="1:9" x14ac:dyDescent="0.35">
      <c r="A7" t="s">
        <v>7</v>
      </c>
      <c r="B7" t="s">
        <v>27</v>
      </c>
      <c r="C7" s="9">
        <v>600</v>
      </c>
      <c r="D7" s="2">
        <f>I2</f>
        <v>-4.6242774566473986E-2</v>
      </c>
      <c r="E7" s="5">
        <f t="shared" si="0"/>
        <v>-27.745664739884393</v>
      </c>
    </row>
    <row r="8" spans="1:9" x14ac:dyDescent="0.35">
      <c r="A8" t="s">
        <v>8</v>
      </c>
      <c r="B8" t="s">
        <v>28</v>
      </c>
      <c r="C8" s="9">
        <v>10000</v>
      </c>
      <c r="D8" s="2">
        <v>1</v>
      </c>
      <c r="E8" s="5">
        <f t="shared" si="0"/>
        <v>10000</v>
      </c>
    </row>
    <row r="9" spans="1:9" x14ac:dyDescent="0.35">
      <c r="A9" t="s">
        <v>9</v>
      </c>
      <c r="B9" t="s">
        <v>28</v>
      </c>
      <c r="C9" s="9">
        <v>6000</v>
      </c>
      <c r="D9" s="2">
        <v>0.85</v>
      </c>
      <c r="E9" s="5">
        <f t="shared" si="0"/>
        <v>5100</v>
      </c>
    </row>
    <row r="10" spans="1:9" x14ac:dyDescent="0.35">
      <c r="A10" t="s">
        <v>10</v>
      </c>
      <c r="B10" t="s">
        <v>28</v>
      </c>
      <c r="C10" s="9">
        <v>2000</v>
      </c>
      <c r="D10" s="2">
        <v>0</v>
      </c>
      <c r="E10" s="5">
        <f t="shared" si="0"/>
        <v>0</v>
      </c>
      <c r="H10" s="5">
        <f>SUM(E8:E15)</f>
        <v>51600</v>
      </c>
    </row>
    <row r="11" spans="1:9" x14ac:dyDescent="0.35">
      <c r="A11" t="s">
        <v>11</v>
      </c>
      <c r="B11" t="s">
        <v>28</v>
      </c>
      <c r="C11" s="9">
        <v>10000</v>
      </c>
      <c r="D11" s="2">
        <v>0.5</v>
      </c>
      <c r="E11" s="5">
        <f t="shared" si="0"/>
        <v>5000</v>
      </c>
    </row>
    <row r="12" spans="1:9" x14ac:dyDescent="0.35">
      <c r="A12" t="s">
        <v>12</v>
      </c>
      <c r="B12" t="s">
        <v>28</v>
      </c>
      <c r="C12" s="9">
        <v>0</v>
      </c>
      <c r="D12" s="2">
        <v>0.7</v>
      </c>
      <c r="E12" s="5">
        <f t="shared" si="0"/>
        <v>0</v>
      </c>
    </row>
    <row r="13" spans="1:9" x14ac:dyDescent="0.35">
      <c r="A13" t="s">
        <v>13</v>
      </c>
      <c r="B13" t="s">
        <v>28</v>
      </c>
      <c r="C13" s="9">
        <v>0</v>
      </c>
      <c r="D13" s="2">
        <v>0.7</v>
      </c>
      <c r="E13" s="5">
        <f t="shared" si="0"/>
        <v>0</v>
      </c>
    </row>
    <row r="14" spans="1:9" x14ac:dyDescent="0.35">
      <c r="A14" t="s">
        <v>14</v>
      </c>
      <c r="B14" t="s">
        <v>28</v>
      </c>
      <c r="C14" s="9">
        <v>25000</v>
      </c>
      <c r="D14" s="2">
        <v>0.7</v>
      </c>
      <c r="E14" s="5">
        <f t="shared" si="0"/>
        <v>17500</v>
      </c>
    </row>
    <row r="15" spans="1:9" x14ac:dyDescent="0.35">
      <c r="A15" t="s">
        <v>15</v>
      </c>
      <c r="B15" t="s">
        <v>28</v>
      </c>
      <c r="C15" s="9">
        <v>20000</v>
      </c>
      <c r="D15" s="2">
        <v>0.7</v>
      </c>
      <c r="E15" s="5">
        <f t="shared" si="0"/>
        <v>14000</v>
      </c>
    </row>
    <row r="16" spans="1:9" x14ac:dyDescent="0.35">
      <c r="C16" s="1"/>
      <c r="D16" s="2"/>
    </row>
    <row r="17" spans="1:9" x14ac:dyDescent="0.35">
      <c r="A17" t="s">
        <v>16</v>
      </c>
      <c r="C17" s="3">
        <f>SUM(C3:C15)</f>
        <v>107600</v>
      </c>
      <c r="D17" s="4"/>
      <c r="E17" s="5">
        <f>SUM(E3:E15)</f>
        <v>50000</v>
      </c>
    </row>
    <row r="18" spans="1:9" x14ac:dyDescent="0.35">
      <c r="A18" t="s">
        <v>17</v>
      </c>
      <c r="C18" s="9">
        <v>50000</v>
      </c>
    </row>
    <row r="20" spans="1:9" x14ac:dyDescent="0.35">
      <c r="A20" s="6" t="s">
        <v>31</v>
      </c>
      <c r="B20" s="6"/>
    </row>
    <row r="21" spans="1:9" x14ac:dyDescent="0.35">
      <c r="A21" t="str">
        <f>A2</f>
        <v>Generator Type</v>
      </c>
      <c r="C21" t="str">
        <f t="shared" ref="C21:E21" si="1">C2</f>
        <v>TEC</v>
      </c>
      <c r="D21" t="str">
        <f t="shared" si="1"/>
        <v>Year Round Transport Model Scaling</v>
      </c>
      <c r="E21" t="str">
        <f t="shared" si="1"/>
        <v>Scaled Generation</v>
      </c>
      <c r="G21" t="s">
        <v>21</v>
      </c>
      <c r="H21">
        <f>SUM(E22:E34)</f>
        <v>55060</v>
      </c>
    </row>
    <row r="22" spans="1:9" x14ac:dyDescent="0.35">
      <c r="A22" t="str">
        <f t="shared" ref="A22:C22" si="2">A3</f>
        <v>Biomass</v>
      </c>
      <c r="C22">
        <f t="shared" si="2"/>
        <v>2000</v>
      </c>
      <c r="D22" s="2">
        <f>IF(D3&lt;0.1,10%,D3)</f>
        <v>0.1</v>
      </c>
      <c r="E22">
        <f>C22*D22</f>
        <v>200</v>
      </c>
      <c r="G22" t="s">
        <v>22</v>
      </c>
      <c r="H22">
        <f>H21-C37</f>
        <v>5060</v>
      </c>
    </row>
    <row r="23" spans="1:9" x14ac:dyDescent="0.35">
      <c r="A23" t="str">
        <f t="shared" ref="A23:C23" si="3">A4</f>
        <v>CCGT</v>
      </c>
      <c r="C23">
        <f t="shared" si="3"/>
        <v>30000</v>
      </c>
      <c r="D23" s="2">
        <f t="shared" ref="D23:D26" si="4">IF(D4&lt;0.1,10%,D4)</f>
        <v>0.1</v>
      </c>
      <c r="E23">
        <f t="shared" ref="E23:E34" si="5">C23*D23</f>
        <v>3000</v>
      </c>
      <c r="G23" t="s">
        <v>23</v>
      </c>
      <c r="H23">
        <f>((SUM(E27:E34))-H22)/(SUM(E27:E34))</f>
        <v>0.90193798449612406</v>
      </c>
    </row>
    <row r="24" spans="1:9" x14ac:dyDescent="0.35">
      <c r="A24" t="str">
        <f t="shared" ref="A24:C24" si="6">A5</f>
        <v>CHP</v>
      </c>
      <c r="C24">
        <f t="shared" si="6"/>
        <v>2000</v>
      </c>
      <c r="D24" s="2">
        <f t="shared" si="4"/>
        <v>0.1</v>
      </c>
      <c r="E24">
        <f t="shared" si="5"/>
        <v>200</v>
      </c>
    </row>
    <row r="25" spans="1:9" x14ac:dyDescent="0.35">
      <c r="A25" t="str">
        <f t="shared" ref="A25:C25" si="7">A6</f>
        <v>Coal</v>
      </c>
      <c r="C25">
        <f t="shared" si="7"/>
        <v>0</v>
      </c>
      <c r="D25" s="2">
        <f t="shared" si="4"/>
        <v>0.1</v>
      </c>
      <c r="E25">
        <f t="shared" si="5"/>
        <v>0</v>
      </c>
    </row>
    <row r="26" spans="1:9" x14ac:dyDescent="0.35">
      <c r="A26" t="str">
        <f t="shared" ref="A26:C26" si="8">A7</f>
        <v>Hydro</v>
      </c>
      <c r="C26">
        <f t="shared" si="8"/>
        <v>600</v>
      </c>
      <c r="D26" s="2">
        <f t="shared" si="4"/>
        <v>0.1</v>
      </c>
      <c r="E26">
        <f t="shared" si="5"/>
        <v>60</v>
      </c>
    </row>
    <row r="27" spans="1:9" x14ac:dyDescent="0.35">
      <c r="A27" t="str">
        <f t="shared" ref="A27:D27" si="9">A8</f>
        <v>Interconnectors</v>
      </c>
      <c r="C27">
        <f t="shared" si="9"/>
        <v>10000</v>
      </c>
      <c r="D27" s="2">
        <f t="shared" si="9"/>
        <v>1</v>
      </c>
      <c r="E27">
        <f t="shared" si="5"/>
        <v>10000</v>
      </c>
      <c r="G27" s="6" t="s">
        <v>24</v>
      </c>
      <c r="H27" s="7" t="s">
        <v>8</v>
      </c>
      <c r="I27" s="8">
        <f>D27*$H$23</f>
        <v>0.90193798449612406</v>
      </c>
    </row>
    <row r="28" spans="1:9" x14ac:dyDescent="0.35">
      <c r="A28" t="str">
        <f t="shared" ref="A28:D28" si="10">A9</f>
        <v>Nuclear</v>
      </c>
      <c r="C28">
        <f t="shared" si="10"/>
        <v>6000</v>
      </c>
      <c r="D28" s="2">
        <f t="shared" si="10"/>
        <v>0.85</v>
      </c>
      <c r="E28">
        <f t="shared" si="5"/>
        <v>5100</v>
      </c>
      <c r="G28" s="6"/>
      <c r="H28" s="7" t="s">
        <v>9</v>
      </c>
      <c r="I28" s="8">
        <f t="shared" ref="I28:I34" si="11">D28*$H$23</f>
        <v>0.76664728682170546</v>
      </c>
    </row>
    <row r="29" spans="1:9" x14ac:dyDescent="0.35">
      <c r="A29" t="str">
        <f t="shared" ref="A29:D29" si="12">A10</f>
        <v>OCGT</v>
      </c>
      <c r="C29">
        <f t="shared" si="12"/>
        <v>2000</v>
      </c>
      <c r="D29" s="2">
        <f t="shared" si="12"/>
        <v>0</v>
      </c>
      <c r="E29">
        <f t="shared" si="5"/>
        <v>0</v>
      </c>
      <c r="G29" s="6"/>
      <c r="H29" s="7" t="s">
        <v>10</v>
      </c>
      <c r="I29" s="8">
        <f t="shared" si="11"/>
        <v>0</v>
      </c>
    </row>
    <row r="30" spans="1:9" x14ac:dyDescent="0.35">
      <c r="A30" t="str">
        <f t="shared" ref="A30:D30" si="13">A11</f>
        <v>Pump Storage</v>
      </c>
      <c r="C30">
        <f t="shared" si="13"/>
        <v>10000</v>
      </c>
      <c r="D30" s="2">
        <f t="shared" si="13"/>
        <v>0.5</v>
      </c>
      <c r="E30">
        <f t="shared" si="5"/>
        <v>5000</v>
      </c>
      <c r="G30" s="6"/>
      <c r="H30" s="7" t="s">
        <v>11</v>
      </c>
      <c r="I30" s="8">
        <f t="shared" si="11"/>
        <v>0.45096899224806203</v>
      </c>
    </row>
    <row r="31" spans="1:9" x14ac:dyDescent="0.35">
      <c r="A31" t="str">
        <f t="shared" ref="A31:D31" si="14">A12</f>
        <v>Tidal</v>
      </c>
      <c r="C31">
        <f t="shared" si="14"/>
        <v>0</v>
      </c>
      <c r="D31" s="2">
        <f t="shared" si="14"/>
        <v>0.7</v>
      </c>
      <c r="E31">
        <f t="shared" si="5"/>
        <v>0</v>
      </c>
      <c r="G31" s="6"/>
      <c r="H31" s="7" t="s">
        <v>12</v>
      </c>
      <c r="I31" s="8">
        <f t="shared" si="11"/>
        <v>0.63135658914728676</v>
      </c>
    </row>
    <row r="32" spans="1:9" x14ac:dyDescent="0.35">
      <c r="A32" t="str">
        <f t="shared" ref="A32:D32" si="15">A13</f>
        <v>Wave</v>
      </c>
      <c r="C32">
        <f t="shared" si="15"/>
        <v>0</v>
      </c>
      <c r="D32" s="2">
        <f t="shared" si="15"/>
        <v>0.7</v>
      </c>
      <c r="E32">
        <f t="shared" si="5"/>
        <v>0</v>
      </c>
      <c r="G32" s="6"/>
      <c r="H32" s="7" t="s">
        <v>13</v>
      </c>
      <c r="I32" s="8">
        <f t="shared" si="11"/>
        <v>0.63135658914728676</v>
      </c>
    </row>
    <row r="33" spans="1:9" x14ac:dyDescent="0.35">
      <c r="A33" t="str">
        <f t="shared" ref="A33:D33" si="16">A14</f>
        <v>Wind Offshore</v>
      </c>
      <c r="C33">
        <f t="shared" si="16"/>
        <v>25000</v>
      </c>
      <c r="D33" s="2">
        <f t="shared" si="16"/>
        <v>0.7</v>
      </c>
      <c r="E33">
        <f t="shared" si="5"/>
        <v>17500</v>
      </c>
      <c r="G33" s="6"/>
      <c r="H33" s="7" t="s">
        <v>14</v>
      </c>
      <c r="I33" s="8">
        <f t="shared" si="11"/>
        <v>0.63135658914728676</v>
      </c>
    </row>
    <row r="34" spans="1:9" x14ac:dyDescent="0.35">
      <c r="A34" t="str">
        <f t="shared" ref="A34:D34" si="17">A15</f>
        <v>Wind Onshore</v>
      </c>
      <c r="C34">
        <f t="shared" si="17"/>
        <v>20000</v>
      </c>
      <c r="D34" s="2">
        <f t="shared" si="17"/>
        <v>0.7</v>
      </c>
      <c r="E34">
        <f t="shared" si="5"/>
        <v>14000</v>
      </c>
      <c r="G34" s="6"/>
      <c r="H34" s="7" t="s">
        <v>15</v>
      </c>
      <c r="I34" s="8">
        <f t="shared" si="11"/>
        <v>0.63135658914728676</v>
      </c>
    </row>
    <row r="36" spans="1:9" x14ac:dyDescent="0.35">
      <c r="A36" t="s">
        <v>20</v>
      </c>
      <c r="C36">
        <f>SUM(C22:C34)</f>
        <v>107600</v>
      </c>
    </row>
    <row r="37" spans="1:9" x14ac:dyDescent="0.35">
      <c r="A37" t="str">
        <f>A18</f>
        <v>ACS Demand</v>
      </c>
      <c r="C37">
        <f>C18</f>
        <v>50000</v>
      </c>
    </row>
    <row r="40" spans="1:9" x14ac:dyDescent="0.35">
      <c r="A40" s="6" t="s">
        <v>30</v>
      </c>
    </row>
    <row r="41" spans="1:9" x14ac:dyDescent="0.35">
      <c r="A41" t="str">
        <f>A21</f>
        <v>Generator Type</v>
      </c>
      <c r="C41" t="str">
        <f t="shared" ref="C41:E41" si="18">C21</f>
        <v>TEC</v>
      </c>
      <c r="D41" t="str">
        <f t="shared" si="18"/>
        <v>Year Round Transport Model Scaling</v>
      </c>
      <c r="E41" t="str">
        <f t="shared" si="18"/>
        <v>Scaled Generation</v>
      </c>
    </row>
    <row r="42" spans="1:9" x14ac:dyDescent="0.35">
      <c r="A42" t="str">
        <f t="shared" ref="A42:D42" si="19">A22</f>
        <v>Biomass</v>
      </c>
      <c r="C42">
        <f t="shared" si="19"/>
        <v>2000</v>
      </c>
      <c r="D42" s="2">
        <f t="shared" si="19"/>
        <v>0.1</v>
      </c>
      <c r="E42">
        <f>C42*D42</f>
        <v>200</v>
      </c>
    </row>
    <row r="43" spans="1:9" x14ac:dyDescent="0.35">
      <c r="A43" t="str">
        <f t="shared" ref="A43:D43" si="20">A23</f>
        <v>CCGT</v>
      </c>
      <c r="C43">
        <f t="shared" si="20"/>
        <v>30000</v>
      </c>
      <c r="D43" s="2">
        <f t="shared" si="20"/>
        <v>0.1</v>
      </c>
      <c r="E43">
        <f t="shared" ref="E43:E46" si="21">C43*D43</f>
        <v>3000</v>
      </c>
    </row>
    <row r="44" spans="1:9" x14ac:dyDescent="0.35">
      <c r="A44" t="str">
        <f t="shared" ref="A44:D44" si="22">A24</f>
        <v>CHP</v>
      </c>
      <c r="C44">
        <f t="shared" si="22"/>
        <v>2000</v>
      </c>
      <c r="D44" s="2">
        <f t="shared" si="22"/>
        <v>0.1</v>
      </c>
      <c r="E44">
        <f t="shared" si="21"/>
        <v>200</v>
      </c>
    </row>
    <row r="45" spans="1:9" x14ac:dyDescent="0.35">
      <c r="A45" t="str">
        <f t="shared" ref="A45:D45" si="23">A25</f>
        <v>Coal</v>
      </c>
      <c r="C45">
        <f t="shared" si="23"/>
        <v>0</v>
      </c>
      <c r="D45" s="2">
        <f t="shared" si="23"/>
        <v>0.1</v>
      </c>
      <c r="E45">
        <f t="shared" si="21"/>
        <v>0</v>
      </c>
    </row>
    <row r="46" spans="1:9" x14ac:dyDescent="0.35">
      <c r="A46" t="str">
        <f t="shared" ref="A46:D46" si="24">A26</f>
        <v>Hydro</v>
      </c>
      <c r="C46">
        <f t="shared" si="24"/>
        <v>600</v>
      </c>
      <c r="D46" s="2">
        <f t="shared" si="24"/>
        <v>0.1</v>
      </c>
      <c r="E46">
        <f t="shared" si="21"/>
        <v>60</v>
      </c>
    </row>
    <row r="47" spans="1:9" x14ac:dyDescent="0.35">
      <c r="A47" t="str">
        <f t="shared" ref="A47:C47" si="25">A27</f>
        <v>Interconnectors</v>
      </c>
      <c r="C47">
        <f t="shared" si="25"/>
        <v>10000</v>
      </c>
      <c r="D47" s="2">
        <f>I27</f>
        <v>0.90193798449612406</v>
      </c>
      <c r="E47">
        <f>C47*D47</f>
        <v>9019.3798449612405</v>
      </c>
    </row>
    <row r="48" spans="1:9" x14ac:dyDescent="0.35">
      <c r="A48" t="str">
        <f t="shared" ref="A48:C48" si="26">A28</f>
        <v>Nuclear</v>
      </c>
      <c r="C48">
        <f t="shared" si="26"/>
        <v>6000</v>
      </c>
      <c r="D48" s="2">
        <f t="shared" ref="D48:D54" si="27">I28</f>
        <v>0.76664728682170546</v>
      </c>
      <c r="E48">
        <f t="shared" ref="E48:E54" si="28">C48*D48</f>
        <v>4599.8837209302328</v>
      </c>
    </row>
    <row r="49" spans="1:5" x14ac:dyDescent="0.35">
      <c r="A49" t="str">
        <f t="shared" ref="A49:C49" si="29">A29</f>
        <v>OCGT</v>
      </c>
      <c r="C49">
        <f t="shared" si="29"/>
        <v>2000</v>
      </c>
      <c r="D49" s="2">
        <f t="shared" si="27"/>
        <v>0</v>
      </c>
      <c r="E49">
        <f t="shared" si="28"/>
        <v>0</v>
      </c>
    </row>
    <row r="50" spans="1:5" x14ac:dyDescent="0.35">
      <c r="A50" t="str">
        <f>A30</f>
        <v>Pump Storage</v>
      </c>
      <c r="C50">
        <f t="shared" ref="C50" si="30">C30</f>
        <v>10000</v>
      </c>
      <c r="D50" s="2">
        <f t="shared" si="27"/>
        <v>0.45096899224806203</v>
      </c>
      <c r="E50">
        <f t="shared" si="28"/>
        <v>4509.6899224806202</v>
      </c>
    </row>
    <row r="51" spans="1:5" x14ac:dyDescent="0.35">
      <c r="A51" t="str">
        <f t="shared" ref="A51:C51" si="31">A31</f>
        <v>Tidal</v>
      </c>
      <c r="C51">
        <f t="shared" si="31"/>
        <v>0</v>
      </c>
      <c r="D51" s="2">
        <f t="shared" si="27"/>
        <v>0.63135658914728676</v>
      </c>
      <c r="E51">
        <f t="shared" si="28"/>
        <v>0</v>
      </c>
    </row>
    <row r="52" spans="1:5" x14ac:dyDescent="0.35">
      <c r="A52" t="str">
        <f t="shared" ref="A52:C53" si="32">A32</f>
        <v>Wave</v>
      </c>
      <c r="C52">
        <f t="shared" si="32"/>
        <v>0</v>
      </c>
      <c r="D52" s="2">
        <f t="shared" si="27"/>
        <v>0.63135658914728676</v>
      </c>
      <c r="E52">
        <f t="shared" si="28"/>
        <v>0</v>
      </c>
    </row>
    <row r="53" spans="1:5" x14ac:dyDescent="0.35">
      <c r="A53" t="str">
        <f>A33</f>
        <v>Wind Offshore</v>
      </c>
      <c r="C53">
        <f t="shared" si="32"/>
        <v>25000</v>
      </c>
      <c r="D53" s="2">
        <f t="shared" si="27"/>
        <v>0.63135658914728676</v>
      </c>
      <c r="E53">
        <f t="shared" si="28"/>
        <v>15783.91472868217</v>
      </c>
    </row>
    <row r="54" spans="1:5" x14ac:dyDescent="0.35">
      <c r="A54" t="str">
        <f>A34</f>
        <v>Wind Onshore</v>
      </c>
      <c r="C54">
        <f t="shared" ref="C54" si="33">C34</f>
        <v>20000</v>
      </c>
      <c r="D54" s="2">
        <f t="shared" si="27"/>
        <v>0.63135658914728676</v>
      </c>
      <c r="E54">
        <f t="shared" si="28"/>
        <v>12627.131782945735</v>
      </c>
    </row>
    <row r="56" spans="1:5" x14ac:dyDescent="0.35">
      <c r="A56" t="s">
        <v>20</v>
      </c>
      <c r="C56">
        <f>SUM(C42:C54)</f>
        <v>107600</v>
      </c>
    </row>
    <row r="57" spans="1:5" x14ac:dyDescent="0.35">
      <c r="A57" t="s">
        <v>17</v>
      </c>
      <c r="C57" s="1">
        <f>C18</f>
        <v>50000</v>
      </c>
    </row>
    <row r="58" spans="1:5" x14ac:dyDescent="0.35">
      <c r="A58" t="s">
        <v>25</v>
      </c>
      <c r="C58">
        <f>SUM(E42:E54)</f>
        <v>49999.999999999993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01143909-D4C6-42AB-80B0-ED23C9F57812}"/>
</file>

<file path=customXml/itemProps2.xml><?xml version="1.0" encoding="utf-8"?>
<ds:datastoreItem xmlns:ds="http://schemas.openxmlformats.org/officeDocument/2006/customXml" ds:itemID="{C0A530ED-E2A6-4445-8DC7-AF7CFD133981}"/>
</file>

<file path=customXml/itemProps3.xml><?xml version="1.0" encoding="utf-8"?>
<ds:datastoreItem xmlns:ds="http://schemas.openxmlformats.org/officeDocument/2006/customXml" ds:itemID="{D54BF0B8-DCD5-461D-ACD0-A99101CCAC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Cahill, Martin</dc:creator>
  <cp:lastModifiedBy>Goult(ESO), Claire</cp:lastModifiedBy>
  <dcterms:created xsi:type="dcterms:W3CDTF">2024-04-10T15:36:13Z</dcterms:created>
  <dcterms:modified xsi:type="dcterms:W3CDTF">2024-04-12T12:51:11Z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