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4. Workgroup Meeting/WG11 22 November 2023/"/>
    </mc:Choice>
  </mc:AlternateContent>
  <xr:revisionPtr revIDLastSave="0" documentId="8_{2325DBC8-1422-4EC7-B1D6-BBD310BBE465}" xr6:coauthVersionLast="47" xr6:coauthVersionMax="47" xr10:uidLastSave="{00000000-0000-0000-0000-000000000000}"/>
  <bookViews>
    <workbookView xWindow="-28920" yWindow="-120" windowWidth="29040" windowHeight="15840" xr2:uid="{13C1EA7D-C6A5-433A-8029-B4EF075B6278}"/>
  </bookViews>
  <sheets>
    <sheet name="WACM1 examp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0" i="1" l="1"/>
  <c r="D98" i="1"/>
  <c r="J88" i="1"/>
  <c r="K88" i="1"/>
  <c r="D97" i="1"/>
  <c r="D63" i="1"/>
  <c r="D62" i="1"/>
  <c r="J79" i="1"/>
  <c r="K79" i="1" s="1"/>
  <c r="D79" i="1"/>
  <c r="D35" i="1"/>
  <c r="D92" i="1"/>
  <c r="D90" i="1"/>
  <c r="D81" i="1"/>
  <c r="D73" i="1"/>
  <c r="D71" i="1"/>
  <c r="D86" i="1"/>
  <c r="D70" i="1"/>
  <c r="D38" i="1"/>
  <c r="D55" i="1"/>
  <c r="D44" i="1"/>
  <c r="D36" i="1"/>
  <c r="D57" i="1"/>
  <c r="D46" i="1"/>
  <c r="D51" i="1"/>
  <c r="J51" i="1" s="1"/>
  <c r="J86" i="1" l="1"/>
  <c r="K86" i="1" s="1"/>
  <c r="K51" i="1"/>
  <c r="D52" i="1"/>
  <c r="D87" i="1"/>
  <c r="D88" i="1" s="1"/>
  <c r="D43" i="1"/>
  <c r="J43" i="1" s="1"/>
  <c r="D78" i="1"/>
  <c r="D72" i="1"/>
  <c r="D74" i="1" s="1"/>
  <c r="D37" i="1"/>
  <c r="D39" i="1" s="1"/>
  <c r="D54" i="1" l="1"/>
  <c r="J52" i="1"/>
  <c r="J78" i="1"/>
  <c r="D80" i="1"/>
  <c r="D27" i="1" s="1"/>
  <c r="K43" i="1"/>
  <c r="J87" i="1"/>
  <c r="D89" i="1"/>
  <c r="D91" i="1" s="1"/>
  <c r="D28" i="1" s="1"/>
  <c r="D26" i="1"/>
  <c r="D45" i="1"/>
  <c r="D16" i="1"/>
  <c r="D82" i="1" l="1"/>
  <c r="D17" i="1"/>
  <c r="J44" i="1"/>
  <c r="K87" i="1"/>
  <c r="K52" i="1"/>
  <c r="D93" i="1"/>
  <c r="K78" i="1"/>
  <c r="J80" i="1"/>
  <c r="D53" i="1"/>
  <c r="D47" i="1"/>
  <c r="D56" i="1"/>
  <c r="K80" i="1" l="1"/>
  <c r="K81" i="1" s="1"/>
  <c r="J89" i="1"/>
  <c r="K89" i="1" s="1"/>
  <c r="D58" i="1"/>
  <c r="J53" i="1"/>
  <c r="K44" i="1"/>
  <c r="J45" i="1"/>
  <c r="K45" i="1" s="1"/>
  <c r="K46" i="1" s="1"/>
  <c r="D18" i="1"/>
  <c r="K53" i="1" l="1"/>
  <c r="J54" i="1"/>
  <c r="K54" i="1" s="1"/>
  <c r="K55" i="1" s="1"/>
</calcChain>
</file>

<file path=xl/sharedStrings.xml><?xml version="1.0" encoding="utf-8"?>
<sst xmlns="http://schemas.openxmlformats.org/spreadsheetml/2006/main" count="157" uniqueCount="46">
  <si>
    <t>Baseline Tariffs</t>
  </si>
  <si>
    <t>2028/29</t>
  </si>
  <si>
    <t>Wider Revenue + Pre-Existing Assets Revenue (£m)</t>
  </si>
  <si>
    <t>Revenue Subject to €2.5/MWh Cap (£m)</t>
  </si>
  <si>
    <t>Generation Adjustment Revenue (£m)</t>
  </si>
  <si>
    <t>Gen Charging Base (GW)</t>
  </si>
  <si>
    <t>Generation Adjustment Tariff (£/kW)</t>
  </si>
  <si>
    <t>Demand Consumption (TWh)</t>
  </si>
  <si>
    <t>Unconstrained</t>
  </si>
  <si>
    <t>Unconstrained impact</t>
  </si>
  <si>
    <t>Sensitivity 2</t>
  </si>
  <si>
    <t>CMP413 capped change in Wider Revenue + Pre-Existing Assets Revenue (£m)</t>
  </si>
  <si>
    <t>Unconstrained change in Wider Revenue + Pre-Existing Assets Revenue (£m)</t>
  </si>
  <si>
    <t>CMP413 Original impact</t>
  </si>
  <si>
    <t>CMP413 WACM1 impact</t>
  </si>
  <si>
    <t>as per CMP413 original</t>
  </si>
  <si>
    <t>as per unconstrained</t>
  </si>
  <si>
    <t>as per sensitivity 2 in Annex 12</t>
  </si>
  <si>
    <t>Comments</t>
  </si>
  <si>
    <t>Unconstrained - Capped</t>
  </si>
  <si>
    <t xml:space="preserve">WACM 1 non-locational generation tariff (£/kW) </t>
  </si>
  <si>
    <t>CMP413 Original</t>
  </si>
  <si>
    <t>CMP413 WACM 1</t>
  </si>
  <si>
    <t>Limiting Regulation adjustment</t>
  </si>
  <si>
    <t>WACM1 non-locational tariff</t>
  </si>
  <si>
    <t xml:space="preserve">WACM 1 Non-locational Adjustment Tariff - Generation Recovery </t>
  </si>
  <si>
    <t>Sensitivity 4</t>
  </si>
  <si>
    <t>as per sensitivity 4 in Annex 12</t>
  </si>
  <si>
    <t xml:space="preserve">Wider Revenue + Pre-Existing Assets Revenue + CMP413 WACM1 revenue (£m) </t>
  </si>
  <si>
    <t>Net Revenue recovered - Sensitivity 2</t>
  </si>
  <si>
    <t>Net Revenue recovered - Sensitivity 4</t>
  </si>
  <si>
    <t>as per Annex 12</t>
  </si>
  <si>
    <t>workings below</t>
  </si>
  <si>
    <t>£m</t>
  </si>
  <si>
    <t>£ per Unit</t>
  </si>
  <si>
    <t>Change in Gen Locational</t>
  </si>
  <si>
    <t>£/kW</t>
  </si>
  <si>
    <t>Change in Gen Adjustment</t>
  </si>
  <si>
    <t>Change in Demand Residual</t>
  </si>
  <si>
    <t>£/MWh</t>
  </si>
  <si>
    <t>Domestic impact per Year (£)</t>
  </si>
  <si>
    <t>£/Customer/Year</t>
  </si>
  <si>
    <t>Change in Gen Non Locational Adjustment Tariff</t>
  </si>
  <si>
    <t>Tariffs</t>
  </si>
  <si>
    <t>Peak Security, Year Round Shared and Year Round not shared</t>
  </si>
  <si>
    <t>As per CMP413 Original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</si>
</sst>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Border="1"/>
    <xf numFmtId="0" fontId="0" fillId="0" borderId="0" xfId="0" applyFont="1" applyBorder="1"/>
    <xf numFmtId="164" fontId="1" fillId="0" borderId="0" xfId="0" applyNumberFormat="1" applyFont="1" applyBorder="1"/>
    <xf numFmtId="0" fontId="1" fillId="3" borderId="0" xfId="0" applyFont="1" applyFill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392F-230D-4174-8C4E-77414160FA3D}">
  <dimension ref="B2:L98"/>
  <sheetViews>
    <sheetView tabSelected="1" zoomScale="75" zoomScaleNormal="75" workbookViewId="0">
      <selection activeCell="H68" sqref="H68"/>
    </sheetView>
  </sheetViews>
  <sheetFormatPr defaultRowHeight="14.5" x14ac:dyDescent="0.35"/>
  <cols>
    <col min="2" max="2" width="69.6328125" bestFit="1" customWidth="1"/>
    <col min="3" max="3" width="34.1796875" bestFit="1" customWidth="1"/>
    <col min="4" max="4" width="10.7265625" customWidth="1"/>
    <col min="9" max="9" width="27.1796875" customWidth="1"/>
    <col min="12" max="12" width="18.08984375" customWidth="1"/>
  </cols>
  <sheetData>
    <row r="2" spans="2:4" x14ac:dyDescent="0.35">
      <c r="B2" s="9" t="s">
        <v>0</v>
      </c>
      <c r="C2" s="9" t="s">
        <v>18</v>
      </c>
      <c r="D2" s="1" t="s">
        <v>1</v>
      </c>
    </row>
    <row r="3" spans="2:4" x14ac:dyDescent="0.35">
      <c r="B3" s="8" t="s">
        <v>2</v>
      </c>
      <c r="C3" s="8" t="s">
        <v>31</v>
      </c>
      <c r="D3" s="3">
        <v>1017.9115977744503</v>
      </c>
    </row>
    <row r="4" spans="2:4" x14ac:dyDescent="0.35">
      <c r="B4" s="8" t="s">
        <v>3</v>
      </c>
      <c r="C4" s="8" t="s">
        <v>31</v>
      </c>
      <c r="D4" s="3">
        <v>354.47734147074772</v>
      </c>
    </row>
    <row r="5" spans="2:4" x14ac:dyDescent="0.35">
      <c r="B5" s="8" t="s">
        <v>4</v>
      </c>
      <c r="C5" s="8" t="s">
        <v>31</v>
      </c>
      <c r="D5" s="3">
        <v>-663.43425630370257</v>
      </c>
    </row>
    <row r="6" spans="2:4" x14ac:dyDescent="0.35">
      <c r="B6" s="8" t="s">
        <v>5</v>
      </c>
      <c r="C6" s="8" t="s">
        <v>31</v>
      </c>
      <c r="D6" s="3">
        <v>106.91911499999991</v>
      </c>
    </row>
    <row r="7" spans="2:4" x14ac:dyDescent="0.35">
      <c r="B7" s="8" t="s">
        <v>6</v>
      </c>
      <c r="C7" s="8" t="s">
        <v>31</v>
      </c>
      <c r="D7" s="4">
        <v>-6.2050107345510961</v>
      </c>
    </row>
    <row r="8" spans="2:4" x14ac:dyDescent="0.35">
      <c r="B8" s="8" t="s">
        <v>7</v>
      </c>
      <c r="C8" s="8" t="s">
        <v>31</v>
      </c>
      <c r="D8" s="5">
        <v>270.88986678945741</v>
      </c>
    </row>
    <row r="9" spans="2:4" x14ac:dyDescent="0.35">
      <c r="B9" s="8"/>
      <c r="C9" s="2"/>
      <c r="D9" s="2"/>
    </row>
    <row r="10" spans="2:4" x14ac:dyDescent="0.35">
      <c r="B10" s="8"/>
      <c r="C10" s="2"/>
      <c r="D10" s="2"/>
    </row>
    <row r="11" spans="2:4" x14ac:dyDescent="0.35">
      <c r="B11" s="9" t="s">
        <v>10</v>
      </c>
      <c r="C11" s="9"/>
      <c r="D11" s="1" t="s">
        <v>1</v>
      </c>
    </row>
    <row r="12" spans="2:4" x14ac:dyDescent="0.35">
      <c r="B12" s="11" t="s">
        <v>12</v>
      </c>
      <c r="C12" s="11" t="s">
        <v>17</v>
      </c>
      <c r="D12" s="10">
        <v>-130.20941706052352</v>
      </c>
    </row>
    <row r="13" spans="2:4" x14ac:dyDescent="0.35">
      <c r="B13" s="11" t="s">
        <v>11</v>
      </c>
      <c r="C13" s="11" t="s">
        <v>17</v>
      </c>
      <c r="D13" s="10">
        <v>-1.6996603529133136</v>
      </c>
    </row>
    <row r="14" spans="2:4" x14ac:dyDescent="0.35">
      <c r="B14" s="8"/>
      <c r="C14" s="2"/>
      <c r="D14" s="2"/>
    </row>
    <row r="15" spans="2:4" x14ac:dyDescent="0.35">
      <c r="B15" s="16" t="s">
        <v>29</v>
      </c>
      <c r="C15" s="12"/>
      <c r="D15" s="17" t="s">
        <v>1</v>
      </c>
    </row>
    <row r="16" spans="2:4" x14ac:dyDescent="0.35">
      <c r="B16" s="13" t="s">
        <v>8</v>
      </c>
      <c r="C16" s="12" t="s">
        <v>32</v>
      </c>
      <c r="D16" s="18">
        <f>D35+D37</f>
        <v>354.47734147074777</v>
      </c>
    </row>
    <row r="17" spans="2:4" x14ac:dyDescent="0.35">
      <c r="B17" s="13" t="s">
        <v>21</v>
      </c>
      <c r="C17" s="12" t="s">
        <v>32</v>
      </c>
      <c r="D17" s="18">
        <f>D43+D45</f>
        <v>354.47734147074777</v>
      </c>
    </row>
    <row r="18" spans="2:4" x14ac:dyDescent="0.35">
      <c r="B18" s="13" t="s">
        <v>22</v>
      </c>
      <c r="C18" s="12" t="s">
        <v>32</v>
      </c>
      <c r="D18" s="18">
        <f>D51+D52+D56</f>
        <v>354.47734147074777</v>
      </c>
    </row>
    <row r="19" spans="2:4" x14ac:dyDescent="0.35">
      <c r="B19" s="13"/>
      <c r="C19" s="12"/>
      <c r="D19" s="14"/>
    </row>
    <row r="20" spans="2:4" x14ac:dyDescent="0.35">
      <c r="B20" s="13"/>
      <c r="C20" s="12"/>
      <c r="D20" s="14"/>
    </row>
    <row r="21" spans="2:4" x14ac:dyDescent="0.35">
      <c r="B21" s="9" t="s">
        <v>26</v>
      </c>
      <c r="C21" s="9"/>
      <c r="D21" s="1" t="s">
        <v>1</v>
      </c>
    </row>
    <row r="22" spans="2:4" x14ac:dyDescent="0.35">
      <c r="B22" s="11" t="s">
        <v>12</v>
      </c>
      <c r="C22" s="11" t="s">
        <v>27</v>
      </c>
      <c r="D22" s="10">
        <v>59.500824048053005</v>
      </c>
    </row>
    <row r="23" spans="2:4" x14ac:dyDescent="0.35">
      <c r="B23" s="11" t="s">
        <v>11</v>
      </c>
      <c r="C23" s="11" t="s">
        <v>27</v>
      </c>
      <c r="D23" s="10">
        <v>7.4296836130057926</v>
      </c>
    </row>
    <row r="24" spans="2:4" x14ac:dyDescent="0.35">
      <c r="B24" s="8"/>
      <c r="C24" s="2"/>
      <c r="D24" s="2"/>
    </row>
    <row r="25" spans="2:4" x14ac:dyDescent="0.35">
      <c r="B25" s="16" t="s">
        <v>30</v>
      </c>
      <c r="C25" s="12"/>
      <c r="D25" s="17" t="s">
        <v>1</v>
      </c>
    </row>
    <row r="26" spans="2:4" x14ac:dyDescent="0.35">
      <c r="B26" s="13" t="s">
        <v>8</v>
      </c>
      <c r="C26" s="12" t="s">
        <v>32</v>
      </c>
      <c r="D26" s="18">
        <f>D70+D72</f>
        <v>354.47734147074766</v>
      </c>
    </row>
    <row r="27" spans="2:4" x14ac:dyDescent="0.35">
      <c r="B27" s="13" t="s">
        <v>21</v>
      </c>
      <c r="C27" s="12" t="s">
        <v>32</v>
      </c>
      <c r="D27" s="18">
        <f>D78+D80</f>
        <v>302.40620103570041</v>
      </c>
    </row>
    <row r="28" spans="2:4" x14ac:dyDescent="0.35">
      <c r="B28" s="13" t="s">
        <v>22</v>
      </c>
      <c r="C28" s="12" t="s">
        <v>32</v>
      </c>
      <c r="D28" s="18">
        <f>D86+D87+D91</f>
        <v>354.47734147074766</v>
      </c>
    </row>
    <row r="30" spans="2:4" x14ac:dyDescent="0.35">
      <c r="B30" s="13"/>
      <c r="C30" s="12"/>
      <c r="D30" s="14"/>
    </row>
    <row r="32" spans="2:4" x14ac:dyDescent="0.35">
      <c r="B32" s="15" t="s">
        <v>10</v>
      </c>
    </row>
    <row r="33" spans="2:12" x14ac:dyDescent="0.35">
      <c r="B33" s="11"/>
      <c r="C33" s="11"/>
    </row>
    <row r="34" spans="2:12" x14ac:dyDescent="0.35">
      <c r="B34" s="9" t="s">
        <v>9</v>
      </c>
      <c r="C34" s="1"/>
      <c r="D34" s="1" t="s">
        <v>1</v>
      </c>
    </row>
    <row r="35" spans="2:12" x14ac:dyDescent="0.35">
      <c r="B35" s="8" t="s">
        <v>2</v>
      </c>
      <c r="C35" s="2"/>
      <c r="D35" s="3">
        <f>$D$3+D12</f>
        <v>887.70218071392685</v>
      </c>
    </row>
    <row r="36" spans="2:12" x14ac:dyDescent="0.35">
      <c r="B36" s="8" t="s">
        <v>3</v>
      </c>
      <c r="C36" s="2"/>
      <c r="D36" s="3">
        <f>$D$4</f>
        <v>354.47734147074772</v>
      </c>
    </row>
    <row r="37" spans="2:12" x14ac:dyDescent="0.35">
      <c r="B37" s="8" t="s">
        <v>4</v>
      </c>
      <c r="C37" s="2"/>
      <c r="D37" s="3">
        <f>D36-D35</f>
        <v>-533.22483924317908</v>
      </c>
    </row>
    <row r="38" spans="2:12" x14ac:dyDescent="0.35">
      <c r="B38" s="8" t="s">
        <v>5</v>
      </c>
      <c r="C38" s="2"/>
      <c r="D38" s="3">
        <f>$D$6</f>
        <v>106.91911499999991</v>
      </c>
    </row>
    <row r="39" spans="2:12" x14ac:dyDescent="0.35">
      <c r="B39" s="8" t="s">
        <v>6</v>
      </c>
      <c r="C39" s="2"/>
      <c r="D39" s="7">
        <f>D37/D38</f>
        <v>-4.9871796941377555</v>
      </c>
    </row>
    <row r="40" spans="2:12" x14ac:dyDescent="0.35">
      <c r="B40" s="8"/>
      <c r="C40" s="2"/>
      <c r="D40" s="2"/>
    </row>
    <row r="41" spans="2:12" x14ac:dyDescent="0.35">
      <c r="B41" s="8"/>
      <c r="C41" s="2"/>
      <c r="D41" s="2"/>
    </row>
    <row r="42" spans="2:12" x14ac:dyDescent="0.35">
      <c r="B42" s="9" t="s">
        <v>13</v>
      </c>
      <c r="C42" s="1"/>
      <c r="D42" s="1" t="s">
        <v>1</v>
      </c>
      <c r="I42" s="2"/>
      <c r="J42" s="2" t="s">
        <v>33</v>
      </c>
      <c r="K42" s="2" t="s">
        <v>34</v>
      </c>
      <c r="L42" s="2"/>
    </row>
    <row r="43" spans="2:12" x14ac:dyDescent="0.35">
      <c r="B43" s="8" t="s">
        <v>2</v>
      </c>
      <c r="C43" s="2"/>
      <c r="D43" s="3">
        <f>$D$3+$D13</f>
        <v>1016.2119374215371</v>
      </c>
      <c r="I43" s="2" t="s">
        <v>35</v>
      </c>
      <c r="J43" s="3">
        <f>D43-D35</f>
        <v>128.50975670761022</v>
      </c>
      <c r="K43" s="4">
        <f>J43/$D$6</f>
        <v>1.20193434735791</v>
      </c>
      <c r="L43" s="2" t="s">
        <v>36</v>
      </c>
    </row>
    <row r="44" spans="2:12" x14ac:dyDescent="0.35">
      <c r="B44" s="8" t="s">
        <v>3</v>
      </c>
      <c r="C44" s="2"/>
      <c r="D44" s="3">
        <f>$D$4</f>
        <v>354.47734147074772</v>
      </c>
      <c r="I44" s="3" t="s">
        <v>37</v>
      </c>
      <c r="J44" s="3">
        <f>D45-D37</f>
        <v>-128.50975670761022</v>
      </c>
      <c r="K44" s="4">
        <f>J44/$D$6</f>
        <v>-1.20193434735791</v>
      </c>
      <c r="L44" s="2" t="s">
        <v>36</v>
      </c>
    </row>
    <row r="45" spans="2:12" x14ac:dyDescent="0.35">
      <c r="B45" s="8" t="s">
        <v>4</v>
      </c>
      <c r="C45" s="2"/>
      <c r="D45" s="6">
        <f>IF(D43+D37&lt;0,-D43,IF(D43+D37&gt;D44,D44-D43,D37))</f>
        <v>-661.7345959507893</v>
      </c>
      <c r="I45" s="3" t="s">
        <v>38</v>
      </c>
      <c r="J45" s="3">
        <f>-SUM(J43:J44)</f>
        <v>0</v>
      </c>
      <c r="K45" s="4">
        <f>J45/$D$8</f>
        <v>0</v>
      </c>
      <c r="L45" s="2" t="s">
        <v>39</v>
      </c>
    </row>
    <row r="46" spans="2:12" x14ac:dyDescent="0.35">
      <c r="B46" s="8" t="s">
        <v>5</v>
      </c>
      <c r="C46" s="2"/>
      <c r="D46" s="3">
        <f>$D$6</f>
        <v>106.91911499999991</v>
      </c>
      <c r="I46" s="3" t="s">
        <v>40</v>
      </c>
      <c r="J46" s="19"/>
      <c r="K46" s="4">
        <f>K45*2.9</f>
        <v>0</v>
      </c>
      <c r="L46" s="2" t="s">
        <v>41</v>
      </c>
    </row>
    <row r="47" spans="2:12" x14ac:dyDescent="0.35">
      <c r="B47" s="8" t="s">
        <v>6</v>
      </c>
      <c r="C47" s="2"/>
      <c r="D47" s="7">
        <f>D45/D46</f>
        <v>-6.1891140414956656</v>
      </c>
    </row>
    <row r="48" spans="2:12" x14ac:dyDescent="0.35">
      <c r="B48" s="8"/>
      <c r="C48" s="2"/>
      <c r="D48" s="2"/>
    </row>
    <row r="49" spans="2:12" x14ac:dyDescent="0.35">
      <c r="B49" s="8"/>
      <c r="C49" s="2"/>
      <c r="D49" s="2"/>
    </row>
    <row r="50" spans="2:12" x14ac:dyDescent="0.35">
      <c r="B50" s="9" t="s">
        <v>14</v>
      </c>
      <c r="C50" s="1"/>
      <c r="D50" s="1" t="s">
        <v>1</v>
      </c>
      <c r="I50" s="2"/>
      <c r="J50" s="2" t="s">
        <v>33</v>
      </c>
      <c r="K50" s="2" t="s">
        <v>34</v>
      </c>
      <c r="L50" s="2"/>
    </row>
    <row r="51" spans="2:12" x14ac:dyDescent="0.35">
      <c r="B51" s="8" t="s">
        <v>2</v>
      </c>
      <c r="C51" s="8" t="s">
        <v>15</v>
      </c>
      <c r="D51" s="3">
        <f>$D$3+$D13</f>
        <v>1016.2119374215371</v>
      </c>
      <c r="I51" s="2" t="s">
        <v>35</v>
      </c>
      <c r="J51" s="3">
        <f>D51-D35</f>
        <v>128.50975670761022</v>
      </c>
      <c r="K51" s="4">
        <f>J51/$D$6</f>
        <v>1.20193434735791</v>
      </c>
      <c r="L51" s="2" t="s">
        <v>36</v>
      </c>
    </row>
    <row r="52" spans="2:12" x14ac:dyDescent="0.35">
      <c r="B52" s="8" t="s">
        <v>25</v>
      </c>
      <c r="C52" s="8" t="s">
        <v>19</v>
      </c>
      <c r="D52" s="3">
        <f>$D35-$D51</f>
        <v>-128.50975670761022</v>
      </c>
      <c r="I52" s="20" t="s">
        <v>42</v>
      </c>
      <c r="J52" s="3">
        <f>D52</f>
        <v>-128.50975670761022</v>
      </c>
      <c r="K52" s="4">
        <f>J52/$D$6</f>
        <v>-1.20193434735791</v>
      </c>
      <c r="L52" s="2" t="s">
        <v>36</v>
      </c>
    </row>
    <row r="53" spans="2:12" x14ac:dyDescent="0.35">
      <c r="B53" s="8" t="s">
        <v>20</v>
      </c>
      <c r="C53" s="8" t="s">
        <v>24</v>
      </c>
      <c r="D53" s="7">
        <f>D52/D57</f>
        <v>-1.20193434735791</v>
      </c>
      <c r="I53" s="3" t="s">
        <v>37</v>
      </c>
      <c r="J53" s="3">
        <f>D56-D37</f>
        <v>0</v>
      </c>
      <c r="K53" s="4">
        <f>J53/$D$6</f>
        <v>0</v>
      </c>
      <c r="L53" s="2" t="s">
        <v>36</v>
      </c>
    </row>
    <row r="54" spans="2:12" x14ac:dyDescent="0.35">
      <c r="B54" s="8" t="s">
        <v>28</v>
      </c>
      <c r="C54" s="8" t="s">
        <v>16</v>
      </c>
      <c r="D54" s="3">
        <f>D52+D51</f>
        <v>887.70218071392685</v>
      </c>
      <c r="I54" s="3" t="s">
        <v>38</v>
      </c>
      <c r="J54" s="3">
        <f>-SUM(J51:J53)</f>
        <v>0</v>
      </c>
      <c r="K54" s="4">
        <f>J54/$D$8</f>
        <v>0</v>
      </c>
      <c r="L54" s="2" t="s">
        <v>39</v>
      </c>
    </row>
    <row r="55" spans="2:12" x14ac:dyDescent="0.35">
      <c r="B55" s="8" t="s">
        <v>3</v>
      </c>
      <c r="C55" s="8"/>
      <c r="D55" s="3">
        <f>$D$4</f>
        <v>354.47734147074772</v>
      </c>
      <c r="I55" s="3" t="s">
        <v>40</v>
      </c>
      <c r="J55" s="19"/>
      <c r="K55" s="4">
        <f>K54*2.9</f>
        <v>0</v>
      </c>
      <c r="L55" s="2" t="s">
        <v>41</v>
      </c>
    </row>
    <row r="56" spans="2:12" x14ac:dyDescent="0.35">
      <c r="B56" s="8" t="s">
        <v>4</v>
      </c>
      <c r="C56" s="8"/>
      <c r="D56" s="3">
        <f>D55-D54</f>
        <v>-533.22483924317908</v>
      </c>
    </row>
    <row r="57" spans="2:12" x14ac:dyDescent="0.35">
      <c r="B57" s="8" t="s">
        <v>5</v>
      </c>
      <c r="C57" s="8"/>
      <c r="D57" s="3">
        <f>$D$6</f>
        <v>106.91911499999991</v>
      </c>
    </row>
    <row r="58" spans="2:12" x14ac:dyDescent="0.35">
      <c r="B58" s="8" t="s">
        <v>6</v>
      </c>
      <c r="C58" s="8" t="s">
        <v>23</v>
      </c>
      <c r="D58" s="7">
        <f>D56/D57</f>
        <v>-4.9871796941377555</v>
      </c>
    </row>
    <row r="59" spans="2:12" x14ac:dyDescent="0.35">
      <c r="B59" s="2"/>
      <c r="C59" s="2"/>
      <c r="D59" s="2"/>
    </row>
    <row r="60" spans="2:12" x14ac:dyDescent="0.35">
      <c r="B60" s="9" t="s">
        <v>43</v>
      </c>
      <c r="C60" s="2"/>
      <c r="D60" s="2"/>
    </row>
    <row r="61" spans="2:12" x14ac:dyDescent="0.35">
      <c r="B61" s="8" t="s">
        <v>44</v>
      </c>
      <c r="C61" s="21" t="s">
        <v>45</v>
      </c>
      <c r="D61" s="21"/>
    </row>
    <row r="62" spans="2:12" x14ac:dyDescent="0.35">
      <c r="B62" s="8" t="s">
        <v>20</v>
      </c>
      <c r="D62" s="7">
        <f>D53</f>
        <v>-1.20193434735791</v>
      </c>
    </row>
    <row r="63" spans="2:12" x14ac:dyDescent="0.35">
      <c r="B63" s="8" t="s">
        <v>6</v>
      </c>
      <c r="D63" s="7">
        <f>D58</f>
        <v>-4.9871796941377555</v>
      </c>
    </row>
    <row r="64" spans="2:12" x14ac:dyDescent="0.35">
      <c r="B64" s="2"/>
      <c r="C64" s="2"/>
      <c r="D64" s="2"/>
    </row>
    <row r="67" spans="2:12" x14ac:dyDescent="0.35">
      <c r="B67" s="15" t="s">
        <v>26</v>
      </c>
    </row>
    <row r="68" spans="2:12" x14ac:dyDescent="0.35">
      <c r="B68" s="11"/>
      <c r="C68" s="11"/>
    </row>
    <row r="69" spans="2:12" x14ac:dyDescent="0.35">
      <c r="B69" s="9" t="s">
        <v>9</v>
      </c>
      <c r="C69" s="1"/>
      <c r="D69" s="1" t="s">
        <v>1</v>
      </c>
    </row>
    <row r="70" spans="2:12" x14ac:dyDescent="0.35">
      <c r="B70" s="8" t="s">
        <v>2</v>
      </c>
      <c r="C70" s="2"/>
      <c r="D70" s="3">
        <f>$D$3+D22</f>
        <v>1077.4124218225033</v>
      </c>
    </row>
    <row r="71" spans="2:12" x14ac:dyDescent="0.35">
      <c r="B71" s="8" t="s">
        <v>3</v>
      </c>
      <c r="C71" s="2"/>
      <c r="D71" s="3">
        <f>$D$4</f>
        <v>354.47734147074772</v>
      </c>
    </row>
    <row r="72" spans="2:12" x14ac:dyDescent="0.35">
      <c r="B72" s="8" t="s">
        <v>4</v>
      </c>
      <c r="C72" s="2"/>
      <c r="D72" s="3">
        <f>D71-D70</f>
        <v>-722.93508035175569</v>
      </c>
    </row>
    <row r="73" spans="2:12" x14ac:dyDescent="0.35">
      <c r="B73" s="8" t="s">
        <v>5</v>
      </c>
      <c r="C73" s="2"/>
      <c r="D73" s="3">
        <f>$D$6</f>
        <v>106.91911499999991</v>
      </c>
    </row>
    <row r="74" spans="2:12" x14ac:dyDescent="0.35">
      <c r="B74" s="8" t="s">
        <v>6</v>
      </c>
      <c r="C74" s="2"/>
      <c r="D74" s="7">
        <f>D72/D73</f>
        <v>-6.7615138822628333</v>
      </c>
    </row>
    <row r="75" spans="2:12" x14ac:dyDescent="0.35">
      <c r="B75" s="8"/>
      <c r="C75" s="2"/>
      <c r="D75" s="2"/>
    </row>
    <row r="76" spans="2:12" x14ac:dyDescent="0.35">
      <c r="B76" s="8"/>
      <c r="C76" s="2"/>
      <c r="D76" s="2"/>
    </row>
    <row r="77" spans="2:12" x14ac:dyDescent="0.35">
      <c r="B77" s="9" t="s">
        <v>13</v>
      </c>
      <c r="C77" s="1"/>
      <c r="D77" s="1" t="s">
        <v>1</v>
      </c>
      <c r="I77" s="2"/>
      <c r="J77" s="2" t="s">
        <v>33</v>
      </c>
      <c r="K77" s="2" t="s">
        <v>34</v>
      </c>
      <c r="L77" s="2"/>
    </row>
    <row r="78" spans="2:12" x14ac:dyDescent="0.35">
      <c r="B78" s="8" t="s">
        <v>2</v>
      </c>
      <c r="C78" s="2"/>
      <c r="D78" s="3">
        <f>$D$3+$D23</f>
        <v>1025.3412813874561</v>
      </c>
      <c r="I78" s="2" t="s">
        <v>35</v>
      </c>
      <c r="J78" s="3">
        <f>D78-D70</f>
        <v>-52.071140435047255</v>
      </c>
      <c r="K78" s="4">
        <f>J78/$D$6</f>
        <v>-0.48701432325779448</v>
      </c>
      <c r="L78" s="2" t="s">
        <v>36</v>
      </c>
    </row>
    <row r="79" spans="2:12" x14ac:dyDescent="0.35">
      <c r="B79" s="8" t="s">
        <v>3</v>
      </c>
      <c r="C79" s="2"/>
      <c r="D79" s="3">
        <f>$D$4</f>
        <v>354.47734147074772</v>
      </c>
      <c r="I79" s="3" t="s">
        <v>37</v>
      </c>
      <c r="J79" s="3">
        <f>G80-G72</f>
        <v>0</v>
      </c>
      <c r="K79" s="4">
        <f>J79/$D$6</f>
        <v>0</v>
      </c>
      <c r="L79" s="2" t="s">
        <v>36</v>
      </c>
    </row>
    <row r="80" spans="2:12" x14ac:dyDescent="0.35">
      <c r="B80" s="8" t="s">
        <v>4</v>
      </c>
      <c r="C80" s="2"/>
      <c r="D80" s="6">
        <f>IF(D78+D72&lt;0,-D78,IF(D78+D72&gt;D79,D79-D78,D72))</f>
        <v>-722.93508035175569</v>
      </c>
      <c r="I80" s="3" t="s">
        <v>38</v>
      </c>
      <c r="J80" s="3">
        <f>-SUM(J78:J79)</f>
        <v>52.071140435047255</v>
      </c>
      <c r="K80" s="4">
        <f>J80/$D$8</f>
        <v>0.19222254804945615</v>
      </c>
      <c r="L80" s="2" t="s">
        <v>39</v>
      </c>
    </row>
    <row r="81" spans="2:12" x14ac:dyDescent="0.35">
      <c r="B81" s="8" t="s">
        <v>5</v>
      </c>
      <c r="C81" s="2"/>
      <c r="D81" s="3">
        <f>$D$6</f>
        <v>106.91911499999991</v>
      </c>
      <c r="I81" s="3" t="s">
        <v>40</v>
      </c>
      <c r="J81" s="19"/>
      <c r="K81" s="4">
        <f>K80*2.9</f>
        <v>0.5574453893434228</v>
      </c>
      <c r="L81" s="2" t="s">
        <v>41</v>
      </c>
    </row>
    <row r="82" spans="2:12" x14ac:dyDescent="0.35">
      <c r="B82" s="8" t="s">
        <v>6</v>
      </c>
      <c r="C82" s="2"/>
      <c r="D82" s="7">
        <f>D80/D81</f>
        <v>-6.7615138822628333</v>
      </c>
    </row>
    <row r="83" spans="2:12" x14ac:dyDescent="0.35">
      <c r="B83" s="8"/>
      <c r="C83" s="2"/>
      <c r="D83" s="2"/>
    </row>
    <row r="84" spans="2:12" x14ac:dyDescent="0.35">
      <c r="B84" s="8"/>
      <c r="C84" s="2"/>
      <c r="D84" s="2"/>
    </row>
    <row r="85" spans="2:12" x14ac:dyDescent="0.35">
      <c r="B85" s="9" t="s">
        <v>14</v>
      </c>
      <c r="C85" s="1"/>
      <c r="D85" s="1" t="s">
        <v>1</v>
      </c>
      <c r="I85" s="2"/>
      <c r="J85" s="2" t="s">
        <v>33</v>
      </c>
      <c r="K85" s="2" t="s">
        <v>34</v>
      </c>
      <c r="L85" s="2"/>
    </row>
    <row r="86" spans="2:12" x14ac:dyDescent="0.35">
      <c r="B86" s="8" t="s">
        <v>2</v>
      </c>
      <c r="C86" s="8" t="s">
        <v>15</v>
      </c>
      <c r="D86" s="3">
        <f>$D$3+$D23</f>
        <v>1025.3412813874561</v>
      </c>
      <c r="I86" s="2" t="s">
        <v>35</v>
      </c>
      <c r="J86" s="3">
        <f>D86-D70</f>
        <v>-52.071140435047255</v>
      </c>
      <c r="K86" s="4">
        <f>J86/$D$6</f>
        <v>-0.48701432325779448</v>
      </c>
      <c r="L86" s="2" t="s">
        <v>36</v>
      </c>
    </row>
    <row r="87" spans="2:12" x14ac:dyDescent="0.35">
      <c r="B87" s="8" t="s">
        <v>25</v>
      </c>
      <c r="C87" s="8" t="s">
        <v>19</v>
      </c>
      <c r="D87" s="3">
        <f>$D70-$D86</f>
        <v>52.071140435047255</v>
      </c>
      <c r="I87" s="20" t="s">
        <v>42</v>
      </c>
      <c r="J87" s="3">
        <f>D87</f>
        <v>52.071140435047255</v>
      </c>
      <c r="K87" s="4">
        <f>J87/$D$6</f>
        <v>0.48701432325779448</v>
      </c>
      <c r="L87" s="2" t="s">
        <v>36</v>
      </c>
    </row>
    <row r="88" spans="2:12" x14ac:dyDescent="0.35">
      <c r="B88" s="8" t="s">
        <v>20</v>
      </c>
      <c r="C88" s="8" t="s">
        <v>24</v>
      </c>
      <c r="D88" s="7">
        <f>D87/D92</f>
        <v>0.48701432325779448</v>
      </c>
      <c r="I88" s="3" t="s">
        <v>37</v>
      </c>
      <c r="J88" s="3">
        <f>D91-D72</f>
        <v>0</v>
      </c>
      <c r="K88" s="4">
        <f>J88/$D$6</f>
        <v>0</v>
      </c>
      <c r="L88" s="2" t="s">
        <v>36</v>
      </c>
    </row>
    <row r="89" spans="2:12" x14ac:dyDescent="0.35">
      <c r="B89" s="8" t="s">
        <v>28</v>
      </c>
      <c r="C89" s="8" t="s">
        <v>16</v>
      </c>
      <c r="D89" s="3">
        <f>D87+D86</f>
        <v>1077.4124218225033</v>
      </c>
      <c r="I89" s="3" t="s">
        <v>38</v>
      </c>
      <c r="J89" s="3">
        <f>-SUM(J86:J88)</f>
        <v>0</v>
      </c>
      <c r="K89" s="4">
        <f>J89/$D$8</f>
        <v>0</v>
      </c>
      <c r="L89" s="2" t="s">
        <v>39</v>
      </c>
    </row>
    <row r="90" spans="2:12" x14ac:dyDescent="0.35">
      <c r="B90" s="8" t="s">
        <v>3</v>
      </c>
      <c r="C90" s="8"/>
      <c r="D90" s="3">
        <f>$D$4</f>
        <v>354.47734147074772</v>
      </c>
      <c r="I90" s="3" t="s">
        <v>40</v>
      </c>
      <c r="J90" s="19"/>
      <c r="K90" s="4">
        <f>K89*2.9</f>
        <v>0</v>
      </c>
      <c r="L90" s="2" t="s">
        <v>41</v>
      </c>
    </row>
    <row r="91" spans="2:12" x14ac:dyDescent="0.35">
      <c r="B91" s="8" t="s">
        <v>4</v>
      </c>
      <c r="C91" s="8"/>
      <c r="D91" s="3">
        <f>D90-D89</f>
        <v>-722.93508035175569</v>
      </c>
    </row>
    <row r="92" spans="2:12" x14ac:dyDescent="0.35">
      <c r="B92" s="8" t="s">
        <v>5</v>
      </c>
      <c r="C92" s="8"/>
      <c r="D92" s="3">
        <f>$D$6</f>
        <v>106.91911499999991</v>
      </c>
    </row>
    <row r="93" spans="2:12" x14ac:dyDescent="0.35">
      <c r="B93" s="8" t="s">
        <v>6</v>
      </c>
      <c r="C93" s="8" t="s">
        <v>23</v>
      </c>
      <c r="D93" s="7">
        <f>D91/D92</f>
        <v>-6.7615138822628333</v>
      </c>
    </row>
    <row r="94" spans="2:12" x14ac:dyDescent="0.35">
      <c r="B94" s="2"/>
      <c r="C94" s="2"/>
      <c r="D94" s="2"/>
    </row>
    <row r="95" spans="2:12" x14ac:dyDescent="0.35">
      <c r="B95" s="9" t="s">
        <v>43</v>
      </c>
      <c r="C95" s="2"/>
      <c r="D95" s="2"/>
    </row>
    <row r="96" spans="2:12" x14ac:dyDescent="0.35">
      <c r="B96" s="8" t="s">
        <v>44</v>
      </c>
      <c r="C96" s="21" t="s">
        <v>45</v>
      </c>
      <c r="D96" s="21"/>
    </row>
    <row r="97" spans="2:4" x14ac:dyDescent="0.35">
      <c r="B97" s="8" t="s">
        <v>20</v>
      </c>
      <c r="D97" s="7">
        <f>D88</f>
        <v>0.48701432325779448</v>
      </c>
    </row>
    <row r="98" spans="2:4" x14ac:dyDescent="0.35">
      <c r="B98" s="8" t="s">
        <v>6</v>
      </c>
      <c r="D98" s="7">
        <f>D93</f>
        <v>-6.7615138822628333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242167F-BD29-4398-ADCB-87B4191F43B2}"/>
</file>

<file path=customXml/itemProps2.xml><?xml version="1.0" encoding="utf-8"?>
<ds:datastoreItem xmlns:ds="http://schemas.openxmlformats.org/officeDocument/2006/customXml" ds:itemID="{712C53F8-BE6D-4469-9B98-715EE1FF1C28}"/>
</file>

<file path=customXml/itemProps3.xml><?xml version="1.0" encoding="utf-8"?>
<ds:datastoreItem xmlns:ds="http://schemas.openxmlformats.org/officeDocument/2006/customXml" ds:itemID="{09D16DE4-9BCE-4823-8908-C03C78ED3A4F}"/>
</file>

<file path=docMetadata/LabelInfo.xml><?xml version="1.0" encoding="utf-8"?>
<clbl:labelList xmlns:clbl="http://schemas.microsoft.com/office/2020/mipLabelMetadata">
  <clbl:label id="{065f1a46-1149-4b07-97f4-ee5ba49b485b}" enabled="1" method="Standard" siteId="{a603898f-7de2-45ba-b67d-d35fb519b2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WACM1 examples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Moran</dc:creator>
  <cp:lastModifiedBy>Goult(ESO), Claire</cp:lastModifiedBy>
  <dcterms:created xsi:type="dcterms:W3CDTF">2023-11-16T12:56:53Z</dcterms:created>
  <dcterms:modified xsi:type="dcterms:W3CDTF">2023-11-16T16:34:58Z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