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style1.xml" ContentType="application/vnd.ms-office.chartstyle+xml"/>
  <Override PartName="/xl/charts/colors1.xml" ContentType="application/vnd.ms-office.chartcolorstyle+xml"/>
  <Override PartName="/xl/charts/chart1.xml" ContentType="application/vnd.openxmlformats-officedocument.drawingml.chart+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fileSharing readOnlyRecommended="1"/>
  <workbookPr hidePivotFieldList="1" defaultThemeVersion="166925"/>
  <mc:AlternateContent xmlns:mc="http://schemas.openxmlformats.org/markup-compatibility/2006">
    <mc:Choice Requires="x15">
      <x15ac:absPath xmlns:x15ac="http://schemas.microsoft.com/office/spreadsheetml/2010/11/ac" url="https://centreforsustainableenergy-my.sharepoint.com/personal/sam_homan_cse_org_uk/Documents/0-projects/NGESO-archetypes/outputs/final-outputs-v2/"/>
    </mc:Choice>
  </mc:AlternateContent>
  <xr:revisionPtr revIDLastSave="713" documentId="8_{E64890FD-B5F0-4B89-ADBE-7F36E26A7C97}" xr6:coauthVersionLast="47" xr6:coauthVersionMax="47" xr10:uidLastSave="{5CE1DF3E-A3F5-4C3E-BD4F-2A04A29867A6}"/>
  <bookViews>
    <workbookView xWindow="-28920" yWindow="-105" windowWidth="29040" windowHeight="15720" xr2:uid="{00000000-000D-0000-FFFF-FFFF00000000}"/>
  </bookViews>
  <sheets>
    <sheet name="Cover" sheetId="8" r:id="rId1"/>
    <sheet name="Archetype descriptions" sheetId="9" r:id="rId2"/>
    <sheet name="Variable descriptions" sheetId="7" r:id="rId3"/>
    <sheet name="All GB summary" sheetId="2" r:id="rId4"/>
    <sheet name="Raw CSV data" sheetId="1" r:id="rId5"/>
    <sheet name="Sheet2" sheetId="3" state="hidden"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 i="2" l="1"/>
  <c r="C7" i="2" s="1"/>
  <c r="B8" i="2"/>
  <c r="C8" i="2" s="1"/>
  <c r="B9" i="2"/>
  <c r="B10" i="2"/>
  <c r="B11" i="2"/>
  <c r="C11" i="2" s="1"/>
  <c r="B12" i="2"/>
  <c r="C12" i="2" s="1"/>
  <c r="B13" i="2"/>
  <c r="B14" i="2"/>
  <c r="B15" i="2"/>
  <c r="C15" i="2" s="1"/>
  <c r="B16" i="2"/>
  <c r="C16" i="2" s="1"/>
  <c r="B17" i="2"/>
  <c r="B18" i="2"/>
  <c r="B19" i="2"/>
  <c r="C19" i="2" s="1"/>
  <c r="B20" i="2"/>
  <c r="C20" i="2" s="1"/>
  <c r="B21" i="2"/>
  <c r="B22" i="2"/>
  <c r="B6" i="2"/>
  <c r="C6" i="2" s="1"/>
  <c r="B3" i="2"/>
  <c r="B2" i="2"/>
  <c r="C9" i="2"/>
  <c r="C10" i="2"/>
  <c r="C13" i="2"/>
  <c r="C14" i="2"/>
  <c r="C17" i="2"/>
  <c r="C18" i="2"/>
  <c r="C21" i="2"/>
  <c r="C22" i="2"/>
  <c r="B1" i="2"/>
  <c r="A3" i="2" l="1"/>
  <c r="A2" i="2"/>
  <c r="A1" i="2"/>
  <c r="E5" i="2"/>
  <c r="D5" i="2"/>
  <c r="E7" i="2" l="1"/>
  <c r="E15" i="2"/>
  <c r="E6" i="2"/>
  <c r="E12" i="2"/>
  <c r="E20" i="2"/>
  <c r="E14" i="2"/>
  <c r="E8" i="2"/>
  <c r="E16" i="2"/>
  <c r="E19" i="2"/>
  <c r="E13" i="2"/>
  <c r="E9" i="2"/>
  <c r="E17" i="2"/>
  <c r="E10" i="2"/>
  <c r="E18" i="2"/>
  <c r="E11" i="2"/>
  <c r="E21" i="2"/>
  <c r="E22" i="2"/>
  <c r="D8" i="2"/>
  <c r="D17" i="2"/>
  <c r="D10" i="2"/>
  <c r="D19" i="2"/>
  <c r="D22" i="2"/>
  <c r="D6" i="2"/>
  <c r="D16" i="2"/>
  <c r="D9" i="2"/>
  <c r="D18" i="2"/>
  <c r="D11" i="2"/>
  <c r="D20" i="2"/>
  <c r="D12" i="2"/>
  <c r="D21" i="2"/>
  <c r="D14" i="2"/>
  <c r="D13" i="2"/>
  <c r="D15" i="2"/>
  <c r="D7" i="2"/>
  <c r="B4" i="3" l="1"/>
  <c r="B1" i="3"/>
  <c r="B2" i="3"/>
  <c r="B3" i="3"/>
</calcChain>
</file>

<file path=xl/sharedStrings.xml><?xml version="1.0" encoding="utf-8"?>
<sst xmlns="http://schemas.openxmlformats.org/spreadsheetml/2006/main" count="276" uniqueCount="129">
  <si>
    <t>archetype</t>
  </si>
  <si>
    <t>mains_gas_connection_proportion</t>
  </si>
  <si>
    <t>home_owner_proportion</t>
  </si>
  <si>
    <t>avg_household_income</t>
  </si>
  <si>
    <t>avg_ev_score</t>
  </si>
  <si>
    <t>avg_pv_score</t>
  </si>
  <si>
    <t>NA</t>
  </si>
  <si>
    <t>x variable</t>
  </si>
  <si>
    <t>y variable</t>
  </si>
  <si>
    <t>Archetype</t>
  </si>
  <si>
    <t>Home owner proportion</t>
  </si>
  <si>
    <t>Mains gas connection proportion</t>
  </si>
  <si>
    <t>Avg household income</t>
  </si>
  <si>
    <t>Avg EV score</t>
  </si>
  <si>
    <t>Avg PV score</t>
  </si>
  <si>
    <t>ver +</t>
  </si>
  <si>
    <t>ver -</t>
  </si>
  <si>
    <t>hor +</t>
  </si>
  <si>
    <t>hor -</t>
  </si>
  <si>
    <t>household_count</t>
  </si>
  <si>
    <t>Household count</t>
  </si>
  <si>
    <t>List of x/y variables</t>
  </si>
  <si>
    <t>Archetype code</t>
  </si>
  <si>
    <t>Presence of PV/EV</t>
  </si>
  <si>
    <t>Central heating system</t>
  </si>
  <si>
    <t>Number of children</t>
  </si>
  <si>
    <t>Electricity import profiles</t>
  </si>
  <si>
    <t>Electricity export profiles</t>
  </si>
  <si>
    <t>Gas profiles</t>
  </si>
  <si>
    <t>x</t>
  </si>
  <si>
    <t>PV only</t>
  </si>
  <si>
    <t>EV only</t>
  </si>
  <si>
    <t>None</t>
  </si>
  <si>
    <t>Electric storage</t>
  </si>
  <si>
    <t>Electric radiator</t>
  </si>
  <si>
    <t>Other electric (e.g. heat pump)</t>
  </si>
  <si>
    <t>District or community</t>
  </si>
  <si>
    <t>Oil</t>
  </si>
  <si>
    <t>0 children</t>
  </si>
  <si>
    <t>1 child</t>
  </si>
  <si>
    <t>Units</t>
  </si>
  <si>
    <t>Description</t>
  </si>
  <si>
    <t>£</t>
  </si>
  <si>
    <t>Households</t>
  </si>
  <si>
    <t>CSV variable name</t>
  </si>
  <si>
    <t>Synonym</t>
  </si>
  <si>
    <t>Data source</t>
  </si>
  <si>
    <t>Experian Household Directory 2022</t>
  </si>
  <si>
    <t>Experian Household Directory 2022, EPCs</t>
  </si>
  <si>
    <t>Multiple (see methods)</t>
  </si>
  <si>
    <t>Experian Mosaic UK7 (YouGov and TGI)</t>
  </si>
  <si>
    <t>Author:</t>
  </si>
  <si>
    <t>Sam Homan</t>
  </si>
  <si>
    <t>Elliott Price, Charlotte Johnson</t>
  </si>
  <si>
    <t>Contact:</t>
  </si>
  <si>
    <t>sam.homan@cse.org.uk</t>
  </si>
  <si>
    <t>Sheet name</t>
  </si>
  <si>
    <t>Archetype descriptions</t>
  </si>
  <si>
    <t>Variable descriptions</t>
  </si>
  <si>
    <t>Raw CSV data</t>
  </si>
  <si>
    <t>Raw data behind this spreadsheet, which can also be found in the CSV file of the same name as this file</t>
  </si>
  <si>
    <t>Date created:</t>
  </si>
  <si>
    <t>July 2023</t>
  </si>
  <si>
    <t>Table of all the domestic energy consumer archetypes and their descriptions</t>
  </si>
  <si>
    <t>Table of all the variables within this spreadsheet including their units, description, and data source</t>
  </si>
  <si>
    <t>Reviewers:</t>
  </si>
  <si>
    <t>all_gb_total_household_count</t>
  </si>
  <si>
    <t>all_gb_mains_gas_connection_proportion</t>
  </si>
  <si>
    <t>all_gb_home_owner_proportion</t>
  </si>
  <si>
    <t>all_gb_avg_household_income</t>
  </si>
  <si>
    <t>all_gb_avg_ev_score</t>
  </si>
  <si>
    <t>all_gb_avg_pv_score</t>
  </si>
  <si>
    <t>All GB summary</t>
  </si>
  <si>
    <t>All GB- Total household count</t>
  </si>
  <si>
    <t>All GB - Mains gas connection proportion</t>
  </si>
  <si>
    <t>All GB - Home owner proportion</t>
  </si>
  <si>
    <t>All GB - Avg household income</t>
  </si>
  <si>
    <t>All GB - Avg EV score</t>
  </si>
  <si>
    <t>All GB - Avg PV score</t>
  </si>
  <si>
    <t>The number of households in GB per archetype</t>
  </si>
  <si>
    <t>Proportion of households in GB with a mains gas connection per archetype</t>
  </si>
  <si>
    <t>Proportion of households in GB where the tenure is "owner-occupied" (so not "privately rented" or "social housing") per archetype</t>
  </si>
  <si>
    <t>Average (median) household income in GB per archetype</t>
  </si>
  <si>
    <t>Total number of households in GB across all archetypes</t>
  </si>
  <si>
    <t>Proportion of households in GB with a mains gas connection across all archetypes</t>
  </si>
  <si>
    <t>Proportion of households in GB where the tenure is "owner-occupied" (so not "privately rented" or "social housing") across all archetypes</t>
  </si>
  <si>
    <t>Average (median) household income in GB across all archetypes</t>
  </si>
  <si>
    <t>X</t>
  </si>
  <si>
    <t>ES</t>
  </si>
  <si>
    <t>ER</t>
  </si>
  <si>
    <t>EO</t>
  </si>
  <si>
    <t>N</t>
  </si>
  <si>
    <t>D</t>
  </si>
  <si>
    <t>O</t>
  </si>
  <si>
    <t>VX</t>
  </si>
  <si>
    <t>V</t>
  </si>
  <si>
    <t>Table and scatter plot for showing the values of two user selected metrics per archetype. It also shows the GB average (across all archetypes) for the two metrics. Note, archetypes VX and V are not present.</t>
  </si>
  <si>
    <t>EV and PV</t>
  </si>
  <si>
    <t>Household proportion</t>
  </si>
  <si>
    <t>Number of adults</t>
  </si>
  <si>
    <t>Head of household aged 65+</t>
  </si>
  <si>
    <t>L</t>
  </si>
  <si>
    <t>LPG</t>
  </si>
  <si>
    <t>G11</t>
  </si>
  <si>
    <t>Mains gas</t>
  </si>
  <si>
    <t>1 adult</t>
  </si>
  <si>
    <t>G12</t>
  </si>
  <si>
    <t>2+ children</t>
  </si>
  <si>
    <t>G21</t>
  </si>
  <si>
    <t>2+ adults</t>
  </si>
  <si>
    <t>G22</t>
  </si>
  <si>
    <t>G10</t>
  </si>
  <si>
    <t>No</t>
  </si>
  <si>
    <t>G10p</t>
  </si>
  <si>
    <t>Yes</t>
  </si>
  <si>
    <t>G20</t>
  </si>
  <si>
    <t>G20p</t>
  </si>
  <si>
    <t xml:space="preserve">Average EV score per archetype. The EV score is derived from the Experian Mosaic variable "Electric cars are the future of motor industry". This variable uses YouGov and TGI as the source. Each of the Experian Mosaic types (66 archetypes created from a cluster analysis of the UK population) are assigned an index (a number) to certain variables (e.g., Highest qualifications: GCSEs). The index is calculated by dividing the Mosaic type % by the UK %. A score above 100 represents greater than UK average prevalence/agreement with the statement. A score below 100 represents less than UK average with the statement. </t>
  </si>
  <si>
    <t xml:space="preserve">Average EV score across all households in GB. The EV score is derived from the Experian Mosaic variable "Electric cars are the future of motor industry". This variable uses YouGov and TGI as the source. Each of the Experian Mosaic types (66 archetypes created from a cluster analysis of the UK population) are assigned an index (a number) to certain variables (e.g., Highest qualifications: GCSEs). The index is calculated by dividing the Mosaic type % by the UK %. A score above 100 represents greater than UK average prevalence/agreement with the statement. A score below 100 represents less than UK average with the statement. </t>
  </si>
  <si>
    <t xml:space="preserve">Average PV score across all households in GB. The PV score is derived from the Experian Mosaic variable "Consider getting solar panels on my home“. This variable uses YouGov and TGI as the source. Each of the Experian Mosaic types (66 archetypes created from a cluster analysis of the UK population) are assigned an index (a number) to certain variables (e.g., Highest qualifications: GCSEs). The index is calculated by dividing the Mosaic type % by the UK %. A score above 100 represents greater than UK average prevalence/agreement with the statement. A score below 100 represents less than UK average with the statement. </t>
  </si>
  <si>
    <t>avg_fuel_poverty_score</t>
  </si>
  <si>
    <t>Avg fuel poverty score</t>
  </si>
  <si>
    <t xml:space="preserve">Average PV score per archetype. The PV score is derived from the Experian Mosaic variable "Consider getting solar panels on my home". This variable uses YouGov and TGI as the source. Each of the Experian Mosaic types (66 archetypes created from a cluster analysis of the UK population) are assigned an index (a number) to certain variables (e.g., Highest qualifications: GCSEs). The index is calculated by dividing the Mosaic type % by the UK %. A score above 100 represents greater than UK average prevalence/agreement with the statement. A score below 100 represents less than UK average with the statement. </t>
  </si>
  <si>
    <t>Experian Mosaic UK7</t>
  </si>
  <si>
    <t xml:space="preserve">Average fuel poverty score per archetype. The fuel poverty score is derived from the Experian Mosaic variable "Fuel poverty". Each of the Experian Mosaic types (66 archetypes created from a cluster analysis of the UK population) are assigned an index (a number) to certain variables (e.g., Highest qualifications: GCSEs). The index is calculated by dividing the Mosaic type % by the UK %. A score above 100 represents greater than UK average prevalence/agreement with the statement. A score below 100 represents less than UK average with the statement. </t>
  </si>
  <si>
    <t>all_gb_avg_fuel_poverty_score</t>
  </si>
  <si>
    <t>All GB - Avg fuel poverty score</t>
  </si>
  <si>
    <t xml:space="preserve">Average fuel poverty score across all households in GB. The fuel poverty score is derived from the Experian Mosaic variable "Fuel poverty". Each of the Experian Mosaic types (66 archetypes created from a cluster analysis of the UK population) are assigned an index (a number) to certain variables (e.g., Highest qualifications: GCSEs). The index is calculated by dividing the Mosaic type % by the UK %. A score above 100 represents greater than UK average prevalence/agreement with the statement. A score below 100 represents less than UK average with the statement. </t>
  </si>
  <si>
    <t>16 possible archetypes out of a total of 18 listed in "Archetype descriptions". Archetypes VX and V are not present because they couldn't be mapped at a household level. The geographic distribution of archetypes VX and V (EV owners) can be estimated using a separate spreadsheet: "number-of-evs-by-lsoa11". Note, there is also "NA", which represents households that couldn't be classified into an any of the archetypes.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</si>
</sst>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8"/>
      <name val="Calibri"/>
      <family val="2"/>
      <scheme val="minor"/>
    </font>
  </fonts>
  <fills count="4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
      <patternFill patternType="solid">
        <fgColor rgb="FFFFFF00"/>
        <bgColor indexed="64"/>
      </patternFill>
    </fill>
    <fill>
      <patternFill patternType="solid">
        <fgColor theme="0"/>
        <bgColor indexed="64"/>
      </patternFill>
    </fill>
    <fill>
      <patternFill patternType="solid">
        <fgColor rgb="FF1B9E77"/>
        <bgColor indexed="64"/>
      </patternFill>
    </fill>
    <fill>
      <patternFill patternType="solid">
        <fgColor rgb="FFD95F02"/>
        <bgColor indexed="64"/>
      </patternFill>
    </fill>
    <fill>
      <patternFill patternType="solid">
        <fgColor rgb="FF7570B3"/>
        <bgColor indexed="64"/>
      </patternFill>
    </fill>
    <fill>
      <patternFill patternType="solid">
        <fgColor rgb="FFA6761D"/>
        <bgColor indexed="64"/>
      </patternFill>
    </fill>
    <fill>
      <patternFill patternType="solid">
        <fgColor rgb="FF66A61E"/>
        <bgColor indexed="64"/>
      </patternFill>
    </fill>
    <fill>
      <patternFill patternType="solid">
        <fgColor rgb="FFE6AB02"/>
        <bgColor indexed="64"/>
      </patternFill>
    </fill>
    <fill>
      <patternFill patternType="solid">
        <fgColor rgb="FFE7298A"/>
        <bgColor indexed="64"/>
      </patternFill>
    </fill>
    <fill>
      <patternFill patternType="solid">
        <fgColor rgb="FF666666"/>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applyNumberFormat="0" applyFill="0" applyBorder="0" applyAlignment="0" applyProtection="0"/>
  </cellStyleXfs>
  <cellXfs count="18">
    <xf numFmtId="0" fontId="0" fillId="0" borderId="0" xfId="0"/>
    <xf numFmtId="0" fontId="13" fillId="33" borderId="0" xfId="0" applyFont="1" applyFill="1"/>
    <xf numFmtId="0" fontId="0" fillId="34" borderId="0" xfId="0" applyFill="1" applyProtection="1">
      <protection locked="0"/>
    </xf>
    <xf numFmtId="0" fontId="0" fillId="35" borderId="0" xfId="0" applyFill="1"/>
    <xf numFmtId="0" fontId="0" fillId="0" borderId="0" xfId="0" applyAlignment="1">
      <alignment wrapText="1"/>
    </xf>
    <xf numFmtId="0" fontId="18" fillId="35" borderId="0" xfId="42" applyFill="1"/>
    <xf numFmtId="49" fontId="0" fillId="35" borderId="0" xfId="0" applyNumberFormat="1" applyFill="1"/>
    <xf numFmtId="0" fontId="0" fillId="35" borderId="10" xfId="0" applyFill="1" applyBorder="1"/>
    <xf numFmtId="0" fontId="0" fillId="35" borderId="10" xfId="0" applyFill="1" applyBorder="1" applyAlignment="1">
      <alignment wrapText="1"/>
    </xf>
    <xf numFmtId="2" fontId="0" fillId="0" borderId="0" xfId="0" applyNumberFormat="1"/>
    <xf numFmtId="0" fontId="16" fillId="36" borderId="0" xfId="0" applyFont="1" applyFill="1"/>
    <xf numFmtId="0" fontId="16" fillId="37" borderId="0" xfId="0" applyFont="1" applyFill="1"/>
    <xf numFmtId="0" fontId="16" fillId="38" borderId="0" xfId="0" applyFont="1" applyFill="1"/>
    <xf numFmtId="0" fontId="16" fillId="39" borderId="0" xfId="0" applyFont="1" applyFill="1"/>
    <xf numFmtId="0" fontId="16" fillId="40" borderId="0" xfId="0" applyFont="1" applyFill="1"/>
    <xf numFmtId="0" fontId="16" fillId="41" borderId="0" xfId="0" applyFont="1" applyFill="1"/>
    <xf numFmtId="0" fontId="16" fillId="42" borderId="0" xfId="0" applyFont="1" applyFill="1"/>
    <xf numFmtId="0" fontId="16" fillId="43" borderId="0" xfId="0" applyFont="1" applyFill="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3">
    <dxf>
      <alignment horizontal="general" vertical="bottom" textRotation="0" wrapText="1" indent="0" justifyLastLine="0" shrinkToFit="0" readingOrder="0"/>
    </dxf>
    <dxf>
      <font>
        <b/>
      </font>
    </dxf>
    <dxf>
      <font>
        <b/>
        <i val="0"/>
        <strike val="0"/>
        <condense val="0"/>
        <extend val="0"/>
        <outline val="0"/>
        <shadow val="0"/>
        <u val="none"/>
        <vertAlign val="baseline"/>
        <sz val="11"/>
        <color theme="0"/>
        <name val="Calibri"/>
        <family val="2"/>
        <scheme val="minor"/>
      </font>
      <fill>
        <patternFill patternType="solid">
          <fgColor indexed="64"/>
          <bgColor theme="1"/>
        </patternFill>
      </fill>
    </dxf>
  </dxfs>
  <tableStyles count="0" defaultTableStyle="TableStyleMedium2" defaultPivotStyle="PivotStyleLight16"/>
  <colors>
    <mruColors>
      <color rgb="FF666666"/>
      <color rgb="FFE7298A"/>
      <color rgb="FFE6AB02"/>
      <color rgb="FF66A61E"/>
      <color rgb="FFA6761D"/>
      <color rgb="FF7570B3"/>
      <color rgb="FFD95F02"/>
      <color rgb="FF1B9E77"/>
      <color rgb="FFFF1DE4"/>
      <color rgb="FFFFD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'All GB summary'!$A$6</c:f>
              <c:strCache>
                <c:ptCount val="1"/>
                <c:pt idx="0">
                  <c:v>X</c:v>
                </c:pt>
              </c:strCache>
            </c:strRef>
          </c:tx>
          <c:spPr>
            <a:ln w="25400" cap="rnd">
              <a:noFill/>
              <a:round/>
            </a:ln>
            <a:effectLst/>
          </c:spPr>
          <c:marker>
            <c:symbol val="circle"/>
            <c:size val="8"/>
            <c:spPr>
              <a:solidFill>
                <a:srgbClr val="1B9E77"/>
              </a:solidFill>
              <a:ln w="9525">
                <a:noFill/>
              </a:ln>
              <a:effectLst/>
            </c:spPr>
          </c:marker>
          <c:xVal>
            <c:numRef>
              <c:f>'All GB summary'!$D$6</c:f>
              <c:numCache>
                <c:formatCode>General</c:formatCode>
                <c:ptCount val="1"/>
                <c:pt idx="0">
                  <c:v>33600</c:v>
                </c:pt>
              </c:numCache>
            </c:numRef>
          </c:xVal>
          <c:yVal>
            <c:numRef>
              <c:f>'All GB summary'!$E$6</c:f>
              <c:numCache>
                <c:formatCode>General</c:formatCode>
                <c:ptCount val="1"/>
                <c:pt idx="0">
                  <c:v>0.64079880272045897</c:v>
                </c:pt>
              </c:numCache>
            </c:numRef>
          </c:yVal>
          <c:smooth val="0"/>
          <c:extLst>
            <c:ext xmlns:c16="http://schemas.microsoft.com/office/drawing/2014/chart" uri="{C3380CC4-5D6E-409C-BE32-E72D297353CC}">
              <c16:uniqueId val="{00000001-E78F-4ADE-8926-B63E41A51A93}"/>
            </c:ext>
          </c:extLst>
        </c:ser>
        <c:ser>
          <c:idx val="1"/>
          <c:order val="1"/>
          <c:tx>
            <c:strRef>
              <c:f>'All GB summary'!$A$7</c:f>
              <c:strCache>
                <c:ptCount val="1"/>
                <c:pt idx="0">
                  <c:v>ES</c:v>
                </c:pt>
              </c:strCache>
            </c:strRef>
          </c:tx>
          <c:spPr>
            <a:ln w="25400" cap="rnd">
              <a:noFill/>
              <a:round/>
            </a:ln>
            <a:effectLst/>
          </c:spPr>
          <c:marker>
            <c:symbol val="circle"/>
            <c:size val="8"/>
            <c:spPr>
              <a:solidFill>
                <a:srgbClr val="D95F02"/>
              </a:solidFill>
              <a:ln w="9525">
                <a:noFill/>
              </a:ln>
              <a:effectLst/>
            </c:spPr>
          </c:marker>
          <c:xVal>
            <c:numRef>
              <c:f>'All GB summary'!$D$7</c:f>
              <c:numCache>
                <c:formatCode>General</c:formatCode>
                <c:ptCount val="1"/>
                <c:pt idx="0">
                  <c:v>25000</c:v>
                </c:pt>
              </c:numCache>
            </c:numRef>
          </c:xVal>
          <c:yVal>
            <c:numRef>
              <c:f>'All GB summary'!$E$7</c:f>
              <c:numCache>
                <c:formatCode>General</c:formatCode>
                <c:ptCount val="1"/>
                <c:pt idx="0">
                  <c:v>0.407877992976655</c:v>
                </c:pt>
              </c:numCache>
            </c:numRef>
          </c:yVal>
          <c:smooth val="0"/>
          <c:extLst>
            <c:ext xmlns:c16="http://schemas.microsoft.com/office/drawing/2014/chart" uri="{C3380CC4-5D6E-409C-BE32-E72D297353CC}">
              <c16:uniqueId val="{00000002-E78F-4ADE-8926-B63E41A51A93}"/>
            </c:ext>
          </c:extLst>
        </c:ser>
        <c:ser>
          <c:idx val="2"/>
          <c:order val="2"/>
          <c:tx>
            <c:strRef>
              <c:f>'All GB summary'!$A$8</c:f>
              <c:strCache>
                <c:ptCount val="1"/>
                <c:pt idx="0">
                  <c:v>ER</c:v>
                </c:pt>
              </c:strCache>
            </c:strRef>
          </c:tx>
          <c:spPr>
            <a:ln w="25400" cap="rnd">
              <a:noFill/>
              <a:round/>
            </a:ln>
            <a:effectLst/>
          </c:spPr>
          <c:marker>
            <c:symbol val="square"/>
            <c:size val="8"/>
            <c:spPr>
              <a:solidFill>
                <a:srgbClr val="D95F02"/>
              </a:solidFill>
              <a:ln w="9525">
                <a:noFill/>
              </a:ln>
              <a:effectLst/>
            </c:spPr>
          </c:marker>
          <c:xVal>
            <c:numRef>
              <c:f>'All GB summary'!$D$8</c:f>
              <c:numCache>
                <c:formatCode>General</c:formatCode>
                <c:ptCount val="1"/>
                <c:pt idx="0">
                  <c:v>36100</c:v>
                </c:pt>
              </c:numCache>
            </c:numRef>
          </c:xVal>
          <c:yVal>
            <c:numRef>
              <c:f>'All GB summary'!$E$8</c:f>
              <c:numCache>
                <c:formatCode>General</c:formatCode>
                <c:ptCount val="1"/>
                <c:pt idx="0">
                  <c:v>0.62596961753041602</c:v>
                </c:pt>
              </c:numCache>
            </c:numRef>
          </c:yVal>
          <c:smooth val="0"/>
          <c:extLst>
            <c:ext xmlns:c16="http://schemas.microsoft.com/office/drawing/2014/chart" uri="{C3380CC4-5D6E-409C-BE32-E72D297353CC}">
              <c16:uniqueId val="{00000003-E78F-4ADE-8926-B63E41A51A93}"/>
            </c:ext>
          </c:extLst>
        </c:ser>
        <c:ser>
          <c:idx val="3"/>
          <c:order val="3"/>
          <c:tx>
            <c:strRef>
              <c:f>'All GB summary'!$A$9</c:f>
              <c:strCache>
                <c:ptCount val="1"/>
                <c:pt idx="0">
                  <c:v>EO</c:v>
                </c:pt>
              </c:strCache>
            </c:strRef>
          </c:tx>
          <c:spPr>
            <a:ln w="25400" cap="rnd">
              <a:noFill/>
              <a:round/>
            </a:ln>
            <a:effectLst/>
          </c:spPr>
          <c:marker>
            <c:symbol val="triangle"/>
            <c:size val="10"/>
            <c:spPr>
              <a:solidFill>
                <a:srgbClr val="D95F02"/>
              </a:solidFill>
              <a:ln w="9525">
                <a:noFill/>
              </a:ln>
              <a:effectLst/>
            </c:spPr>
          </c:marker>
          <c:xVal>
            <c:numRef>
              <c:f>'All GB summary'!$D$9</c:f>
              <c:numCache>
                <c:formatCode>General</c:formatCode>
                <c:ptCount val="1"/>
                <c:pt idx="0">
                  <c:v>44600</c:v>
                </c:pt>
              </c:numCache>
            </c:numRef>
          </c:xVal>
          <c:yVal>
            <c:numRef>
              <c:f>'All GB summary'!$E$9</c:f>
              <c:numCache>
                <c:formatCode>General</c:formatCode>
                <c:ptCount val="1"/>
                <c:pt idx="0">
                  <c:v>0.59715272440601996</c:v>
                </c:pt>
              </c:numCache>
            </c:numRef>
          </c:yVal>
          <c:smooth val="0"/>
          <c:extLst>
            <c:ext xmlns:c16="http://schemas.microsoft.com/office/drawing/2014/chart" uri="{C3380CC4-5D6E-409C-BE32-E72D297353CC}">
              <c16:uniqueId val="{00000004-E78F-4ADE-8926-B63E41A51A93}"/>
            </c:ext>
          </c:extLst>
        </c:ser>
        <c:ser>
          <c:idx val="4"/>
          <c:order val="4"/>
          <c:tx>
            <c:strRef>
              <c:f>'All GB summary'!$A$10</c:f>
              <c:strCache>
                <c:ptCount val="1"/>
                <c:pt idx="0">
                  <c:v>N</c:v>
                </c:pt>
              </c:strCache>
            </c:strRef>
          </c:tx>
          <c:spPr>
            <a:ln w="25400" cap="rnd">
              <a:noFill/>
              <a:round/>
            </a:ln>
            <a:effectLst/>
          </c:spPr>
          <c:marker>
            <c:symbol val="circle"/>
            <c:size val="8"/>
            <c:spPr>
              <a:solidFill>
                <a:srgbClr val="7570B3"/>
              </a:solidFill>
              <a:ln w="9525">
                <a:noFill/>
              </a:ln>
              <a:effectLst/>
            </c:spPr>
          </c:marker>
          <c:xVal>
            <c:numRef>
              <c:f>'All GB summary'!$D$10</c:f>
              <c:numCache>
                <c:formatCode>General</c:formatCode>
                <c:ptCount val="1"/>
                <c:pt idx="0">
                  <c:v>38100</c:v>
                </c:pt>
              </c:numCache>
            </c:numRef>
          </c:xVal>
          <c:yVal>
            <c:numRef>
              <c:f>'All GB summary'!$E$10</c:f>
              <c:numCache>
                <c:formatCode>General</c:formatCode>
                <c:ptCount val="1"/>
                <c:pt idx="0">
                  <c:v>0.48192349037663601</c:v>
                </c:pt>
              </c:numCache>
            </c:numRef>
          </c:yVal>
          <c:smooth val="0"/>
          <c:extLst>
            <c:ext xmlns:c16="http://schemas.microsoft.com/office/drawing/2014/chart" uri="{C3380CC4-5D6E-409C-BE32-E72D297353CC}">
              <c16:uniqueId val="{00000005-E78F-4ADE-8926-B63E41A51A93}"/>
            </c:ext>
          </c:extLst>
        </c:ser>
        <c:ser>
          <c:idx val="5"/>
          <c:order val="5"/>
          <c:tx>
            <c:strRef>
              <c:f>'All GB summary'!$A$11</c:f>
              <c:strCache>
                <c:ptCount val="1"/>
                <c:pt idx="0">
                  <c:v>D</c:v>
                </c:pt>
              </c:strCache>
            </c:strRef>
          </c:tx>
          <c:spPr>
            <a:ln w="25400" cap="rnd">
              <a:noFill/>
              <a:round/>
            </a:ln>
            <a:effectLst/>
          </c:spPr>
          <c:marker>
            <c:symbol val="square"/>
            <c:size val="8"/>
            <c:spPr>
              <a:solidFill>
                <a:srgbClr val="7570B3"/>
              </a:solidFill>
              <a:ln w="9525">
                <a:noFill/>
              </a:ln>
              <a:effectLst/>
            </c:spPr>
          </c:marker>
          <c:xVal>
            <c:numRef>
              <c:f>'All GB summary'!$D$11</c:f>
              <c:numCache>
                <c:formatCode>General</c:formatCode>
                <c:ptCount val="1"/>
                <c:pt idx="0">
                  <c:v>31300</c:v>
                </c:pt>
              </c:numCache>
            </c:numRef>
          </c:xVal>
          <c:yVal>
            <c:numRef>
              <c:f>'All GB summary'!$E$11</c:f>
              <c:numCache>
                <c:formatCode>General</c:formatCode>
                <c:ptCount val="1"/>
                <c:pt idx="0">
                  <c:v>0.394580578596543</c:v>
                </c:pt>
              </c:numCache>
            </c:numRef>
          </c:yVal>
          <c:smooth val="0"/>
          <c:extLst>
            <c:ext xmlns:c16="http://schemas.microsoft.com/office/drawing/2014/chart" uri="{C3380CC4-5D6E-409C-BE32-E72D297353CC}">
              <c16:uniqueId val="{00000006-E78F-4ADE-8926-B63E41A51A93}"/>
            </c:ext>
          </c:extLst>
        </c:ser>
        <c:ser>
          <c:idx val="6"/>
          <c:order val="6"/>
          <c:tx>
            <c:strRef>
              <c:f>'All GB summary'!$A$12</c:f>
              <c:strCache>
                <c:ptCount val="1"/>
                <c:pt idx="0">
                  <c:v>O</c:v>
                </c:pt>
              </c:strCache>
            </c:strRef>
          </c:tx>
          <c:spPr>
            <a:ln w="25400" cap="rnd">
              <a:noFill/>
              <a:round/>
            </a:ln>
            <a:effectLst/>
          </c:spPr>
          <c:marker>
            <c:symbol val="circle"/>
            <c:size val="8"/>
            <c:spPr>
              <a:solidFill>
                <a:srgbClr val="A6761D"/>
              </a:solidFill>
              <a:ln w="9525">
                <a:noFill/>
              </a:ln>
              <a:effectLst/>
            </c:spPr>
          </c:marker>
          <c:xVal>
            <c:numRef>
              <c:f>'All GB summary'!$D$12</c:f>
              <c:numCache>
                <c:formatCode>General</c:formatCode>
                <c:ptCount val="1"/>
                <c:pt idx="0">
                  <c:v>49100</c:v>
                </c:pt>
              </c:numCache>
            </c:numRef>
          </c:xVal>
          <c:yVal>
            <c:numRef>
              <c:f>'All GB summary'!$E$12</c:f>
              <c:numCache>
                <c:formatCode>General</c:formatCode>
                <c:ptCount val="1"/>
                <c:pt idx="0">
                  <c:v>0.78370991734409301</c:v>
                </c:pt>
              </c:numCache>
            </c:numRef>
          </c:yVal>
          <c:smooth val="0"/>
          <c:extLst>
            <c:ext xmlns:c16="http://schemas.microsoft.com/office/drawing/2014/chart" uri="{C3380CC4-5D6E-409C-BE32-E72D297353CC}">
              <c16:uniqueId val="{00000007-E78F-4ADE-8926-B63E41A51A93}"/>
            </c:ext>
          </c:extLst>
        </c:ser>
        <c:ser>
          <c:idx val="14"/>
          <c:order val="7"/>
          <c:tx>
            <c:strRef>
              <c:f>'All GB summary'!$A$13</c:f>
              <c:strCache>
                <c:ptCount val="1"/>
                <c:pt idx="0">
                  <c:v>L</c:v>
                </c:pt>
              </c:strCache>
            </c:strRef>
          </c:tx>
          <c:spPr>
            <a:ln w="25400" cap="rnd">
              <a:noFill/>
              <a:round/>
            </a:ln>
            <a:effectLst/>
          </c:spPr>
          <c:marker>
            <c:symbol val="square"/>
            <c:size val="8"/>
            <c:spPr>
              <a:solidFill>
                <a:srgbClr val="A6761D"/>
              </a:solidFill>
              <a:ln w="9525">
                <a:noFill/>
              </a:ln>
              <a:effectLst/>
            </c:spPr>
          </c:marker>
          <c:xVal>
            <c:numRef>
              <c:f>'All GB summary'!$D$13</c:f>
              <c:numCache>
                <c:formatCode>General</c:formatCode>
                <c:ptCount val="1"/>
                <c:pt idx="0">
                  <c:v>45500</c:v>
                </c:pt>
              </c:numCache>
            </c:numRef>
          </c:xVal>
          <c:yVal>
            <c:numRef>
              <c:f>'All GB summary'!$E$13</c:f>
              <c:numCache>
                <c:formatCode>General</c:formatCode>
                <c:ptCount val="1"/>
                <c:pt idx="0">
                  <c:v>0.80146571770840602</c:v>
                </c:pt>
              </c:numCache>
            </c:numRef>
          </c:yVal>
          <c:smooth val="0"/>
          <c:extLst>
            <c:ext xmlns:c16="http://schemas.microsoft.com/office/drawing/2014/chart" uri="{C3380CC4-5D6E-409C-BE32-E72D297353CC}">
              <c16:uniqueId val="{00000001-9393-4834-9943-4158ED7EAB1C}"/>
            </c:ext>
          </c:extLst>
        </c:ser>
        <c:ser>
          <c:idx val="7"/>
          <c:order val="8"/>
          <c:tx>
            <c:strRef>
              <c:f>'All GB summary'!$A$14</c:f>
              <c:strCache>
                <c:ptCount val="1"/>
                <c:pt idx="0">
                  <c:v>G11</c:v>
                </c:pt>
              </c:strCache>
            </c:strRef>
          </c:tx>
          <c:spPr>
            <a:ln w="25400" cap="rnd">
              <a:noFill/>
              <a:round/>
            </a:ln>
            <a:effectLst/>
          </c:spPr>
          <c:marker>
            <c:symbol val="circle"/>
            <c:size val="8"/>
            <c:spPr>
              <a:solidFill>
                <a:srgbClr val="66A61E"/>
              </a:solidFill>
              <a:ln w="9525">
                <a:noFill/>
              </a:ln>
              <a:effectLst/>
            </c:spPr>
          </c:marker>
          <c:xVal>
            <c:numRef>
              <c:f>'All GB summary'!$D$14</c:f>
              <c:numCache>
                <c:formatCode>General</c:formatCode>
                <c:ptCount val="1"/>
                <c:pt idx="0">
                  <c:v>36800</c:v>
                </c:pt>
              </c:numCache>
            </c:numRef>
          </c:xVal>
          <c:yVal>
            <c:numRef>
              <c:f>'All GB summary'!$E$14</c:f>
              <c:numCache>
                <c:formatCode>General</c:formatCode>
                <c:ptCount val="1"/>
                <c:pt idx="0">
                  <c:v>0.56803537478170296</c:v>
                </c:pt>
              </c:numCache>
            </c:numRef>
          </c:yVal>
          <c:smooth val="0"/>
          <c:extLst>
            <c:ext xmlns:c16="http://schemas.microsoft.com/office/drawing/2014/chart" uri="{C3380CC4-5D6E-409C-BE32-E72D297353CC}">
              <c16:uniqueId val="{00000008-E78F-4ADE-8926-B63E41A51A93}"/>
            </c:ext>
          </c:extLst>
        </c:ser>
        <c:ser>
          <c:idx val="8"/>
          <c:order val="9"/>
          <c:tx>
            <c:strRef>
              <c:f>'All GB summary'!$A$15</c:f>
              <c:strCache>
                <c:ptCount val="1"/>
                <c:pt idx="0">
                  <c:v>G12</c:v>
                </c:pt>
              </c:strCache>
            </c:strRef>
          </c:tx>
          <c:spPr>
            <a:ln w="25400" cap="rnd">
              <a:noFill/>
              <a:round/>
            </a:ln>
            <a:effectLst/>
          </c:spPr>
          <c:marker>
            <c:symbol val="square"/>
            <c:size val="8"/>
            <c:spPr>
              <a:solidFill>
                <a:srgbClr val="66A61E"/>
              </a:solidFill>
              <a:ln w="9525">
                <a:noFill/>
              </a:ln>
              <a:effectLst/>
            </c:spPr>
          </c:marker>
          <c:xVal>
            <c:numRef>
              <c:f>'All GB summary'!$D$15</c:f>
              <c:numCache>
                <c:formatCode>General</c:formatCode>
                <c:ptCount val="1"/>
                <c:pt idx="0">
                  <c:v>39200</c:v>
                </c:pt>
              </c:numCache>
            </c:numRef>
          </c:xVal>
          <c:yVal>
            <c:numRef>
              <c:f>'All GB summary'!$E$15</c:f>
              <c:numCache>
                <c:formatCode>General</c:formatCode>
                <c:ptCount val="1"/>
                <c:pt idx="0">
                  <c:v>0.50759729121506203</c:v>
                </c:pt>
              </c:numCache>
            </c:numRef>
          </c:yVal>
          <c:smooth val="0"/>
          <c:extLst>
            <c:ext xmlns:c16="http://schemas.microsoft.com/office/drawing/2014/chart" uri="{C3380CC4-5D6E-409C-BE32-E72D297353CC}">
              <c16:uniqueId val="{00000009-E78F-4ADE-8926-B63E41A51A93}"/>
            </c:ext>
          </c:extLst>
        </c:ser>
        <c:ser>
          <c:idx val="15"/>
          <c:order val="10"/>
          <c:tx>
            <c:strRef>
              <c:f>'All GB summary'!$A$16</c:f>
              <c:strCache>
                <c:ptCount val="1"/>
                <c:pt idx="0">
                  <c:v>G21</c:v>
                </c:pt>
              </c:strCache>
            </c:strRef>
          </c:tx>
          <c:spPr>
            <a:ln w="25400" cap="rnd">
              <a:noFill/>
              <a:round/>
            </a:ln>
            <a:effectLst/>
          </c:spPr>
          <c:marker>
            <c:symbol val="circle"/>
            <c:size val="8"/>
            <c:spPr>
              <a:solidFill>
                <a:srgbClr val="E6AB02"/>
              </a:solidFill>
              <a:ln w="9525">
                <a:noFill/>
              </a:ln>
              <a:effectLst/>
            </c:spPr>
          </c:marker>
          <c:xVal>
            <c:numRef>
              <c:f>'All GB summary'!$D$16</c:f>
              <c:numCache>
                <c:formatCode>General</c:formatCode>
                <c:ptCount val="1"/>
                <c:pt idx="0">
                  <c:v>56000</c:v>
                </c:pt>
              </c:numCache>
            </c:numRef>
          </c:xVal>
          <c:yVal>
            <c:numRef>
              <c:f>'All GB summary'!$E$16</c:f>
              <c:numCache>
                <c:formatCode>General</c:formatCode>
                <c:ptCount val="1"/>
                <c:pt idx="0">
                  <c:v>0.71105337143435399</c:v>
                </c:pt>
              </c:numCache>
            </c:numRef>
          </c:yVal>
          <c:smooth val="0"/>
          <c:extLst>
            <c:ext xmlns:c16="http://schemas.microsoft.com/office/drawing/2014/chart" uri="{C3380CC4-5D6E-409C-BE32-E72D297353CC}">
              <c16:uniqueId val="{00000002-9393-4834-9943-4158ED7EAB1C}"/>
            </c:ext>
          </c:extLst>
        </c:ser>
        <c:ser>
          <c:idx val="12"/>
          <c:order val="11"/>
          <c:tx>
            <c:strRef>
              <c:f>'All GB summary'!$A$17</c:f>
              <c:strCache>
                <c:ptCount val="1"/>
                <c:pt idx="0">
                  <c:v>G22</c:v>
                </c:pt>
              </c:strCache>
            </c:strRef>
          </c:tx>
          <c:spPr>
            <a:ln w="25400" cap="rnd">
              <a:noFill/>
              <a:round/>
            </a:ln>
            <a:effectLst/>
          </c:spPr>
          <c:marker>
            <c:symbol val="triangle"/>
            <c:size val="10"/>
            <c:spPr>
              <a:solidFill>
                <a:srgbClr val="E6AB02"/>
              </a:solidFill>
              <a:ln w="9525">
                <a:noFill/>
              </a:ln>
              <a:effectLst/>
            </c:spPr>
          </c:marker>
          <c:xVal>
            <c:numRef>
              <c:f>'All GB summary'!$D$17</c:f>
              <c:numCache>
                <c:formatCode>General</c:formatCode>
                <c:ptCount val="1"/>
                <c:pt idx="0">
                  <c:v>61800</c:v>
                </c:pt>
              </c:numCache>
            </c:numRef>
          </c:xVal>
          <c:yVal>
            <c:numRef>
              <c:f>'All GB summary'!$E$17</c:f>
              <c:numCache>
                <c:formatCode>General</c:formatCode>
                <c:ptCount val="1"/>
                <c:pt idx="0">
                  <c:v>0.68023430287344999</c:v>
                </c:pt>
              </c:numCache>
            </c:numRef>
          </c:yVal>
          <c:smooth val="0"/>
          <c:extLst>
            <c:ext xmlns:c16="http://schemas.microsoft.com/office/drawing/2014/chart" uri="{C3380CC4-5D6E-409C-BE32-E72D297353CC}">
              <c16:uniqueId val="{0000000D-E78F-4ADE-8926-B63E41A51A93}"/>
            </c:ext>
          </c:extLst>
        </c:ser>
        <c:ser>
          <c:idx val="9"/>
          <c:order val="12"/>
          <c:tx>
            <c:strRef>
              <c:f>'All GB summary'!$A$18</c:f>
              <c:strCache>
                <c:ptCount val="1"/>
                <c:pt idx="0">
                  <c:v>G10</c:v>
                </c:pt>
              </c:strCache>
            </c:strRef>
          </c:tx>
          <c:spPr>
            <a:ln w="25400" cap="rnd">
              <a:noFill/>
              <a:round/>
            </a:ln>
            <a:effectLst/>
          </c:spPr>
          <c:marker>
            <c:symbol val="circle"/>
            <c:size val="8"/>
            <c:spPr>
              <a:solidFill>
                <a:srgbClr val="E7298A"/>
              </a:solidFill>
              <a:ln w="9525">
                <a:noFill/>
              </a:ln>
              <a:effectLst/>
            </c:spPr>
          </c:marker>
          <c:xVal>
            <c:numRef>
              <c:f>'All GB summary'!$D$18</c:f>
              <c:numCache>
                <c:formatCode>General</c:formatCode>
                <c:ptCount val="1"/>
                <c:pt idx="0">
                  <c:v>30200</c:v>
                </c:pt>
              </c:numCache>
            </c:numRef>
          </c:xVal>
          <c:yVal>
            <c:numRef>
              <c:f>'All GB summary'!$E$18</c:f>
              <c:numCache>
                <c:formatCode>General</c:formatCode>
                <c:ptCount val="1"/>
                <c:pt idx="0">
                  <c:v>0.54769077234976904</c:v>
                </c:pt>
              </c:numCache>
            </c:numRef>
          </c:yVal>
          <c:smooth val="0"/>
          <c:extLst>
            <c:ext xmlns:c16="http://schemas.microsoft.com/office/drawing/2014/chart" uri="{C3380CC4-5D6E-409C-BE32-E72D297353CC}">
              <c16:uniqueId val="{0000000A-E78F-4ADE-8926-B63E41A51A93}"/>
            </c:ext>
          </c:extLst>
        </c:ser>
        <c:ser>
          <c:idx val="16"/>
          <c:order val="13"/>
          <c:tx>
            <c:strRef>
              <c:f>'All GB summary'!$A$19</c:f>
              <c:strCache>
                <c:ptCount val="1"/>
                <c:pt idx="0">
                  <c:v>G10p</c:v>
                </c:pt>
              </c:strCache>
            </c:strRef>
          </c:tx>
          <c:spPr>
            <a:ln w="25400" cap="rnd">
              <a:noFill/>
              <a:round/>
            </a:ln>
            <a:effectLst/>
          </c:spPr>
          <c:marker>
            <c:symbol val="square"/>
            <c:size val="8"/>
            <c:spPr>
              <a:solidFill>
                <a:srgbClr val="E7298A"/>
              </a:solidFill>
              <a:ln w="9525">
                <a:noFill/>
              </a:ln>
              <a:effectLst/>
            </c:spPr>
          </c:marker>
          <c:xVal>
            <c:numRef>
              <c:f>'All GB summary'!$D$19</c:f>
              <c:numCache>
                <c:formatCode>General</c:formatCode>
                <c:ptCount val="1"/>
                <c:pt idx="0">
                  <c:v>16100</c:v>
                </c:pt>
              </c:numCache>
            </c:numRef>
          </c:xVal>
          <c:yVal>
            <c:numRef>
              <c:f>'All GB summary'!$E$19</c:f>
              <c:numCache>
                <c:formatCode>General</c:formatCode>
                <c:ptCount val="1"/>
                <c:pt idx="0">
                  <c:v>0.73715488440923904</c:v>
                </c:pt>
              </c:numCache>
            </c:numRef>
          </c:yVal>
          <c:smooth val="0"/>
          <c:extLst>
            <c:ext xmlns:c16="http://schemas.microsoft.com/office/drawing/2014/chart" uri="{C3380CC4-5D6E-409C-BE32-E72D297353CC}">
              <c16:uniqueId val="{00000003-9393-4834-9943-4158ED7EAB1C}"/>
            </c:ext>
          </c:extLst>
        </c:ser>
        <c:ser>
          <c:idx val="17"/>
          <c:order val="14"/>
          <c:tx>
            <c:strRef>
              <c:f>'All GB summary'!$A$20</c:f>
              <c:strCache>
                <c:ptCount val="1"/>
                <c:pt idx="0">
                  <c:v>G20</c:v>
                </c:pt>
              </c:strCache>
            </c:strRef>
          </c:tx>
          <c:spPr>
            <a:ln w="25400" cap="rnd">
              <a:noFill/>
              <a:round/>
            </a:ln>
            <a:effectLst/>
          </c:spPr>
          <c:marker>
            <c:symbol val="circle"/>
            <c:size val="8"/>
            <c:spPr>
              <a:solidFill>
                <a:srgbClr val="666666"/>
              </a:solidFill>
              <a:ln w="9525">
                <a:noFill/>
              </a:ln>
              <a:effectLst/>
            </c:spPr>
          </c:marker>
          <c:xVal>
            <c:numRef>
              <c:f>'All GB summary'!$D$20</c:f>
              <c:numCache>
                <c:formatCode>General</c:formatCode>
                <c:ptCount val="1"/>
                <c:pt idx="0">
                  <c:v>45200</c:v>
                </c:pt>
              </c:numCache>
            </c:numRef>
          </c:xVal>
          <c:yVal>
            <c:numRef>
              <c:f>'All GB summary'!$E$20</c:f>
              <c:numCache>
                <c:formatCode>General</c:formatCode>
                <c:ptCount val="1"/>
                <c:pt idx="0">
                  <c:v>0.64748255848050495</c:v>
                </c:pt>
              </c:numCache>
            </c:numRef>
          </c:yVal>
          <c:smooth val="0"/>
          <c:extLst>
            <c:ext xmlns:c16="http://schemas.microsoft.com/office/drawing/2014/chart" uri="{C3380CC4-5D6E-409C-BE32-E72D297353CC}">
              <c16:uniqueId val="{00000004-9393-4834-9943-4158ED7EAB1C}"/>
            </c:ext>
          </c:extLst>
        </c:ser>
        <c:ser>
          <c:idx val="10"/>
          <c:order val="15"/>
          <c:tx>
            <c:strRef>
              <c:f>'All GB summary'!$A$21</c:f>
              <c:strCache>
                <c:ptCount val="1"/>
                <c:pt idx="0">
                  <c:v>G20p</c:v>
                </c:pt>
              </c:strCache>
            </c:strRef>
          </c:tx>
          <c:spPr>
            <a:ln w="25400" cap="rnd">
              <a:noFill/>
              <a:round/>
            </a:ln>
            <a:effectLst/>
          </c:spPr>
          <c:marker>
            <c:symbol val="square"/>
            <c:size val="8"/>
            <c:spPr>
              <a:solidFill>
                <a:srgbClr val="666666"/>
              </a:solidFill>
              <a:ln w="9525">
                <a:noFill/>
              </a:ln>
              <a:effectLst/>
            </c:spPr>
          </c:marker>
          <c:xVal>
            <c:numRef>
              <c:f>'All GB summary'!$D$21</c:f>
              <c:numCache>
                <c:formatCode>General</c:formatCode>
                <c:ptCount val="1"/>
                <c:pt idx="0">
                  <c:v>31100</c:v>
                </c:pt>
              </c:numCache>
            </c:numRef>
          </c:xVal>
          <c:yVal>
            <c:numRef>
              <c:f>'All GB summary'!$E$21</c:f>
              <c:numCache>
                <c:formatCode>General</c:formatCode>
                <c:ptCount val="1"/>
                <c:pt idx="0">
                  <c:v>0.79335482668169099</c:v>
                </c:pt>
              </c:numCache>
            </c:numRef>
          </c:yVal>
          <c:smooth val="0"/>
          <c:extLst>
            <c:ext xmlns:c16="http://schemas.microsoft.com/office/drawing/2014/chart" uri="{C3380CC4-5D6E-409C-BE32-E72D297353CC}">
              <c16:uniqueId val="{0000000B-E78F-4ADE-8926-B63E41A51A93}"/>
            </c:ext>
          </c:extLst>
        </c:ser>
        <c:ser>
          <c:idx val="11"/>
          <c:order val="16"/>
          <c:tx>
            <c:v>GB</c:v>
          </c:tx>
          <c:spPr>
            <a:ln w="25400" cap="rnd">
              <a:noFill/>
              <a:round/>
            </a:ln>
            <a:effectLst/>
          </c:spPr>
          <c:marker>
            <c:symbol val="circle"/>
            <c:size val="8"/>
            <c:spPr>
              <a:solidFill>
                <a:schemeClr val="tx1"/>
              </a:solidFill>
              <a:ln w="9525">
                <a:noFill/>
              </a:ln>
              <a:effectLst/>
            </c:spPr>
          </c:marker>
          <c:errBars>
            <c:errDir val="x"/>
            <c:errBarType val="both"/>
            <c:errValType val="cust"/>
            <c:noEndCap val="1"/>
            <c:plus>
              <c:numRef>
                <c:f>Sheet2!$B$3</c:f>
                <c:numCache>
                  <c:formatCode>General</c:formatCode>
                  <c:ptCount val="1"/>
                  <c:pt idx="0">
                    <c:v>24600</c:v>
                  </c:pt>
                </c:numCache>
              </c:numRef>
            </c:plus>
            <c:minus>
              <c:numRef>
                <c:f>Sheet2!$B$4</c:f>
                <c:numCache>
                  <c:formatCode>General</c:formatCode>
                  <c:ptCount val="1"/>
                  <c:pt idx="0">
                    <c:v>21100</c:v>
                  </c:pt>
                </c:numCache>
              </c:numRef>
            </c:minus>
            <c:spPr>
              <a:noFill/>
              <a:ln w="19050" cap="flat" cmpd="sng" algn="ctr">
                <a:solidFill>
                  <a:schemeClr val="tx1"/>
                </a:solidFill>
                <a:prstDash val="dash"/>
                <a:round/>
              </a:ln>
              <a:effectLst/>
            </c:spPr>
          </c:errBars>
          <c:errBars>
            <c:errDir val="y"/>
            <c:errBarType val="both"/>
            <c:errValType val="cust"/>
            <c:noEndCap val="1"/>
            <c:plus>
              <c:numRef>
                <c:f>Sheet2!$B$1</c:f>
                <c:numCache>
                  <c:formatCode>General</c:formatCode>
                  <c:ptCount val="1"/>
                  <c:pt idx="0">
                    <c:v>0.15742778425930604</c:v>
                  </c:pt>
                </c:numCache>
              </c:numRef>
            </c:plus>
            <c:minus>
              <c:numRef>
                <c:f>Sheet2!$B$2</c:f>
                <c:numCache>
                  <c:formatCode>General</c:formatCode>
                  <c:ptCount val="1"/>
                  <c:pt idx="0">
                    <c:v>0.24945735485255699</c:v>
                  </c:pt>
                </c:numCache>
              </c:numRef>
            </c:minus>
            <c:spPr>
              <a:noFill/>
              <a:ln w="19050" cap="flat" cmpd="sng" algn="ctr">
                <a:solidFill>
                  <a:schemeClr val="tx1"/>
                </a:solidFill>
                <a:prstDash val="dash"/>
                <a:round/>
              </a:ln>
              <a:effectLst/>
            </c:spPr>
          </c:errBars>
          <c:xVal>
            <c:numRef>
              <c:f>'All GB summary'!$B$2</c:f>
              <c:numCache>
                <c:formatCode>General</c:formatCode>
                <c:ptCount val="1"/>
                <c:pt idx="0">
                  <c:v>37200</c:v>
                </c:pt>
              </c:numCache>
            </c:numRef>
          </c:xVal>
          <c:yVal>
            <c:numRef>
              <c:f>'All GB summary'!$B$3</c:f>
              <c:numCache>
                <c:formatCode>General</c:formatCode>
                <c:ptCount val="1"/>
                <c:pt idx="0">
                  <c:v>0.64403793344909999</c:v>
                </c:pt>
              </c:numCache>
            </c:numRef>
          </c:yVal>
          <c:smooth val="0"/>
          <c:extLst>
            <c:ext xmlns:c16="http://schemas.microsoft.com/office/drawing/2014/chart" uri="{C3380CC4-5D6E-409C-BE32-E72D297353CC}">
              <c16:uniqueId val="{0000000C-E78F-4ADE-8926-B63E41A51A93}"/>
            </c:ext>
          </c:extLst>
        </c:ser>
        <c:ser>
          <c:idx val="13"/>
          <c:order val="17"/>
          <c:tx>
            <c:strRef>
              <c:f>'All GB summary'!$A$22</c:f>
              <c:strCache>
                <c:ptCount val="1"/>
                <c:pt idx="0">
                  <c:v>NA</c:v>
                </c:pt>
              </c:strCache>
            </c:strRef>
          </c:tx>
          <c:spPr>
            <a:ln w="25400" cap="rnd">
              <a:noFill/>
              <a:round/>
            </a:ln>
            <a:effectLst/>
          </c:spPr>
          <c:marker>
            <c:symbol val="circle"/>
            <c:size val="8"/>
            <c:spPr>
              <a:solidFill>
                <a:srgbClr val="FF0000"/>
              </a:solidFill>
              <a:ln w="9525">
                <a:noFill/>
              </a:ln>
              <a:effectLst/>
            </c:spPr>
          </c:marker>
          <c:xVal>
            <c:numRef>
              <c:f>'All GB summary'!$D$22</c:f>
              <c:numCache>
                <c:formatCode>General</c:formatCode>
                <c:ptCount val="1"/>
                <c:pt idx="0">
                  <c:v>30300</c:v>
                </c:pt>
              </c:numCache>
            </c:numRef>
          </c:xVal>
          <c:yVal>
            <c:numRef>
              <c:f>'All GB summary'!$E$22</c:f>
              <c:numCache>
                <c:formatCode>General</c:formatCode>
                <c:ptCount val="1"/>
                <c:pt idx="0">
                  <c:v>0.61871133680455104</c:v>
                </c:pt>
              </c:numCache>
            </c:numRef>
          </c:yVal>
          <c:smooth val="0"/>
          <c:extLst>
            <c:ext xmlns:c16="http://schemas.microsoft.com/office/drawing/2014/chart" uri="{C3380CC4-5D6E-409C-BE32-E72D297353CC}">
              <c16:uniqueId val="{0000000E-E78F-4ADE-8926-B63E41A51A93}"/>
            </c:ext>
          </c:extLst>
        </c:ser>
        <c:dLbls>
          <c:showLegendKey val="0"/>
          <c:showVal val="0"/>
          <c:showCatName val="0"/>
          <c:showSerName val="0"/>
          <c:showPercent val="0"/>
          <c:showBubbleSize val="0"/>
        </c:dLbls>
        <c:axId val="1156905024"/>
        <c:axId val="1156902864"/>
      </c:scatterChart>
      <c:valAx>
        <c:axId val="1156905024"/>
        <c:scaling>
          <c:orientation val="minMax"/>
        </c:scaling>
        <c:delete val="0"/>
        <c:axPos val="b"/>
        <c:majorGridlines>
          <c:spPr>
            <a:ln w="9525" cap="flat" cmpd="sng" algn="ctr">
              <a:solidFill>
                <a:schemeClr val="tx1">
                  <a:lumMod val="15000"/>
                  <a:lumOff val="85000"/>
                </a:schemeClr>
              </a:solidFill>
              <a:round/>
            </a:ln>
            <a:effectLst/>
          </c:spPr>
        </c:majorGridlines>
        <c:title>
          <c:tx>
            <c:strRef>
              <c:f>'All GB summary'!$D$5</c:f>
              <c:strCache>
                <c:ptCount val="1"/>
                <c:pt idx="0">
                  <c:v>Avg household income</c:v>
                </c:pt>
              </c:strCache>
            </c:strRef>
          </c:tx>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56902864"/>
        <c:crosses val="autoZero"/>
        <c:crossBetween val="midCat"/>
      </c:valAx>
      <c:valAx>
        <c:axId val="1156902864"/>
        <c:scaling>
          <c:orientation val="minMax"/>
        </c:scaling>
        <c:delete val="0"/>
        <c:axPos val="l"/>
        <c:majorGridlines>
          <c:spPr>
            <a:ln w="9525" cap="flat" cmpd="sng" algn="ctr">
              <a:solidFill>
                <a:schemeClr val="tx1">
                  <a:lumMod val="15000"/>
                  <a:lumOff val="85000"/>
                </a:schemeClr>
              </a:solidFill>
              <a:round/>
            </a:ln>
            <a:effectLst/>
          </c:spPr>
        </c:majorGridlines>
        <c:title>
          <c:tx>
            <c:strRef>
              <c:f>'All GB summary'!$E$5</c:f>
              <c:strCache>
                <c:ptCount val="1"/>
                <c:pt idx="0">
                  <c:v>Home owner proportion</c:v>
                </c:pt>
              </c:strCache>
            </c:strRef>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56905024"/>
        <c:crosses val="autoZero"/>
        <c:crossBetween val="midCat"/>
      </c:valAx>
      <c:spPr>
        <a:noFill/>
        <a:ln>
          <a:noFill/>
        </a:ln>
        <a:effectLst/>
      </c:spPr>
    </c:plotArea>
    <c:legend>
      <c:legendPos val="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857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2</xdr:col>
      <xdr:colOff>3879850</xdr:colOff>
      <xdr:row>0</xdr:row>
      <xdr:rowOff>0</xdr:rowOff>
    </xdr:from>
    <xdr:to>
      <xdr:col>4</xdr:col>
      <xdr:colOff>752</xdr:colOff>
      <xdr:row>5</xdr:row>
      <xdr:rowOff>144759</xdr:rowOff>
    </xdr:to>
    <xdr:pic>
      <xdr:nvPicPr>
        <xdr:cNvPr id="3" name="Picture 2" descr="A picture containing diagram&#10;&#10;Description automatically generated">
          <a:extLst>
            <a:ext uri="{FF2B5EF4-FFF2-40B4-BE49-F238E27FC236}">
              <a16:creationId xmlns:a16="http://schemas.microsoft.com/office/drawing/2014/main" id="{825F345C-6EF4-416A-80A3-87E53478D92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756400" y="0"/>
          <a:ext cx="2248652" cy="106868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123825</xdr:colOff>
      <xdr:row>4</xdr:row>
      <xdr:rowOff>11112</xdr:rowOff>
    </xdr:from>
    <xdr:to>
      <xdr:col>13</xdr:col>
      <xdr:colOff>9525</xdr:colOff>
      <xdr:row>28</xdr:row>
      <xdr:rowOff>92075</xdr:rowOff>
    </xdr:to>
    <xdr:graphicFrame macro="">
      <xdr:nvGraphicFramePr>
        <xdr:cNvPr id="2" name="Chart 1">
          <a:extLst>
            <a:ext uri="{FF2B5EF4-FFF2-40B4-BE49-F238E27FC236}">
              <a16:creationId xmlns:a16="http://schemas.microsoft.com/office/drawing/2014/main" id="{B74B0B29-9F26-711D-F3A2-7FFBA4BDAA7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B5E06A6-AAD6-4300-A101-3701B4FC407B}" name="Table1" displayName="Table1" ref="A1:I19" totalsRowShown="0" headerRowDxfId="2">
  <autoFilter ref="A1:I19" xr:uid="{00000000-0009-0000-0100-000001000000}"/>
  <tableColumns count="9">
    <tableColumn id="1" xr3:uid="{F8A229ED-5A49-47F3-956C-80B063181D3B}" name="Archetype code" dataDxfId="1"/>
    <tableColumn id="2" xr3:uid="{EFDFEA00-2A0E-4C75-82DE-7FADC8B5C320}" name="Presence of PV/EV"/>
    <tableColumn id="3" xr3:uid="{FFAB7C03-C87A-4E3D-972A-394EA56D4E81}" name="Central heating system"/>
    <tableColumn id="4" xr3:uid="{C2CB3065-2901-4ECA-BB74-A8471FCA27CD}" name="Number of adults"/>
    <tableColumn id="9" xr3:uid="{978018DC-B7FB-4B03-943B-7F71FC9A1EF9}" name="Number of children"/>
    <tableColumn id="5" xr3:uid="{61DD3838-F7B8-4F7B-A6C0-BB7C51F4F9B0}" name="Head of household aged 65+"/>
    <tableColumn id="6" xr3:uid="{7D7D0A5F-A243-42E7-AE62-677C0E070F45}" name="Electricity import profiles"/>
    <tableColumn id="7" xr3:uid="{D6CD067B-FE9E-41FE-A201-C0E77EADEE50}" name="Electricity export profiles"/>
    <tableColumn id="8" xr3:uid="{0D301295-CDD7-4324-AE6C-A0FA24EC66BE}" name="Gas profiles"/>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9AEA0F0C-BA76-40A2-AB46-733352AFF296}" name="Table3" displayName="Table3" ref="A1:E16" totalsRowShown="0">
  <autoFilter ref="A1:E16" xr:uid="{9AEA0F0C-BA76-40A2-AB46-733352AFF296}"/>
  <tableColumns count="5">
    <tableColumn id="1" xr3:uid="{D77E67C0-09DE-4544-B8F5-584AD66799B0}" name="CSV variable name"/>
    <tableColumn id="2" xr3:uid="{D1C121B1-0BF2-4E03-AA2F-AC969C22A67A}" name="Synonym"/>
    <tableColumn id="3" xr3:uid="{A717816A-49B1-4C33-B58A-E77BF226866B}" name="Units"/>
    <tableColumn id="4" xr3:uid="{5A8C44A0-BA48-4310-97F5-4EADCF77C730}" name="Description" dataDxfId="0"/>
    <tableColumn id="5" xr3:uid="{21FE8717-9720-4C24-ACE8-EF827A8626E0}" name="Data source"/>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am.homan@cse.org.uk" TargetMode="Externa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507EA1-118D-436C-982F-9CAAA67A8775}">
  <sheetPr>
    <tabColor theme="1"/>
  </sheetPr>
  <dimension ref="A1:D14"/>
  <sheetViews>
    <sheetView tabSelected="1" workbookViewId="0"/>
  </sheetViews>
  <sheetFormatPr defaultRowHeight="14.5" x14ac:dyDescent="0.35"/>
  <cols>
    <col min="2" max="2" width="32.453125" customWidth="1"/>
    <col min="3" max="3" width="79" customWidth="1"/>
  </cols>
  <sheetData>
    <row r="1" spans="1:4" x14ac:dyDescent="0.35">
      <c r="A1" s="3"/>
      <c r="B1" s="3"/>
      <c r="C1" s="3"/>
      <c r="D1" s="3"/>
    </row>
    <row r="2" spans="1:4" x14ac:dyDescent="0.35">
      <c r="A2" s="3"/>
      <c r="B2" s="3" t="s">
        <v>51</v>
      </c>
      <c r="C2" s="3" t="s">
        <v>52</v>
      </c>
      <c r="D2" s="3"/>
    </row>
    <row r="3" spans="1:4" x14ac:dyDescent="0.35">
      <c r="A3" s="3"/>
      <c r="B3" s="3" t="s">
        <v>65</v>
      </c>
      <c r="C3" s="3" t="s">
        <v>53</v>
      </c>
      <c r="D3" s="3"/>
    </row>
    <row r="4" spans="1:4" x14ac:dyDescent="0.35">
      <c r="A4" s="3"/>
      <c r="B4" s="3"/>
      <c r="C4" s="3"/>
      <c r="D4" s="3"/>
    </row>
    <row r="5" spans="1:4" x14ac:dyDescent="0.35">
      <c r="A5" s="3"/>
      <c r="B5" s="3" t="s">
        <v>54</v>
      </c>
      <c r="C5" s="5" t="s">
        <v>55</v>
      </c>
      <c r="D5" s="3"/>
    </row>
    <row r="6" spans="1:4" x14ac:dyDescent="0.35">
      <c r="A6" s="3"/>
      <c r="B6" s="3"/>
      <c r="C6" s="5"/>
      <c r="D6" s="3"/>
    </row>
    <row r="7" spans="1:4" x14ac:dyDescent="0.35">
      <c r="A7" s="3"/>
      <c r="B7" s="3" t="s">
        <v>61</v>
      </c>
      <c r="C7" s="6" t="s">
        <v>62</v>
      </c>
      <c r="D7" s="3"/>
    </row>
    <row r="8" spans="1:4" x14ac:dyDescent="0.35">
      <c r="A8" s="3"/>
      <c r="B8" s="3"/>
      <c r="C8" s="3"/>
      <c r="D8" s="3"/>
    </row>
    <row r="9" spans="1:4" x14ac:dyDescent="0.35">
      <c r="A9" s="3"/>
      <c r="B9" s="1" t="s">
        <v>56</v>
      </c>
      <c r="C9" s="1" t="s">
        <v>41</v>
      </c>
      <c r="D9" s="3"/>
    </row>
    <row r="10" spans="1:4" x14ac:dyDescent="0.35">
      <c r="A10" s="3"/>
      <c r="B10" s="7" t="s">
        <v>57</v>
      </c>
      <c r="C10" s="8" t="s">
        <v>63</v>
      </c>
      <c r="D10" s="3"/>
    </row>
    <row r="11" spans="1:4" ht="29" x14ac:dyDescent="0.35">
      <c r="A11" s="3"/>
      <c r="B11" s="7" t="s">
        <v>58</v>
      </c>
      <c r="C11" s="8" t="s">
        <v>64</v>
      </c>
      <c r="D11" s="3"/>
    </row>
    <row r="12" spans="1:4" ht="43.5" x14ac:dyDescent="0.35">
      <c r="A12" s="3"/>
      <c r="B12" s="7" t="s">
        <v>72</v>
      </c>
      <c r="C12" s="8" t="s">
        <v>96</v>
      </c>
      <c r="D12" s="3"/>
    </row>
    <row r="13" spans="1:4" ht="29" x14ac:dyDescent="0.35">
      <c r="A13" s="3"/>
      <c r="B13" s="7" t="s">
        <v>59</v>
      </c>
      <c r="C13" s="8" t="s">
        <v>60</v>
      </c>
      <c r="D13" s="3"/>
    </row>
    <row r="14" spans="1:4" x14ac:dyDescent="0.35">
      <c r="A14" s="3"/>
      <c r="B14" s="3"/>
      <c r="C14" s="3"/>
      <c r="D14" s="3"/>
    </row>
  </sheetData>
  <sheetProtection sheet="1" objects="1" scenarios="1"/>
  <hyperlinks>
    <hyperlink ref="C5" r:id="rId1" xr:uid="{36422E3D-93A3-46D2-9B39-6EF477D71C1A}"/>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D721AC-68B0-49D9-9828-60DC1E3D3DFC}">
  <sheetPr>
    <tabColor theme="1"/>
  </sheetPr>
  <dimension ref="A1:I19"/>
  <sheetViews>
    <sheetView workbookViewId="0">
      <selection activeCell="A21" sqref="A21"/>
    </sheetView>
  </sheetViews>
  <sheetFormatPr defaultRowHeight="14.5" x14ac:dyDescent="0.35"/>
  <cols>
    <col min="1" max="1" width="17.26953125" bestFit="1" customWidth="1"/>
    <col min="2" max="2" width="20" bestFit="1" customWidth="1"/>
    <col min="3" max="3" width="28.81640625" bestFit="1" customWidth="1"/>
    <col min="4" max="4" width="20.81640625" bestFit="1" customWidth="1"/>
    <col min="5" max="5" width="20.81640625" customWidth="1"/>
    <col min="6" max="6" width="27.54296875" bestFit="1" customWidth="1"/>
    <col min="7" max="7" width="26.1796875" bestFit="1" customWidth="1"/>
    <col min="8" max="8" width="26" bestFit="1" customWidth="1"/>
    <col min="9" max="9" width="13.81640625" bestFit="1" customWidth="1"/>
  </cols>
  <sheetData>
    <row r="1" spans="1:9" x14ac:dyDescent="0.35">
      <c r="A1" s="1" t="s">
        <v>22</v>
      </c>
      <c r="B1" s="1" t="s">
        <v>23</v>
      </c>
      <c r="C1" s="1" t="s">
        <v>24</v>
      </c>
      <c r="D1" s="1" t="s">
        <v>99</v>
      </c>
      <c r="E1" s="1" t="s">
        <v>25</v>
      </c>
      <c r="F1" s="1" t="s">
        <v>100</v>
      </c>
      <c r="G1" s="1" t="s">
        <v>26</v>
      </c>
      <c r="H1" s="1" t="s">
        <v>27</v>
      </c>
      <c r="I1" s="1" t="s">
        <v>28</v>
      </c>
    </row>
    <row r="2" spans="1:9" x14ac:dyDescent="0.35">
      <c r="A2" s="10" t="s">
        <v>94</v>
      </c>
      <c r="B2" t="s">
        <v>97</v>
      </c>
      <c r="G2" t="s">
        <v>29</v>
      </c>
      <c r="H2" t="s">
        <v>29</v>
      </c>
      <c r="I2" t="s">
        <v>29</v>
      </c>
    </row>
    <row r="3" spans="1:9" x14ac:dyDescent="0.35">
      <c r="A3" s="10" t="s">
        <v>87</v>
      </c>
      <c r="B3" t="s">
        <v>30</v>
      </c>
      <c r="G3" t="s">
        <v>29</v>
      </c>
      <c r="H3" t="s">
        <v>29</v>
      </c>
      <c r="I3" t="s">
        <v>29</v>
      </c>
    </row>
    <row r="4" spans="1:9" x14ac:dyDescent="0.35">
      <c r="A4" s="10" t="s">
        <v>95</v>
      </c>
      <c r="B4" t="s">
        <v>31</v>
      </c>
      <c r="G4" t="s">
        <v>29</v>
      </c>
      <c r="I4" t="s">
        <v>29</v>
      </c>
    </row>
    <row r="5" spans="1:9" x14ac:dyDescent="0.35">
      <c r="A5" s="11" t="s">
        <v>88</v>
      </c>
      <c r="B5" t="s">
        <v>32</v>
      </c>
      <c r="C5" t="s">
        <v>33</v>
      </c>
      <c r="G5" t="s">
        <v>29</v>
      </c>
    </row>
    <row r="6" spans="1:9" x14ac:dyDescent="0.35">
      <c r="A6" s="11" t="s">
        <v>89</v>
      </c>
      <c r="B6" t="s">
        <v>32</v>
      </c>
      <c r="C6" t="s">
        <v>34</v>
      </c>
      <c r="G6" t="s">
        <v>29</v>
      </c>
    </row>
    <row r="7" spans="1:9" x14ac:dyDescent="0.35">
      <c r="A7" s="11" t="s">
        <v>90</v>
      </c>
      <c r="B7" t="s">
        <v>32</v>
      </c>
      <c r="C7" t="s">
        <v>35</v>
      </c>
      <c r="G7" t="s">
        <v>29</v>
      </c>
    </row>
    <row r="8" spans="1:9" x14ac:dyDescent="0.35">
      <c r="A8" s="12" t="s">
        <v>91</v>
      </c>
      <c r="B8" t="s">
        <v>32</v>
      </c>
      <c r="C8" t="s">
        <v>32</v>
      </c>
      <c r="G8" t="s">
        <v>29</v>
      </c>
      <c r="I8" t="s">
        <v>29</v>
      </c>
    </row>
    <row r="9" spans="1:9" x14ac:dyDescent="0.35">
      <c r="A9" s="12" t="s">
        <v>92</v>
      </c>
      <c r="B9" t="s">
        <v>32</v>
      </c>
      <c r="C9" t="s">
        <v>36</v>
      </c>
      <c r="G9" t="s">
        <v>29</v>
      </c>
    </row>
    <row r="10" spans="1:9" x14ac:dyDescent="0.35">
      <c r="A10" s="13" t="s">
        <v>93</v>
      </c>
      <c r="B10" t="s">
        <v>32</v>
      </c>
      <c r="C10" t="s">
        <v>37</v>
      </c>
      <c r="G10" t="s">
        <v>29</v>
      </c>
    </row>
    <row r="11" spans="1:9" x14ac:dyDescent="0.35">
      <c r="A11" s="13" t="s">
        <v>101</v>
      </c>
      <c r="B11" t="s">
        <v>32</v>
      </c>
      <c r="C11" t="s">
        <v>102</v>
      </c>
    </row>
    <row r="12" spans="1:9" x14ac:dyDescent="0.35">
      <c r="A12" s="14" t="s">
        <v>103</v>
      </c>
      <c r="B12" t="s">
        <v>32</v>
      </c>
      <c r="C12" t="s">
        <v>104</v>
      </c>
      <c r="D12" t="s">
        <v>105</v>
      </c>
      <c r="E12" t="s">
        <v>39</v>
      </c>
      <c r="G12" t="s">
        <v>29</v>
      </c>
      <c r="I12" t="s">
        <v>29</v>
      </c>
    </row>
    <row r="13" spans="1:9" x14ac:dyDescent="0.35">
      <c r="A13" s="14" t="s">
        <v>106</v>
      </c>
      <c r="B13" t="s">
        <v>32</v>
      </c>
      <c r="C13" t="s">
        <v>104</v>
      </c>
      <c r="D13" t="s">
        <v>105</v>
      </c>
      <c r="E13" t="s">
        <v>107</v>
      </c>
      <c r="G13" t="s">
        <v>29</v>
      </c>
      <c r="I13" t="s">
        <v>29</v>
      </c>
    </row>
    <row r="14" spans="1:9" x14ac:dyDescent="0.35">
      <c r="A14" s="15" t="s">
        <v>108</v>
      </c>
      <c r="B14" t="s">
        <v>32</v>
      </c>
      <c r="C14" t="s">
        <v>104</v>
      </c>
      <c r="D14" t="s">
        <v>109</v>
      </c>
      <c r="E14" t="s">
        <v>39</v>
      </c>
      <c r="G14" t="s">
        <v>29</v>
      </c>
      <c r="I14" t="s">
        <v>29</v>
      </c>
    </row>
    <row r="15" spans="1:9" x14ac:dyDescent="0.35">
      <c r="A15" s="15" t="s">
        <v>110</v>
      </c>
      <c r="B15" t="s">
        <v>32</v>
      </c>
      <c r="C15" t="s">
        <v>104</v>
      </c>
      <c r="D15" t="s">
        <v>109</v>
      </c>
      <c r="E15" t="s">
        <v>107</v>
      </c>
      <c r="G15" t="s">
        <v>29</v>
      </c>
      <c r="I15" t="s">
        <v>29</v>
      </c>
    </row>
    <row r="16" spans="1:9" x14ac:dyDescent="0.35">
      <c r="A16" s="16" t="s">
        <v>111</v>
      </c>
      <c r="B16" t="s">
        <v>32</v>
      </c>
      <c r="C16" t="s">
        <v>104</v>
      </c>
      <c r="D16" t="s">
        <v>105</v>
      </c>
      <c r="E16" t="s">
        <v>38</v>
      </c>
      <c r="F16" t="s">
        <v>112</v>
      </c>
      <c r="G16" t="s">
        <v>29</v>
      </c>
      <c r="I16" t="s">
        <v>29</v>
      </c>
    </row>
    <row r="17" spans="1:9" x14ac:dyDescent="0.35">
      <c r="A17" s="16" t="s">
        <v>113</v>
      </c>
      <c r="B17" t="s">
        <v>32</v>
      </c>
      <c r="C17" t="s">
        <v>104</v>
      </c>
      <c r="D17" t="s">
        <v>105</v>
      </c>
      <c r="E17" t="s">
        <v>38</v>
      </c>
      <c r="F17" t="s">
        <v>114</v>
      </c>
      <c r="G17" t="s">
        <v>29</v>
      </c>
      <c r="I17" t="s">
        <v>29</v>
      </c>
    </row>
    <row r="18" spans="1:9" x14ac:dyDescent="0.35">
      <c r="A18" s="17" t="s">
        <v>115</v>
      </c>
      <c r="B18" t="s">
        <v>32</v>
      </c>
      <c r="C18" t="s">
        <v>104</v>
      </c>
      <c r="D18" t="s">
        <v>109</v>
      </c>
      <c r="E18" t="s">
        <v>38</v>
      </c>
      <c r="F18" t="s">
        <v>112</v>
      </c>
      <c r="G18" t="s">
        <v>29</v>
      </c>
      <c r="I18" t="s">
        <v>29</v>
      </c>
    </row>
    <row r="19" spans="1:9" x14ac:dyDescent="0.35">
      <c r="A19" s="17" t="s">
        <v>116</v>
      </c>
      <c r="B19" t="s">
        <v>32</v>
      </c>
      <c r="C19" t="s">
        <v>104</v>
      </c>
      <c r="D19" t="s">
        <v>109</v>
      </c>
      <c r="E19" t="s">
        <v>38</v>
      </c>
      <c r="F19" t="s">
        <v>114</v>
      </c>
      <c r="G19" t="s">
        <v>29</v>
      </c>
      <c r="I19" t="s">
        <v>29</v>
      </c>
    </row>
  </sheetData>
  <sheetProtection sheet="1" objects="1" scenarios="1"/>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4C9422-B16B-4A66-8B45-E1C263DBE68C}">
  <sheetPr>
    <tabColor theme="1"/>
  </sheetPr>
  <dimension ref="A1:E16"/>
  <sheetViews>
    <sheetView workbookViewId="0">
      <selection activeCell="F1" sqref="F1"/>
    </sheetView>
  </sheetViews>
  <sheetFormatPr defaultRowHeight="14.5" x14ac:dyDescent="0.35"/>
  <cols>
    <col min="1" max="1" width="38.26953125" bestFit="1" customWidth="1"/>
    <col min="2" max="2" width="44.1796875" bestFit="1" customWidth="1"/>
    <col min="3" max="3" width="11.453125" bestFit="1" customWidth="1"/>
    <col min="4" max="4" width="73" style="4" customWidth="1"/>
    <col min="5" max="5" width="37.7265625" bestFit="1" customWidth="1"/>
  </cols>
  <sheetData>
    <row r="1" spans="1:5" x14ac:dyDescent="0.35">
      <c r="A1" t="s">
        <v>44</v>
      </c>
      <c r="B1" t="s">
        <v>45</v>
      </c>
      <c r="C1" t="s">
        <v>40</v>
      </c>
      <c r="D1" s="4" t="s">
        <v>41</v>
      </c>
      <c r="E1" t="s">
        <v>46</v>
      </c>
    </row>
    <row r="2" spans="1:5" ht="87" x14ac:dyDescent="0.35">
      <c r="A2" t="s">
        <v>0</v>
      </c>
      <c r="B2" t="s">
        <v>9</v>
      </c>
      <c r="C2" t="s">
        <v>6</v>
      </c>
      <c r="D2" s="4" t="s">
        <v>128</v>
      </c>
      <c r="E2" t="s">
        <v>49</v>
      </c>
    </row>
    <row r="3" spans="1:5" x14ac:dyDescent="0.35">
      <c r="A3" t="s">
        <v>19</v>
      </c>
      <c r="B3" t="s">
        <v>20</v>
      </c>
      <c r="C3" t="s">
        <v>43</v>
      </c>
      <c r="D3" s="4" t="s">
        <v>79</v>
      </c>
      <c r="E3" t="s">
        <v>47</v>
      </c>
    </row>
    <row r="4" spans="1:5" x14ac:dyDescent="0.35">
      <c r="A4" t="s">
        <v>1</v>
      </c>
      <c r="B4" t="s">
        <v>11</v>
      </c>
      <c r="C4" t="s">
        <v>6</v>
      </c>
      <c r="D4" s="4" t="s">
        <v>80</v>
      </c>
      <c r="E4" t="s">
        <v>48</v>
      </c>
    </row>
    <row r="5" spans="1:5" ht="29" x14ac:dyDescent="0.35">
      <c r="A5" t="s">
        <v>2</v>
      </c>
      <c r="B5" t="s">
        <v>10</v>
      </c>
      <c r="C5" t="s">
        <v>6</v>
      </c>
      <c r="D5" s="4" t="s">
        <v>81</v>
      </c>
      <c r="E5" t="s">
        <v>47</v>
      </c>
    </row>
    <row r="6" spans="1:5" x14ac:dyDescent="0.35">
      <c r="A6" t="s">
        <v>3</v>
      </c>
      <c r="B6" t="s">
        <v>12</v>
      </c>
      <c r="C6" t="s">
        <v>42</v>
      </c>
      <c r="D6" s="4" t="s">
        <v>82</v>
      </c>
      <c r="E6" t="s">
        <v>47</v>
      </c>
    </row>
    <row r="7" spans="1:5" ht="116" x14ac:dyDescent="0.35">
      <c r="A7" t="s">
        <v>4</v>
      </c>
      <c r="B7" t="s">
        <v>13</v>
      </c>
      <c r="C7" t="s">
        <v>6</v>
      </c>
      <c r="D7" s="4" t="s">
        <v>117</v>
      </c>
      <c r="E7" t="s">
        <v>50</v>
      </c>
    </row>
    <row r="8" spans="1:5" ht="116" x14ac:dyDescent="0.35">
      <c r="A8" t="s">
        <v>5</v>
      </c>
      <c r="B8" t="s">
        <v>14</v>
      </c>
      <c r="C8" t="s">
        <v>6</v>
      </c>
      <c r="D8" s="4" t="s">
        <v>122</v>
      </c>
      <c r="E8" t="s">
        <v>50</v>
      </c>
    </row>
    <row r="9" spans="1:5" ht="101.5" x14ac:dyDescent="0.35">
      <c r="A9" t="s">
        <v>120</v>
      </c>
      <c r="B9" t="s">
        <v>121</v>
      </c>
      <c r="C9" t="s">
        <v>6</v>
      </c>
      <c r="D9" s="4" t="s">
        <v>124</v>
      </c>
      <c r="E9" t="s">
        <v>123</v>
      </c>
    </row>
    <row r="10" spans="1:5" x14ac:dyDescent="0.35">
      <c r="A10" t="s">
        <v>66</v>
      </c>
      <c r="B10" t="s">
        <v>73</v>
      </c>
      <c r="C10" t="s">
        <v>43</v>
      </c>
      <c r="D10" s="4" t="s">
        <v>83</v>
      </c>
      <c r="E10" t="s">
        <v>47</v>
      </c>
    </row>
    <row r="11" spans="1:5" x14ac:dyDescent="0.35">
      <c r="A11" t="s">
        <v>67</v>
      </c>
      <c r="B11" t="s">
        <v>74</v>
      </c>
      <c r="C11" t="s">
        <v>6</v>
      </c>
      <c r="D11" s="4" t="s">
        <v>84</v>
      </c>
      <c r="E11" t="s">
        <v>48</v>
      </c>
    </row>
    <row r="12" spans="1:5" ht="29" x14ac:dyDescent="0.35">
      <c r="A12" t="s">
        <v>68</v>
      </c>
      <c r="B12" t="s">
        <v>75</v>
      </c>
      <c r="C12" t="s">
        <v>6</v>
      </c>
      <c r="D12" s="4" t="s">
        <v>85</v>
      </c>
      <c r="E12" t="s">
        <v>47</v>
      </c>
    </row>
    <row r="13" spans="1:5" x14ac:dyDescent="0.35">
      <c r="A13" t="s">
        <v>69</v>
      </c>
      <c r="B13" t="s">
        <v>76</v>
      </c>
      <c r="C13" t="s">
        <v>42</v>
      </c>
      <c r="D13" s="4" t="s">
        <v>86</v>
      </c>
      <c r="E13" t="s">
        <v>47</v>
      </c>
    </row>
    <row r="14" spans="1:5" ht="116" x14ac:dyDescent="0.35">
      <c r="A14" t="s">
        <v>70</v>
      </c>
      <c r="B14" t="s">
        <v>77</v>
      </c>
      <c r="C14" t="s">
        <v>6</v>
      </c>
      <c r="D14" s="4" t="s">
        <v>118</v>
      </c>
      <c r="E14" t="s">
        <v>50</v>
      </c>
    </row>
    <row r="15" spans="1:5" ht="116" x14ac:dyDescent="0.35">
      <c r="A15" t="s">
        <v>71</v>
      </c>
      <c r="B15" t="s">
        <v>78</v>
      </c>
      <c r="C15" t="s">
        <v>6</v>
      </c>
      <c r="D15" s="4" t="s">
        <v>119</v>
      </c>
      <c r="E15" t="s">
        <v>50</v>
      </c>
    </row>
    <row r="16" spans="1:5" ht="101.5" x14ac:dyDescent="0.35">
      <c r="A16" t="s">
        <v>125</v>
      </c>
      <c r="B16" t="s">
        <v>126</v>
      </c>
      <c r="C16" t="s">
        <v>6</v>
      </c>
      <c r="D16" s="4" t="s">
        <v>127</v>
      </c>
      <c r="E16" t="s">
        <v>123</v>
      </c>
    </row>
  </sheetData>
  <sheetProtection sheet="1" objects="1" scenarios="1"/>
  <phoneticPr fontId="19" type="noConversion"/>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30"/>
  <sheetViews>
    <sheetView workbookViewId="0">
      <selection activeCell="E1" sqref="E1"/>
    </sheetView>
  </sheetViews>
  <sheetFormatPr defaultRowHeight="14.5" x14ac:dyDescent="0.35"/>
  <cols>
    <col min="1" max="1" width="39.54296875" bestFit="1" customWidth="1"/>
    <col min="2" max="2" width="18.6328125" customWidth="1"/>
    <col min="3" max="3" width="19.90625" bestFit="1" customWidth="1"/>
    <col min="4" max="5" width="30.54296875" customWidth="1"/>
    <col min="7" max="7" width="39.54296875" customWidth="1"/>
    <col min="8" max="8" width="13.81640625" customWidth="1"/>
  </cols>
  <sheetData>
    <row r="1" spans="1:5" x14ac:dyDescent="0.35">
      <c r="A1" s="1" t="str">
        <f>_xlfn.CONCAT("All GB"," - ", "Total household count")</f>
        <v>All GB - Total household count</v>
      </c>
      <c r="B1">
        <f>'Raw CSV data'!$I$2</f>
        <v>28291759</v>
      </c>
      <c r="D1" s="1" t="s">
        <v>7</v>
      </c>
      <c r="E1" s="2" t="s">
        <v>12</v>
      </c>
    </row>
    <row r="2" spans="1:5" x14ac:dyDescent="0.35">
      <c r="A2" s="1" t="str">
        <f>_xlfn.CONCAT("All GB"," - ",E1)</f>
        <v>All GB - Avg household income</v>
      </c>
      <c r="B2">
        <f>INDEX('Raw CSV data'!$A$2:$O$18,1,MATCH(_xlfn.CONCAT("all_gb","_",SUBSTITUTE($E$1," ","_")),'Raw CSV data'!$A$1:$O$1,0))</f>
        <v>37200</v>
      </c>
      <c r="D2" s="1" t="s">
        <v>8</v>
      </c>
      <c r="E2" s="2" t="s">
        <v>10</v>
      </c>
    </row>
    <row r="3" spans="1:5" x14ac:dyDescent="0.35">
      <c r="A3" s="1" t="str">
        <f>_xlfn.CONCAT("All GB"," - ",E2)</f>
        <v>All GB - Home owner proportion</v>
      </c>
      <c r="B3">
        <f>INDEX('Raw CSV data'!$A$2:$O$18,1,MATCH(_xlfn.CONCAT("all_gb","_",SUBSTITUTE($E$2," ","_")),'Raw CSV data'!$A$1:$O$1,0))</f>
        <v>0.64403793344909999</v>
      </c>
    </row>
    <row r="5" spans="1:5" x14ac:dyDescent="0.35">
      <c r="A5" s="1" t="s">
        <v>9</v>
      </c>
      <c r="B5" s="1" t="s">
        <v>20</v>
      </c>
      <c r="C5" s="1" t="s">
        <v>98</v>
      </c>
      <c r="D5" s="1" t="str">
        <f>IF(ISBLANK(E1), "x variable", E1)</f>
        <v>Avg household income</v>
      </c>
      <c r="E5" s="1" t="str">
        <f>IF(ISBLANK(E2), "y variable", E2)</f>
        <v>Home owner proportion</v>
      </c>
    </row>
    <row r="6" spans="1:5" x14ac:dyDescent="0.35">
      <c r="A6" t="s">
        <v>87</v>
      </c>
      <c r="B6">
        <f>VLOOKUP($A6,'Raw CSV data'!$A$2:$O$18,MATCH(SUBSTITUTE($B$5, " ", "_"),'Raw CSV data'!$A$1:$O$1,0),FALSE)</f>
        <v>346118</v>
      </c>
      <c r="C6" s="9">
        <f>B6/$B$1</f>
        <v>1.2233880544507678E-2</v>
      </c>
      <c r="D6">
        <f>VLOOKUP($A6,'Raw CSV data'!$A$2:$O$18,MATCH(SUBSTITUTE($D$5, " ", "_"),'Raw CSV data'!$A$1:$O$1,0),FALSE)</f>
        <v>33600</v>
      </c>
      <c r="E6">
        <f>VLOOKUP($A6,'Raw CSV data'!$A$2:$O$18,MATCH(SUBSTITUTE($E$5, " ", "_"),'Raw CSV data'!$A$1:$O$1,0),FALSE)</f>
        <v>0.64079880272045897</v>
      </c>
    </row>
    <row r="7" spans="1:5" x14ac:dyDescent="0.35">
      <c r="A7" t="s">
        <v>88</v>
      </c>
      <c r="B7">
        <f>VLOOKUP($A7,'Raw CSV data'!$A$2:$O$18,MATCH(SUBSTITUTE($B$5, " ", "_"),'Raw CSV data'!$A$1:$O$1,0),FALSE)</f>
        <v>1229044</v>
      </c>
      <c r="C7" s="9">
        <f t="shared" ref="C7:C22" si="0">B7/$B$1</f>
        <v>4.3441766911700326E-2</v>
      </c>
      <c r="D7">
        <f>VLOOKUP($A7,'Raw CSV data'!$A$2:$O$18,MATCH(SUBSTITUTE($D$5, " ", "_"),'Raw CSV data'!$A$1:$O$1,0),FALSE)</f>
        <v>25000</v>
      </c>
      <c r="E7">
        <f>VLOOKUP($A7,'Raw CSV data'!$A$2:$O$18,MATCH(SUBSTITUTE($E$5, " ", "_"),'Raw CSV data'!$A$1:$O$1,0),FALSE)</f>
        <v>0.407877992976655</v>
      </c>
    </row>
    <row r="8" spans="1:5" x14ac:dyDescent="0.35">
      <c r="A8" t="s">
        <v>89</v>
      </c>
      <c r="B8">
        <f>VLOOKUP($A8,'Raw CSV data'!$A$2:$O$18,MATCH(SUBSTITUTE($B$5, " ", "_"),'Raw CSV data'!$A$1:$O$1,0),FALSE)</f>
        <v>297540</v>
      </c>
      <c r="C8" s="9">
        <f t="shared" si="0"/>
        <v>1.0516843438401974E-2</v>
      </c>
      <c r="D8">
        <f>VLOOKUP($A8,'Raw CSV data'!$A$2:$O$18,MATCH(SUBSTITUTE($D$5, " ", "_"),'Raw CSV data'!$A$1:$O$1,0),FALSE)</f>
        <v>36100</v>
      </c>
      <c r="E8">
        <f>VLOOKUP($A8,'Raw CSV data'!$A$2:$O$18,MATCH(SUBSTITUTE($E$5, " ", "_"),'Raw CSV data'!$A$1:$O$1,0),FALSE)</f>
        <v>0.62596961753041602</v>
      </c>
    </row>
    <row r="9" spans="1:5" x14ac:dyDescent="0.35">
      <c r="A9" t="s">
        <v>90</v>
      </c>
      <c r="B9">
        <f>VLOOKUP($A9,'Raw CSV data'!$A$2:$O$18,MATCH(SUBSTITUTE($B$5, " ", "_"),'Raw CSV data'!$A$1:$O$1,0),FALSE)</f>
        <v>303167</v>
      </c>
      <c r="C9" s="9">
        <f t="shared" si="0"/>
        <v>1.0715735278248342E-2</v>
      </c>
      <c r="D9">
        <f>VLOOKUP($A9,'Raw CSV data'!$A$2:$O$18,MATCH(SUBSTITUTE($D$5, " ", "_"),'Raw CSV data'!$A$1:$O$1,0),FALSE)</f>
        <v>44600</v>
      </c>
      <c r="E9">
        <f>VLOOKUP($A9,'Raw CSV data'!$A$2:$O$18,MATCH(SUBSTITUTE($E$5, " ", "_"),'Raw CSV data'!$A$1:$O$1,0),FALSE)</f>
        <v>0.59715272440601996</v>
      </c>
    </row>
    <row r="10" spans="1:5" x14ac:dyDescent="0.35">
      <c r="A10" t="s">
        <v>91</v>
      </c>
      <c r="B10">
        <f>VLOOKUP($A10,'Raw CSV data'!$A$2:$O$18,MATCH(SUBSTITUTE($B$5, " ", "_"),'Raw CSV data'!$A$1:$O$1,0),FALSE)</f>
        <v>913506</v>
      </c>
      <c r="C10" s="9">
        <f t="shared" si="0"/>
        <v>3.2288766492037484E-2</v>
      </c>
      <c r="D10">
        <f>VLOOKUP($A10,'Raw CSV data'!$A$2:$O$18,MATCH(SUBSTITUTE($D$5, " ", "_"),'Raw CSV data'!$A$1:$O$1,0),FALSE)</f>
        <v>38100</v>
      </c>
      <c r="E10">
        <f>VLOOKUP($A10,'Raw CSV data'!$A$2:$O$18,MATCH(SUBSTITUTE($E$5, " ", "_"),'Raw CSV data'!$A$1:$O$1,0),FALSE)</f>
        <v>0.48192349037663601</v>
      </c>
    </row>
    <row r="11" spans="1:5" x14ac:dyDescent="0.35">
      <c r="A11" t="s">
        <v>92</v>
      </c>
      <c r="B11">
        <f>VLOOKUP($A11,'Raw CSV data'!$A$2:$O$18,MATCH(SUBSTITUTE($B$5, " ", "_"),'Raw CSV data'!$A$1:$O$1,0),FALSE)</f>
        <v>736610</v>
      </c>
      <c r="C11" s="9">
        <f t="shared" si="0"/>
        <v>2.6036203687441278E-2</v>
      </c>
      <c r="D11">
        <f>VLOOKUP($A11,'Raw CSV data'!$A$2:$O$18,MATCH(SUBSTITUTE($D$5, " ", "_"),'Raw CSV data'!$A$1:$O$1,0),FALSE)</f>
        <v>31300</v>
      </c>
      <c r="E11">
        <f>VLOOKUP($A11,'Raw CSV data'!$A$2:$O$18,MATCH(SUBSTITUTE($E$5, " ", "_"),'Raw CSV data'!$A$1:$O$1,0),FALSE)</f>
        <v>0.394580578596543</v>
      </c>
    </row>
    <row r="12" spans="1:5" x14ac:dyDescent="0.35">
      <c r="A12" t="s">
        <v>93</v>
      </c>
      <c r="B12">
        <f>VLOOKUP($A12,'Raw CSV data'!$A$2:$O$18,MATCH(SUBSTITUTE($B$5, " ", "_"),'Raw CSV data'!$A$1:$O$1,0),FALSE)</f>
        <v>1099135</v>
      </c>
      <c r="C12" s="9">
        <f t="shared" si="0"/>
        <v>3.8850005756093146E-2</v>
      </c>
      <c r="D12">
        <f>VLOOKUP($A12,'Raw CSV data'!$A$2:$O$18,MATCH(SUBSTITUTE($D$5, " ", "_"),'Raw CSV data'!$A$1:$O$1,0),FALSE)</f>
        <v>49100</v>
      </c>
      <c r="E12">
        <f>VLOOKUP($A12,'Raw CSV data'!$A$2:$O$18,MATCH(SUBSTITUTE($E$5, " ", "_"),'Raw CSV data'!$A$1:$O$1,0),FALSE)</f>
        <v>0.78370991734409301</v>
      </c>
    </row>
    <row r="13" spans="1:5" x14ac:dyDescent="0.35">
      <c r="A13" t="s">
        <v>101</v>
      </c>
      <c r="B13">
        <f>VLOOKUP($A13,'Raw CSV data'!$A$2:$O$18,MATCH(SUBSTITUTE($B$5, " ", "_"),'Raw CSV data'!$A$1:$O$1,0),FALSE)</f>
        <v>212865</v>
      </c>
      <c r="C13" s="9">
        <f t="shared" si="0"/>
        <v>7.5239224256081075E-3</v>
      </c>
      <c r="D13">
        <f>VLOOKUP($A13,'Raw CSV data'!$A$2:$O$18,MATCH(SUBSTITUTE($D$5, " ", "_"),'Raw CSV data'!$A$1:$O$1,0),FALSE)</f>
        <v>45500</v>
      </c>
      <c r="E13">
        <f>VLOOKUP($A13,'Raw CSV data'!$A$2:$O$18,MATCH(SUBSTITUTE($E$5, " ", "_"),'Raw CSV data'!$A$1:$O$1,0),FALSE)</f>
        <v>0.80146571770840602</v>
      </c>
    </row>
    <row r="14" spans="1:5" x14ac:dyDescent="0.35">
      <c r="A14" t="s">
        <v>103</v>
      </c>
      <c r="B14">
        <f>VLOOKUP($A14,'Raw CSV data'!$A$2:$O$18,MATCH(SUBSTITUTE($B$5, " ", "_"),'Raw CSV data'!$A$1:$O$1,0),FALSE)</f>
        <v>929928</v>
      </c>
      <c r="C14" s="9">
        <f t="shared" si="0"/>
        <v>3.2869218205909358E-2</v>
      </c>
      <c r="D14">
        <f>VLOOKUP($A14,'Raw CSV data'!$A$2:$O$18,MATCH(SUBSTITUTE($D$5, " ", "_"),'Raw CSV data'!$A$1:$O$1,0),FALSE)</f>
        <v>36800</v>
      </c>
      <c r="E14">
        <f>VLOOKUP($A14,'Raw CSV data'!$A$2:$O$18,MATCH(SUBSTITUTE($E$5, " ", "_"),'Raw CSV data'!$A$1:$O$1,0),FALSE)</f>
        <v>0.56803537478170296</v>
      </c>
    </row>
    <row r="15" spans="1:5" x14ac:dyDescent="0.35">
      <c r="A15" t="s">
        <v>106</v>
      </c>
      <c r="B15">
        <f>VLOOKUP($A15,'Raw CSV data'!$A$2:$O$18,MATCH(SUBSTITUTE($B$5, " ", "_"),'Raw CSV data'!$A$1:$O$1,0),FALSE)</f>
        <v>773631</v>
      </c>
      <c r="C15" s="9">
        <f t="shared" si="0"/>
        <v>2.734474728135497E-2</v>
      </c>
      <c r="D15">
        <f>VLOOKUP($A15,'Raw CSV data'!$A$2:$O$18,MATCH(SUBSTITUTE($D$5, " ", "_"),'Raw CSV data'!$A$1:$O$1,0),FALSE)</f>
        <v>39200</v>
      </c>
      <c r="E15">
        <f>VLOOKUP($A15,'Raw CSV data'!$A$2:$O$18,MATCH(SUBSTITUTE($E$5, " ", "_"),'Raw CSV data'!$A$1:$O$1,0),FALSE)</f>
        <v>0.50759729121506203</v>
      </c>
    </row>
    <row r="16" spans="1:5" x14ac:dyDescent="0.35">
      <c r="A16" t="s">
        <v>108</v>
      </c>
      <c r="B16">
        <f>VLOOKUP($A16,'Raw CSV data'!$A$2:$O$18,MATCH(SUBSTITUTE($B$5, " ", "_"),'Raw CSV data'!$A$1:$O$1,0),FALSE)</f>
        <v>2233011</v>
      </c>
      <c r="C16" s="9">
        <f t="shared" si="0"/>
        <v>7.8927966267491531E-2</v>
      </c>
      <c r="D16">
        <f>VLOOKUP($A16,'Raw CSV data'!$A$2:$O$18,MATCH(SUBSTITUTE($D$5, " ", "_"),'Raw CSV data'!$A$1:$O$1,0),FALSE)</f>
        <v>56000</v>
      </c>
      <c r="E16">
        <f>VLOOKUP($A16,'Raw CSV data'!$A$2:$O$18,MATCH(SUBSTITUTE($E$5, " ", "_"),'Raw CSV data'!$A$1:$O$1,0),FALSE)</f>
        <v>0.71105337143435399</v>
      </c>
    </row>
    <row r="17" spans="1:5" x14ac:dyDescent="0.35">
      <c r="A17" t="s">
        <v>110</v>
      </c>
      <c r="B17">
        <f>VLOOKUP($A17,'Raw CSV data'!$A$2:$O$18,MATCH(SUBSTITUTE($B$5, " ", "_"),'Raw CSV data'!$A$1:$O$1,0),FALSE)</f>
        <v>3139014</v>
      </c>
      <c r="C17" s="9">
        <f t="shared" si="0"/>
        <v>0.11095153185773991</v>
      </c>
      <c r="D17">
        <f>VLOOKUP($A17,'Raw CSV data'!$A$2:$O$18,MATCH(SUBSTITUTE($D$5, " ", "_"),'Raw CSV data'!$A$1:$O$1,0),FALSE)</f>
        <v>61800</v>
      </c>
      <c r="E17">
        <f>VLOOKUP($A17,'Raw CSV data'!$A$2:$O$18,MATCH(SUBSTITUTE($E$5, " ", "_"),'Raw CSV data'!$A$1:$O$1,0),FALSE)</f>
        <v>0.68023430287344999</v>
      </c>
    </row>
    <row r="18" spans="1:5" x14ac:dyDescent="0.35">
      <c r="A18" t="s">
        <v>111</v>
      </c>
      <c r="B18">
        <f>VLOOKUP($A18,'Raw CSV data'!$A$2:$O$18,MATCH(SUBSTITUTE($B$5, " ", "_"),'Raw CSV data'!$A$1:$O$1,0),FALSE)</f>
        <v>3725553</v>
      </c>
      <c r="C18" s="9">
        <f t="shared" si="0"/>
        <v>0.13168332870359881</v>
      </c>
      <c r="D18">
        <f>VLOOKUP($A18,'Raw CSV data'!$A$2:$O$18,MATCH(SUBSTITUTE($D$5, " ", "_"),'Raw CSV data'!$A$1:$O$1,0),FALSE)</f>
        <v>30200</v>
      </c>
      <c r="E18">
        <f>VLOOKUP($A18,'Raw CSV data'!$A$2:$O$18,MATCH(SUBSTITUTE($E$5, " ", "_"),'Raw CSV data'!$A$1:$O$1,0),FALSE)</f>
        <v>0.54769077234976904</v>
      </c>
    </row>
    <row r="19" spans="1:5" x14ac:dyDescent="0.35">
      <c r="A19" t="s">
        <v>113</v>
      </c>
      <c r="B19">
        <f>VLOOKUP($A19,'Raw CSV data'!$A$2:$O$18,MATCH(SUBSTITUTE($B$5, " ", "_"),'Raw CSV data'!$A$1:$O$1,0),FALSE)</f>
        <v>2912430</v>
      </c>
      <c r="C19" s="9">
        <f t="shared" si="0"/>
        <v>0.10294269790718916</v>
      </c>
      <c r="D19">
        <f>VLOOKUP($A19,'Raw CSV data'!$A$2:$O$18,MATCH(SUBSTITUTE($D$5, " ", "_"),'Raw CSV data'!$A$1:$O$1,0),FALSE)</f>
        <v>16100</v>
      </c>
      <c r="E19">
        <f>VLOOKUP($A19,'Raw CSV data'!$A$2:$O$18,MATCH(SUBSTITUTE($E$5, " ", "_"),'Raw CSV data'!$A$1:$O$1,0),FALSE)</f>
        <v>0.73715488440923904</v>
      </c>
    </row>
    <row r="20" spans="1:5" x14ac:dyDescent="0.35">
      <c r="A20" t="s">
        <v>115</v>
      </c>
      <c r="B20">
        <f>VLOOKUP($A20,'Raw CSV data'!$A$2:$O$18,MATCH(SUBSTITUTE($B$5, " ", "_"),'Raw CSV data'!$A$1:$O$1,0),FALSE)</f>
        <v>5064209</v>
      </c>
      <c r="C20" s="9">
        <f t="shared" si="0"/>
        <v>0.17899943937738194</v>
      </c>
      <c r="D20">
        <f>VLOOKUP($A20,'Raw CSV data'!$A$2:$O$18,MATCH(SUBSTITUTE($D$5, " ", "_"),'Raw CSV data'!$A$1:$O$1,0),FALSE)</f>
        <v>45200</v>
      </c>
      <c r="E20">
        <f>VLOOKUP($A20,'Raw CSV data'!$A$2:$O$18,MATCH(SUBSTITUTE($E$5, " ", "_"),'Raw CSV data'!$A$1:$O$1,0),FALSE)</f>
        <v>0.64748255848050495</v>
      </c>
    </row>
    <row r="21" spans="1:5" x14ac:dyDescent="0.35">
      <c r="A21" t="s">
        <v>116</v>
      </c>
      <c r="B21">
        <f>VLOOKUP($A21,'Raw CSV data'!$A$2:$O$18,MATCH(SUBSTITUTE($B$5, " ", "_"),'Raw CSV data'!$A$1:$O$1,0),FALSE)</f>
        <v>3148571</v>
      </c>
      <c r="C21" s="9">
        <f t="shared" si="0"/>
        <v>0.11128933340624031</v>
      </c>
      <c r="D21">
        <f>VLOOKUP($A21,'Raw CSV data'!$A$2:$O$18,MATCH(SUBSTITUTE($D$5, " ", "_"),'Raw CSV data'!$A$1:$O$1,0),FALSE)</f>
        <v>31100</v>
      </c>
      <c r="E21">
        <f>VLOOKUP($A21,'Raw CSV data'!$A$2:$O$18,MATCH(SUBSTITUTE($E$5, " ", "_"),'Raw CSV data'!$A$1:$O$1,0),FALSE)</f>
        <v>0.79335482668169099</v>
      </c>
    </row>
    <row r="22" spans="1:5" x14ac:dyDescent="0.35">
      <c r="A22" t="s">
        <v>6</v>
      </c>
      <c r="B22">
        <f>VLOOKUP($A22,'Raw CSV data'!$A$2:$O$18,MATCH(SUBSTITUTE($B$5, " ", "_"),'Raw CSV data'!$A$1:$O$1,0),FALSE)</f>
        <v>1227427</v>
      </c>
      <c r="C22" s="9">
        <f t="shared" si="0"/>
        <v>4.3384612459055658E-2</v>
      </c>
      <c r="D22">
        <f>VLOOKUP($A22,'Raw CSV data'!$A$2:$O$18,MATCH(SUBSTITUTE($D$5, " ", "_"),'Raw CSV data'!$A$1:$O$1,0),FALSE)</f>
        <v>30300</v>
      </c>
      <c r="E22">
        <f>VLOOKUP($A22,'Raw CSV data'!$A$2:$O$18,MATCH(SUBSTITUTE($E$5, " ", "_"),'Raw CSV data'!$A$1:$O$1,0),FALSE)</f>
        <v>0.61871133680455104</v>
      </c>
    </row>
    <row r="24" spans="1:5" x14ac:dyDescent="0.35">
      <c r="A24" s="1" t="s">
        <v>21</v>
      </c>
    </row>
    <row r="25" spans="1:5" x14ac:dyDescent="0.35">
      <c r="A25" t="s">
        <v>11</v>
      </c>
    </row>
    <row r="26" spans="1:5" x14ac:dyDescent="0.35">
      <c r="A26" t="s">
        <v>10</v>
      </c>
    </row>
    <row r="27" spans="1:5" x14ac:dyDescent="0.35">
      <c r="A27" t="s">
        <v>12</v>
      </c>
    </row>
    <row r="28" spans="1:5" x14ac:dyDescent="0.35">
      <c r="A28" t="s">
        <v>13</v>
      </c>
    </row>
    <row r="29" spans="1:5" x14ac:dyDescent="0.35">
      <c r="A29" t="s">
        <v>14</v>
      </c>
    </row>
    <row r="30" spans="1:5" x14ac:dyDescent="0.35">
      <c r="A30" t="s">
        <v>121</v>
      </c>
    </row>
  </sheetData>
  <sheetProtection sheet="1" objects="1" scenarios="1"/>
  <dataValidations count="1">
    <dataValidation type="list" allowBlank="1" showInputMessage="1" showErrorMessage="1" sqref="E1:E2" xr:uid="{FE2363BB-7E4D-4022-8AD1-61845DF5B0C7}">
      <formula1>$A$25:$A$30</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O18"/>
  <sheetViews>
    <sheetView workbookViewId="0"/>
  </sheetViews>
  <sheetFormatPr defaultRowHeight="14.5" x14ac:dyDescent="0.35"/>
  <sheetData>
    <row r="1" spans="1:15" x14ac:dyDescent="0.35">
      <c r="A1" t="s">
        <v>0</v>
      </c>
      <c r="B1" t="s">
        <v>19</v>
      </c>
      <c r="C1" t="s">
        <v>1</v>
      </c>
      <c r="D1" t="s">
        <v>2</v>
      </c>
      <c r="E1" t="s">
        <v>3</v>
      </c>
      <c r="F1" t="s">
        <v>4</v>
      </c>
      <c r="G1" t="s">
        <v>5</v>
      </c>
      <c r="H1" t="s">
        <v>120</v>
      </c>
      <c r="I1" t="s">
        <v>66</v>
      </c>
      <c r="J1" t="s">
        <v>67</v>
      </c>
      <c r="K1" t="s">
        <v>68</v>
      </c>
      <c r="L1" t="s">
        <v>69</v>
      </c>
      <c r="M1" t="s">
        <v>70</v>
      </c>
      <c r="N1" t="s">
        <v>71</v>
      </c>
      <c r="O1" t="s">
        <v>125</v>
      </c>
    </row>
    <row r="2" spans="1:15" x14ac:dyDescent="0.35">
      <c r="A2" t="s">
        <v>92</v>
      </c>
      <c r="B2">
        <v>736610</v>
      </c>
      <c r="C2">
        <v>0.534201273401121</v>
      </c>
      <c r="D2">
        <v>0.394580578596543</v>
      </c>
      <c r="E2">
        <v>31300</v>
      </c>
      <c r="F2">
        <v>107.8476698458</v>
      </c>
      <c r="G2">
        <v>92.307709171918304</v>
      </c>
      <c r="H2">
        <v>191.92750404427099</v>
      </c>
      <c r="I2">
        <v>28291759</v>
      </c>
      <c r="J2">
        <v>0.86131936865431302</v>
      </c>
      <c r="K2">
        <v>0.64403793344909999</v>
      </c>
      <c r="L2">
        <v>37200</v>
      </c>
      <c r="M2">
        <v>101.144735204124</v>
      </c>
      <c r="N2">
        <v>100.880275134692</v>
      </c>
      <c r="O2">
        <v>103.23168613355401</v>
      </c>
    </row>
    <row r="3" spans="1:15" x14ac:dyDescent="0.35">
      <c r="A3" t="s">
        <v>90</v>
      </c>
      <c r="B3">
        <v>303167</v>
      </c>
      <c r="C3">
        <v>0.15290912269475199</v>
      </c>
      <c r="D3">
        <v>0.59715272440601996</v>
      </c>
      <c r="E3">
        <v>44600</v>
      </c>
      <c r="F3">
        <v>100.731251134319</v>
      </c>
      <c r="G3">
        <v>104.120902836212</v>
      </c>
      <c r="H3">
        <v>94.326756752297499</v>
      </c>
      <c r="I3">
        <v>28291759</v>
      </c>
      <c r="J3">
        <v>0.86131936865431302</v>
      </c>
      <c r="K3">
        <v>0.64403793344909999</v>
      </c>
      <c r="L3">
        <v>37200</v>
      </c>
      <c r="M3">
        <v>101.144735204124</v>
      </c>
      <c r="N3">
        <v>100.880275134692</v>
      </c>
      <c r="O3">
        <v>103.23168613355401</v>
      </c>
    </row>
    <row r="4" spans="1:15" x14ac:dyDescent="0.35">
      <c r="A4" t="s">
        <v>89</v>
      </c>
      <c r="B4">
        <v>297540</v>
      </c>
      <c r="C4">
        <v>0.399516031457955</v>
      </c>
      <c r="D4">
        <v>0.62596961753041602</v>
      </c>
      <c r="E4">
        <v>36100</v>
      </c>
      <c r="F4">
        <v>99.159142864827004</v>
      </c>
      <c r="G4">
        <v>100.79674640955299</v>
      </c>
      <c r="H4">
        <v>100.473653246194</v>
      </c>
      <c r="I4">
        <v>28291759</v>
      </c>
      <c r="J4">
        <v>0.86131936865431302</v>
      </c>
      <c r="K4">
        <v>0.64403793344909999</v>
      </c>
      <c r="L4">
        <v>37200</v>
      </c>
      <c r="M4">
        <v>101.144735204124</v>
      </c>
      <c r="N4">
        <v>100.880275134692</v>
      </c>
      <c r="O4">
        <v>103.23168613355401</v>
      </c>
    </row>
    <row r="5" spans="1:15" x14ac:dyDescent="0.35">
      <c r="A5" t="s">
        <v>88</v>
      </c>
      <c r="B5">
        <v>1229044</v>
      </c>
      <c r="C5">
        <v>0.18591034983287799</v>
      </c>
      <c r="D5">
        <v>0.407877992976655</v>
      </c>
      <c r="E5">
        <v>25000</v>
      </c>
      <c r="F5">
        <v>101.30205609301601</v>
      </c>
      <c r="G5">
        <v>93.456079998047201</v>
      </c>
      <c r="H5">
        <v>161.82349495130299</v>
      </c>
      <c r="I5">
        <v>28291759</v>
      </c>
      <c r="J5">
        <v>0.86131936865431302</v>
      </c>
      <c r="K5">
        <v>0.64403793344909999</v>
      </c>
      <c r="L5">
        <v>37200</v>
      </c>
      <c r="M5">
        <v>101.144735204124</v>
      </c>
      <c r="N5">
        <v>100.880275134692</v>
      </c>
      <c r="O5">
        <v>103.23168613355401</v>
      </c>
    </row>
    <row r="6" spans="1:15" x14ac:dyDescent="0.35">
      <c r="A6" t="s">
        <v>111</v>
      </c>
      <c r="B6">
        <v>3725553</v>
      </c>
      <c r="C6">
        <v>0.989585438725472</v>
      </c>
      <c r="D6">
        <v>0.54769077234976904</v>
      </c>
      <c r="E6">
        <v>30200</v>
      </c>
      <c r="F6">
        <v>101.68973075178801</v>
      </c>
      <c r="G6">
        <v>99.150268517879496</v>
      </c>
      <c r="H6">
        <v>125.130775631502</v>
      </c>
      <c r="I6">
        <v>28291759</v>
      </c>
      <c r="J6">
        <v>0.86131936865431302</v>
      </c>
      <c r="K6">
        <v>0.64403793344909999</v>
      </c>
      <c r="L6">
        <v>37200</v>
      </c>
      <c r="M6">
        <v>101.144735204124</v>
      </c>
      <c r="N6">
        <v>100.880275134692</v>
      </c>
      <c r="O6">
        <v>103.23168613355401</v>
      </c>
    </row>
    <row r="7" spans="1:15" x14ac:dyDescent="0.35">
      <c r="A7" t="s">
        <v>113</v>
      </c>
      <c r="B7">
        <v>2912430</v>
      </c>
      <c r="C7">
        <v>0.99514700782508003</v>
      </c>
      <c r="D7">
        <v>0.73715488440923904</v>
      </c>
      <c r="E7">
        <v>16100</v>
      </c>
      <c r="F7">
        <v>96.881102406815103</v>
      </c>
      <c r="G7">
        <v>79.332615357674399</v>
      </c>
      <c r="H7">
        <v>217.997309737308</v>
      </c>
      <c r="I7">
        <v>28291759</v>
      </c>
      <c r="J7">
        <v>0.86131936865431302</v>
      </c>
      <c r="K7">
        <v>0.64403793344909999</v>
      </c>
      <c r="L7">
        <v>37200</v>
      </c>
      <c r="M7">
        <v>101.144735204124</v>
      </c>
      <c r="N7">
        <v>100.880275134692</v>
      </c>
      <c r="O7">
        <v>103.23168613355401</v>
      </c>
    </row>
    <row r="8" spans="1:15" x14ac:dyDescent="0.35">
      <c r="A8" t="s">
        <v>103</v>
      </c>
      <c r="B8">
        <v>929928</v>
      </c>
      <c r="C8">
        <v>0.99679007407025</v>
      </c>
      <c r="D8">
        <v>0.56803537478170296</v>
      </c>
      <c r="E8">
        <v>36800</v>
      </c>
      <c r="F8">
        <v>102.8307309458</v>
      </c>
      <c r="G8">
        <v>116.075017187269</v>
      </c>
      <c r="H8">
        <v>69.213434150970301</v>
      </c>
      <c r="I8">
        <v>28291759</v>
      </c>
      <c r="J8">
        <v>0.86131936865431302</v>
      </c>
      <c r="K8">
        <v>0.64403793344909999</v>
      </c>
      <c r="L8">
        <v>37200</v>
      </c>
      <c r="M8">
        <v>101.144735204124</v>
      </c>
      <c r="N8">
        <v>100.880275134692</v>
      </c>
      <c r="O8">
        <v>103.23168613355401</v>
      </c>
    </row>
    <row r="9" spans="1:15" x14ac:dyDescent="0.35">
      <c r="A9" t="s">
        <v>106</v>
      </c>
      <c r="B9">
        <v>773631</v>
      </c>
      <c r="C9">
        <v>0.99734369486227903</v>
      </c>
      <c r="D9">
        <v>0.50759729121506203</v>
      </c>
      <c r="E9">
        <v>39200</v>
      </c>
      <c r="F9">
        <v>102.85266674167499</v>
      </c>
      <c r="G9">
        <v>116.826852221864</v>
      </c>
      <c r="H9">
        <v>69.111971983079101</v>
      </c>
      <c r="I9">
        <v>28291759</v>
      </c>
      <c r="J9">
        <v>0.86131936865431302</v>
      </c>
      <c r="K9">
        <v>0.64403793344909999</v>
      </c>
      <c r="L9">
        <v>37200</v>
      </c>
      <c r="M9">
        <v>101.144735204124</v>
      </c>
      <c r="N9">
        <v>100.880275134692</v>
      </c>
      <c r="O9">
        <v>103.23168613355401</v>
      </c>
    </row>
    <row r="10" spans="1:15" x14ac:dyDescent="0.35">
      <c r="A10" t="s">
        <v>115</v>
      </c>
      <c r="B10">
        <v>5064209</v>
      </c>
      <c r="C10">
        <v>0.99527369427288603</v>
      </c>
      <c r="D10">
        <v>0.64748255848050495</v>
      </c>
      <c r="E10">
        <v>45200</v>
      </c>
      <c r="F10">
        <v>101.60853974587801</v>
      </c>
      <c r="G10">
        <v>102.3218135732</v>
      </c>
      <c r="H10">
        <v>72.752344446502804</v>
      </c>
      <c r="I10">
        <v>28291759</v>
      </c>
      <c r="J10">
        <v>0.86131936865431302</v>
      </c>
      <c r="K10">
        <v>0.64403793344909999</v>
      </c>
      <c r="L10">
        <v>37200</v>
      </c>
      <c r="M10">
        <v>101.144735204124</v>
      </c>
      <c r="N10">
        <v>100.880275134692</v>
      </c>
      <c r="O10">
        <v>103.23168613355401</v>
      </c>
    </row>
    <row r="11" spans="1:15" x14ac:dyDescent="0.35">
      <c r="A11" t="s">
        <v>116</v>
      </c>
      <c r="B11">
        <v>3148571</v>
      </c>
      <c r="C11">
        <v>0.99597595226532898</v>
      </c>
      <c r="D11">
        <v>0.79335482668169099</v>
      </c>
      <c r="E11">
        <v>31100</v>
      </c>
      <c r="F11">
        <v>96.640378250320694</v>
      </c>
      <c r="G11">
        <v>85.235237321172605</v>
      </c>
      <c r="H11">
        <v>116.12208142488301</v>
      </c>
      <c r="I11">
        <v>28291759</v>
      </c>
      <c r="J11">
        <v>0.86131936865431302</v>
      </c>
      <c r="K11">
        <v>0.64403793344909999</v>
      </c>
      <c r="L11">
        <v>37200</v>
      </c>
      <c r="M11">
        <v>101.144735204124</v>
      </c>
      <c r="N11">
        <v>100.880275134692</v>
      </c>
      <c r="O11">
        <v>103.23168613355401</v>
      </c>
    </row>
    <row r="12" spans="1:15" x14ac:dyDescent="0.35">
      <c r="A12" t="s">
        <v>108</v>
      </c>
      <c r="B12">
        <v>2233011</v>
      </c>
      <c r="C12">
        <v>0.99793462728128002</v>
      </c>
      <c r="D12">
        <v>0.71105337143435399</v>
      </c>
      <c r="E12">
        <v>56000</v>
      </c>
      <c r="F12">
        <v>104.51514466070201</v>
      </c>
      <c r="G12">
        <v>117.59564385244001</v>
      </c>
      <c r="H12">
        <v>38.229276228416602</v>
      </c>
      <c r="I12">
        <v>28291759</v>
      </c>
      <c r="J12">
        <v>0.86131936865431302</v>
      </c>
      <c r="K12">
        <v>0.64403793344909999</v>
      </c>
      <c r="L12">
        <v>37200</v>
      </c>
      <c r="M12">
        <v>101.144735204124</v>
      </c>
      <c r="N12">
        <v>100.880275134692</v>
      </c>
      <c r="O12">
        <v>103.23168613355401</v>
      </c>
    </row>
    <row r="13" spans="1:15" x14ac:dyDescent="0.35">
      <c r="A13" t="s">
        <v>110</v>
      </c>
      <c r="B13">
        <v>3139014</v>
      </c>
      <c r="C13">
        <v>0.99833196029071503</v>
      </c>
      <c r="D13">
        <v>0.68023430287344999</v>
      </c>
      <c r="E13">
        <v>61800</v>
      </c>
      <c r="F13">
        <v>105.027305761636</v>
      </c>
      <c r="G13">
        <v>118.521681129036</v>
      </c>
      <c r="H13">
        <v>40.550558926656898</v>
      </c>
      <c r="I13">
        <v>28291759</v>
      </c>
      <c r="J13">
        <v>0.86131936865431302</v>
      </c>
      <c r="K13">
        <v>0.64403793344909999</v>
      </c>
      <c r="L13">
        <v>37200</v>
      </c>
      <c r="M13">
        <v>101.144735204124</v>
      </c>
      <c r="N13">
        <v>100.880275134692</v>
      </c>
      <c r="O13">
        <v>103.23168613355401</v>
      </c>
    </row>
    <row r="14" spans="1:15" x14ac:dyDescent="0.35">
      <c r="A14" t="s">
        <v>101</v>
      </c>
      <c r="B14">
        <v>212865</v>
      </c>
      <c r="C14">
        <v>0.14477720621050899</v>
      </c>
      <c r="D14">
        <v>0.80146571770840602</v>
      </c>
      <c r="E14">
        <v>45500</v>
      </c>
      <c r="F14">
        <v>95.885567978953304</v>
      </c>
      <c r="G14">
        <v>106.13622568824501</v>
      </c>
      <c r="H14">
        <v>64.341426289579999</v>
      </c>
      <c r="I14">
        <v>28291759</v>
      </c>
      <c r="J14">
        <v>0.86131936865431302</v>
      </c>
      <c r="K14">
        <v>0.64403793344909999</v>
      </c>
      <c r="L14">
        <v>37200</v>
      </c>
      <c r="M14">
        <v>101.144735204124</v>
      </c>
      <c r="N14">
        <v>100.880275134692</v>
      </c>
      <c r="O14">
        <v>103.23168613355401</v>
      </c>
    </row>
    <row r="15" spans="1:15" x14ac:dyDescent="0.35">
      <c r="A15" t="s">
        <v>91</v>
      </c>
      <c r="B15">
        <v>913506</v>
      </c>
      <c r="C15">
        <v>0.29676542901743302</v>
      </c>
      <c r="D15">
        <v>0.48192349037663601</v>
      </c>
      <c r="E15">
        <v>38100</v>
      </c>
      <c r="F15">
        <v>105.817762467321</v>
      </c>
      <c r="G15">
        <v>103.07634227636299</v>
      </c>
      <c r="H15">
        <v>92.224261668562093</v>
      </c>
      <c r="I15">
        <v>28291759</v>
      </c>
      <c r="J15">
        <v>0.86131936865431302</v>
      </c>
      <c r="K15">
        <v>0.64403793344909999</v>
      </c>
      <c r="L15">
        <v>37200</v>
      </c>
      <c r="M15">
        <v>101.144735204124</v>
      </c>
      <c r="N15">
        <v>100.880275134692</v>
      </c>
      <c r="O15">
        <v>103.23168613355401</v>
      </c>
    </row>
    <row r="16" spans="1:15" x14ac:dyDescent="0.35">
      <c r="A16" t="s">
        <v>93</v>
      </c>
      <c r="B16">
        <v>1099135</v>
      </c>
      <c r="C16">
        <v>6.2681108326092694E-2</v>
      </c>
      <c r="D16">
        <v>0.78370991734409301</v>
      </c>
      <c r="E16">
        <v>49100</v>
      </c>
      <c r="F16">
        <v>95.298622212557504</v>
      </c>
      <c r="G16">
        <v>108.429735388019</v>
      </c>
      <c r="H16">
        <v>53.139213579344897</v>
      </c>
      <c r="I16">
        <v>28291759</v>
      </c>
      <c r="J16">
        <v>0.86131936865431302</v>
      </c>
      <c r="K16">
        <v>0.64403793344909999</v>
      </c>
      <c r="L16">
        <v>37200</v>
      </c>
      <c r="M16">
        <v>101.144735204124</v>
      </c>
      <c r="N16">
        <v>100.880275134692</v>
      </c>
      <c r="O16">
        <v>103.23168613355401</v>
      </c>
    </row>
    <row r="17" spans="1:15" x14ac:dyDescent="0.35">
      <c r="A17" t="s">
        <v>87</v>
      </c>
      <c r="B17">
        <v>346118</v>
      </c>
      <c r="C17">
        <v>0.84226766594051705</v>
      </c>
      <c r="D17">
        <v>0.64079880272045897</v>
      </c>
      <c r="E17">
        <v>33600</v>
      </c>
      <c r="F17">
        <v>98.636863998889893</v>
      </c>
      <c r="G17">
        <v>99.976833530386102</v>
      </c>
      <c r="H17">
        <v>126.925629677594</v>
      </c>
      <c r="I17">
        <v>28291759</v>
      </c>
      <c r="J17">
        <v>0.86131936865431302</v>
      </c>
      <c r="K17">
        <v>0.64403793344909999</v>
      </c>
      <c r="L17">
        <v>37200</v>
      </c>
      <c r="M17">
        <v>101.144735204124</v>
      </c>
      <c r="N17">
        <v>100.880275134692</v>
      </c>
      <c r="O17">
        <v>103.23168613355401</v>
      </c>
    </row>
    <row r="18" spans="1:15" x14ac:dyDescent="0.35">
      <c r="A18" t="s">
        <v>6</v>
      </c>
      <c r="B18">
        <v>1227427</v>
      </c>
      <c r="C18">
        <v>0.89354967749609504</v>
      </c>
      <c r="D18">
        <v>0.61871133680455104</v>
      </c>
      <c r="E18">
        <v>30300</v>
      </c>
      <c r="F18">
        <v>100.631789100288</v>
      </c>
      <c r="G18">
        <v>97.108631307605194</v>
      </c>
      <c r="H18">
        <v>127.145382169367</v>
      </c>
      <c r="I18">
        <v>28291759</v>
      </c>
      <c r="J18">
        <v>0.86131936865431302</v>
      </c>
      <c r="K18">
        <v>0.64403793344909999</v>
      </c>
      <c r="L18">
        <v>37200</v>
      </c>
      <c r="M18">
        <v>101.144735204124</v>
      </c>
      <c r="N18">
        <v>100.880275134692</v>
      </c>
      <c r="O18">
        <v>103.23168613355401</v>
      </c>
    </row>
  </sheetData>
  <sheetProtection sheet="1" objects="1" scenarios="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0F9F37-B2B1-45FB-92C3-624F28B7F23A}">
  <dimension ref="A1:B4"/>
  <sheetViews>
    <sheetView workbookViewId="0">
      <selection activeCell="C1" sqref="C1"/>
    </sheetView>
  </sheetViews>
  <sheetFormatPr defaultRowHeight="14.5" x14ac:dyDescent="0.35"/>
  <sheetData>
    <row r="1" spans="1:2" x14ac:dyDescent="0.35">
      <c r="A1" t="s">
        <v>15</v>
      </c>
      <c r="B1">
        <f>_xlfn.MAXIFS('All GB summary'!E6:E22,'All GB summary'!E6:E22,"&gt;0")-'All GB summary'!B3</f>
        <v>0.15742778425930604</v>
      </c>
    </row>
    <row r="2" spans="1:2" x14ac:dyDescent="0.35">
      <c r="A2" t="s">
        <v>16</v>
      </c>
      <c r="B2">
        <f>'All GB summary'!B3-_xlfn.MINIFS('All GB summary'!E6:E22,'All GB summary'!E6:E22,"&gt;=0")</f>
        <v>0.24945735485255699</v>
      </c>
    </row>
    <row r="3" spans="1:2" x14ac:dyDescent="0.35">
      <c r="A3" t="s">
        <v>17</v>
      </c>
      <c r="B3">
        <f>_xlfn.MAXIFS('All GB summary'!D6:D22,'All GB summary'!D6:D22,"&gt;0")-'All GB summary'!B2</f>
        <v>24600</v>
      </c>
    </row>
    <row r="4" spans="1:2" x14ac:dyDescent="0.35">
      <c r="A4" t="s">
        <v>18</v>
      </c>
      <c r="B4">
        <f>'All GB summary'!B2-_xlfn.MINIFS('All GB summary'!D6:D22,'All GB summary'!D6:D22,"&gt;=0")</f>
        <v>21100</v>
      </c>
    </row>
  </sheetData>
  <sheetProtection sheet="1" objects="1" scenario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D492B4130B23A428750CA27F6569A2B" ma:contentTypeVersion="10" ma:contentTypeDescription="Create a new document." ma:contentTypeScope="" ma:versionID="1cb38531dd94afad01d650bfafc7c8c0">
  <xsd:schema xmlns:xsd="http://www.w3.org/2001/XMLSchema" xmlns:xs="http://www.w3.org/2001/XMLSchema" xmlns:p="http://schemas.microsoft.com/office/2006/metadata/properties" xmlns:ns2="5f3f87ae-d2e4-4b1d-99c1-f2308c432ea7" xmlns:ns3="6470c3b6-6490-4c72-a515-ae51d0820527" targetNamespace="http://schemas.microsoft.com/office/2006/metadata/properties" ma:root="true" ma:fieldsID="f925d5221f53cac836ce42578b04f7c9" ns2:_="" ns3:_="">
    <xsd:import namespace="5f3f87ae-d2e4-4b1d-99c1-f2308c432ea7"/>
    <xsd:import namespace="6470c3b6-6490-4c72-a515-ae51d082052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ObjectDetectorVersions"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f3f87ae-d2e4-4b1d-99c1-f2308c432e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470c3b6-6490-4c72-a515-ae51d0820527"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B68A618-1939-4F6A-8FCB-E8AF15283A87}"/>
</file>

<file path=customXml/itemProps2.xml><?xml version="1.0" encoding="utf-8"?>
<ds:datastoreItem xmlns:ds="http://schemas.openxmlformats.org/officeDocument/2006/customXml" ds:itemID="{F5786890-C2CD-4DE3-94CB-A124A0316F9C}"/>
</file>

<file path=customXml/itemProps3.xml><?xml version="1.0" encoding="utf-8"?>
<ds:datastoreItem xmlns:ds="http://schemas.openxmlformats.org/officeDocument/2006/customXml" ds:itemID="{9AC376EC-1DFE-4643-B8AD-FD0694ADFDA2}"/>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6</vt:i4>
      </vt:variant>
    </vt:vector>
  </HeadingPairs>
  <TitlesOfParts>
    <vt:vector size="6" baseType="lpstr">
      <vt:lpstr>Cover</vt:lpstr>
      <vt:lpstr>Archetype descriptions</vt:lpstr>
      <vt:lpstr>Variable descriptions</vt:lpstr>
      <vt:lpstr>All GB summary</vt:lpstr>
      <vt:lpstr>Raw CSV data</vt:lpstr>
      <vt:lpstr>Sheet2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Sam Homan</cp:lastModifiedBy>
  <dcterms:created xsi:type="dcterms:W3CDTF">2023-06-25T19:03:49Z</dcterms:created>
  <dcterms:modified xsi:type="dcterms:W3CDTF">2023-08-10T10:11:07Z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0x010100BD492B4130B23A428750CA27F6569A2B</vt:lpwstr>
  </property>
</Properties>
</file>