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1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06 - Energy Potential\08 - Code Governance\02 - CUSC\CMP331 - ALFs for new generation\"/>
    </mc:Choice>
  </mc:AlternateContent>
  <xr:revisionPtr revIDLastSave="0" documentId="13_ncr:1_{3279E0D9-73F2-499D-A524-B11FC9AE69F3}" xr6:coauthVersionLast="47" xr6:coauthVersionMax="47" xr10:uidLastSave="{00000000-0000-0000-0000-000000000000}"/>
  <bookViews>
    <workbookView xWindow="-120" yWindow="-120" windowWidth="29040" windowHeight="15840" firstSheet="1" activeTab="1" xr2:uid="{33F3A891-0187-4F67-BDB0-F14BC09DC91D}"/>
  </bookViews>
  <sheets>
    <sheet name="Stats" sheetId="3" r:id="rId1"/>
    <sheet name="Data" sheetId="1" r:id="rId2"/>
    <sheet name="TNUoS Impact" sheetId="4" r:id="rId3"/>
    <sheet name="Onshore Windfarm Example" sheetId="6" r:id="rId4"/>
    <sheet name="Impact on generation TNUoS" sheetId="7" r:id="rId5"/>
  </sheets>
  <definedNames>
    <definedName name="_xlnm._FilterDatabase" localSheetId="1" hidden="1">Data!$O$6:$U$173</definedName>
    <definedName name="_xlnm._FilterDatabase" localSheetId="3" hidden="1">'Onshore Windfarm Example'!#REF!</definedName>
    <definedName name="_xlnm._FilterDatabase" localSheetId="2" hidden="1">'TNUoS Impact'!$C$6:$E$6</definedName>
  </definedNames>
  <calcPr calcId="191028"/>
  <pivotCaches>
    <pivotCache cacheId="4622" r:id="rId6"/>
    <pivotCache cacheId="4623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" i="7" l="1"/>
  <c r="K22" i="7" s="1"/>
  <c r="K24" i="7" s="1"/>
  <c r="K33" i="7" s="1"/>
  <c r="J9" i="7"/>
  <c r="J22" i="7" s="1"/>
  <c r="J24" i="7" s="1"/>
  <c r="J33" i="7" s="1"/>
  <c r="I9" i="7"/>
  <c r="I22" i="7" s="1"/>
  <c r="I24" i="7" s="1"/>
  <c r="I33" i="7" s="1"/>
  <c r="H9" i="7"/>
  <c r="H22" i="7" s="1"/>
  <c r="H24" i="7" s="1"/>
  <c r="H33" i="7" s="1"/>
  <c r="L15" i="6"/>
  <c r="M15" i="6" s="1"/>
  <c r="L18" i="6"/>
  <c r="M18" i="6" s="1"/>
  <c r="L17" i="6"/>
  <c r="M17" i="6" s="1"/>
  <c r="L16" i="6"/>
  <c r="M16" i="6" s="1"/>
  <c r="Z173" i="1" l="1"/>
  <c r="Y173" i="1"/>
  <c r="Z171" i="1"/>
  <c r="Y171" i="1"/>
  <c r="Z164" i="1"/>
  <c r="Y164" i="1"/>
  <c r="Z161" i="1"/>
  <c r="Y161" i="1"/>
  <c r="AC159" i="1"/>
  <c r="AB159" i="1"/>
  <c r="AA159" i="1"/>
  <c r="Z159" i="1"/>
  <c r="Y159" i="1"/>
  <c r="AC158" i="1"/>
  <c r="AB158" i="1"/>
  <c r="AA158" i="1"/>
  <c r="Z158" i="1"/>
  <c r="Y158" i="1"/>
  <c r="AB154" i="1"/>
  <c r="AA154" i="1"/>
  <c r="Z154" i="1"/>
  <c r="Y154" i="1"/>
  <c r="Z151" i="1"/>
  <c r="Y151" i="1"/>
  <c r="AB148" i="1"/>
  <c r="AA148" i="1"/>
  <c r="Z148" i="1"/>
  <c r="Y148" i="1"/>
  <c r="Z138" i="1"/>
  <c r="Y138" i="1"/>
  <c r="Z131" i="1"/>
  <c r="Y131" i="1"/>
  <c r="Y130" i="1"/>
  <c r="AA129" i="1"/>
  <c r="Z129" i="1"/>
  <c r="Y129" i="1"/>
  <c r="Y126" i="1"/>
  <c r="AC123" i="1"/>
  <c r="AB123" i="1"/>
  <c r="AA123" i="1"/>
  <c r="Z123" i="1"/>
  <c r="Y123" i="1"/>
  <c r="Y121" i="1"/>
  <c r="AA119" i="1"/>
  <c r="Z119" i="1"/>
  <c r="Y119" i="1"/>
  <c r="Y115" i="1"/>
  <c r="AA109" i="1"/>
  <c r="Z109" i="1"/>
  <c r="Y109" i="1"/>
  <c r="Z108" i="1"/>
  <c r="Y108" i="1"/>
  <c r="Z107" i="1"/>
  <c r="Y107" i="1"/>
  <c r="Y105" i="1"/>
  <c r="AC103" i="1"/>
  <c r="AB103" i="1"/>
  <c r="AA103" i="1"/>
  <c r="Z103" i="1"/>
  <c r="Y103" i="1"/>
  <c r="Z102" i="1"/>
  <c r="Y102" i="1"/>
  <c r="Z100" i="1"/>
  <c r="Y100" i="1"/>
  <c r="AB95" i="1"/>
  <c r="AA95" i="1"/>
  <c r="Z95" i="1"/>
  <c r="Y95" i="1"/>
  <c r="AA94" i="1"/>
  <c r="Z94" i="1"/>
  <c r="Y94" i="1"/>
  <c r="AB93" i="1"/>
  <c r="AA93" i="1"/>
  <c r="Z93" i="1"/>
  <c r="Y93" i="1"/>
  <c r="AC88" i="1"/>
  <c r="AB88" i="1"/>
  <c r="AA88" i="1"/>
  <c r="Z88" i="1"/>
  <c r="Y88" i="1"/>
  <c r="Y75" i="1"/>
  <c r="Z72" i="1"/>
  <c r="Y72" i="1"/>
  <c r="Y71" i="1"/>
  <c r="Y70" i="1"/>
  <c r="Y61" i="1"/>
  <c r="AB58" i="1"/>
  <c r="AA58" i="1"/>
  <c r="Z58" i="1"/>
  <c r="Y58" i="1"/>
  <c r="Y57" i="1"/>
  <c r="Y54" i="1"/>
  <c r="AA52" i="1"/>
  <c r="Z52" i="1"/>
  <c r="Y52" i="1"/>
  <c r="Y48" i="1"/>
  <c r="Y45" i="1"/>
  <c r="AC42" i="1"/>
  <c r="AB42" i="1"/>
  <c r="AA42" i="1"/>
  <c r="Z42" i="1"/>
  <c r="Y42" i="1"/>
  <c r="AC41" i="1"/>
  <c r="AB41" i="1"/>
  <c r="AA41" i="1"/>
  <c r="Z41" i="1"/>
  <c r="Y41" i="1"/>
  <c r="Y39" i="1"/>
  <c r="Y35" i="1"/>
  <c r="Y34" i="1"/>
  <c r="Z33" i="1"/>
  <c r="Y33" i="1"/>
  <c r="Z22" i="1"/>
  <c r="Y22" i="1"/>
  <c r="Y20" i="1"/>
  <c r="Y19" i="1"/>
  <c r="AA17" i="1"/>
  <c r="Z17" i="1"/>
  <c r="Y17" i="1"/>
  <c r="AA14" i="1"/>
  <c r="Z14" i="1"/>
  <c r="Y14" i="1"/>
  <c r="Z11" i="1"/>
  <c r="Y11" i="1"/>
  <c r="Z10" i="1"/>
  <c r="Y10" i="1"/>
  <c r="AA7" i="1"/>
  <c r="Z7" i="1"/>
  <c r="Y7" i="1"/>
  <c r="F48" i="3"/>
  <c r="G4" i="3"/>
  <c r="G5" i="3"/>
  <c r="G6" i="3"/>
  <c r="G7" i="3"/>
  <c r="G8" i="3"/>
  <c r="G9" i="3"/>
  <c r="G10" i="3"/>
  <c r="E5" i="6" s="1"/>
  <c r="G11" i="3"/>
  <c r="G12" i="3"/>
  <c r="G36" i="3"/>
  <c r="F47" i="3" s="1"/>
  <c r="G35" i="3"/>
  <c r="F46" i="3" s="1"/>
  <c r="G34" i="3"/>
  <c r="F45" i="3" s="1"/>
  <c r="G33" i="3"/>
  <c r="F44" i="3" s="1"/>
  <c r="G32" i="3"/>
  <c r="F43" i="3" s="1"/>
  <c r="G31" i="3"/>
  <c r="F42" i="3" s="1"/>
  <c r="G30" i="3"/>
  <c r="F41" i="3" s="1"/>
  <c r="G29" i="3"/>
  <c r="F40" i="3" s="1"/>
  <c r="G28" i="3"/>
  <c r="F39" i="3" s="1"/>
  <c r="G24" i="3"/>
  <c r="G23" i="3"/>
  <c r="G22" i="3"/>
  <c r="G21" i="3"/>
  <c r="G20" i="3"/>
  <c r="G19" i="3"/>
  <c r="G18" i="3"/>
  <c r="G17" i="3"/>
  <c r="G16" i="3"/>
  <c r="AS23" i="4"/>
  <c r="AR23" i="4"/>
  <c r="AQ23" i="4"/>
  <c r="AP23" i="4"/>
  <c r="AO23" i="4"/>
  <c r="AN23" i="4"/>
  <c r="AM23" i="4"/>
  <c r="AL23" i="4"/>
  <c r="AS22" i="4"/>
  <c r="AR22" i="4"/>
  <c r="AQ22" i="4"/>
  <c r="AP22" i="4"/>
  <c r="AO22" i="4"/>
  <c r="AN22" i="4"/>
  <c r="AM22" i="4"/>
  <c r="AL22" i="4"/>
  <c r="AS21" i="4"/>
  <c r="AR21" i="4"/>
  <c r="AQ21" i="4"/>
  <c r="AP21" i="4"/>
  <c r="AO21" i="4"/>
  <c r="AN21" i="4"/>
  <c r="AM21" i="4"/>
  <c r="AL21" i="4"/>
  <c r="AC21" i="4"/>
  <c r="AD21" i="4"/>
  <c r="AE21" i="4"/>
  <c r="AF21" i="4"/>
  <c r="AG21" i="4"/>
  <c r="AH21" i="4"/>
  <c r="AI21" i="4"/>
  <c r="AC22" i="4"/>
  <c r="AD22" i="4"/>
  <c r="AE22" i="4"/>
  <c r="AF22" i="4"/>
  <c r="AG22" i="4"/>
  <c r="AH22" i="4"/>
  <c r="AI22" i="4"/>
  <c r="AC23" i="4"/>
  <c r="AD23" i="4"/>
  <c r="AE23" i="4"/>
  <c r="AF23" i="4"/>
  <c r="AG23" i="4"/>
  <c r="AH23" i="4"/>
  <c r="AI23" i="4"/>
  <c r="AB23" i="4"/>
  <c r="AB21" i="4"/>
  <c r="Q154" i="1"/>
  <c r="R154" i="1"/>
  <c r="S154" i="1"/>
  <c r="T154" i="1"/>
  <c r="AC154" i="1"/>
  <c r="Q155" i="1"/>
  <c r="Y155" i="1" s="1"/>
  <c r="R155" i="1"/>
  <c r="Z155" i="1" s="1"/>
  <c r="S155" i="1"/>
  <c r="AA155" i="1" s="1"/>
  <c r="T155" i="1"/>
  <c r="AB155" i="1" s="1"/>
  <c r="U155" i="1"/>
  <c r="AC155" i="1" s="1"/>
  <c r="Q156" i="1"/>
  <c r="Y156" i="1" s="1"/>
  <c r="R156" i="1"/>
  <c r="Z156" i="1" s="1"/>
  <c r="S156" i="1"/>
  <c r="AA156" i="1" s="1"/>
  <c r="T156" i="1"/>
  <c r="AB156" i="1" s="1"/>
  <c r="U156" i="1"/>
  <c r="AC156" i="1" s="1"/>
  <c r="Q157" i="1"/>
  <c r="Y157" i="1" s="1"/>
  <c r="R157" i="1"/>
  <c r="Z157" i="1" s="1"/>
  <c r="S157" i="1"/>
  <c r="AA157" i="1" s="1"/>
  <c r="T157" i="1"/>
  <c r="AB157" i="1" s="1"/>
  <c r="U157" i="1"/>
  <c r="AC157" i="1" s="1"/>
  <c r="Q158" i="1"/>
  <c r="R158" i="1"/>
  <c r="S158" i="1"/>
  <c r="T158" i="1"/>
  <c r="U158" i="1"/>
  <c r="Q159" i="1"/>
  <c r="R159" i="1"/>
  <c r="S159" i="1"/>
  <c r="T159" i="1"/>
  <c r="U159" i="1"/>
  <c r="Q160" i="1"/>
  <c r="Y160" i="1" s="1"/>
  <c r="R160" i="1"/>
  <c r="Z160" i="1" s="1"/>
  <c r="S160" i="1"/>
  <c r="AA160" i="1" s="1"/>
  <c r="AB160" i="1"/>
  <c r="U160" i="1"/>
  <c r="AC160" i="1" s="1"/>
  <c r="Q161" i="1"/>
  <c r="R161" i="1"/>
  <c r="S161" i="1"/>
  <c r="AA161" i="1" s="1"/>
  <c r="T161" i="1"/>
  <c r="AB161" i="1" s="1"/>
  <c r="U161" i="1"/>
  <c r="AC161" i="1" s="1"/>
  <c r="Q162" i="1"/>
  <c r="Y162" i="1" s="1"/>
  <c r="R162" i="1"/>
  <c r="Z162" i="1" s="1"/>
  <c r="S162" i="1"/>
  <c r="AA162" i="1" s="1"/>
  <c r="T162" i="1"/>
  <c r="AB162" i="1" s="1"/>
  <c r="U162" i="1"/>
  <c r="AC162" i="1" s="1"/>
  <c r="Q163" i="1"/>
  <c r="Y163" i="1" s="1"/>
  <c r="R163" i="1"/>
  <c r="Z163" i="1" s="1"/>
  <c r="S163" i="1"/>
  <c r="AA163" i="1" s="1"/>
  <c r="T163" i="1"/>
  <c r="AB163" i="1" s="1"/>
  <c r="U163" i="1"/>
  <c r="AC163" i="1" s="1"/>
  <c r="Q164" i="1"/>
  <c r="R164" i="1"/>
  <c r="S164" i="1"/>
  <c r="AA164" i="1" s="1"/>
  <c r="T164" i="1"/>
  <c r="AB164" i="1" s="1"/>
  <c r="U164" i="1"/>
  <c r="AC164" i="1" s="1"/>
  <c r="Q165" i="1"/>
  <c r="Y165" i="1" s="1"/>
  <c r="R165" i="1"/>
  <c r="Z165" i="1" s="1"/>
  <c r="S165" i="1"/>
  <c r="AA165" i="1" s="1"/>
  <c r="T165" i="1"/>
  <c r="AB165" i="1" s="1"/>
  <c r="U165" i="1"/>
  <c r="AC165" i="1" s="1"/>
  <c r="Q166" i="1"/>
  <c r="Y166" i="1" s="1"/>
  <c r="R166" i="1"/>
  <c r="Z166" i="1" s="1"/>
  <c r="S166" i="1"/>
  <c r="AA166" i="1" s="1"/>
  <c r="T166" i="1"/>
  <c r="AB166" i="1" s="1"/>
  <c r="U166" i="1"/>
  <c r="AC166" i="1" s="1"/>
  <c r="Q167" i="1"/>
  <c r="Y167" i="1" s="1"/>
  <c r="R167" i="1"/>
  <c r="Z167" i="1" s="1"/>
  <c r="S167" i="1"/>
  <c r="AA167" i="1" s="1"/>
  <c r="T167" i="1"/>
  <c r="AB167" i="1" s="1"/>
  <c r="U167" i="1"/>
  <c r="AC167" i="1" s="1"/>
  <c r="Q168" i="1"/>
  <c r="Y168" i="1" s="1"/>
  <c r="R168" i="1"/>
  <c r="Z168" i="1" s="1"/>
  <c r="S168" i="1"/>
  <c r="AA168" i="1" s="1"/>
  <c r="T168" i="1"/>
  <c r="AB168" i="1" s="1"/>
  <c r="U168" i="1"/>
  <c r="AC168" i="1" s="1"/>
  <c r="Q169" i="1"/>
  <c r="Y169" i="1" s="1"/>
  <c r="R169" i="1"/>
  <c r="Z169" i="1" s="1"/>
  <c r="S169" i="1"/>
  <c r="AA169" i="1" s="1"/>
  <c r="T169" i="1"/>
  <c r="AB169" i="1" s="1"/>
  <c r="U169" i="1"/>
  <c r="AC169" i="1" s="1"/>
  <c r="Q170" i="1"/>
  <c r="Y170" i="1" s="1"/>
  <c r="R170" i="1"/>
  <c r="Z170" i="1" s="1"/>
  <c r="S170" i="1"/>
  <c r="AA170" i="1" s="1"/>
  <c r="T170" i="1"/>
  <c r="AB170" i="1" s="1"/>
  <c r="U170" i="1"/>
  <c r="AC170" i="1" s="1"/>
  <c r="Q171" i="1"/>
  <c r="R171" i="1"/>
  <c r="S171" i="1"/>
  <c r="AA171" i="1" s="1"/>
  <c r="T171" i="1"/>
  <c r="AB171" i="1" s="1"/>
  <c r="U171" i="1"/>
  <c r="AC171" i="1" s="1"/>
  <c r="Q172" i="1"/>
  <c r="Y172" i="1" s="1"/>
  <c r="R172" i="1"/>
  <c r="Z172" i="1" s="1"/>
  <c r="S172" i="1"/>
  <c r="AA172" i="1" s="1"/>
  <c r="T172" i="1"/>
  <c r="AB172" i="1" s="1"/>
  <c r="U172" i="1"/>
  <c r="AC172" i="1" s="1"/>
  <c r="Q173" i="1"/>
  <c r="R173" i="1"/>
  <c r="S173" i="1"/>
  <c r="AA173" i="1" s="1"/>
  <c r="T173" i="1"/>
  <c r="AB173" i="1" s="1"/>
  <c r="U173" i="1"/>
  <c r="AC173" i="1" s="1"/>
  <c r="AB22" i="4"/>
  <c r="T24" i="4"/>
  <c r="P22" i="4"/>
  <c r="O22" i="4"/>
  <c r="N22" i="4"/>
  <c r="K22" i="4"/>
  <c r="H24" i="4"/>
  <c r="I18" i="6" l="1"/>
  <c r="J18" i="6" s="1"/>
  <c r="K18" i="6" s="1"/>
  <c r="N18" i="6" s="1"/>
  <c r="I17" i="6"/>
  <c r="J17" i="6" s="1"/>
  <c r="I16" i="6"/>
  <c r="J16" i="6" s="1"/>
  <c r="I15" i="6"/>
  <c r="J15" i="6" s="1"/>
  <c r="I50" i="4"/>
  <c r="I49" i="4"/>
  <c r="O49" i="4" s="1"/>
  <c r="I48" i="4"/>
  <c r="O48" i="4" s="1"/>
  <c r="I47" i="4"/>
  <c r="O47" i="4" s="1"/>
  <c r="I46" i="4"/>
  <c r="I45" i="4"/>
  <c r="O45" i="4" s="1"/>
  <c r="I44" i="4"/>
  <c r="O44" i="4" s="1"/>
  <c r="I43" i="4"/>
  <c r="O43" i="4" s="1"/>
  <c r="I42" i="4"/>
  <c r="I41" i="4"/>
  <c r="O41" i="4" s="1"/>
  <c r="I40" i="4"/>
  <c r="O40" i="4" s="1"/>
  <c r="I39" i="4"/>
  <c r="O39" i="4" s="1"/>
  <c r="I38" i="4"/>
  <c r="I37" i="4"/>
  <c r="O37" i="4" s="1"/>
  <c r="I36" i="4"/>
  <c r="O36" i="4" s="1"/>
  <c r="I35" i="4"/>
  <c r="O35" i="4" s="1"/>
  <c r="I34" i="4"/>
  <c r="I33" i="4"/>
  <c r="O33" i="4" s="1"/>
  <c r="I32" i="4"/>
  <c r="O32" i="4" s="1"/>
  <c r="I31" i="4"/>
  <c r="O31" i="4" s="1"/>
  <c r="I30" i="4"/>
  <c r="I29" i="4"/>
  <c r="O29" i="4" s="1"/>
  <c r="I28" i="4"/>
  <c r="O28" i="4" s="1"/>
  <c r="I27" i="4"/>
  <c r="O27" i="4" s="1"/>
  <c r="I26" i="4"/>
  <c r="I25" i="4"/>
  <c r="M22" i="4"/>
  <c r="S22" i="4" s="1"/>
  <c r="L22" i="4"/>
  <c r="L47" i="4" s="1"/>
  <c r="R47" i="4" s="1"/>
  <c r="Q22" i="4"/>
  <c r="J50" i="4"/>
  <c r="P50" i="4" s="1"/>
  <c r="O50" i="4"/>
  <c r="H50" i="4"/>
  <c r="N50" i="4" s="1"/>
  <c r="J49" i="4"/>
  <c r="P49" i="4" s="1"/>
  <c r="H49" i="4"/>
  <c r="N49" i="4" s="1"/>
  <c r="J48" i="4"/>
  <c r="P48" i="4" s="1"/>
  <c r="H48" i="4"/>
  <c r="N48" i="4" s="1"/>
  <c r="J47" i="4"/>
  <c r="P47" i="4" s="1"/>
  <c r="H47" i="4"/>
  <c r="N47" i="4" s="1"/>
  <c r="J46" i="4"/>
  <c r="P46" i="4" s="1"/>
  <c r="O46" i="4"/>
  <c r="H46" i="4"/>
  <c r="N46" i="4" s="1"/>
  <c r="J45" i="4"/>
  <c r="P45" i="4" s="1"/>
  <c r="H45" i="4"/>
  <c r="N45" i="4" s="1"/>
  <c r="J44" i="4"/>
  <c r="P44" i="4" s="1"/>
  <c r="H44" i="4"/>
  <c r="N44" i="4" s="1"/>
  <c r="J43" i="4"/>
  <c r="P43" i="4" s="1"/>
  <c r="H43" i="4"/>
  <c r="N43" i="4" s="1"/>
  <c r="J42" i="4"/>
  <c r="P42" i="4" s="1"/>
  <c r="O42" i="4"/>
  <c r="H42" i="4"/>
  <c r="N42" i="4" s="1"/>
  <c r="J41" i="4"/>
  <c r="P41" i="4" s="1"/>
  <c r="H41" i="4"/>
  <c r="N41" i="4" s="1"/>
  <c r="J40" i="4"/>
  <c r="P40" i="4" s="1"/>
  <c r="H40" i="4"/>
  <c r="N40" i="4" s="1"/>
  <c r="J39" i="4"/>
  <c r="P39" i="4" s="1"/>
  <c r="H39" i="4"/>
  <c r="N39" i="4" s="1"/>
  <c r="J38" i="4"/>
  <c r="P38" i="4" s="1"/>
  <c r="O38" i="4"/>
  <c r="H38" i="4"/>
  <c r="N38" i="4" s="1"/>
  <c r="J37" i="4"/>
  <c r="P37" i="4" s="1"/>
  <c r="H37" i="4"/>
  <c r="N37" i="4" s="1"/>
  <c r="J36" i="4"/>
  <c r="P36" i="4" s="1"/>
  <c r="H36" i="4"/>
  <c r="N36" i="4" s="1"/>
  <c r="J35" i="4"/>
  <c r="P35" i="4" s="1"/>
  <c r="H35" i="4"/>
  <c r="N35" i="4" s="1"/>
  <c r="J34" i="4"/>
  <c r="P34" i="4" s="1"/>
  <c r="O34" i="4"/>
  <c r="H34" i="4"/>
  <c r="N34" i="4" s="1"/>
  <c r="J33" i="4"/>
  <c r="P33" i="4" s="1"/>
  <c r="H33" i="4"/>
  <c r="N33" i="4" s="1"/>
  <c r="J32" i="4"/>
  <c r="P32" i="4" s="1"/>
  <c r="H32" i="4"/>
  <c r="N32" i="4" s="1"/>
  <c r="J31" i="4"/>
  <c r="P31" i="4" s="1"/>
  <c r="H31" i="4"/>
  <c r="N31" i="4" s="1"/>
  <c r="J30" i="4"/>
  <c r="P30" i="4" s="1"/>
  <c r="O30" i="4"/>
  <c r="H30" i="4"/>
  <c r="N30" i="4" s="1"/>
  <c r="J29" i="4"/>
  <c r="P29" i="4" s="1"/>
  <c r="H29" i="4"/>
  <c r="N29" i="4" s="1"/>
  <c r="J28" i="4"/>
  <c r="P28" i="4" s="1"/>
  <c r="H28" i="4"/>
  <c r="N28" i="4" s="1"/>
  <c r="J27" i="4"/>
  <c r="P27" i="4" s="1"/>
  <c r="H27" i="4"/>
  <c r="N27" i="4" s="1"/>
  <c r="J26" i="4"/>
  <c r="P26" i="4" s="1"/>
  <c r="O26" i="4"/>
  <c r="H26" i="4"/>
  <c r="N26" i="4" s="1"/>
  <c r="J25" i="4"/>
  <c r="P25" i="4" s="1"/>
  <c r="O25" i="4"/>
  <c r="H25" i="4"/>
  <c r="N25" i="4" s="1"/>
  <c r="J24" i="4"/>
  <c r="P24" i="4" s="1"/>
  <c r="I24" i="4"/>
  <c r="O24" i="4" s="1"/>
  <c r="N24" i="4"/>
  <c r="K15" i="6" l="1"/>
  <c r="N15" i="6" s="1"/>
  <c r="K16" i="6"/>
  <c r="N16" i="6" s="1"/>
  <c r="K17" i="6"/>
  <c r="N17" i="6" s="1"/>
  <c r="Y33" i="4"/>
  <c r="K38" i="4"/>
  <c r="Q38" i="4" s="1"/>
  <c r="T38" i="4" s="1"/>
  <c r="W38" i="4" s="1"/>
  <c r="M40" i="4"/>
  <c r="S40" i="4" s="1"/>
  <c r="M48" i="4"/>
  <c r="S48" i="4" s="1"/>
  <c r="V48" i="4" s="1"/>
  <c r="M24" i="4"/>
  <c r="S24" i="4" s="1"/>
  <c r="V24" i="4" s="1"/>
  <c r="Y24" i="4" s="1"/>
  <c r="M32" i="4"/>
  <c r="S32" i="4" s="1"/>
  <c r="V32" i="4" s="1"/>
  <c r="V40" i="4"/>
  <c r="Y40" i="4" s="1"/>
  <c r="M25" i="4"/>
  <c r="S25" i="4" s="1"/>
  <c r="V25" i="4" s="1"/>
  <c r="M33" i="4"/>
  <c r="S33" i="4" s="1"/>
  <c r="V33" i="4" s="1"/>
  <c r="M41" i="4"/>
  <c r="S41" i="4" s="1"/>
  <c r="V41" i="4" s="1"/>
  <c r="M49" i="4"/>
  <c r="S49" i="4" s="1"/>
  <c r="V49" i="4" s="1"/>
  <c r="M28" i="4"/>
  <c r="S28" i="4" s="1"/>
  <c r="V28" i="4" s="1"/>
  <c r="M36" i="4"/>
  <c r="S36" i="4" s="1"/>
  <c r="V36" i="4" s="1"/>
  <c r="Y36" i="4" s="1"/>
  <c r="M44" i="4"/>
  <c r="S44" i="4" s="1"/>
  <c r="V44" i="4" s="1"/>
  <c r="Y44" i="4" s="1"/>
  <c r="M29" i="4"/>
  <c r="S29" i="4" s="1"/>
  <c r="V29" i="4" s="1"/>
  <c r="M37" i="4"/>
  <c r="S37" i="4" s="1"/>
  <c r="V37" i="4" s="1"/>
  <c r="M45" i="4"/>
  <c r="S45" i="4" s="1"/>
  <c r="V45" i="4" s="1"/>
  <c r="M26" i="4"/>
  <c r="S26" i="4" s="1"/>
  <c r="V26" i="4" s="1"/>
  <c r="Y26" i="4" s="1"/>
  <c r="M34" i="4"/>
  <c r="S34" i="4" s="1"/>
  <c r="V34" i="4" s="1"/>
  <c r="M38" i="4"/>
  <c r="S38" i="4" s="1"/>
  <c r="V38" i="4" s="1"/>
  <c r="Y38" i="4" s="1"/>
  <c r="M42" i="4"/>
  <c r="S42" i="4" s="1"/>
  <c r="V42" i="4" s="1"/>
  <c r="Y42" i="4" s="1"/>
  <c r="M46" i="4"/>
  <c r="S46" i="4" s="1"/>
  <c r="V46" i="4" s="1"/>
  <c r="M50" i="4"/>
  <c r="S50" i="4" s="1"/>
  <c r="V50" i="4" s="1"/>
  <c r="Y50" i="4" s="1"/>
  <c r="M30" i="4"/>
  <c r="S30" i="4" s="1"/>
  <c r="V30" i="4" s="1"/>
  <c r="M27" i="4"/>
  <c r="S27" i="4" s="1"/>
  <c r="V27" i="4" s="1"/>
  <c r="Y27" i="4" s="1"/>
  <c r="M31" i="4"/>
  <c r="S31" i="4" s="1"/>
  <c r="V31" i="4" s="1"/>
  <c r="Y31" i="4" s="1"/>
  <c r="M35" i="4"/>
  <c r="S35" i="4" s="1"/>
  <c r="V35" i="4" s="1"/>
  <c r="M39" i="4"/>
  <c r="S39" i="4" s="1"/>
  <c r="V39" i="4" s="1"/>
  <c r="M43" i="4"/>
  <c r="S43" i="4" s="1"/>
  <c r="V43" i="4" s="1"/>
  <c r="Y43" i="4" s="1"/>
  <c r="M47" i="4"/>
  <c r="S47" i="4" s="1"/>
  <c r="V47" i="4" s="1"/>
  <c r="Y47" i="4" s="1"/>
  <c r="L44" i="4"/>
  <c r="R44" i="4" s="1"/>
  <c r="L32" i="4"/>
  <c r="R32" i="4" s="1"/>
  <c r="U32" i="4" s="1"/>
  <c r="L48" i="4"/>
  <c r="R48" i="4" s="1"/>
  <c r="U48" i="4" s="1"/>
  <c r="L28" i="4"/>
  <c r="R28" i="4" s="1"/>
  <c r="U28" i="4" s="1"/>
  <c r="L36" i="4"/>
  <c r="R36" i="4" s="1"/>
  <c r="U36" i="4" s="1"/>
  <c r="L24" i="4"/>
  <c r="R24" i="4" s="1"/>
  <c r="U24" i="4" s="1"/>
  <c r="X24" i="4" s="1"/>
  <c r="L40" i="4"/>
  <c r="R40" i="4" s="1"/>
  <c r="U40" i="4" s="1"/>
  <c r="U47" i="4"/>
  <c r="L25" i="4"/>
  <c r="R25" i="4" s="1"/>
  <c r="U25" i="4" s="1"/>
  <c r="L29" i="4"/>
  <c r="R29" i="4" s="1"/>
  <c r="U29" i="4" s="1"/>
  <c r="L33" i="4"/>
  <c r="R33" i="4" s="1"/>
  <c r="U33" i="4" s="1"/>
  <c r="X33" i="4" s="1"/>
  <c r="L37" i="4"/>
  <c r="R37" i="4" s="1"/>
  <c r="U37" i="4" s="1"/>
  <c r="X37" i="4" s="1"/>
  <c r="L41" i="4"/>
  <c r="R41" i="4" s="1"/>
  <c r="U41" i="4" s="1"/>
  <c r="X41" i="4" s="1"/>
  <c r="L45" i="4"/>
  <c r="R45" i="4" s="1"/>
  <c r="U45" i="4" s="1"/>
  <c r="L49" i="4"/>
  <c r="R49" i="4" s="1"/>
  <c r="U49" i="4" s="1"/>
  <c r="X49" i="4" s="1"/>
  <c r="L26" i="4"/>
  <c r="R26" i="4" s="1"/>
  <c r="U26" i="4" s="1"/>
  <c r="X26" i="4" s="1"/>
  <c r="L30" i="4"/>
  <c r="R30" i="4" s="1"/>
  <c r="U30" i="4" s="1"/>
  <c r="L34" i="4"/>
  <c r="R34" i="4" s="1"/>
  <c r="U34" i="4" s="1"/>
  <c r="L38" i="4"/>
  <c r="R38" i="4" s="1"/>
  <c r="U38" i="4" s="1"/>
  <c r="X38" i="4" s="1"/>
  <c r="L42" i="4"/>
  <c r="R42" i="4" s="1"/>
  <c r="U42" i="4" s="1"/>
  <c r="L46" i="4"/>
  <c r="R46" i="4" s="1"/>
  <c r="U46" i="4" s="1"/>
  <c r="L50" i="4"/>
  <c r="R50" i="4" s="1"/>
  <c r="U50" i="4" s="1"/>
  <c r="R22" i="4"/>
  <c r="U44" i="4"/>
  <c r="L27" i="4"/>
  <c r="R27" i="4" s="1"/>
  <c r="U27" i="4" s="1"/>
  <c r="L31" i="4"/>
  <c r="R31" i="4" s="1"/>
  <c r="U31" i="4" s="1"/>
  <c r="X31" i="4" s="1"/>
  <c r="L35" i="4"/>
  <c r="R35" i="4" s="1"/>
  <c r="U35" i="4" s="1"/>
  <c r="L39" i="4"/>
  <c r="R39" i="4" s="1"/>
  <c r="U39" i="4" s="1"/>
  <c r="L43" i="4"/>
  <c r="R43" i="4" s="1"/>
  <c r="U43" i="4" s="1"/>
  <c r="X43" i="4" s="1"/>
  <c r="K26" i="4"/>
  <c r="Q26" i="4" s="1"/>
  <c r="T26" i="4" s="1"/>
  <c r="W26" i="4" s="1"/>
  <c r="K42" i="4"/>
  <c r="Q42" i="4" s="1"/>
  <c r="T42" i="4" s="1"/>
  <c r="K30" i="4"/>
  <c r="Q30" i="4" s="1"/>
  <c r="T30" i="4" s="1"/>
  <c r="K46" i="4"/>
  <c r="Q46" i="4" s="1"/>
  <c r="T46" i="4" s="1"/>
  <c r="K34" i="4"/>
  <c r="Q34" i="4" s="1"/>
  <c r="T34" i="4" s="1"/>
  <c r="W34" i="4" s="1"/>
  <c r="K50" i="4"/>
  <c r="Q50" i="4" s="1"/>
  <c r="T50" i="4" s="1"/>
  <c r="K27" i="4"/>
  <c r="Q27" i="4" s="1"/>
  <c r="T27" i="4" s="1"/>
  <c r="W27" i="4" s="1"/>
  <c r="K31" i="4"/>
  <c r="Q31" i="4" s="1"/>
  <c r="T31" i="4" s="1"/>
  <c r="K35" i="4"/>
  <c r="Q35" i="4" s="1"/>
  <c r="T35" i="4" s="1"/>
  <c r="K39" i="4"/>
  <c r="Q39" i="4" s="1"/>
  <c r="T39" i="4" s="1"/>
  <c r="W39" i="4" s="1"/>
  <c r="K43" i="4"/>
  <c r="Q43" i="4" s="1"/>
  <c r="T43" i="4" s="1"/>
  <c r="K47" i="4"/>
  <c r="Q47" i="4" s="1"/>
  <c r="T47" i="4" s="1"/>
  <c r="K24" i="4"/>
  <c r="Q24" i="4" s="1"/>
  <c r="W24" i="4" s="1"/>
  <c r="K28" i="4"/>
  <c r="Q28" i="4" s="1"/>
  <c r="T28" i="4" s="1"/>
  <c r="K32" i="4"/>
  <c r="Q32" i="4" s="1"/>
  <c r="T32" i="4" s="1"/>
  <c r="W32" i="4" s="1"/>
  <c r="K36" i="4"/>
  <c r="Q36" i="4" s="1"/>
  <c r="T36" i="4" s="1"/>
  <c r="K40" i="4"/>
  <c r="Q40" i="4" s="1"/>
  <c r="T40" i="4" s="1"/>
  <c r="W40" i="4" s="1"/>
  <c r="K44" i="4"/>
  <c r="Q44" i="4" s="1"/>
  <c r="T44" i="4" s="1"/>
  <c r="K48" i="4"/>
  <c r="Q48" i="4" s="1"/>
  <c r="T48" i="4" s="1"/>
  <c r="K25" i="4"/>
  <c r="Q25" i="4" s="1"/>
  <c r="T25" i="4" s="1"/>
  <c r="W25" i="4" s="1"/>
  <c r="K29" i="4"/>
  <c r="Q29" i="4" s="1"/>
  <c r="T29" i="4" s="1"/>
  <c r="K33" i="4"/>
  <c r="Q33" i="4" s="1"/>
  <c r="T33" i="4" s="1"/>
  <c r="K37" i="4"/>
  <c r="Q37" i="4" s="1"/>
  <c r="T37" i="4" s="1"/>
  <c r="K41" i="4"/>
  <c r="Q41" i="4" s="1"/>
  <c r="T41" i="4" s="1"/>
  <c r="K45" i="4"/>
  <c r="Q45" i="4" s="1"/>
  <c r="T45" i="4" s="1"/>
  <c r="W45" i="4" s="1"/>
  <c r="K49" i="4"/>
  <c r="Q49" i="4" s="1"/>
  <c r="T49" i="4" s="1"/>
  <c r="W49" i="4" s="1"/>
  <c r="N20" i="6" l="1"/>
  <c r="AL41" i="4"/>
  <c r="AM41" i="4"/>
  <c r="AN41" i="4"/>
  <c r="AB41" i="4"/>
  <c r="AD41" i="4"/>
  <c r="AC41" i="4"/>
  <c r="AN36" i="4"/>
  <c r="AM36" i="4"/>
  <c r="AL36" i="4"/>
  <c r="AD36" i="4"/>
  <c r="AC36" i="4"/>
  <c r="AB36" i="4"/>
  <c r="AM46" i="4"/>
  <c r="AL46" i="4"/>
  <c r="AN46" i="4"/>
  <c r="AC46" i="4"/>
  <c r="AB46" i="4"/>
  <c r="AD46" i="4"/>
  <c r="AP50" i="4"/>
  <c r="AO50" i="4"/>
  <c r="AE50" i="4"/>
  <c r="AF50" i="4"/>
  <c r="AP34" i="4"/>
  <c r="AO34" i="4"/>
  <c r="AE34" i="4"/>
  <c r="AF34" i="4"/>
  <c r="AO29" i="4"/>
  <c r="AP29" i="4"/>
  <c r="AE29" i="4"/>
  <c r="AF29" i="4"/>
  <c r="AP32" i="4"/>
  <c r="AO32" i="4"/>
  <c r="AF32" i="4"/>
  <c r="AE32" i="4"/>
  <c r="X32" i="4"/>
  <c r="AS30" i="4"/>
  <c r="AI30" i="4"/>
  <c r="AR30" i="4"/>
  <c r="AH30" i="4"/>
  <c r="AG30" i="4"/>
  <c r="AQ30" i="4"/>
  <c r="AR37" i="4"/>
  <c r="AH37" i="4"/>
  <c r="AQ37" i="4"/>
  <c r="AG37" i="4"/>
  <c r="AS37" i="4"/>
  <c r="AI37" i="4"/>
  <c r="AR25" i="4"/>
  <c r="AH25" i="4"/>
  <c r="AQ25" i="4"/>
  <c r="AS25" i="4"/>
  <c r="AG25" i="4"/>
  <c r="AI25" i="4"/>
  <c r="AL37" i="4"/>
  <c r="AM37" i="4"/>
  <c r="AB37" i="4"/>
  <c r="AD37" i="4"/>
  <c r="AN37" i="4"/>
  <c r="AC37" i="4"/>
  <c r="AN48" i="4"/>
  <c r="AL48" i="4"/>
  <c r="AD48" i="4"/>
  <c r="AC48" i="4"/>
  <c r="AM48" i="4"/>
  <c r="AB48" i="4"/>
  <c r="AN32" i="4"/>
  <c r="AD32" i="4"/>
  <c r="AM32" i="4"/>
  <c r="AC32" i="4"/>
  <c r="AL32" i="4"/>
  <c r="AB32" i="4"/>
  <c r="AN43" i="4"/>
  <c r="AM43" i="4"/>
  <c r="AD43" i="4"/>
  <c r="AC43" i="4"/>
  <c r="AB43" i="4"/>
  <c r="AL43" i="4"/>
  <c r="AN27" i="4"/>
  <c r="AM27" i="4"/>
  <c r="AD27" i="4"/>
  <c r="AC27" i="4"/>
  <c r="AL27" i="4"/>
  <c r="AB27" i="4"/>
  <c r="AM30" i="4"/>
  <c r="AL30" i="4"/>
  <c r="AC30" i="4"/>
  <c r="AN30" i="4"/>
  <c r="AB30" i="4"/>
  <c r="AD30" i="4"/>
  <c r="AO39" i="4"/>
  <c r="AE39" i="4"/>
  <c r="AP39" i="4"/>
  <c r="AF39" i="4"/>
  <c r="AP44" i="4"/>
  <c r="AF44" i="4"/>
  <c r="AE44" i="4"/>
  <c r="AO44" i="4"/>
  <c r="X44" i="4"/>
  <c r="AP46" i="4"/>
  <c r="AF46" i="4"/>
  <c r="AO46" i="4"/>
  <c r="AE46" i="4"/>
  <c r="AP30" i="4"/>
  <c r="AF30" i="4"/>
  <c r="AO30" i="4"/>
  <c r="AE30" i="4"/>
  <c r="AO41" i="4"/>
  <c r="AE41" i="4"/>
  <c r="AP41" i="4"/>
  <c r="AF41" i="4"/>
  <c r="AO25" i="4"/>
  <c r="AP25" i="4"/>
  <c r="AE25" i="4"/>
  <c r="AF25" i="4"/>
  <c r="AS35" i="4"/>
  <c r="AI35" i="4"/>
  <c r="AQ35" i="4"/>
  <c r="AH35" i="4"/>
  <c r="AR35" i="4"/>
  <c r="AG35" i="4"/>
  <c r="AS50" i="4"/>
  <c r="AI50" i="4"/>
  <c r="AR50" i="4"/>
  <c r="AH50" i="4"/>
  <c r="AQ50" i="4"/>
  <c r="AG50" i="4"/>
  <c r="AS34" i="4"/>
  <c r="AI34" i="4"/>
  <c r="AR34" i="4"/>
  <c r="AH34" i="4"/>
  <c r="AQ34" i="4"/>
  <c r="AG34" i="4"/>
  <c r="AR29" i="4"/>
  <c r="AH29" i="4"/>
  <c r="AQ29" i="4"/>
  <c r="AG29" i="4"/>
  <c r="AS29" i="4"/>
  <c r="AI29" i="4"/>
  <c r="AR49" i="4"/>
  <c r="AH49" i="4"/>
  <c r="AQ49" i="4"/>
  <c r="AG49" i="4"/>
  <c r="AS49" i="4"/>
  <c r="AI49" i="4"/>
  <c r="AQ40" i="4"/>
  <c r="AG40" i="4"/>
  <c r="AR40" i="4"/>
  <c r="AI40" i="4"/>
  <c r="AS40" i="4"/>
  <c r="AH40" i="4"/>
  <c r="W46" i="4"/>
  <c r="Y30" i="4"/>
  <c r="W48" i="4"/>
  <c r="X39" i="4"/>
  <c r="X50" i="4"/>
  <c r="W43" i="4"/>
  <c r="W36" i="4"/>
  <c r="Y37" i="4"/>
  <c r="AL25" i="4"/>
  <c r="AN25" i="4"/>
  <c r="AB25" i="4"/>
  <c r="AM25" i="4"/>
  <c r="AD25" i="4"/>
  <c r="AC25" i="4"/>
  <c r="AN31" i="4"/>
  <c r="AM31" i="4"/>
  <c r="AL31" i="4"/>
  <c r="AD31" i="4"/>
  <c r="AC31" i="4"/>
  <c r="AB31" i="4"/>
  <c r="AO27" i="4"/>
  <c r="AP27" i="4"/>
  <c r="AE27" i="4"/>
  <c r="AF27" i="4"/>
  <c r="AO45" i="4"/>
  <c r="AE45" i="4"/>
  <c r="AP45" i="4"/>
  <c r="AF45" i="4"/>
  <c r="AP24" i="4"/>
  <c r="AO24" i="4"/>
  <c r="AF24" i="4"/>
  <c r="AE24" i="4"/>
  <c r="AS39" i="4"/>
  <c r="AI39" i="4"/>
  <c r="AQ39" i="4"/>
  <c r="AR39" i="4"/>
  <c r="AH39" i="4"/>
  <c r="AG39" i="4"/>
  <c r="AS38" i="4"/>
  <c r="AI38" i="4"/>
  <c r="AR38" i="4"/>
  <c r="AH38" i="4"/>
  <c r="AQ38" i="4"/>
  <c r="AG38" i="4"/>
  <c r="AQ28" i="4"/>
  <c r="AG28" i="4"/>
  <c r="AR28" i="4"/>
  <c r="AS28" i="4"/>
  <c r="AI28" i="4"/>
  <c r="AH28" i="4"/>
  <c r="AQ48" i="4"/>
  <c r="AG48" i="4"/>
  <c r="AR48" i="4"/>
  <c r="AS48" i="4"/>
  <c r="AI48" i="4"/>
  <c r="AH48" i="4"/>
  <c r="W31" i="4"/>
  <c r="AL49" i="4"/>
  <c r="AM49" i="4"/>
  <c r="AB49" i="4"/>
  <c r="AN49" i="4"/>
  <c r="AD49" i="4"/>
  <c r="AC49" i="4"/>
  <c r="AL33" i="4"/>
  <c r="AN33" i="4"/>
  <c r="AB33" i="4"/>
  <c r="AM33" i="4"/>
  <c r="AD33" i="4"/>
  <c r="AC33" i="4"/>
  <c r="AN44" i="4"/>
  <c r="AL44" i="4"/>
  <c r="AD44" i="4"/>
  <c r="AM44" i="4"/>
  <c r="AC44" i="4"/>
  <c r="AB44" i="4"/>
  <c r="AN28" i="4"/>
  <c r="AM28" i="4"/>
  <c r="AL28" i="4"/>
  <c r="AD28" i="4"/>
  <c r="AC28" i="4"/>
  <c r="AB28" i="4"/>
  <c r="AN39" i="4"/>
  <c r="AM39" i="4"/>
  <c r="AD39" i="4"/>
  <c r="AC39" i="4"/>
  <c r="AL39" i="4"/>
  <c r="AB39" i="4"/>
  <c r="AM50" i="4"/>
  <c r="AL50" i="4"/>
  <c r="AN50" i="4"/>
  <c r="AC50" i="4"/>
  <c r="AB50" i="4"/>
  <c r="AD50" i="4"/>
  <c r="AM42" i="4"/>
  <c r="AL42" i="4"/>
  <c r="AN42" i="4"/>
  <c r="AC42" i="4"/>
  <c r="AB42" i="4"/>
  <c r="AD42" i="4"/>
  <c r="AO35" i="4"/>
  <c r="AE35" i="4"/>
  <c r="AP35" i="4"/>
  <c r="AF35" i="4"/>
  <c r="AP36" i="4"/>
  <c r="AF36" i="4"/>
  <c r="AE36" i="4"/>
  <c r="AO36" i="4"/>
  <c r="X36" i="4"/>
  <c r="AP42" i="4"/>
  <c r="AO42" i="4"/>
  <c r="AE42" i="4"/>
  <c r="AF42" i="4"/>
  <c r="AP26" i="4"/>
  <c r="AO26" i="4"/>
  <c r="AF26" i="4"/>
  <c r="AE26" i="4"/>
  <c r="AO37" i="4"/>
  <c r="AE37" i="4"/>
  <c r="AP37" i="4"/>
  <c r="AF37" i="4"/>
  <c r="AO47" i="4"/>
  <c r="AE47" i="4"/>
  <c r="AP47" i="4"/>
  <c r="AF47" i="4"/>
  <c r="AP28" i="4"/>
  <c r="AF28" i="4"/>
  <c r="AE28" i="4"/>
  <c r="AO28" i="4"/>
  <c r="X28" i="4"/>
  <c r="AS47" i="4"/>
  <c r="AI47" i="4"/>
  <c r="AQ47" i="4"/>
  <c r="AH47" i="4"/>
  <c r="AG47" i="4"/>
  <c r="AR47" i="4"/>
  <c r="AS31" i="4"/>
  <c r="AI31" i="4"/>
  <c r="AQ31" i="4"/>
  <c r="AH31" i="4"/>
  <c r="AG31" i="4"/>
  <c r="AR31" i="4"/>
  <c r="AS46" i="4"/>
  <c r="AI46" i="4"/>
  <c r="AR46" i="4"/>
  <c r="AH46" i="4"/>
  <c r="AG46" i="4"/>
  <c r="AQ46" i="4"/>
  <c r="AS26" i="4"/>
  <c r="AI26" i="4"/>
  <c r="AR26" i="4"/>
  <c r="AH26" i="4"/>
  <c r="AQ26" i="4"/>
  <c r="AG26" i="4"/>
  <c r="AQ44" i="4"/>
  <c r="AG44" i="4"/>
  <c r="AR44" i="4"/>
  <c r="AS44" i="4"/>
  <c r="AI44" i="4"/>
  <c r="AH44" i="4"/>
  <c r="AR41" i="4"/>
  <c r="AH41" i="4"/>
  <c r="AQ41" i="4"/>
  <c r="AG41" i="4"/>
  <c r="AS41" i="4"/>
  <c r="AI41" i="4"/>
  <c r="AQ32" i="4"/>
  <c r="AG32" i="4"/>
  <c r="AR32" i="4"/>
  <c r="AS32" i="4"/>
  <c r="AI32" i="4"/>
  <c r="AH32" i="4"/>
  <c r="AM38" i="4"/>
  <c r="AL38" i="4"/>
  <c r="AN38" i="4"/>
  <c r="AC38" i="4"/>
  <c r="AB38" i="4"/>
  <c r="AD38" i="4"/>
  <c r="W44" i="4"/>
  <c r="W37" i="4"/>
  <c r="W30" i="4"/>
  <c r="W33" i="4"/>
  <c r="Y25" i="4"/>
  <c r="W41" i="4"/>
  <c r="X35" i="4"/>
  <c r="Y48" i="4"/>
  <c r="Y41" i="4"/>
  <c r="X34" i="4"/>
  <c r="X27" i="4"/>
  <c r="X30" i="4"/>
  <c r="AN47" i="4"/>
  <c r="AM47" i="4"/>
  <c r="AL47" i="4"/>
  <c r="AD47" i="4"/>
  <c r="AC47" i="4"/>
  <c r="AB47" i="4"/>
  <c r="W47" i="4"/>
  <c r="AO43" i="4"/>
  <c r="AE43" i="4"/>
  <c r="AP43" i="4"/>
  <c r="AF43" i="4"/>
  <c r="AL45" i="4"/>
  <c r="AM45" i="4"/>
  <c r="AB45" i="4"/>
  <c r="AN45" i="4"/>
  <c r="AD45" i="4"/>
  <c r="AC45" i="4"/>
  <c r="AL29" i="4"/>
  <c r="AB29" i="4"/>
  <c r="AN29" i="4"/>
  <c r="AD29" i="4"/>
  <c r="AM29" i="4"/>
  <c r="AC29" i="4"/>
  <c r="AN40" i="4"/>
  <c r="AL40" i="4"/>
  <c r="AM40" i="4"/>
  <c r="AD40" i="4"/>
  <c r="AC40" i="4"/>
  <c r="AB40" i="4"/>
  <c r="AN24" i="4"/>
  <c r="AD24" i="4"/>
  <c r="AM24" i="4"/>
  <c r="AC24" i="4"/>
  <c r="AL24" i="4"/>
  <c r="AB24" i="4"/>
  <c r="AN35" i="4"/>
  <c r="AM35" i="4"/>
  <c r="AD35" i="4"/>
  <c r="AC35" i="4"/>
  <c r="AL35" i="4"/>
  <c r="AB35" i="4"/>
  <c r="AM34" i="4"/>
  <c r="AL34" i="4"/>
  <c r="AC34" i="4"/>
  <c r="AB34" i="4"/>
  <c r="AN34" i="4"/>
  <c r="AD34" i="4"/>
  <c r="AM26" i="4"/>
  <c r="AL26" i="4"/>
  <c r="AC26" i="4"/>
  <c r="AB26" i="4"/>
  <c r="AN26" i="4"/>
  <c r="AD26" i="4"/>
  <c r="AO31" i="4"/>
  <c r="AE31" i="4"/>
  <c r="AP31" i="4"/>
  <c r="AF31" i="4"/>
  <c r="AP38" i="4"/>
  <c r="AF38" i="4"/>
  <c r="AO38" i="4"/>
  <c r="AE38" i="4"/>
  <c r="AO49" i="4"/>
  <c r="AE49" i="4"/>
  <c r="AP49" i="4"/>
  <c r="AF49" i="4"/>
  <c r="AO33" i="4"/>
  <c r="AE33" i="4"/>
  <c r="AP33" i="4"/>
  <c r="AF33" i="4"/>
  <c r="AP40" i="4"/>
  <c r="AO40" i="4"/>
  <c r="AF40" i="4"/>
  <c r="AE40" i="4"/>
  <c r="X40" i="4"/>
  <c r="AP48" i="4"/>
  <c r="AO48" i="4"/>
  <c r="AF48" i="4"/>
  <c r="AE48" i="4"/>
  <c r="X48" i="4"/>
  <c r="AS43" i="4"/>
  <c r="AI43" i="4"/>
  <c r="AQ43" i="4"/>
  <c r="AR43" i="4"/>
  <c r="AH43" i="4"/>
  <c r="AG43" i="4"/>
  <c r="AS27" i="4"/>
  <c r="AQ27" i="4"/>
  <c r="AG27" i="4"/>
  <c r="AR27" i="4"/>
  <c r="AI27" i="4"/>
  <c r="AH27" i="4"/>
  <c r="AS42" i="4"/>
  <c r="AI42" i="4"/>
  <c r="AR42" i="4"/>
  <c r="AH42" i="4"/>
  <c r="AG42" i="4"/>
  <c r="AQ42" i="4"/>
  <c r="AR45" i="4"/>
  <c r="AH45" i="4"/>
  <c r="AQ45" i="4"/>
  <c r="AG45" i="4"/>
  <c r="AS45" i="4"/>
  <c r="AI45" i="4"/>
  <c r="Y45" i="4"/>
  <c r="AQ36" i="4"/>
  <c r="AG36" i="4"/>
  <c r="AR36" i="4"/>
  <c r="AI36" i="4"/>
  <c r="AH36" i="4"/>
  <c r="AS36" i="4"/>
  <c r="AR33" i="4"/>
  <c r="AH33" i="4"/>
  <c r="AQ33" i="4"/>
  <c r="AG33" i="4"/>
  <c r="AS33" i="4"/>
  <c r="AI33" i="4"/>
  <c r="AQ24" i="4"/>
  <c r="AG24" i="4"/>
  <c r="AR24" i="4"/>
  <c r="AI24" i="4"/>
  <c r="AH24" i="4"/>
  <c r="AS24" i="4"/>
  <c r="Y49" i="4"/>
  <c r="X42" i="4"/>
  <c r="W35" i="4"/>
  <c r="W28" i="4"/>
  <c r="Y29" i="4"/>
  <c r="X47" i="4"/>
  <c r="Y35" i="4"/>
  <c r="X45" i="4"/>
  <c r="X29" i="4"/>
  <c r="W42" i="4"/>
  <c r="Y34" i="4"/>
  <c r="W29" i="4"/>
  <c r="X46" i="4"/>
  <c r="Y28" i="4"/>
  <c r="Y46" i="4"/>
  <c r="Y39" i="4"/>
  <c r="Y32" i="4"/>
  <c r="W50" i="4"/>
  <c r="X25" i="4"/>
  <c r="G15" i="3"/>
  <c r="G27" i="3" s="1"/>
  <c r="U153" i="1"/>
  <c r="AC153" i="1" s="1"/>
  <c r="T153" i="1"/>
  <c r="AB153" i="1" s="1"/>
  <c r="S153" i="1"/>
  <c r="AA153" i="1" s="1"/>
  <c r="R153" i="1"/>
  <c r="Z153" i="1" s="1"/>
  <c r="Q153" i="1"/>
  <c r="Y153" i="1" s="1"/>
  <c r="U152" i="1"/>
  <c r="AC152" i="1" s="1"/>
  <c r="T152" i="1"/>
  <c r="AB152" i="1" s="1"/>
  <c r="S152" i="1"/>
  <c r="AA152" i="1" s="1"/>
  <c r="R152" i="1"/>
  <c r="Z152" i="1" s="1"/>
  <c r="Q152" i="1"/>
  <c r="Y152" i="1" s="1"/>
  <c r="U151" i="1"/>
  <c r="AC151" i="1" s="1"/>
  <c r="T151" i="1"/>
  <c r="AB151" i="1" s="1"/>
  <c r="S151" i="1"/>
  <c r="AA151" i="1" s="1"/>
  <c r="R151" i="1"/>
  <c r="Q151" i="1"/>
  <c r="U150" i="1"/>
  <c r="AC150" i="1" s="1"/>
  <c r="T150" i="1"/>
  <c r="AB150" i="1" s="1"/>
  <c r="S150" i="1"/>
  <c r="AA150" i="1" s="1"/>
  <c r="R150" i="1"/>
  <c r="Z150" i="1" s="1"/>
  <c r="Q150" i="1"/>
  <c r="Y150" i="1" s="1"/>
  <c r="U149" i="1"/>
  <c r="AC149" i="1" s="1"/>
  <c r="T149" i="1"/>
  <c r="AB149" i="1" s="1"/>
  <c r="S149" i="1"/>
  <c r="AA149" i="1" s="1"/>
  <c r="R149" i="1"/>
  <c r="Z149" i="1" s="1"/>
  <c r="Q149" i="1"/>
  <c r="Y149" i="1" s="1"/>
  <c r="U148" i="1"/>
  <c r="AC148" i="1" s="1"/>
  <c r="T148" i="1"/>
  <c r="S148" i="1"/>
  <c r="R148" i="1"/>
  <c r="Q148" i="1"/>
  <c r="U147" i="1"/>
  <c r="AC147" i="1" s="1"/>
  <c r="T147" i="1"/>
  <c r="AB147" i="1" s="1"/>
  <c r="S147" i="1"/>
  <c r="AA147" i="1" s="1"/>
  <c r="R147" i="1"/>
  <c r="Z147" i="1" s="1"/>
  <c r="Q147" i="1"/>
  <c r="Y147" i="1" s="1"/>
  <c r="U146" i="1"/>
  <c r="AC146" i="1" s="1"/>
  <c r="T146" i="1"/>
  <c r="AB146" i="1" s="1"/>
  <c r="S146" i="1"/>
  <c r="AA146" i="1" s="1"/>
  <c r="R146" i="1"/>
  <c r="Z146" i="1" s="1"/>
  <c r="Q146" i="1"/>
  <c r="Y146" i="1" s="1"/>
  <c r="U145" i="1"/>
  <c r="AC145" i="1" s="1"/>
  <c r="T145" i="1"/>
  <c r="AB145" i="1" s="1"/>
  <c r="S145" i="1"/>
  <c r="AA145" i="1" s="1"/>
  <c r="R145" i="1"/>
  <c r="Z145" i="1" s="1"/>
  <c r="Q145" i="1"/>
  <c r="Y145" i="1" s="1"/>
  <c r="U144" i="1"/>
  <c r="AC144" i="1" s="1"/>
  <c r="T144" i="1"/>
  <c r="AB144" i="1" s="1"/>
  <c r="S144" i="1"/>
  <c r="AA144" i="1" s="1"/>
  <c r="R144" i="1"/>
  <c r="Z144" i="1" s="1"/>
  <c r="Q144" i="1"/>
  <c r="Y144" i="1" s="1"/>
  <c r="U143" i="1"/>
  <c r="AC143" i="1" s="1"/>
  <c r="T143" i="1"/>
  <c r="AB143" i="1" s="1"/>
  <c r="S143" i="1"/>
  <c r="AA143" i="1" s="1"/>
  <c r="R143" i="1"/>
  <c r="Z143" i="1" s="1"/>
  <c r="Q143" i="1"/>
  <c r="Y143" i="1" s="1"/>
  <c r="U142" i="1"/>
  <c r="AC142" i="1" s="1"/>
  <c r="T142" i="1"/>
  <c r="AB142" i="1" s="1"/>
  <c r="S142" i="1"/>
  <c r="AA142" i="1" s="1"/>
  <c r="R142" i="1"/>
  <c r="Z142" i="1" s="1"/>
  <c r="Q142" i="1"/>
  <c r="Y142" i="1" s="1"/>
  <c r="U141" i="1"/>
  <c r="AC141" i="1" s="1"/>
  <c r="T141" i="1"/>
  <c r="AB141" i="1" s="1"/>
  <c r="S141" i="1"/>
  <c r="AA141" i="1" s="1"/>
  <c r="R141" i="1"/>
  <c r="Z141" i="1" s="1"/>
  <c r="Q141" i="1"/>
  <c r="Y141" i="1" s="1"/>
  <c r="U140" i="1"/>
  <c r="AC140" i="1" s="1"/>
  <c r="T140" i="1"/>
  <c r="AB140" i="1" s="1"/>
  <c r="S140" i="1"/>
  <c r="AA140" i="1" s="1"/>
  <c r="R140" i="1"/>
  <c r="Z140" i="1" s="1"/>
  <c r="Q140" i="1"/>
  <c r="Y140" i="1" s="1"/>
  <c r="U139" i="1"/>
  <c r="AC139" i="1" s="1"/>
  <c r="T139" i="1"/>
  <c r="AB139" i="1" s="1"/>
  <c r="S139" i="1"/>
  <c r="AA139" i="1" s="1"/>
  <c r="R139" i="1"/>
  <c r="Z139" i="1" s="1"/>
  <c r="Q139" i="1"/>
  <c r="Y139" i="1" s="1"/>
  <c r="U138" i="1"/>
  <c r="AC138" i="1" s="1"/>
  <c r="T138" i="1"/>
  <c r="AB138" i="1" s="1"/>
  <c r="S138" i="1"/>
  <c r="AA138" i="1" s="1"/>
  <c r="R138" i="1"/>
  <c r="Q138" i="1"/>
  <c r="U137" i="1"/>
  <c r="AC137" i="1" s="1"/>
  <c r="T137" i="1"/>
  <c r="AB137" i="1" s="1"/>
  <c r="S137" i="1"/>
  <c r="AA137" i="1" s="1"/>
  <c r="R137" i="1"/>
  <c r="Z137" i="1" s="1"/>
  <c r="Q137" i="1"/>
  <c r="Y137" i="1" s="1"/>
  <c r="U136" i="1"/>
  <c r="AC136" i="1" s="1"/>
  <c r="T136" i="1"/>
  <c r="AB136" i="1" s="1"/>
  <c r="S136" i="1"/>
  <c r="AA136" i="1" s="1"/>
  <c r="R136" i="1"/>
  <c r="Z136" i="1" s="1"/>
  <c r="Q136" i="1"/>
  <c r="Y136" i="1" s="1"/>
  <c r="U135" i="1"/>
  <c r="AC135" i="1" s="1"/>
  <c r="T135" i="1"/>
  <c r="AB135" i="1" s="1"/>
  <c r="S135" i="1"/>
  <c r="AA135" i="1" s="1"/>
  <c r="R135" i="1"/>
  <c r="Z135" i="1" s="1"/>
  <c r="Q135" i="1"/>
  <c r="Y135" i="1" s="1"/>
  <c r="U134" i="1"/>
  <c r="AC134" i="1" s="1"/>
  <c r="T134" i="1"/>
  <c r="AB134" i="1" s="1"/>
  <c r="S134" i="1"/>
  <c r="AA134" i="1" s="1"/>
  <c r="R134" i="1"/>
  <c r="Z134" i="1" s="1"/>
  <c r="Q134" i="1"/>
  <c r="Y134" i="1" s="1"/>
  <c r="U133" i="1"/>
  <c r="AC133" i="1" s="1"/>
  <c r="T133" i="1"/>
  <c r="AB133" i="1" s="1"/>
  <c r="S133" i="1"/>
  <c r="AA133" i="1" s="1"/>
  <c r="R133" i="1"/>
  <c r="Z133" i="1" s="1"/>
  <c r="Q133" i="1"/>
  <c r="Y133" i="1" s="1"/>
  <c r="U132" i="1"/>
  <c r="AC132" i="1" s="1"/>
  <c r="T132" i="1"/>
  <c r="AB132" i="1" s="1"/>
  <c r="S132" i="1"/>
  <c r="AA132" i="1" s="1"/>
  <c r="R132" i="1"/>
  <c r="Z132" i="1" s="1"/>
  <c r="Q132" i="1"/>
  <c r="Y132" i="1" s="1"/>
  <c r="U131" i="1"/>
  <c r="AC131" i="1" s="1"/>
  <c r="T131" i="1"/>
  <c r="AB131" i="1" s="1"/>
  <c r="S131" i="1"/>
  <c r="AA131" i="1" s="1"/>
  <c r="R131" i="1"/>
  <c r="Q131" i="1"/>
  <c r="U130" i="1"/>
  <c r="AC130" i="1" s="1"/>
  <c r="T130" i="1"/>
  <c r="AB130" i="1" s="1"/>
  <c r="S130" i="1"/>
  <c r="AA130" i="1" s="1"/>
  <c r="R130" i="1"/>
  <c r="Z130" i="1" s="1"/>
  <c r="Q130" i="1"/>
  <c r="U129" i="1"/>
  <c r="AC129" i="1" s="1"/>
  <c r="T129" i="1"/>
  <c r="AB129" i="1" s="1"/>
  <c r="S129" i="1"/>
  <c r="R129" i="1"/>
  <c r="Q129" i="1"/>
  <c r="U128" i="1"/>
  <c r="AC128" i="1" s="1"/>
  <c r="T128" i="1"/>
  <c r="AB128" i="1" s="1"/>
  <c r="S128" i="1"/>
  <c r="AA128" i="1" s="1"/>
  <c r="R128" i="1"/>
  <c r="Z128" i="1" s="1"/>
  <c r="Q128" i="1"/>
  <c r="Y128" i="1" s="1"/>
  <c r="U127" i="1"/>
  <c r="AC127" i="1" s="1"/>
  <c r="T127" i="1"/>
  <c r="AB127" i="1" s="1"/>
  <c r="S127" i="1"/>
  <c r="AA127" i="1" s="1"/>
  <c r="R127" i="1"/>
  <c r="Z127" i="1" s="1"/>
  <c r="Q127" i="1"/>
  <c r="Y127" i="1" s="1"/>
  <c r="U126" i="1"/>
  <c r="AC126" i="1" s="1"/>
  <c r="T126" i="1"/>
  <c r="AB126" i="1" s="1"/>
  <c r="S126" i="1"/>
  <c r="AA126" i="1" s="1"/>
  <c r="R126" i="1"/>
  <c r="Z126" i="1" s="1"/>
  <c r="Q126" i="1"/>
  <c r="U125" i="1"/>
  <c r="AC125" i="1" s="1"/>
  <c r="T125" i="1"/>
  <c r="AB125" i="1" s="1"/>
  <c r="S125" i="1"/>
  <c r="AA125" i="1" s="1"/>
  <c r="R125" i="1"/>
  <c r="Z125" i="1" s="1"/>
  <c r="Q125" i="1"/>
  <c r="Y125" i="1" s="1"/>
  <c r="U124" i="1"/>
  <c r="AC124" i="1" s="1"/>
  <c r="T124" i="1"/>
  <c r="AB124" i="1" s="1"/>
  <c r="S124" i="1"/>
  <c r="AA124" i="1" s="1"/>
  <c r="R124" i="1"/>
  <c r="Z124" i="1" s="1"/>
  <c r="Q124" i="1"/>
  <c r="Y124" i="1" s="1"/>
  <c r="U123" i="1"/>
  <c r="T123" i="1"/>
  <c r="S123" i="1"/>
  <c r="R123" i="1"/>
  <c r="Q123" i="1"/>
  <c r="U122" i="1"/>
  <c r="AC122" i="1" s="1"/>
  <c r="T122" i="1"/>
  <c r="AB122" i="1" s="1"/>
  <c r="S122" i="1"/>
  <c r="AA122" i="1" s="1"/>
  <c r="R122" i="1"/>
  <c r="Z122" i="1" s="1"/>
  <c r="Q122" i="1"/>
  <c r="Y122" i="1" s="1"/>
  <c r="U121" i="1"/>
  <c r="AC121" i="1" s="1"/>
  <c r="T121" i="1"/>
  <c r="AB121" i="1" s="1"/>
  <c r="S121" i="1"/>
  <c r="AA121" i="1" s="1"/>
  <c r="R121" i="1"/>
  <c r="Z121" i="1" s="1"/>
  <c r="Q121" i="1"/>
  <c r="U120" i="1"/>
  <c r="AC120" i="1" s="1"/>
  <c r="T120" i="1"/>
  <c r="AB120" i="1" s="1"/>
  <c r="S120" i="1"/>
  <c r="AA120" i="1" s="1"/>
  <c r="R120" i="1"/>
  <c r="Z120" i="1" s="1"/>
  <c r="Q120" i="1"/>
  <c r="Y120" i="1" s="1"/>
  <c r="U119" i="1"/>
  <c r="AC119" i="1" s="1"/>
  <c r="T119" i="1"/>
  <c r="AB119" i="1" s="1"/>
  <c r="S119" i="1"/>
  <c r="R119" i="1"/>
  <c r="Q119" i="1"/>
  <c r="U118" i="1"/>
  <c r="AC118" i="1" s="1"/>
  <c r="T118" i="1"/>
  <c r="AB118" i="1" s="1"/>
  <c r="S118" i="1"/>
  <c r="AA118" i="1" s="1"/>
  <c r="R118" i="1"/>
  <c r="Z118" i="1" s="1"/>
  <c r="Q118" i="1"/>
  <c r="Y118" i="1" s="1"/>
  <c r="U117" i="1"/>
  <c r="AC117" i="1" s="1"/>
  <c r="T117" i="1"/>
  <c r="AB117" i="1" s="1"/>
  <c r="S117" i="1"/>
  <c r="AA117" i="1" s="1"/>
  <c r="R117" i="1"/>
  <c r="Z117" i="1" s="1"/>
  <c r="Q117" i="1"/>
  <c r="Y117" i="1" s="1"/>
  <c r="U116" i="1"/>
  <c r="AC116" i="1" s="1"/>
  <c r="T116" i="1"/>
  <c r="AB116" i="1" s="1"/>
  <c r="S116" i="1"/>
  <c r="AA116" i="1" s="1"/>
  <c r="R116" i="1"/>
  <c r="Z116" i="1" s="1"/>
  <c r="Q116" i="1"/>
  <c r="Y116" i="1" s="1"/>
  <c r="U115" i="1"/>
  <c r="AC115" i="1" s="1"/>
  <c r="T115" i="1"/>
  <c r="AB115" i="1" s="1"/>
  <c r="S115" i="1"/>
  <c r="AA115" i="1" s="1"/>
  <c r="R115" i="1"/>
  <c r="Z115" i="1" s="1"/>
  <c r="Q115" i="1"/>
  <c r="U114" i="1"/>
  <c r="AC114" i="1" s="1"/>
  <c r="T114" i="1"/>
  <c r="AB114" i="1" s="1"/>
  <c r="S114" i="1"/>
  <c r="AA114" i="1" s="1"/>
  <c r="R114" i="1"/>
  <c r="Z114" i="1" s="1"/>
  <c r="Q114" i="1"/>
  <c r="Y114" i="1" s="1"/>
  <c r="U113" i="1"/>
  <c r="AC113" i="1" s="1"/>
  <c r="T113" i="1"/>
  <c r="AB113" i="1" s="1"/>
  <c r="S113" i="1"/>
  <c r="AA113" i="1" s="1"/>
  <c r="R113" i="1"/>
  <c r="Z113" i="1" s="1"/>
  <c r="Q113" i="1"/>
  <c r="Y113" i="1" s="1"/>
  <c r="U112" i="1"/>
  <c r="AC112" i="1" s="1"/>
  <c r="T112" i="1"/>
  <c r="AB112" i="1" s="1"/>
  <c r="S112" i="1"/>
  <c r="AA112" i="1" s="1"/>
  <c r="R112" i="1"/>
  <c r="Z112" i="1" s="1"/>
  <c r="Q112" i="1"/>
  <c r="Y112" i="1" s="1"/>
  <c r="U111" i="1"/>
  <c r="AC111" i="1" s="1"/>
  <c r="T111" i="1"/>
  <c r="AB111" i="1" s="1"/>
  <c r="S111" i="1"/>
  <c r="AA111" i="1" s="1"/>
  <c r="R111" i="1"/>
  <c r="Z111" i="1" s="1"/>
  <c r="Q111" i="1"/>
  <c r="Y111" i="1" s="1"/>
  <c r="U110" i="1"/>
  <c r="AC110" i="1" s="1"/>
  <c r="T110" i="1"/>
  <c r="AB110" i="1" s="1"/>
  <c r="S110" i="1"/>
  <c r="AA110" i="1" s="1"/>
  <c r="R110" i="1"/>
  <c r="Z110" i="1" s="1"/>
  <c r="Q110" i="1"/>
  <c r="Y110" i="1" s="1"/>
  <c r="U109" i="1"/>
  <c r="AC109" i="1" s="1"/>
  <c r="T109" i="1"/>
  <c r="AB109" i="1" s="1"/>
  <c r="S109" i="1"/>
  <c r="R109" i="1"/>
  <c r="Q109" i="1"/>
  <c r="U108" i="1"/>
  <c r="AC108" i="1" s="1"/>
  <c r="T108" i="1"/>
  <c r="AB108" i="1" s="1"/>
  <c r="S108" i="1"/>
  <c r="AA108" i="1" s="1"/>
  <c r="R108" i="1"/>
  <c r="Q108" i="1"/>
  <c r="U107" i="1"/>
  <c r="AC107" i="1" s="1"/>
  <c r="T107" i="1"/>
  <c r="AB107" i="1" s="1"/>
  <c r="S107" i="1"/>
  <c r="AA107" i="1" s="1"/>
  <c r="R107" i="1"/>
  <c r="Q107" i="1"/>
  <c r="U106" i="1"/>
  <c r="AC106" i="1" s="1"/>
  <c r="T106" i="1"/>
  <c r="AB106" i="1" s="1"/>
  <c r="S106" i="1"/>
  <c r="AA106" i="1" s="1"/>
  <c r="R106" i="1"/>
  <c r="Z106" i="1" s="1"/>
  <c r="Q106" i="1"/>
  <c r="Y106" i="1" s="1"/>
  <c r="U105" i="1"/>
  <c r="AC105" i="1" s="1"/>
  <c r="T105" i="1"/>
  <c r="AB105" i="1" s="1"/>
  <c r="S105" i="1"/>
  <c r="AA105" i="1" s="1"/>
  <c r="R105" i="1"/>
  <c r="Z105" i="1" s="1"/>
  <c r="Q105" i="1"/>
  <c r="U104" i="1"/>
  <c r="AC104" i="1" s="1"/>
  <c r="T104" i="1"/>
  <c r="AB104" i="1" s="1"/>
  <c r="S104" i="1"/>
  <c r="AA104" i="1" s="1"/>
  <c r="R104" i="1"/>
  <c r="Z104" i="1" s="1"/>
  <c r="Q104" i="1"/>
  <c r="Y104" i="1" s="1"/>
  <c r="U103" i="1"/>
  <c r="T103" i="1"/>
  <c r="S103" i="1"/>
  <c r="R103" i="1"/>
  <c r="Q103" i="1"/>
  <c r="U102" i="1"/>
  <c r="AC102" i="1" s="1"/>
  <c r="T102" i="1"/>
  <c r="AB102" i="1" s="1"/>
  <c r="S102" i="1"/>
  <c r="AA102" i="1" s="1"/>
  <c r="R102" i="1"/>
  <c r="Q102" i="1"/>
  <c r="U101" i="1"/>
  <c r="AC101" i="1" s="1"/>
  <c r="T101" i="1"/>
  <c r="AB101" i="1" s="1"/>
  <c r="S101" i="1"/>
  <c r="AA101" i="1" s="1"/>
  <c r="R101" i="1"/>
  <c r="Z101" i="1" s="1"/>
  <c r="Q101" i="1"/>
  <c r="Y101" i="1" s="1"/>
  <c r="U100" i="1"/>
  <c r="AC100" i="1" s="1"/>
  <c r="T100" i="1"/>
  <c r="AB100" i="1" s="1"/>
  <c r="S100" i="1"/>
  <c r="AA100" i="1" s="1"/>
  <c r="R100" i="1"/>
  <c r="Q100" i="1"/>
  <c r="U99" i="1"/>
  <c r="AC99" i="1" s="1"/>
  <c r="T99" i="1"/>
  <c r="AB99" i="1" s="1"/>
  <c r="S99" i="1"/>
  <c r="AA99" i="1" s="1"/>
  <c r="R99" i="1"/>
  <c r="Z99" i="1" s="1"/>
  <c r="Q99" i="1"/>
  <c r="Y99" i="1" s="1"/>
  <c r="U98" i="1"/>
  <c r="AC98" i="1" s="1"/>
  <c r="T98" i="1"/>
  <c r="AB98" i="1" s="1"/>
  <c r="S98" i="1"/>
  <c r="AA98" i="1" s="1"/>
  <c r="R98" i="1"/>
  <c r="Z98" i="1" s="1"/>
  <c r="Q98" i="1"/>
  <c r="Y98" i="1" s="1"/>
  <c r="U97" i="1"/>
  <c r="AC97" i="1" s="1"/>
  <c r="T97" i="1"/>
  <c r="AB97" i="1" s="1"/>
  <c r="S97" i="1"/>
  <c r="AA97" i="1" s="1"/>
  <c r="R97" i="1"/>
  <c r="Z97" i="1" s="1"/>
  <c r="Q97" i="1"/>
  <c r="Y97" i="1" s="1"/>
  <c r="U96" i="1"/>
  <c r="AC96" i="1" s="1"/>
  <c r="T96" i="1"/>
  <c r="AB96" i="1" s="1"/>
  <c r="S96" i="1"/>
  <c r="AA96" i="1" s="1"/>
  <c r="R96" i="1"/>
  <c r="Z96" i="1" s="1"/>
  <c r="Q96" i="1"/>
  <c r="Y96" i="1" s="1"/>
  <c r="U95" i="1"/>
  <c r="AC95" i="1" s="1"/>
  <c r="T95" i="1"/>
  <c r="S95" i="1"/>
  <c r="R95" i="1"/>
  <c r="Q95" i="1"/>
  <c r="U94" i="1"/>
  <c r="AC94" i="1" s="1"/>
  <c r="T94" i="1"/>
  <c r="AB94" i="1" s="1"/>
  <c r="S94" i="1"/>
  <c r="R94" i="1"/>
  <c r="Q94" i="1"/>
  <c r="U93" i="1"/>
  <c r="AC93" i="1" s="1"/>
  <c r="T93" i="1"/>
  <c r="S93" i="1"/>
  <c r="R93" i="1"/>
  <c r="Q93" i="1"/>
  <c r="U92" i="1"/>
  <c r="AC92" i="1" s="1"/>
  <c r="T92" i="1"/>
  <c r="AB92" i="1" s="1"/>
  <c r="S92" i="1"/>
  <c r="AA92" i="1" s="1"/>
  <c r="R92" i="1"/>
  <c r="Z92" i="1" s="1"/>
  <c r="Q92" i="1"/>
  <c r="Y92" i="1" s="1"/>
  <c r="U91" i="1"/>
  <c r="AC91" i="1" s="1"/>
  <c r="T91" i="1"/>
  <c r="AB91" i="1" s="1"/>
  <c r="S91" i="1"/>
  <c r="AA91" i="1" s="1"/>
  <c r="R91" i="1"/>
  <c r="Z91" i="1" s="1"/>
  <c r="Q91" i="1"/>
  <c r="Y91" i="1" s="1"/>
  <c r="U90" i="1"/>
  <c r="AC90" i="1" s="1"/>
  <c r="T90" i="1"/>
  <c r="AB90" i="1" s="1"/>
  <c r="S90" i="1"/>
  <c r="AA90" i="1" s="1"/>
  <c r="R90" i="1"/>
  <c r="Z90" i="1" s="1"/>
  <c r="Q90" i="1"/>
  <c r="Y90" i="1" s="1"/>
  <c r="U89" i="1"/>
  <c r="AC89" i="1" s="1"/>
  <c r="T89" i="1"/>
  <c r="AB89" i="1" s="1"/>
  <c r="S89" i="1"/>
  <c r="AA89" i="1" s="1"/>
  <c r="R89" i="1"/>
  <c r="Z89" i="1" s="1"/>
  <c r="Q89" i="1"/>
  <c r="Y89" i="1" s="1"/>
  <c r="U88" i="1"/>
  <c r="T88" i="1"/>
  <c r="S88" i="1"/>
  <c r="R88" i="1"/>
  <c r="Q88" i="1"/>
  <c r="U87" i="1"/>
  <c r="AC87" i="1" s="1"/>
  <c r="T87" i="1"/>
  <c r="AB87" i="1" s="1"/>
  <c r="S87" i="1"/>
  <c r="AA87" i="1" s="1"/>
  <c r="R87" i="1"/>
  <c r="Z87" i="1" s="1"/>
  <c r="Q87" i="1"/>
  <c r="Y87" i="1" s="1"/>
  <c r="U86" i="1"/>
  <c r="AC86" i="1" s="1"/>
  <c r="T86" i="1"/>
  <c r="AB86" i="1" s="1"/>
  <c r="S86" i="1"/>
  <c r="AA86" i="1" s="1"/>
  <c r="R86" i="1"/>
  <c r="Z86" i="1" s="1"/>
  <c r="Q86" i="1"/>
  <c r="Y86" i="1" s="1"/>
  <c r="U85" i="1"/>
  <c r="AC85" i="1" s="1"/>
  <c r="T85" i="1"/>
  <c r="AB85" i="1" s="1"/>
  <c r="S85" i="1"/>
  <c r="AA85" i="1" s="1"/>
  <c r="R85" i="1"/>
  <c r="Z85" i="1" s="1"/>
  <c r="Q85" i="1"/>
  <c r="Y85" i="1" s="1"/>
  <c r="U84" i="1"/>
  <c r="AC84" i="1" s="1"/>
  <c r="T84" i="1"/>
  <c r="AB84" i="1" s="1"/>
  <c r="S84" i="1"/>
  <c r="AA84" i="1" s="1"/>
  <c r="R84" i="1"/>
  <c r="Z84" i="1" s="1"/>
  <c r="Q84" i="1"/>
  <c r="Y84" i="1" s="1"/>
  <c r="U83" i="1"/>
  <c r="AC83" i="1" s="1"/>
  <c r="T83" i="1"/>
  <c r="AB83" i="1" s="1"/>
  <c r="S83" i="1"/>
  <c r="AA83" i="1" s="1"/>
  <c r="R83" i="1"/>
  <c r="Z83" i="1" s="1"/>
  <c r="Q83" i="1"/>
  <c r="Y83" i="1" s="1"/>
  <c r="U82" i="1"/>
  <c r="AC82" i="1" s="1"/>
  <c r="T82" i="1"/>
  <c r="AB82" i="1" s="1"/>
  <c r="S82" i="1"/>
  <c r="AA82" i="1" s="1"/>
  <c r="R82" i="1"/>
  <c r="Z82" i="1" s="1"/>
  <c r="Q82" i="1"/>
  <c r="Y82" i="1" s="1"/>
  <c r="U81" i="1"/>
  <c r="AC81" i="1" s="1"/>
  <c r="T81" i="1"/>
  <c r="AB81" i="1" s="1"/>
  <c r="S81" i="1"/>
  <c r="AA81" i="1" s="1"/>
  <c r="R81" i="1"/>
  <c r="Z81" i="1" s="1"/>
  <c r="Q81" i="1"/>
  <c r="Y81" i="1" s="1"/>
  <c r="U80" i="1"/>
  <c r="AC80" i="1" s="1"/>
  <c r="T80" i="1"/>
  <c r="AB80" i="1" s="1"/>
  <c r="S80" i="1"/>
  <c r="AA80" i="1" s="1"/>
  <c r="R80" i="1"/>
  <c r="Z80" i="1" s="1"/>
  <c r="Q80" i="1"/>
  <c r="Y80" i="1" s="1"/>
  <c r="U79" i="1"/>
  <c r="AC79" i="1" s="1"/>
  <c r="T79" i="1"/>
  <c r="AB79" i="1" s="1"/>
  <c r="S79" i="1"/>
  <c r="AA79" i="1" s="1"/>
  <c r="R79" i="1"/>
  <c r="Z79" i="1" s="1"/>
  <c r="Q79" i="1"/>
  <c r="Y79" i="1" s="1"/>
  <c r="U78" i="1"/>
  <c r="AC78" i="1" s="1"/>
  <c r="T78" i="1"/>
  <c r="AB78" i="1" s="1"/>
  <c r="S78" i="1"/>
  <c r="AA78" i="1" s="1"/>
  <c r="R78" i="1"/>
  <c r="Z78" i="1" s="1"/>
  <c r="Q78" i="1"/>
  <c r="Y78" i="1" s="1"/>
  <c r="U77" i="1"/>
  <c r="AC77" i="1" s="1"/>
  <c r="T77" i="1"/>
  <c r="AB77" i="1" s="1"/>
  <c r="S77" i="1"/>
  <c r="AA77" i="1" s="1"/>
  <c r="R77" i="1"/>
  <c r="Z77" i="1" s="1"/>
  <c r="Q77" i="1"/>
  <c r="Y77" i="1" s="1"/>
  <c r="U76" i="1"/>
  <c r="AC76" i="1" s="1"/>
  <c r="T76" i="1"/>
  <c r="AB76" i="1" s="1"/>
  <c r="S76" i="1"/>
  <c r="AA76" i="1" s="1"/>
  <c r="R76" i="1"/>
  <c r="Z76" i="1" s="1"/>
  <c r="Q76" i="1"/>
  <c r="Y76" i="1" s="1"/>
  <c r="U75" i="1"/>
  <c r="AC75" i="1" s="1"/>
  <c r="T75" i="1"/>
  <c r="AB75" i="1" s="1"/>
  <c r="S75" i="1"/>
  <c r="AA75" i="1" s="1"/>
  <c r="R75" i="1"/>
  <c r="Z75" i="1" s="1"/>
  <c r="Q75" i="1"/>
  <c r="U74" i="1"/>
  <c r="AC74" i="1" s="1"/>
  <c r="T74" i="1"/>
  <c r="AB74" i="1" s="1"/>
  <c r="S74" i="1"/>
  <c r="AA74" i="1" s="1"/>
  <c r="R74" i="1"/>
  <c r="Z74" i="1" s="1"/>
  <c r="Q74" i="1"/>
  <c r="Y74" i="1" s="1"/>
  <c r="U73" i="1"/>
  <c r="AC73" i="1" s="1"/>
  <c r="T73" i="1"/>
  <c r="AB73" i="1" s="1"/>
  <c r="S73" i="1"/>
  <c r="AA73" i="1" s="1"/>
  <c r="R73" i="1"/>
  <c r="Z73" i="1" s="1"/>
  <c r="Q73" i="1"/>
  <c r="Y73" i="1" s="1"/>
  <c r="U72" i="1"/>
  <c r="AC72" i="1" s="1"/>
  <c r="T72" i="1"/>
  <c r="AB72" i="1" s="1"/>
  <c r="S72" i="1"/>
  <c r="AA72" i="1" s="1"/>
  <c r="R72" i="1"/>
  <c r="Q72" i="1"/>
  <c r="U71" i="1"/>
  <c r="AC71" i="1" s="1"/>
  <c r="T71" i="1"/>
  <c r="AB71" i="1" s="1"/>
  <c r="S71" i="1"/>
  <c r="AA71" i="1" s="1"/>
  <c r="R71" i="1"/>
  <c r="Z71" i="1" s="1"/>
  <c r="Q71" i="1"/>
  <c r="U70" i="1"/>
  <c r="AC70" i="1" s="1"/>
  <c r="T70" i="1"/>
  <c r="AB70" i="1" s="1"/>
  <c r="S70" i="1"/>
  <c r="AA70" i="1" s="1"/>
  <c r="R70" i="1"/>
  <c r="Z70" i="1" s="1"/>
  <c r="Q70" i="1"/>
  <c r="U69" i="1"/>
  <c r="AC69" i="1" s="1"/>
  <c r="T69" i="1"/>
  <c r="AB69" i="1" s="1"/>
  <c r="S69" i="1"/>
  <c r="AA69" i="1" s="1"/>
  <c r="R69" i="1"/>
  <c r="Z69" i="1" s="1"/>
  <c r="Q69" i="1"/>
  <c r="Y69" i="1" s="1"/>
  <c r="U68" i="1"/>
  <c r="AC68" i="1" s="1"/>
  <c r="T68" i="1"/>
  <c r="AB68" i="1" s="1"/>
  <c r="S68" i="1"/>
  <c r="AA68" i="1" s="1"/>
  <c r="R68" i="1"/>
  <c r="Z68" i="1" s="1"/>
  <c r="Q68" i="1"/>
  <c r="Y68" i="1" s="1"/>
  <c r="AC67" i="1"/>
  <c r="T67" i="1"/>
  <c r="AB67" i="1" s="1"/>
  <c r="S67" i="1"/>
  <c r="AA67" i="1" s="1"/>
  <c r="R67" i="1"/>
  <c r="Z67" i="1" s="1"/>
  <c r="Q67" i="1"/>
  <c r="Y67" i="1" s="1"/>
  <c r="U66" i="1"/>
  <c r="AC66" i="1" s="1"/>
  <c r="T66" i="1"/>
  <c r="AB66" i="1" s="1"/>
  <c r="S66" i="1"/>
  <c r="AA66" i="1" s="1"/>
  <c r="R66" i="1"/>
  <c r="Z66" i="1" s="1"/>
  <c r="Q66" i="1"/>
  <c r="Y66" i="1" s="1"/>
  <c r="U65" i="1"/>
  <c r="AC65" i="1" s="1"/>
  <c r="T65" i="1"/>
  <c r="AB65" i="1" s="1"/>
  <c r="S65" i="1"/>
  <c r="AA65" i="1" s="1"/>
  <c r="R65" i="1"/>
  <c r="Z65" i="1" s="1"/>
  <c r="Q65" i="1"/>
  <c r="Y65" i="1" s="1"/>
  <c r="U64" i="1"/>
  <c r="AC64" i="1" s="1"/>
  <c r="T64" i="1"/>
  <c r="AB64" i="1" s="1"/>
  <c r="S64" i="1"/>
  <c r="AA64" i="1" s="1"/>
  <c r="R64" i="1"/>
  <c r="Z64" i="1" s="1"/>
  <c r="Q64" i="1"/>
  <c r="Y64" i="1" s="1"/>
  <c r="U63" i="1"/>
  <c r="AC63" i="1" s="1"/>
  <c r="T63" i="1"/>
  <c r="AB63" i="1" s="1"/>
  <c r="S63" i="1"/>
  <c r="AA63" i="1" s="1"/>
  <c r="R63" i="1"/>
  <c r="Z63" i="1" s="1"/>
  <c r="Q63" i="1"/>
  <c r="Y63" i="1" s="1"/>
  <c r="U62" i="1"/>
  <c r="AC62" i="1" s="1"/>
  <c r="T62" i="1"/>
  <c r="AB62" i="1" s="1"/>
  <c r="S62" i="1"/>
  <c r="AA62" i="1" s="1"/>
  <c r="R62" i="1"/>
  <c r="Z62" i="1" s="1"/>
  <c r="Q62" i="1"/>
  <c r="Y62" i="1" s="1"/>
  <c r="U61" i="1"/>
  <c r="AC61" i="1" s="1"/>
  <c r="T61" i="1"/>
  <c r="AB61" i="1" s="1"/>
  <c r="S61" i="1"/>
  <c r="AA61" i="1" s="1"/>
  <c r="R61" i="1"/>
  <c r="Z61" i="1" s="1"/>
  <c r="Q61" i="1"/>
  <c r="U60" i="1"/>
  <c r="AC60" i="1" s="1"/>
  <c r="T60" i="1"/>
  <c r="AB60" i="1" s="1"/>
  <c r="S60" i="1"/>
  <c r="AA60" i="1" s="1"/>
  <c r="R60" i="1"/>
  <c r="Z60" i="1" s="1"/>
  <c r="Q60" i="1"/>
  <c r="Y60" i="1" s="1"/>
  <c r="U59" i="1"/>
  <c r="AC59" i="1" s="1"/>
  <c r="T59" i="1"/>
  <c r="AB59" i="1" s="1"/>
  <c r="S59" i="1"/>
  <c r="AA59" i="1" s="1"/>
  <c r="R59" i="1"/>
  <c r="Z59" i="1" s="1"/>
  <c r="Q59" i="1"/>
  <c r="Y59" i="1" s="1"/>
  <c r="U58" i="1"/>
  <c r="AC58" i="1" s="1"/>
  <c r="T58" i="1"/>
  <c r="S58" i="1"/>
  <c r="R58" i="1"/>
  <c r="Q58" i="1"/>
  <c r="U57" i="1"/>
  <c r="AC57" i="1" s="1"/>
  <c r="T57" i="1"/>
  <c r="AB57" i="1" s="1"/>
  <c r="S57" i="1"/>
  <c r="AA57" i="1" s="1"/>
  <c r="R57" i="1"/>
  <c r="Z57" i="1" s="1"/>
  <c r="Q57" i="1"/>
  <c r="U56" i="1"/>
  <c r="AC56" i="1" s="1"/>
  <c r="T56" i="1"/>
  <c r="AB56" i="1" s="1"/>
  <c r="S56" i="1"/>
  <c r="AA56" i="1" s="1"/>
  <c r="R56" i="1"/>
  <c r="Z56" i="1" s="1"/>
  <c r="Q56" i="1"/>
  <c r="Y56" i="1" s="1"/>
  <c r="AC55" i="1"/>
  <c r="AB55" i="1"/>
  <c r="S55" i="1"/>
  <c r="AA55" i="1" s="1"/>
  <c r="R55" i="1"/>
  <c r="Z55" i="1" s="1"/>
  <c r="Q55" i="1"/>
  <c r="Y55" i="1" s="1"/>
  <c r="U54" i="1"/>
  <c r="AC54" i="1" s="1"/>
  <c r="T54" i="1"/>
  <c r="AB54" i="1" s="1"/>
  <c r="S54" i="1"/>
  <c r="AA54" i="1" s="1"/>
  <c r="R54" i="1"/>
  <c r="Z54" i="1" s="1"/>
  <c r="Q54" i="1"/>
  <c r="U53" i="1"/>
  <c r="AC53" i="1" s="1"/>
  <c r="T53" i="1"/>
  <c r="AB53" i="1" s="1"/>
  <c r="S53" i="1"/>
  <c r="AA53" i="1" s="1"/>
  <c r="R53" i="1"/>
  <c r="Z53" i="1" s="1"/>
  <c r="Q53" i="1"/>
  <c r="Y53" i="1" s="1"/>
  <c r="U52" i="1"/>
  <c r="AC52" i="1" s="1"/>
  <c r="T52" i="1"/>
  <c r="AB52" i="1" s="1"/>
  <c r="S52" i="1"/>
  <c r="R52" i="1"/>
  <c r="Q52" i="1"/>
  <c r="U51" i="1"/>
  <c r="AC51" i="1" s="1"/>
  <c r="T51" i="1"/>
  <c r="AB51" i="1" s="1"/>
  <c r="S51" i="1"/>
  <c r="AA51" i="1" s="1"/>
  <c r="R51" i="1"/>
  <c r="Z51" i="1" s="1"/>
  <c r="Q51" i="1"/>
  <c r="Y51" i="1" s="1"/>
  <c r="U50" i="1"/>
  <c r="AC50" i="1" s="1"/>
  <c r="T50" i="1"/>
  <c r="AB50" i="1" s="1"/>
  <c r="S50" i="1"/>
  <c r="AA50" i="1" s="1"/>
  <c r="R50" i="1"/>
  <c r="Z50" i="1" s="1"/>
  <c r="Q50" i="1"/>
  <c r="Y50" i="1" s="1"/>
  <c r="U49" i="1"/>
  <c r="AC49" i="1" s="1"/>
  <c r="T49" i="1"/>
  <c r="AB49" i="1" s="1"/>
  <c r="S49" i="1"/>
  <c r="AA49" i="1" s="1"/>
  <c r="R49" i="1"/>
  <c r="Z49" i="1" s="1"/>
  <c r="Q49" i="1"/>
  <c r="Y49" i="1" s="1"/>
  <c r="U48" i="1"/>
  <c r="AC48" i="1" s="1"/>
  <c r="T48" i="1"/>
  <c r="AB48" i="1" s="1"/>
  <c r="S48" i="1"/>
  <c r="AA48" i="1" s="1"/>
  <c r="R48" i="1"/>
  <c r="Z48" i="1" s="1"/>
  <c r="Q48" i="1"/>
  <c r="AC47" i="1"/>
  <c r="AB47" i="1"/>
  <c r="AA47" i="1"/>
  <c r="R47" i="1"/>
  <c r="Z47" i="1" s="1"/>
  <c r="Q47" i="1"/>
  <c r="Y47" i="1" s="1"/>
  <c r="U46" i="1"/>
  <c r="AC46" i="1" s="1"/>
  <c r="T46" i="1"/>
  <c r="AB46" i="1" s="1"/>
  <c r="S46" i="1"/>
  <c r="AA46" i="1" s="1"/>
  <c r="R46" i="1"/>
  <c r="Z46" i="1" s="1"/>
  <c r="Q46" i="1"/>
  <c r="Y46" i="1" s="1"/>
  <c r="U45" i="1"/>
  <c r="AC45" i="1" s="1"/>
  <c r="T45" i="1"/>
  <c r="AB45" i="1" s="1"/>
  <c r="S45" i="1"/>
  <c r="AA45" i="1" s="1"/>
  <c r="R45" i="1"/>
  <c r="Z45" i="1" s="1"/>
  <c r="Q45" i="1"/>
  <c r="U44" i="1"/>
  <c r="AC44" i="1" s="1"/>
  <c r="T44" i="1"/>
  <c r="AB44" i="1" s="1"/>
  <c r="S44" i="1"/>
  <c r="AA44" i="1" s="1"/>
  <c r="R44" i="1"/>
  <c r="Z44" i="1" s="1"/>
  <c r="Q44" i="1"/>
  <c r="Y44" i="1" s="1"/>
  <c r="U43" i="1"/>
  <c r="AC43" i="1" s="1"/>
  <c r="T43" i="1"/>
  <c r="AB43" i="1" s="1"/>
  <c r="S43" i="1"/>
  <c r="AA43" i="1" s="1"/>
  <c r="R43" i="1"/>
  <c r="Z43" i="1" s="1"/>
  <c r="Q43" i="1"/>
  <c r="Y43" i="1" s="1"/>
  <c r="U42" i="1"/>
  <c r="T42" i="1"/>
  <c r="S42" i="1"/>
  <c r="R42" i="1"/>
  <c r="Q42" i="1"/>
  <c r="U41" i="1"/>
  <c r="T41" i="1"/>
  <c r="S41" i="1"/>
  <c r="R41" i="1"/>
  <c r="Q41" i="1"/>
  <c r="U40" i="1"/>
  <c r="AC40" i="1" s="1"/>
  <c r="T40" i="1"/>
  <c r="AB40" i="1" s="1"/>
  <c r="S40" i="1"/>
  <c r="AA40" i="1" s="1"/>
  <c r="R40" i="1"/>
  <c r="Z40" i="1" s="1"/>
  <c r="Q40" i="1"/>
  <c r="Y40" i="1" s="1"/>
  <c r="U39" i="1"/>
  <c r="AC39" i="1" s="1"/>
  <c r="T39" i="1"/>
  <c r="AB39" i="1" s="1"/>
  <c r="S39" i="1"/>
  <c r="AA39" i="1" s="1"/>
  <c r="R39" i="1"/>
  <c r="Z39" i="1" s="1"/>
  <c r="Q39" i="1"/>
  <c r="U38" i="1"/>
  <c r="AC38" i="1" s="1"/>
  <c r="T38" i="1"/>
  <c r="AB38" i="1" s="1"/>
  <c r="S38" i="1"/>
  <c r="AA38" i="1" s="1"/>
  <c r="R38" i="1"/>
  <c r="Z38" i="1" s="1"/>
  <c r="Q38" i="1"/>
  <c r="Y38" i="1" s="1"/>
  <c r="AC37" i="1"/>
  <c r="T37" i="1"/>
  <c r="AB37" i="1" s="1"/>
  <c r="S37" i="1"/>
  <c r="AA37" i="1" s="1"/>
  <c r="R37" i="1"/>
  <c r="Z37" i="1" s="1"/>
  <c r="Q37" i="1"/>
  <c r="Y37" i="1" s="1"/>
  <c r="U36" i="1"/>
  <c r="AC36" i="1" s="1"/>
  <c r="T36" i="1"/>
  <c r="AB36" i="1" s="1"/>
  <c r="S36" i="1"/>
  <c r="AA36" i="1" s="1"/>
  <c r="R36" i="1"/>
  <c r="Z36" i="1" s="1"/>
  <c r="Q36" i="1"/>
  <c r="Y36" i="1" s="1"/>
  <c r="U35" i="1"/>
  <c r="AC35" i="1" s="1"/>
  <c r="T35" i="1"/>
  <c r="AB35" i="1" s="1"/>
  <c r="S35" i="1"/>
  <c r="AA35" i="1" s="1"/>
  <c r="R35" i="1"/>
  <c r="Z35" i="1" s="1"/>
  <c r="Q35" i="1"/>
  <c r="U34" i="1"/>
  <c r="AC34" i="1" s="1"/>
  <c r="T34" i="1"/>
  <c r="AB34" i="1" s="1"/>
  <c r="S34" i="1"/>
  <c r="AA34" i="1" s="1"/>
  <c r="R34" i="1"/>
  <c r="Z34" i="1" s="1"/>
  <c r="Q34" i="1"/>
  <c r="U33" i="1"/>
  <c r="AC33" i="1" s="1"/>
  <c r="T33" i="1"/>
  <c r="AB33" i="1" s="1"/>
  <c r="S33" i="1"/>
  <c r="AA33" i="1" s="1"/>
  <c r="R33" i="1"/>
  <c r="Q33" i="1"/>
  <c r="U32" i="1"/>
  <c r="AC32" i="1" s="1"/>
  <c r="T32" i="1"/>
  <c r="AB32" i="1" s="1"/>
  <c r="S32" i="1"/>
  <c r="AA32" i="1" s="1"/>
  <c r="R32" i="1"/>
  <c r="Z32" i="1" s="1"/>
  <c r="Q32" i="1"/>
  <c r="Y32" i="1" s="1"/>
  <c r="U31" i="1"/>
  <c r="AC31" i="1" s="1"/>
  <c r="T31" i="1"/>
  <c r="AB31" i="1" s="1"/>
  <c r="S31" i="1"/>
  <c r="AA31" i="1" s="1"/>
  <c r="R31" i="1"/>
  <c r="Z31" i="1" s="1"/>
  <c r="Q31" i="1"/>
  <c r="Y31" i="1" s="1"/>
  <c r="U30" i="1"/>
  <c r="AC30" i="1" s="1"/>
  <c r="T30" i="1"/>
  <c r="AB30" i="1" s="1"/>
  <c r="S30" i="1"/>
  <c r="AA30" i="1" s="1"/>
  <c r="R30" i="1"/>
  <c r="Z30" i="1" s="1"/>
  <c r="Q30" i="1"/>
  <c r="Y30" i="1" s="1"/>
  <c r="U29" i="1"/>
  <c r="AC29" i="1" s="1"/>
  <c r="T29" i="1"/>
  <c r="AB29" i="1" s="1"/>
  <c r="S29" i="1"/>
  <c r="AA29" i="1" s="1"/>
  <c r="R29" i="1"/>
  <c r="Z29" i="1" s="1"/>
  <c r="Q29" i="1"/>
  <c r="Y29" i="1" s="1"/>
  <c r="U28" i="1"/>
  <c r="AC28" i="1" s="1"/>
  <c r="T28" i="1"/>
  <c r="AB28" i="1" s="1"/>
  <c r="S28" i="1"/>
  <c r="AA28" i="1" s="1"/>
  <c r="R28" i="1"/>
  <c r="Z28" i="1" s="1"/>
  <c r="Q28" i="1"/>
  <c r="Y28" i="1" s="1"/>
  <c r="U27" i="1"/>
  <c r="AC27" i="1" s="1"/>
  <c r="T27" i="1"/>
  <c r="AB27" i="1" s="1"/>
  <c r="S27" i="1"/>
  <c r="AA27" i="1" s="1"/>
  <c r="R27" i="1"/>
  <c r="Z27" i="1" s="1"/>
  <c r="Q27" i="1"/>
  <c r="Y27" i="1" s="1"/>
  <c r="U26" i="1"/>
  <c r="AC26" i="1" s="1"/>
  <c r="T26" i="1"/>
  <c r="AB26" i="1" s="1"/>
  <c r="S26" i="1"/>
  <c r="AA26" i="1" s="1"/>
  <c r="R26" i="1"/>
  <c r="Z26" i="1" s="1"/>
  <c r="Q26" i="1"/>
  <c r="Y26" i="1" s="1"/>
  <c r="U25" i="1"/>
  <c r="AC25" i="1" s="1"/>
  <c r="T25" i="1"/>
  <c r="AB25" i="1" s="1"/>
  <c r="S25" i="1"/>
  <c r="AA25" i="1" s="1"/>
  <c r="R25" i="1"/>
  <c r="Z25" i="1" s="1"/>
  <c r="Q25" i="1"/>
  <c r="Y25" i="1" s="1"/>
  <c r="U24" i="1"/>
  <c r="AC24" i="1" s="1"/>
  <c r="T24" i="1"/>
  <c r="AB24" i="1" s="1"/>
  <c r="S24" i="1"/>
  <c r="AA24" i="1" s="1"/>
  <c r="R24" i="1"/>
  <c r="Z24" i="1" s="1"/>
  <c r="Q24" i="1"/>
  <c r="Y24" i="1" s="1"/>
  <c r="U23" i="1"/>
  <c r="AC23" i="1" s="1"/>
  <c r="T23" i="1"/>
  <c r="AB23" i="1" s="1"/>
  <c r="S23" i="1"/>
  <c r="AA23" i="1" s="1"/>
  <c r="R23" i="1"/>
  <c r="Z23" i="1" s="1"/>
  <c r="Q23" i="1"/>
  <c r="Y23" i="1" s="1"/>
  <c r="U22" i="1"/>
  <c r="AC22" i="1" s="1"/>
  <c r="T22" i="1"/>
  <c r="AB22" i="1" s="1"/>
  <c r="S22" i="1"/>
  <c r="AA22" i="1" s="1"/>
  <c r="R22" i="1"/>
  <c r="Q22" i="1"/>
  <c r="U21" i="1"/>
  <c r="AC21" i="1" s="1"/>
  <c r="T21" i="1"/>
  <c r="AB21" i="1" s="1"/>
  <c r="S21" i="1"/>
  <c r="AA21" i="1" s="1"/>
  <c r="R21" i="1"/>
  <c r="Z21" i="1" s="1"/>
  <c r="Q21" i="1"/>
  <c r="Y21" i="1" s="1"/>
  <c r="U20" i="1"/>
  <c r="AC20" i="1" s="1"/>
  <c r="T20" i="1"/>
  <c r="AB20" i="1" s="1"/>
  <c r="S20" i="1"/>
  <c r="AA20" i="1" s="1"/>
  <c r="R20" i="1"/>
  <c r="Z20" i="1" s="1"/>
  <c r="Q20" i="1"/>
  <c r="U19" i="1"/>
  <c r="AC19" i="1" s="1"/>
  <c r="T19" i="1"/>
  <c r="AB19" i="1" s="1"/>
  <c r="S19" i="1"/>
  <c r="AA19" i="1" s="1"/>
  <c r="R19" i="1"/>
  <c r="Z19" i="1" s="1"/>
  <c r="Q19" i="1"/>
  <c r="U18" i="1"/>
  <c r="AC18" i="1" s="1"/>
  <c r="T18" i="1"/>
  <c r="AB18" i="1" s="1"/>
  <c r="S18" i="1"/>
  <c r="AA18" i="1" s="1"/>
  <c r="R18" i="1"/>
  <c r="Z18" i="1" s="1"/>
  <c r="Q18" i="1"/>
  <c r="Y18" i="1" s="1"/>
  <c r="U17" i="1"/>
  <c r="AC17" i="1" s="1"/>
  <c r="T17" i="1"/>
  <c r="AB17" i="1" s="1"/>
  <c r="S17" i="1"/>
  <c r="R17" i="1"/>
  <c r="Q17" i="1"/>
  <c r="U16" i="1"/>
  <c r="AC16" i="1" s="1"/>
  <c r="T16" i="1"/>
  <c r="AB16" i="1" s="1"/>
  <c r="S16" i="1"/>
  <c r="AA16" i="1" s="1"/>
  <c r="R16" i="1"/>
  <c r="Z16" i="1" s="1"/>
  <c r="Q16" i="1"/>
  <c r="Y16" i="1" s="1"/>
  <c r="U15" i="1"/>
  <c r="AC15" i="1" s="1"/>
  <c r="T15" i="1"/>
  <c r="AB15" i="1" s="1"/>
  <c r="S15" i="1"/>
  <c r="AA15" i="1" s="1"/>
  <c r="R15" i="1"/>
  <c r="Z15" i="1" s="1"/>
  <c r="Q15" i="1"/>
  <c r="Y15" i="1" s="1"/>
  <c r="U14" i="1"/>
  <c r="AC14" i="1" s="1"/>
  <c r="T14" i="1"/>
  <c r="AB14" i="1" s="1"/>
  <c r="S14" i="1"/>
  <c r="R14" i="1"/>
  <c r="Q14" i="1"/>
  <c r="U13" i="1"/>
  <c r="AC13" i="1" s="1"/>
  <c r="T13" i="1"/>
  <c r="AB13" i="1" s="1"/>
  <c r="S13" i="1"/>
  <c r="AA13" i="1" s="1"/>
  <c r="R13" i="1"/>
  <c r="Z13" i="1" s="1"/>
  <c r="Q13" i="1"/>
  <c r="Y13" i="1" s="1"/>
  <c r="U12" i="1"/>
  <c r="AC12" i="1" s="1"/>
  <c r="T12" i="1"/>
  <c r="AB12" i="1" s="1"/>
  <c r="S12" i="1"/>
  <c r="AA12" i="1" s="1"/>
  <c r="R12" i="1"/>
  <c r="Z12" i="1" s="1"/>
  <c r="Q12" i="1"/>
  <c r="Y12" i="1" s="1"/>
  <c r="U11" i="1"/>
  <c r="AC11" i="1" s="1"/>
  <c r="T11" i="1"/>
  <c r="AB11" i="1" s="1"/>
  <c r="S11" i="1"/>
  <c r="AA11" i="1" s="1"/>
  <c r="R11" i="1"/>
  <c r="Q11" i="1"/>
  <c r="U10" i="1"/>
  <c r="AC10" i="1" s="1"/>
  <c r="T10" i="1"/>
  <c r="AB10" i="1" s="1"/>
  <c r="S10" i="1"/>
  <c r="AA10" i="1" s="1"/>
  <c r="R10" i="1"/>
  <c r="Q10" i="1"/>
  <c r="U9" i="1"/>
  <c r="AC9" i="1" s="1"/>
  <c r="T9" i="1"/>
  <c r="AB9" i="1" s="1"/>
  <c r="S9" i="1"/>
  <c r="AA9" i="1" s="1"/>
  <c r="R9" i="1"/>
  <c r="Z9" i="1" s="1"/>
  <c r="Q9" i="1"/>
  <c r="Y9" i="1" s="1"/>
  <c r="AC8" i="1"/>
  <c r="T8" i="1"/>
  <c r="AB8" i="1" s="1"/>
  <c r="S8" i="1"/>
  <c r="AA8" i="1" s="1"/>
  <c r="R8" i="1"/>
  <c r="Z8" i="1" s="1"/>
  <c r="Q8" i="1"/>
  <c r="Y8" i="1" s="1"/>
  <c r="U7" i="1"/>
  <c r="AC7" i="1" s="1"/>
  <c r="T7" i="1"/>
  <c r="AB7" i="1" s="1"/>
  <c r="S7" i="1"/>
  <c r="R7" i="1"/>
  <c r="Q7" i="1"/>
</calcChain>
</file>

<file path=xl/sharedStrings.xml><?xml version="1.0" encoding="utf-8"?>
<sst xmlns="http://schemas.openxmlformats.org/spreadsheetml/2006/main" count="2166" uniqueCount="339">
  <si>
    <t>Average</t>
  </si>
  <si>
    <t>Row Labels</t>
  </si>
  <si>
    <t>Average of 2015/16</t>
  </si>
  <si>
    <t>Average of 2016/17</t>
  </si>
  <si>
    <t>Average of 2017/18</t>
  </si>
  <si>
    <t>Average of 2018/19</t>
  </si>
  <si>
    <t>Average of 2019/20</t>
  </si>
  <si>
    <t>Generic ALFs</t>
  </si>
  <si>
    <t>CCGT_CHP</t>
  </si>
  <si>
    <t>Coal</t>
  </si>
  <si>
    <t>Gas_Oil</t>
  </si>
  <si>
    <t>Hydro</t>
  </si>
  <si>
    <t>Nuclear</t>
  </si>
  <si>
    <t>Offshore_Wind</t>
  </si>
  <si>
    <t>Onshore_Wind</t>
  </si>
  <si>
    <t>Pumped_Storage</t>
  </si>
  <si>
    <t>Biomass</t>
  </si>
  <si>
    <t>Max</t>
  </si>
  <si>
    <t>Max of 2015/16</t>
  </si>
  <si>
    <t>Max of 2016/17</t>
  </si>
  <si>
    <t>Max of 2017/18</t>
  </si>
  <si>
    <t>Max of 2018/19</t>
  </si>
  <si>
    <t>Max of 2019/20</t>
  </si>
  <si>
    <t>Min</t>
  </si>
  <si>
    <t>Min of 2015/16</t>
  </si>
  <si>
    <t>Min of 2016/17</t>
  </si>
  <si>
    <t>Min of 2017/18</t>
  </si>
  <si>
    <t>Min of 2018/19</t>
  </si>
  <si>
    <t>Min of 2019/20</t>
  </si>
  <si>
    <t>2015/16</t>
  </si>
  <si>
    <t>2016/17</t>
  </si>
  <si>
    <t>2017/18</t>
  </si>
  <si>
    <t>2018/19</t>
  </si>
  <si>
    <t>2019/20</t>
  </si>
  <si>
    <t>Solar</t>
  </si>
  <si>
    <t>All load factors</t>
  </si>
  <si>
    <t>Actual load factors (excludes generic and partial)</t>
  </si>
  <si>
    <t>Load Factors with "Generic" or "Partial" populated with the relevant generic value</t>
  </si>
  <si>
    <t>Lookups - generic ALF</t>
  </si>
  <si>
    <t>Power Station</t>
  </si>
  <si>
    <t>Technology</t>
  </si>
  <si>
    <t>Yearly Load Factor Source</t>
  </si>
  <si>
    <t>Yearly Load Factor Value</t>
  </si>
  <si>
    <t>Specific ALF</t>
  </si>
  <si>
    <t>ABERDEEN</t>
  </si>
  <si>
    <t>Generic</t>
  </si>
  <si>
    <t>Partial</t>
  </si>
  <si>
    <t>Actual</t>
  </si>
  <si>
    <t>ABERTHAW</t>
  </si>
  <si>
    <t>ACHRUACH</t>
  </si>
  <si>
    <t>AFTON</t>
  </si>
  <si>
    <t>AIKENGALL II</t>
  </si>
  <si>
    <t>AN SUIDHE</t>
  </si>
  <si>
    <t>ARECLEOCH</t>
  </si>
  <si>
    <t>BAD A CHEO</t>
  </si>
  <si>
    <t>BAGLAN BAY</t>
  </si>
  <si>
    <t>BARROW</t>
  </si>
  <si>
    <t>BEATRICE</t>
  </si>
  <si>
    <t>BEAULY CASCADE</t>
  </si>
  <si>
    <t>BEINNEUN</t>
  </si>
  <si>
    <t>BHLARAIDH</t>
  </si>
  <si>
    <t>BLACK LAW</t>
  </si>
  <si>
    <t>BLACKCRAIG WINDFARM</t>
  </si>
  <si>
    <t>BLACKLAW EXTENSION</t>
  </si>
  <si>
    <t>BRIMSDOWN</t>
  </si>
  <si>
    <t>BURBO BANK EXT</t>
  </si>
  <si>
    <t>CARRAIG GHEAL</t>
  </si>
  <si>
    <t>CARRINGTON</t>
  </si>
  <si>
    <t>CLUNIE</t>
  </si>
  <si>
    <t>CLYDE (NORTH)</t>
  </si>
  <si>
    <t>CLYDE (SOUTH)</t>
  </si>
  <si>
    <t>CONNAHS QUAY</t>
  </si>
  <si>
    <t>CONON CASCADE</t>
  </si>
  <si>
    <t>CORBY</t>
  </si>
  <si>
    <t>CORRIEGARTH</t>
  </si>
  <si>
    <t>CORRIEMOILLIE</t>
  </si>
  <si>
    <t>CORYTON</t>
  </si>
  <si>
    <t>COTTAM</t>
  </si>
  <si>
    <t>COTTAM DEVELOPMENT CENTRE</t>
  </si>
  <si>
    <t>COUR</t>
  </si>
  <si>
    <t>COWES</t>
  </si>
  <si>
    <t>COWLEY</t>
  </si>
  <si>
    <t>CROSSDYKES</t>
  </si>
  <si>
    <t>CRUACHAN</t>
  </si>
  <si>
    <t>CRYSTAL RIG II</t>
  </si>
  <si>
    <t>CRYSTAL RIG III</t>
  </si>
  <si>
    <t>DAMHEAD CREEK</t>
  </si>
  <si>
    <t>DEESIDE</t>
  </si>
  <si>
    <t>DERSALLOCH</t>
  </si>
  <si>
    <t>DIDCOT B</t>
  </si>
  <si>
    <t>DIDCOT GTS</t>
  </si>
  <si>
    <t>DINORWIG</t>
  </si>
  <si>
    <t>DORENELL</t>
  </si>
  <si>
    <t>DRAX</t>
  </si>
  <si>
    <t>DUDGEON</t>
  </si>
  <si>
    <t>DUNGENESS B</t>
  </si>
  <si>
    <t>DUNLAW EXTENSION</t>
  </si>
  <si>
    <t>DUNMAGLASS</t>
  </si>
  <si>
    <t>EAST ANGLIA 1</t>
  </si>
  <si>
    <t>EDINBANE WIND</t>
  </si>
  <si>
    <t>ERROCHTY</t>
  </si>
  <si>
    <t>EWE HILL</t>
  </si>
  <si>
    <t>FALLAGO</t>
  </si>
  <si>
    <t>FARR WINDFARM</t>
  </si>
  <si>
    <t>FASNAKYLE G1 &amp; G3</t>
  </si>
  <si>
    <t>FAWLEY CHP</t>
  </si>
  <si>
    <t>FFESTINIOG</t>
  </si>
  <si>
    <t>FIDDLERS FERRY</t>
  </si>
  <si>
    <t>FINLARIG</t>
  </si>
  <si>
    <t>FOYERS</t>
  </si>
  <si>
    <t>FREASDAIL</t>
  </si>
  <si>
    <t>GALAWHISTLE</t>
  </si>
  <si>
    <t>GALLOPER</t>
  </si>
  <si>
    <t>GARRY CASCADE</t>
  </si>
  <si>
    <t>GLANDFORD BRIGG</t>
  </si>
  <si>
    <t>GLEN APP</t>
  </si>
  <si>
    <t>GLENDOE</t>
  </si>
  <si>
    <t>GLENMORISTON</t>
  </si>
  <si>
    <t>GORDONBUSH</t>
  </si>
  <si>
    <t>GRAIN</t>
  </si>
  <si>
    <t>GRANGEMOUTH</t>
  </si>
  <si>
    <t>GREAT YARMOUTH</t>
  </si>
  <si>
    <t>GREATER GABBARD</t>
  </si>
  <si>
    <t>GRIFFIN WIND</t>
  </si>
  <si>
    <t>GUNFLEET SANDS I</t>
  </si>
  <si>
    <t>GUNFLEET SANDS II</t>
  </si>
  <si>
    <t>GWYNT Y MOR</t>
  </si>
  <si>
    <t>HADYARD HILL</t>
  </si>
  <si>
    <t>HALSARY WIND FARM</t>
  </si>
  <si>
    <t>HARESTANES</t>
  </si>
  <si>
    <t>HARTLEPOOL</t>
  </si>
  <si>
    <t>HEYSHAM</t>
  </si>
  <si>
    <t>HINKLEY POINT B</t>
  </si>
  <si>
    <t>HORNSEA 1A</t>
  </si>
  <si>
    <t>HORNSEA 1B</t>
  </si>
  <si>
    <t>HORNSEA 1C</t>
  </si>
  <si>
    <t>HUMBER GATEWAY</t>
  </si>
  <si>
    <t>HUNTERSTON</t>
  </si>
  <si>
    <t>IMMINGHAM</t>
  </si>
  <si>
    <t>INDIAN QUEENS</t>
  </si>
  <si>
    <t>J G PEARS</t>
  </si>
  <si>
    <t>KEADBY</t>
  </si>
  <si>
    <t>KEITH HILL</t>
  </si>
  <si>
    <t>KEMSLEY</t>
  </si>
  <si>
    <t>KILBRAUR</t>
  </si>
  <si>
    <t>KILGALLIOCH</t>
  </si>
  <si>
    <t>KILLIN CASCADE</t>
  </si>
  <si>
    <t>KILLINGHOLME (POWERGEN)</t>
  </si>
  <si>
    <t>KINGS LYNN A</t>
  </si>
  <si>
    <t>KYPE MUIR</t>
  </si>
  <si>
    <t>LANGAGE</t>
  </si>
  <si>
    <t>LINCS WIND FARM</t>
  </si>
  <si>
    <t>LITTLE BARFORD</t>
  </si>
  <si>
    <t>LOCHLUICHART</t>
  </si>
  <si>
    <t>LONDON ARRAY</t>
  </si>
  <si>
    <t>LYNEMOUTH</t>
  </si>
  <si>
    <t>MARCHWOOD</t>
  </si>
  <si>
    <t>MARK HILL</t>
  </si>
  <si>
    <t>MEDWAY</t>
  </si>
  <si>
    <t>MIDDLE MUIR</t>
  </si>
  <si>
    <t>MILLENNIUM</t>
  </si>
  <si>
    <t>MINNYGAP</t>
  </si>
  <si>
    <t>NANT</t>
  </si>
  <si>
    <t>NURSLING TERTIARY</t>
  </si>
  <si>
    <t>ORMONDE</t>
  </si>
  <si>
    <t>PEMBROKE</t>
  </si>
  <si>
    <t>PEN Y CYMOEDD</t>
  </si>
  <si>
    <t>PETERBOROUGH</t>
  </si>
  <si>
    <t>PETERHEAD</t>
  </si>
  <si>
    <t>POGBIE</t>
  </si>
  <si>
    <t>RACE BANK</t>
  </si>
  <si>
    <t>RAMPION</t>
  </si>
  <si>
    <t>RATCLIFFE-ON-SOAR</t>
  </si>
  <si>
    <t>ROBIN RIGG EAST</t>
  </si>
  <si>
    <t>ROBIN RIGG WEST</t>
  </si>
  <si>
    <t>ROCKSAVAGE</t>
  </si>
  <si>
    <t>RYE HOUSE</t>
  </si>
  <si>
    <t>SALTEND</t>
  </si>
  <si>
    <t>SANQUHAR</t>
  </si>
  <si>
    <t>SEABANK</t>
  </si>
  <si>
    <t>SELLAFIELD</t>
  </si>
  <si>
    <t>SEVERN POWER</t>
  </si>
  <si>
    <t>SHERINGHAM SHOAL</t>
  </si>
  <si>
    <t>SHOREHAM</t>
  </si>
  <si>
    <t>SIZEWELL B</t>
  </si>
  <si>
    <t>SLOY G2 &amp; G3</t>
  </si>
  <si>
    <t>SOUTH HUMBER BANK</t>
  </si>
  <si>
    <t>SPALDING</t>
  </si>
  <si>
    <t>SPALDING ENERGY EXPANSION</t>
  </si>
  <si>
    <t>STAYTHORPE</t>
  </si>
  <si>
    <t>STRATHY NORTH &amp; SOUTH</t>
  </si>
  <si>
    <t>STRONELAIRG</t>
  </si>
  <si>
    <t>SUTTON BRIDGE</t>
  </si>
  <si>
    <t>TAYLORS LANE</t>
  </si>
  <si>
    <t>TEES RENEWABLE</t>
  </si>
  <si>
    <t>THANET</t>
  </si>
  <si>
    <t>TODDLEBURN</t>
  </si>
  <si>
    <t>TORNESS</t>
  </si>
  <si>
    <t>TRALORG</t>
  </si>
  <si>
    <t>TRITON KNOLL OFFSHORE WIND FARM</t>
  </si>
  <si>
    <t>USKMOUTH</t>
  </si>
  <si>
    <t>WALNEY 4</t>
  </si>
  <si>
    <t>WALNEY I</t>
  </si>
  <si>
    <t>WALNEY II</t>
  </si>
  <si>
    <t>WALNEY III</t>
  </si>
  <si>
    <t>WEST BURTON</t>
  </si>
  <si>
    <t>WEST BURTON B</t>
  </si>
  <si>
    <t>WEST OF DUDDON SANDS</t>
  </si>
  <si>
    <t>WESTERMOST ROUGH</t>
  </si>
  <si>
    <t>WHITELEE</t>
  </si>
  <si>
    <t>WHITELEE EXTENSION</t>
  </si>
  <si>
    <t>WHITESIDE HILL</t>
  </si>
  <si>
    <t>WILTON</t>
  </si>
  <si>
    <t>WINDY STANDARD II</t>
  </si>
  <si>
    <t>MEC</t>
  </si>
  <si>
    <t>kW</t>
  </si>
  <si>
    <t>Decrement</t>
  </si>
  <si>
    <t>%</t>
  </si>
  <si>
    <t>Generic ALF</t>
  </si>
  <si>
    <t>Classification</t>
  </si>
  <si>
    <t>Conventional Carbon</t>
  </si>
  <si>
    <t>Conventional Low Carbon</t>
  </si>
  <si>
    <t>Previous ALFs used below - I have replaced them with formula but maybe worth checking this was the intended logic (i.e. maximum ALF refers to the highest specific ALF etc)</t>
  </si>
  <si>
    <t>Tidal</t>
  </si>
  <si>
    <t>Intermittent</t>
  </si>
  <si>
    <t>Wave</t>
  </si>
  <si>
    <t>Impact of a 100MW generator operating at Max ALF</t>
  </si>
  <si>
    <t>Impact of a 100MW generator operating at Min ALF</t>
  </si>
  <si>
    <t>Rate 1</t>
  </si>
  <si>
    <t>Rate 2</t>
  </si>
  <si>
    <t>TNUoS Charge (£) for 100MW @ rate1</t>
  </si>
  <si>
    <t>TNUoS Charge (£) for 100MW @ rate2</t>
  </si>
  <si>
    <t>Impact of 1% reduction (£)</t>
  </si>
  <si>
    <t>Impact of 1% reduction (%)</t>
  </si>
  <si>
    <t xml:space="preserve">Generation Tariffs </t>
  </si>
  <si>
    <t>System Peak Tariff</t>
  </si>
  <si>
    <t>Shared Year Round Tariff</t>
  </si>
  <si>
    <t>Not Shared Year Round Tariff</t>
  </si>
  <si>
    <t>Adjustment Tariff</t>
  </si>
  <si>
    <t>Zone</t>
  </si>
  <si>
    <t>Zone Name</t>
  </si>
  <si>
    <t>(£/kW)</t>
  </si>
  <si>
    <t>Load Factor (£/kW)</t>
  </si>
  <si>
    <t>£</t>
  </si>
  <si>
    <t>North Scotland</t>
  </si>
  <si>
    <t>East Aberdeenshire</t>
  </si>
  <si>
    <t>Western Highlands</t>
  </si>
  <si>
    <t>Skye and Lochalsh</t>
  </si>
  <si>
    <t>Eastern Grampian and Tayside</t>
  </si>
  <si>
    <t>Central Grampian</t>
  </si>
  <si>
    <t>Argyll</t>
  </si>
  <si>
    <t>The Trossachs</t>
  </si>
  <si>
    <t>Stirlingshire and Fife</t>
  </si>
  <si>
    <t>South West Scotlands</t>
  </si>
  <si>
    <t>Lothian and Borders</t>
  </si>
  <si>
    <t>Solway and Cheviot</t>
  </si>
  <si>
    <t>North East England</t>
  </si>
  <si>
    <t>North Lancashire and The Lakes</t>
  </si>
  <si>
    <t>South Lancashire, Yorkshire and Humber</t>
  </si>
  <si>
    <t>North Midlands and North Wales</t>
  </si>
  <si>
    <t>South Lincolnshire and North Norfolk</t>
  </si>
  <si>
    <t>Mid Wales and The Midlands</t>
  </si>
  <si>
    <t>Anglesey and Snowdon</t>
  </si>
  <si>
    <t>Pembrokeshire</t>
  </si>
  <si>
    <t>South Wales &amp; Gloucester</t>
  </si>
  <si>
    <t>Cotswold</t>
  </si>
  <si>
    <t>Central London</t>
  </si>
  <si>
    <t>Essex and Kent</t>
  </si>
  <si>
    <t>Oxfordshire, Surrey and Sussex</t>
  </si>
  <si>
    <t>Somerset and Wessex</t>
  </si>
  <si>
    <t>West Devon and Cornwall</t>
  </si>
  <si>
    <t>Technology Type:</t>
  </si>
  <si>
    <t>Onshore Wind</t>
  </si>
  <si>
    <t>Actual ALF</t>
  </si>
  <si>
    <t>TNUoS Based on Current Methodology</t>
  </si>
  <si>
    <t>TNUoS Based on actual ALF</t>
  </si>
  <si>
    <t xml:space="preserve">ALF Used </t>
  </si>
  <si>
    <t xml:space="preserve">Intermittent Rate </t>
  </si>
  <si>
    <t>Intermittent Charge</t>
  </si>
  <si>
    <t>Intermittent Rate</t>
  </si>
  <si>
    <t>Difference</t>
  </si>
  <si>
    <t>(£)</t>
  </si>
  <si>
    <t>2020-21</t>
  </si>
  <si>
    <t>2021-22</t>
  </si>
  <si>
    <t>2022-23</t>
  </si>
  <si>
    <t>2023-24</t>
  </si>
  <si>
    <t>Total Difference</t>
  </si>
  <si>
    <t>Table 19 - Residual and Adjustment Calculation</t>
  </si>
  <si>
    <t>Return to Index</t>
  </si>
  <si>
    <t>2022/23 Tariffs</t>
  </si>
  <si>
    <t>Component</t>
  </si>
  <si>
    <t>Initial</t>
  </si>
  <si>
    <t>August</t>
  </si>
  <si>
    <t xml:space="preserve">Draft </t>
  </si>
  <si>
    <t>Final</t>
  </si>
  <si>
    <t>Scen 1</t>
  </si>
  <si>
    <t>Scen 2</t>
  </si>
  <si>
    <t>Scen 3</t>
  </si>
  <si>
    <t>Scen 4</t>
  </si>
  <si>
    <t>G</t>
  </si>
  <si>
    <t>Proportion of revenue recovered from generation (%)</t>
  </si>
  <si>
    <t>D</t>
  </si>
  <si>
    <t>Proportion of revenue recovered from demand (%)</t>
  </si>
  <si>
    <t>R</t>
  </si>
  <si>
    <t>Total TNUoS revenue (£m)</t>
  </si>
  <si>
    <t>Generation revenue breakdown (without adjustment)</t>
  </si>
  <si>
    <t>ZG</t>
  </si>
  <si>
    <t>Revenue recovered from the wider locational element of generator tariffs (£m)</t>
  </si>
  <si>
    <t>O</t>
  </si>
  <si>
    <t>Revenue recovered from offshore local tariffs (£m)</t>
  </si>
  <si>
    <t>LG</t>
  </si>
  <si>
    <t>Revenue recovered from onshore local substation tariffs (£m)</t>
  </si>
  <si>
    <t>SG</t>
  </si>
  <si>
    <t>Revenue recovered from onshore local circuit tariffs (£m)</t>
  </si>
  <si>
    <t>Revenue from large embedded generation (£m)</t>
  </si>
  <si>
    <t>Revenue from local charges associated with pre-existing assets (indicative) (£m)</t>
  </si>
  <si>
    <t>Generation adjustment tariff calculation</t>
  </si>
  <si>
    <t>Limit on generation tariff (€/MWh)</t>
  </si>
  <si>
    <t>Error Margin</t>
  </si>
  <si>
    <t>Exchange Rate (€/£)</t>
  </si>
  <si>
    <t>Total generation Output (TWh)</t>
  </si>
  <si>
    <t>Generation Output from TNUoS chargeable EGs (TWh)</t>
  </si>
  <si>
    <t>Generation revenue subject to the [0,2.50]Euro/MWh range (£m)</t>
  </si>
  <si>
    <t>Adjustment Revenue (£m)</t>
  </si>
  <si>
    <t>BG</t>
  </si>
  <si>
    <t>Generator charging base (GW)</t>
  </si>
  <si>
    <t>AdjTariff</t>
  </si>
  <si>
    <t>Generator adjusment tariff (£/kW)</t>
  </si>
  <si>
    <t>Gross demand residual</t>
  </si>
  <si>
    <t>RD</t>
  </si>
  <si>
    <t>Demand residual tariff (£/kW)</t>
  </si>
  <si>
    <t>ZD</t>
  </si>
  <si>
    <t>Revenue recovered from the locational element of demand tariffs (£m)</t>
  </si>
  <si>
    <t>EE</t>
  </si>
  <si>
    <t>Amount to be paid to Embedded Export Tariffs (£m)</t>
  </si>
  <si>
    <t>BD</t>
  </si>
  <si>
    <t>Demand Gross charging base (GW)</t>
  </si>
  <si>
    <t>Reduction in Wider TNUoS (£m):</t>
  </si>
  <si>
    <t>Impact on Other generation (through adjusment of the residual) - £/kW: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</si>
</sst>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6" formatCode="&quot;£&quot;#,##0;[Red]\-&quot;£&quot;#,##0"/>
    <numFmt numFmtId="43" formatCode="_-* #,##0.00_-;\-* #,##0.00_-;_-* &quot;-&quot;??_-;_-@_-"/>
    <numFmt numFmtId="164" formatCode="0.0000%"/>
    <numFmt numFmtId="165" formatCode="0.0%"/>
    <numFmt numFmtId="166" formatCode="_-[$€-2]* #,##0.00_-;\-[$€-2]* #,##0.00_-;_-[$€-2]* &quot;-&quot;??_-"/>
    <numFmt numFmtId="167" formatCode="0_)"/>
    <numFmt numFmtId="168" formatCode="#,##0.000000"/>
    <numFmt numFmtId="169" formatCode="&quot;£&quot;#,##0"/>
    <numFmt numFmtId="170" formatCode="_-* #,##0_-;\-* #,##0_-;_-* &quot;-&quot;??_-;_-@_-"/>
    <numFmt numFmtId="171" formatCode="0.0%;[Red]\-0.0%"/>
    <numFmt numFmtId="172" formatCode="_-* #,##0.000000_-;\-* #,##0.000000_-;_-* &quot;-&quot;??????_-;_-@_-"/>
    <numFmt numFmtId="173" formatCode="0.0000_ ;[Red]\-0.0000\ "/>
    <numFmt numFmtId="174" formatCode="0.0"/>
    <numFmt numFmtId="175" formatCode="#,##0.0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rgb="FFFFFFFF"/>
      <name val="Arial"/>
      <family val="2"/>
    </font>
    <font>
      <sz val="9"/>
      <color theme="1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sz val="11"/>
      <color theme="0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0079C1"/>
        <bgColor indexed="64"/>
      </patternFill>
    </fill>
    <fill>
      <patternFill patternType="solid">
        <fgColor rgb="FFD31145"/>
        <bgColor indexed="64"/>
      </patternFill>
    </fill>
    <fill>
      <patternFill patternType="solid">
        <fgColor rgb="FFC2CD2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5" tint="-0.249977111117893"/>
        <bgColor theme="5" tint="-0.249977111117893"/>
      </patternFill>
    </fill>
    <fill>
      <patternFill patternType="solid">
        <fgColor theme="5" tint="0.79998168889431442"/>
        <bgColor theme="9" tint="0.79998168889431442"/>
      </patternFill>
    </fill>
    <fill>
      <patternFill patternType="solid">
        <fgColor theme="5" tint="0.59996337778862885"/>
        <bgColor theme="9" tint="0.59999389629810485"/>
      </patternFill>
    </fill>
    <fill>
      <patternFill patternType="solid">
        <fgColor theme="7" tint="0.39997558519241921"/>
        <bgColor theme="9" tint="0.59999389629810485"/>
      </patternFill>
    </fill>
  </fills>
  <borders count="61">
    <border>
      <left/>
      <right/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5" tint="0.79998168889431442"/>
      </bottom>
      <diagonal/>
    </border>
    <border>
      <left/>
      <right/>
      <top/>
      <bottom style="thin">
        <color theme="5" tint="0.59999389629810485"/>
      </bottom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/>
      <right/>
      <top style="thin">
        <color theme="5" tint="0.79998168889431442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 style="thin">
        <color theme="0"/>
      </left>
      <right/>
      <top style="thick">
        <color theme="0"/>
      </top>
      <bottom/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ck">
        <color theme="0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9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66" fontId="11" fillId="0" borderId="0"/>
    <xf numFmtId="9" fontId="12" fillId="0" borderId="0" applyFont="0" applyFill="0" applyBorder="0" applyAlignment="0" applyProtection="0"/>
    <xf numFmtId="0" fontId="1" fillId="0" borderId="0"/>
  </cellStyleXfs>
  <cellXfs count="195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2" applyFont="1" applyAlignment="1">
      <alignment vertical="top"/>
    </xf>
    <xf numFmtId="0" fontId="5" fillId="0" borderId="0" xfId="2" applyFont="1"/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0" applyNumberFormat="1"/>
    <xf numFmtId="0" fontId="6" fillId="3" borderId="6" xfId="5" applyFont="1" applyFill="1" applyBorder="1" applyAlignment="1">
      <alignment horizontal="center" vertical="center" wrapText="1"/>
    </xf>
    <xf numFmtId="0" fontId="6" fillId="4" borderId="7" xfId="5" applyFont="1" applyFill="1" applyBorder="1" applyAlignment="1">
      <alignment horizontal="center" vertical="center" wrapText="1"/>
    </xf>
    <xf numFmtId="9" fontId="6" fillId="3" borderId="0" xfId="5" applyNumberFormat="1" applyFont="1" applyFill="1" applyAlignment="1">
      <alignment horizontal="center" vertical="center" wrapText="1"/>
    </xf>
    <xf numFmtId="9" fontId="6" fillId="4" borderId="8" xfId="5" applyNumberFormat="1" applyFont="1" applyFill="1" applyBorder="1" applyAlignment="1">
      <alignment horizontal="center" vertical="center" wrapText="1"/>
    </xf>
    <xf numFmtId="0" fontId="6" fillId="3" borderId="3" xfId="5" applyFont="1" applyFill="1" applyBorder="1" applyAlignment="1">
      <alignment horizontal="center" vertical="center" wrapText="1"/>
    </xf>
    <xf numFmtId="9" fontId="6" fillId="4" borderId="10" xfId="5" applyNumberFormat="1" applyFont="1" applyFill="1" applyBorder="1" applyAlignment="1">
      <alignment horizontal="center" vertical="center" wrapText="1"/>
    </xf>
    <xf numFmtId="168" fontId="4" fillId="0" borderId="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69" fontId="4" fillId="0" borderId="10" xfId="0" applyNumberFormat="1" applyFont="1" applyBorder="1" applyAlignment="1">
      <alignment horizontal="center"/>
    </xf>
    <xf numFmtId="9" fontId="4" fillId="0" borderId="0" xfId="0" applyNumberFormat="1" applyFont="1"/>
    <xf numFmtId="169" fontId="4" fillId="0" borderId="1" xfId="0" applyNumberFormat="1" applyFont="1" applyBorder="1" applyAlignment="1">
      <alignment horizontal="center"/>
    </xf>
    <xf numFmtId="170" fontId="0" fillId="0" borderId="0" xfId="4" applyNumberFormat="1" applyFont="1"/>
    <xf numFmtId="0" fontId="10" fillId="0" borderId="0" xfId="0" applyFont="1" applyAlignment="1">
      <alignment horizontal="left"/>
    </xf>
    <xf numFmtId="165" fontId="10" fillId="0" borderId="0" xfId="3" applyNumberFormat="1" applyFont="1" applyBorder="1" applyAlignment="1">
      <alignment horizontal="right"/>
    </xf>
    <xf numFmtId="0" fontId="6" fillId="2" borderId="13" xfId="5" applyFont="1" applyFill="1" applyBorder="1" applyAlignment="1">
      <alignment horizontal="center" vertical="center" wrapText="1"/>
    </xf>
    <xf numFmtId="9" fontId="6" fillId="2" borderId="14" xfId="5" applyNumberFormat="1" applyFont="1" applyFill="1" applyBorder="1" applyAlignment="1">
      <alignment horizontal="center" vertical="center" wrapText="1"/>
    </xf>
    <xf numFmtId="0" fontId="6" fillId="2" borderId="11" xfId="5" applyFont="1" applyFill="1" applyBorder="1" applyAlignment="1">
      <alignment horizontal="center" vertical="center" wrapText="1"/>
    </xf>
    <xf numFmtId="168" fontId="4" fillId="0" borderId="11" xfId="0" applyNumberFormat="1" applyFont="1" applyBorder="1" applyAlignment="1">
      <alignment horizontal="center"/>
    </xf>
    <xf numFmtId="0" fontId="6" fillId="2" borderId="18" xfId="5" applyFont="1" applyFill="1" applyBorder="1" applyAlignment="1">
      <alignment horizontal="center" vertical="center" wrapText="1"/>
    </xf>
    <xf numFmtId="0" fontId="6" fillId="4" borderId="19" xfId="5" applyFont="1" applyFill="1" applyBorder="1" applyAlignment="1">
      <alignment horizontal="center" vertical="center" wrapText="1"/>
    </xf>
    <xf numFmtId="9" fontId="6" fillId="2" borderId="20" xfId="5" applyNumberFormat="1" applyFont="1" applyFill="1" applyBorder="1" applyAlignment="1">
      <alignment horizontal="center" vertical="center" wrapText="1"/>
    </xf>
    <xf numFmtId="9" fontId="6" fillId="4" borderId="21" xfId="5" applyNumberFormat="1" applyFont="1" applyFill="1" applyBorder="1" applyAlignment="1">
      <alignment horizontal="center" vertical="center" wrapText="1"/>
    </xf>
    <xf numFmtId="0" fontId="6" fillId="2" borderId="22" xfId="5" applyFont="1" applyFill="1" applyBorder="1" applyAlignment="1">
      <alignment horizontal="center" vertical="center" wrapText="1"/>
    </xf>
    <xf numFmtId="9" fontId="6" fillId="4" borderId="23" xfId="5" applyNumberFormat="1" applyFont="1" applyFill="1" applyBorder="1" applyAlignment="1">
      <alignment horizontal="center" vertical="center" wrapText="1"/>
    </xf>
    <xf numFmtId="168" fontId="4" fillId="0" borderId="22" xfId="0" applyNumberFormat="1" applyFont="1" applyBorder="1" applyAlignment="1">
      <alignment horizontal="center"/>
    </xf>
    <xf numFmtId="168" fontId="4" fillId="0" borderId="23" xfId="0" applyNumberFormat="1" applyFont="1" applyBorder="1" applyAlignment="1">
      <alignment horizontal="center"/>
    </xf>
    <xf numFmtId="168" fontId="4" fillId="0" borderId="24" xfId="0" applyNumberFormat="1" applyFont="1" applyBorder="1" applyAlignment="1">
      <alignment horizontal="center"/>
    </xf>
    <xf numFmtId="168" fontId="4" fillId="0" borderId="25" xfId="0" applyNumberFormat="1" applyFont="1" applyBorder="1" applyAlignment="1">
      <alignment horizontal="center"/>
    </xf>
    <xf numFmtId="168" fontId="4" fillId="0" borderId="26" xfId="0" applyNumberFormat="1" applyFont="1" applyBorder="1" applyAlignment="1">
      <alignment horizontal="center"/>
    </xf>
    <xf numFmtId="168" fontId="4" fillId="0" borderId="27" xfId="0" applyNumberFormat="1" applyFont="1" applyBorder="1" applyAlignment="1">
      <alignment horizontal="center"/>
    </xf>
    <xf numFmtId="168" fontId="4" fillId="0" borderId="28" xfId="0" applyNumberFormat="1" applyFont="1" applyBorder="1" applyAlignment="1">
      <alignment horizontal="center"/>
    </xf>
    <xf numFmtId="0" fontId="6" fillId="4" borderId="5" xfId="5" applyFont="1" applyFill="1" applyBorder="1" applyAlignment="1">
      <alignment horizontal="center" vertical="center" wrapText="1"/>
    </xf>
    <xf numFmtId="9" fontId="6" fillId="4" borderId="2" xfId="5" applyNumberFormat="1" applyFont="1" applyFill="1" applyBorder="1" applyAlignment="1">
      <alignment horizontal="center" vertical="center" wrapText="1"/>
    </xf>
    <xf numFmtId="9" fontId="6" fillId="4" borderId="4" xfId="5" applyNumberFormat="1" applyFont="1" applyFill="1" applyBorder="1" applyAlignment="1">
      <alignment horizontal="center" vertical="center" wrapText="1"/>
    </xf>
    <xf numFmtId="168" fontId="4" fillId="0" borderId="4" xfId="0" applyNumberFormat="1" applyFont="1" applyBorder="1" applyAlignment="1">
      <alignment horizontal="center"/>
    </xf>
    <xf numFmtId="169" fontId="4" fillId="0" borderId="11" xfId="0" applyNumberFormat="1" applyFont="1" applyBorder="1" applyAlignment="1">
      <alignment horizontal="center"/>
    </xf>
    <xf numFmtId="169" fontId="4" fillId="0" borderId="22" xfId="0" applyNumberFormat="1" applyFont="1" applyBorder="1" applyAlignment="1">
      <alignment horizontal="center"/>
    </xf>
    <xf numFmtId="169" fontId="4" fillId="0" borderId="23" xfId="0" applyNumberFormat="1" applyFont="1" applyBorder="1" applyAlignment="1">
      <alignment horizontal="center"/>
    </xf>
    <xf numFmtId="169" fontId="4" fillId="0" borderId="29" xfId="0" applyNumberFormat="1" applyFont="1" applyBorder="1" applyAlignment="1">
      <alignment horizontal="center"/>
    </xf>
    <xf numFmtId="169" fontId="4" fillId="0" borderId="30" xfId="0" applyNumberFormat="1" applyFont="1" applyBorder="1" applyAlignment="1">
      <alignment horizontal="center"/>
    </xf>
    <xf numFmtId="169" fontId="4" fillId="0" borderId="31" xfId="0" applyNumberFormat="1" applyFont="1" applyBorder="1" applyAlignment="1">
      <alignment horizontal="center"/>
    </xf>
    <xf numFmtId="169" fontId="4" fillId="0" borderId="4" xfId="0" applyNumberFormat="1" applyFont="1" applyBorder="1" applyAlignment="1">
      <alignment horizontal="center"/>
    </xf>
    <xf numFmtId="169" fontId="4" fillId="0" borderId="24" xfId="0" applyNumberFormat="1" applyFont="1" applyBorder="1" applyAlignment="1">
      <alignment horizontal="center"/>
    </xf>
    <xf numFmtId="169" fontId="4" fillId="0" borderId="25" xfId="0" applyNumberFormat="1" applyFont="1" applyBorder="1" applyAlignment="1">
      <alignment horizontal="center"/>
    </xf>
    <xf numFmtId="169" fontId="4" fillId="0" borderId="26" xfId="0" applyNumberFormat="1" applyFont="1" applyBorder="1" applyAlignment="1">
      <alignment horizontal="center"/>
    </xf>
    <xf numFmtId="169" fontId="4" fillId="0" borderId="32" xfId="0" applyNumberFormat="1" applyFont="1" applyBorder="1" applyAlignment="1">
      <alignment horizontal="center"/>
    </xf>
    <xf numFmtId="169" fontId="4" fillId="0" borderId="28" xfId="0" applyNumberFormat="1" applyFont="1" applyBorder="1" applyAlignment="1">
      <alignment horizontal="center"/>
    </xf>
    <xf numFmtId="171" fontId="4" fillId="0" borderId="12" xfId="1" applyNumberFormat="1" applyFont="1" applyBorder="1" applyAlignment="1">
      <alignment horizontal="center"/>
    </xf>
    <xf numFmtId="171" fontId="4" fillId="0" borderId="1" xfId="1" applyNumberFormat="1" applyFont="1" applyBorder="1" applyAlignment="1">
      <alignment horizontal="center"/>
    </xf>
    <xf numFmtId="0" fontId="0" fillId="0" borderId="0" xfId="0" applyAlignment="1">
      <alignment vertical="center"/>
    </xf>
    <xf numFmtId="0" fontId="8" fillId="0" borderId="0" xfId="0" applyFont="1"/>
    <xf numFmtId="0" fontId="9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6" fontId="0" fillId="0" borderId="0" xfId="0" applyNumberFormat="1"/>
    <xf numFmtId="165" fontId="0" fillId="0" borderId="1" xfId="1" applyNumberFormat="1" applyFont="1" applyBorder="1" applyAlignment="1">
      <alignment vertical="center"/>
    </xf>
    <xf numFmtId="165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9" xfId="0" applyBorder="1" applyAlignment="1">
      <alignment vertical="center"/>
    </xf>
    <xf numFmtId="6" fontId="4" fillId="0" borderId="1" xfId="0" applyNumberFormat="1" applyFont="1" applyBorder="1" applyAlignment="1">
      <alignment horizontal="center"/>
    </xf>
    <xf numFmtId="0" fontId="14" fillId="6" borderId="35" xfId="5" applyFont="1" applyFill="1" applyBorder="1" applyAlignment="1">
      <alignment horizontal="center" vertical="center" wrapText="1"/>
    </xf>
    <xf numFmtId="0" fontId="14" fillId="6" borderId="36" xfId="5" applyFont="1" applyFill="1" applyBorder="1" applyAlignment="1">
      <alignment horizontal="center" vertical="center" wrapText="1"/>
    </xf>
    <xf numFmtId="167" fontId="14" fillId="6" borderId="37" xfId="6" applyNumberFormat="1" applyFont="1" applyFill="1" applyBorder="1" applyAlignment="1" applyProtection="1">
      <alignment horizontal="center"/>
      <protection hidden="1"/>
    </xf>
    <xf numFmtId="166" fontId="14" fillId="6" borderId="38" xfId="6" applyFont="1" applyFill="1" applyBorder="1" applyProtection="1">
      <protection locked="0"/>
    </xf>
    <xf numFmtId="172" fontId="0" fillId="8" borderId="38" xfId="0" applyNumberFormat="1" applyFill="1" applyBorder="1" applyAlignment="1">
      <alignment horizontal="center"/>
    </xf>
    <xf numFmtId="167" fontId="14" fillId="6" borderId="39" xfId="6" applyNumberFormat="1" applyFont="1" applyFill="1" applyBorder="1" applyAlignment="1" applyProtection="1">
      <alignment horizontal="center"/>
      <protection hidden="1"/>
    </xf>
    <xf numFmtId="166" fontId="14" fillId="6" borderId="40" xfId="6" applyFont="1" applyFill="1" applyBorder="1" applyProtection="1">
      <protection locked="0"/>
    </xf>
    <xf numFmtId="172" fontId="0" fillId="9" borderId="40" xfId="0" applyNumberFormat="1" applyFill="1" applyBorder="1" applyAlignment="1">
      <alignment horizontal="center"/>
    </xf>
    <xf numFmtId="172" fontId="0" fillId="8" borderId="40" xfId="0" applyNumberFormat="1" applyFill="1" applyBorder="1" applyAlignment="1">
      <alignment horizontal="center"/>
    </xf>
    <xf numFmtId="167" fontId="14" fillId="6" borderId="41" xfId="6" applyNumberFormat="1" applyFont="1" applyFill="1" applyBorder="1" applyAlignment="1" applyProtection="1">
      <alignment horizontal="center"/>
      <protection hidden="1"/>
    </xf>
    <xf numFmtId="166" fontId="14" fillId="6" borderId="42" xfId="6" applyFont="1" applyFill="1" applyBorder="1" applyProtection="1">
      <protection locked="0"/>
    </xf>
    <xf numFmtId="172" fontId="0" fillId="8" borderId="42" xfId="0" applyNumberFormat="1" applyFill="1" applyBorder="1" applyAlignment="1">
      <alignment horizontal="center"/>
    </xf>
    <xf numFmtId="0" fontId="14" fillId="6" borderId="34" xfId="5" applyFont="1" applyFill="1" applyBorder="1" applyAlignment="1">
      <alignment horizontal="center" vertical="center" wrapText="1"/>
    </xf>
    <xf numFmtId="10" fontId="0" fillId="9" borderId="40" xfId="1" applyNumberFormat="1" applyFont="1" applyFill="1" applyBorder="1" applyAlignment="1">
      <alignment horizontal="center"/>
    </xf>
    <xf numFmtId="10" fontId="0" fillId="8" borderId="40" xfId="1" applyNumberFormat="1" applyFont="1" applyFill="1" applyBorder="1" applyAlignment="1">
      <alignment horizontal="center"/>
    </xf>
    <xf numFmtId="0" fontId="9" fillId="2" borderId="40" xfId="0" applyFont="1" applyFill="1" applyBorder="1" applyAlignment="1">
      <alignment horizontal="left" vertical="center" wrapText="1"/>
    </xf>
    <xf numFmtId="0" fontId="9" fillId="3" borderId="40" xfId="0" applyFont="1" applyFill="1" applyBorder="1" applyAlignment="1">
      <alignment horizontal="left" vertical="center" wrapText="1"/>
    </xf>
    <xf numFmtId="0" fontId="9" fillId="4" borderId="40" xfId="0" applyFont="1" applyFill="1" applyBorder="1" applyAlignment="1">
      <alignment horizontal="left" vertical="center" wrapText="1"/>
    </xf>
    <xf numFmtId="165" fontId="0" fillId="0" borderId="0" xfId="0" applyNumberFormat="1"/>
    <xf numFmtId="0" fontId="0" fillId="8" borderId="0" xfId="0" applyFill="1"/>
    <xf numFmtId="0" fontId="18" fillId="0" borderId="48" xfId="0" applyFont="1" applyBorder="1"/>
    <xf numFmtId="164" fontId="16" fillId="0" borderId="48" xfId="0" applyNumberFormat="1" applyFont="1" applyBorder="1"/>
    <xf numFmtId="0" fontId="17" fillId="0" borderId="48" xfId="0" applyFont="1" applyBorder="1" applyAlignment="1">
      <alignment horizontal="center"/>
    </xf>
    <xf numFmtId="164" fontId="19" fillId="0" borderId="48" xfId="0" applyNumberFormat="1" applyFont="1" applyBorder="1"/>
    <xf numFmtId="164" fontId="18" fillId="0" borderId="48" xfId="0" applyNumberFormat="1" applyFont="1" applyBorder="1"/>
    <xf numFmtId="0" fontId="16" fillId="0" borderId="48" xfId="0" applyFont="1" applyBorder="1" applyAlignment="1">
      <alignment horizontal="center"/>
    </xf>
    <xf numFmtId="0" fontId="13" fillId="10" borderId="50" xfId="0" applyFont="1" applyFill="1" applyBorder="1"/>
    <xf numFmtId="0" fontId="0" fillId="0" borderId="51" xfId="0" applyBorder="1" applyAlignment="1">
      <alignment horizontal="left"/>
    </xf>
    <xf numFmtId="0" fontId="0" fillId="0" borderId="52" xfId="0" applyBorder="1" applyAlignment="1">
      <alignment horizontal="left"/>
    </xf>
    <xf numFmtId="10" fontId="0" fillId="0" borderId="51" xfId="0" applyNumberFormat="1" applyBorder="1"/>
    <xf numFmtId="10" fontId="0" fillId="0" borderId="52" xfId="0" applyNumberFormat="1" applyBorder="1"/>
    <xf numFmtId="0" fontId="13" fillId="10" borderId="49" xfId="0" applyFont="1" applyFill="1" applyBorder="1"/>
    <xf numFmtId="0" fontId="8" fillId="0" borderId="0" xfId="0" applyFont="1" applyAlignment="1">
      <alignment horizontal="left"/>
    </xf>
    <xf numFmtId="0" fontId="15" fillId="6" borderId="43" xfId="0" applyFont="1" applyFill="1" applyBorder="1"/>
    <xf numFmtId="0" fontId="15" fillId="6" borderId="43" xfId="0" applyFont="1" applyFill="1" applyBorder="1" applyAlignment="1">
      <alignment wrapText="1"/>
    </xf>
    <xf numFmtId="164" fontId="16" fillId="8" borderId="48" xfId="0" applyNumberFormat="1" applyFont="1" applyFill="1" applyBorder="1"/>
    <xf numFmtId="0" fontId="17" fillId="8" borderId="48" xfId="0" applyFont="1" applyFill="1" applyBorder="1" applyAlignment="1">
      <alignment horizontal="center"/>
    </xf>
    <xf numFmtId="164" fontId="19" fillId="8" borderId="48" xfId="0" applyNumberFormat="1" applyFont="1" applyFill="1" applyBorder="1"/>
    <xf numFmtId="164" fontId="18" fillId="8" borderId="48" xfId="0" applyNumberFormat="1" applyFont="1" applyFill="1" applyBorder="1"/>
    <xf numFmtId="165" fontId="0" fillId="0" borderId="0" xfId="1" applyNumberFormat="1" applyFont="1"/>
    <xf numFmtId="0" fontId="14" fillId="6" borderId="54" xfId="5" applyFont="1" applyFill="1" applyBorder="1" applyAlignment="1">
      <alignment horizontal="center" vertical="center" wrapText="1"/>
    </xf>
    <xf numFmtId="168" fontId="4" fillId="0" borderId="1" xfId="0" quotePrefix="1" applyNumberFormat="1" applyFont="1" applyBorder="1" applyAlignment="1">
      <alignment horizontal="center"/>
    </xf>
    <xf numFmtId="168" fontId="4" fillId="0" borderId="1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169" fontId="0" fillId="0" borderId="1" xfId="0" applyNumberFormat="1" applyBorder="1"/>
    <xf numFmtId="169" fontId="8" fillId="0" borderId="1" xfId="0" applyNumberFormat="1" applyFont="1" applyBorder="1"/>
    <xf numFmtId="165" fontId="0" fillId="8" borderId="0" xfId="1" applyNumberFormat="1" applyFont="1" applyFill="1" applyBorder="1" applyAlignment="1">
      <alignment horizontal="center" vertical="center"/>
    </xf>
    <xf numFmtId="165" fontId="0" fillId="9" borderId="0" xfId="1" applyNumberFormat="1" applyFont="1" applyFill="1" applyBorder="1" applyAlignment="1">
      <alignment horizontal="center" vertical="center"/>
    </xf>
    <xf numFmtId="173" fontId="0" fillId="8" borderId="38" xfId="0" applyNumberFormat="1" applyFill="1" applyBorder="1" applyAlignment="1">
      <alignment horizontal="center" vertical="center"/>
    </xf>
    <xf numFmtId="173" fontId="0" fillId="9" borderId="40" xfId="0" applyNumberFormat="1" applyFill="1" applyBorder="1" applyAlignment="1">
      <alignment horizontal="center" vertical="center"/>
    </xf>
    <xf numFmtId="173" fontId="0" fillId="8" borderId="40" xfId="0" applyNumberFormat="1" applyFill="1" applyBorder="1" applyAlignment="1">
      <alignment horizontal="center" vertical="center"/>
    </xf>
    <xf numFmtId="170" fontId="0" fillId="0" borderId="0" xfId="4" applyNumberFormat="1" applyFont="1" applyAlignment="1">
      <alignment horizontal="right"/>
    </xf>
    <xf numFmtId="0" fontId="21" fillId="0" borderId="0" xfId="8" applyFont="1"/>
    <xf numFmtId="0" fontId="22" fillId="0" borderId="0" xfId="0" applyFont="1"/>
    <xf numFmtId="0" fontId="23" fillId="0" borderId="0" xfId="2" applyFont="1" applyFill="1" applyBorder="1" applyAlignment="1">
      <alignment vertical="top"/>
    </xf>
    <xf numFmtId="0" fontId="24" fillId="0" borderId="0" xfId="0" applyFont="1" applyAlignment="1">
      <alignment horizontal="center" vertical="center" wrapText="1"/>
    </xf>
    <xf numFmtId="0" fontId="22" fillId="0" borderId="0" xfId="0" applyFont="1" applyAlignment="1">
      <alignment vertical="center"/>
    </xf>
    <xf numFmtId="174" fontId="25" fillId="0" borderId="0" xfId="0" applyNumberFormat="1" applyFont="1" applyAlignment="1">
      <alignment horizontal="center" vertical="center" wrapText="1"/>
    </xf>
    <xf numFmtId="0" fontId="22" fillId="0" borderId="53" xfId="0" applyFont="1" applyBorder="1"/>
    <xf numFmtId="0" fontId="20" fillId="6" borderId="34" xfId="0" applyFont="1" applyFill="1" applyBorder="1" applyAlignment="1">
      <alignment horizontal="center" vertical="center" wrapText="1"/>
    </xf>
    <xf numFmtId="0" fontId="20" fillId="7" borderId="34" xfId="0" applyFont="1" applyFill="1" applyBorder="1" applyAlignment="1">
      <alignment horizontal="center" vertical="center" wrapText="1"/>
    </xf>
    <xf numFmtId="1" fontId="0" fillId="11" borderId="56" xfId="0" applyNumberFormat="1" applyFill="1" applyBorder="1" applyAlignment="1">
      <alignment horizontal="center" vertical="center"/>
    </xf>
    <xf numFmtId="1" fontId="0" fillId="11" borderId="56" xfId="0" applyNumberFormat="1" applyFill="1" applyBorder="1" applyAlignment="1">
      <alignment horizontal="left" vertical="center"/>
    </xf>
    <xf numFmtId="10" fontId="0" fillId="11" borderId="57" xfId="1" applyNumberFormat="1" applyFont="1" applyFill="1" applyBorder="1" applyAlignment="1">
      <alignment horizontal="center" vertical="center"/>
    </xf>
    <xf numFmtId="1" fontId="0" fillId="12" borderId="58" xfId="0" applyNumberFormat="1" applyFill="1" applyBorder="1" applyAlignment="1">
      <alignment horizontal="center" vertical="center"/>
    </xf>
    <xf numFmtId="1" fontId="0" fillId="12" borderId="58" xfId="0" applyNumberFormat="1" applyFill="1" applyBorder="1" applyAlignment="1">
      <alignment horizontal="left" vertical="center"/>
    </xf>
    <xf numFmtId="10" fontId="0" fillId="12" borderId="40" xfId="1" applyNumberFormat="1" applyFont="1" applyFill="1" applyBorder="1" applyAlignment="1">
      <alignment horizontal="center" vertical="center"/>
    </xf>
    <xf numFmtId="4" fontId="0" fillId="11" borderId="58" xfId="4" applyNumberFormat="1" applyFont="1" applyFill="1" applyBorder="1" applyAlignment="1">
      <alignment horizontal="center" vertical="center"/>
    </xf>
    <xf numFmtId="4" fontId="0" fillId="11" borderId="58" xfId="4" applyNumberFormat="1" applyFont="1" applyFill="1" applyBorder="1" applyAlignment="1">
      <alignment horizontal="left" vertical="center"/>
    </xf>
    <xf numFmtId="4" fontId="0" fillId="11" borderId="40" xfId="4" applyNumberFormat="1" applyFont="1" applyFill="1" applyBorder="1" applyAlignment="1">
      <alignment horizontal="center" vertical="center"/>
    </xf>
    <xf numFmtId="2" fontId="22" fillId="0" borderId="0" xfId="0" applyNumberFormat="1" applyFont="1"/>
    <xf numFmtId="4" fontId="0" fillId="12" borderId="58" xfId="4" applyNumberFormat="1" applyFont="1" applyFill="1" applyBorder="1" applyAlignment="1">
      <alignment horizontal="center" vertical="center"/>
    </xf>
    <xf numFmtId="4" fontId="0" fillId="12" borderId="58" xfId="4" applyNumberFormat="1" applyFont="1" applyFill="1" applyBorder="1" applyAlignment="1">
      <alignment horizontal="left" vertical="center"/>
    </xf>
    <xf numFmtId="175" fontId="0" fillId="12" borderId="40" xfId="4" applyNumberFormat="1" applyFont="1" applyFill="1" applyBorder="1" applyAlignment="1">
      <alignment horizontal="center" vertical="center"/>
    </xf>
    <xf numFmtId="4" fontId="0" fillId="11" borderId="53" xfId="4" applyNumberFormat="1" applyFont="1" applyFill="1" applyBorder="1" applyAlignment="1">
      <alignment horizontal="center" vertical="center"/>
    </xf>
    <xf numFmtId="4" fontId="0" fillId="11" borderId="53" xfId="4" applyNumberFormat="1" applyFont="1" applyFill="1" applyBorder="1" applyAlignment="1">
      <alignment horizontal="left" vertical="center"/>
    </xf>
    <xf numFmtId="175" fontId="0" fillId="11" borderId="34" xfId="4" applyNumberFormat="1" applyFont="1" applyFill="1" applyBorder="1" applyAlignment="1">
      <alignment horizontal="center" vertical="center"/>
    </xf>
    <xf numFmtId="165" fontId="0" fillId="11" borderId="34" xfId="4" applyNumberFormat="1" applyFont="1" applyFill="1" applyBorder="1" applyAlignment="1">
      <alignment horizontal="center" vertical="center"/>
    </xf>
    <xf numFmtId="4" fontId="0" fillId="12" borderId="40" xfId="4" applyNumberFormat="1" applyFont="1" applyFill="1" applyBorder="1" applyAlignment="1">
      <alignment horizontal="center" vertical="center"/>
    </xf>
    <xf numFmtId="4" fontId="0" fillId="11" borderId="56" xfId="4" applyNumberFormat="1" applyFont="1" applyFill="1" applyBorder="1" applyAlignment="1">
      <alignment horizontal="center" vertical="center"/>
    </xf>
    <xf numFmtId="4" fontId="0" fillId="11" borderId="56" xfId="4" applyNumberFormat="1" applyFont="1" applyFill="1" applyBorder="1" applyAlignment="1">
      <alignment horizontal="left" vertical="center"/>
    </xf>
    <xf numFmtId="4" fontId="0" fillId="11" borderId="57" xfId="4" applyNumberFormat="1" applyFont="1" applyFill="1" applyBorder="1" applyAlignment="1">
      <alignment horizontal="center" vertical="center"/>
    </xf>
    <xf numFmtId="4" fontId="0" fillId="12" borderId="42" xfId="4" applyNumberFormat="1" applyFont="1" applyFill="1" applyBorder="1" applyAlignment="1">
      <alignment horizontal="center" vertical="center"/>
    </xf>
    <xf numFmtId="4" fontId="0" fillId="11" borderId="34" xfId="4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right"/>
    </xf>
    <xf numFmtId="4" fontId="21" fillId="0" borderId="1" xfId="0" applyNumberFormat="1" applyFont="1" applyBorder="1"/>
    <xf numFmtId="0" fontId="21" fillId="0" borderId="0" xfId="0" applyFont="1" applyAlignment="1">
      <alignment horizontal="right"/>
    </xf>
    <xf numFmtId="0" fontId="22" fillId="0" borderId="1" xfId="0" applyFont="1" applyBorder="1"/>
    <xf numFmtId="175" fontId="0" fillId="13" borderId="40" xfId="4" applyNumberFormat="1" applyFont="1" applyFill="1" applyBorder="1" applyAlignment="1">
      <alignment horizontal="center" vertical="center"/>
    </xf>
    <xf numFmtId="0" fontId="15" fillId="6" borderId="48" xfId="0" applyFont="1" applyFill="1" applyBorder="1" applyAlignment="1">
      <alignment horizontal="center" vertical="center" wrapText="1"/>
    </xf>
    <xf numFmtId="0" fontId="15" fillId="6" borderId="48" xfId="0" applyFont="1" applyFill="1" applyBorder="1" applyAlignment="1">
      <alignment horizontal="center" vertical="center"/>
    </xf>
    <xf numFmtId="0" fontId="15" fillId="6" borderId="43" xfId="0" applyFont="1" applyFill="1" applyBorder="1" applyAlignment="1">
      <alignment vertical="center"/>
    </xf>
    <xf numFmtId="0" fontId="15" fillId="6" borderId="43" xfId="0" applyFont="1" applyFill="1" applyBorder="1" applyAlignment="1">
      <alignment vertical="center" wrapText="1"/>
    </xf>
    <xf numFmtId="0" fontId="15" fillId="6" borderId="43" xfId="0" applyFont="1" applyFill="1" applyBorder="1" applyAlignment="1">
      <alignment horizontal="left" wrapText="1"/>
    </xf>
    <xf numFmtId="0" fontId="15" fillId="6" borderId="47" xfId="0" applyFont="1" applyFill="1" applyBorder="1" applyAlignment="1">
      <alignment horizontal="left" wrapText="1"/>
    </xf>
    <xf numFmtId="0" fontId="15" fillId="6" borderId="43" xfId="0" applyFont="1" applyFill="1" applyBorder="1" applyAlignment="1">
      <alignment horizontal="center" wrapText="1"/>
    </xf>
    <xf numFmtId="0" fontId="15" fillId="6" borderId="47" xfId="0" applyFont="1" applyFill="1" applyBorder="1" applyAlignment="1">
      <alignment horizontal="center" wrapText="1"/>
    </xf>
    <xf numFmtId="0" fontId="15" fillId="6" borderId="44" xfId="0" applyFont="1" applyFill="1" applyBorder="1" applyAlignment="1">
      <alignment horizontal="center"/>
    </xf>
    <xf numFmtId="0" fontId="15" fillId="6" borderId="45" xfId="0" applyFont="1" applyFill="1" applyBorder="1" applyAlignment="1">
      <alignment horizontal="center"/>
    </xf>
    <xf numFmtId="0" fontId="15" fillId="6" borderId="46" xfId="0" applyFont="1" applyFill="1" applyBorder="1" applyAlignment="1">
      <alignment horizontal="center"/>
    </xf>
    <xf numFmtId="0" fontId="14" fillId="6" borderId="33" xfId="5" applyFont="1" applyFill="1" applyBorder="1" applyAlignment="1">
      <alignment horizontal="center" vertical="center"/>
    </xf>
    <xf numFmtId="0" fontId="14" fillId="7" borderId="34" xfId="5" applyFont="1" applyFill="1" applyBorder="1" applyAlignment="1">
      <alignment horizontal="center" vertical="center"/>
    </xf>
    <xf numFmtId="0" fontId="14" fillId="7" borderId="33" xfId="5" applyFont="1" applyFill="1" applyBorder="1" applyAlignment="1">
      <alignment horizontal="center" vertical="center"/>
    </xf>
    <xf numFmtId="0" fontId="0" fillId="8" borderId="0" xfId="0" applyFill="1" applyAlignment="1">
      <alignment horizontal="center" wrapText="1"/>
    </xf>
    <xf numFmtId="0" fontId="8" fillId="5" borderId="12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14" fillId="6" borderId="34" xfId="5" applyFont="1" applyFill="1" applyBorder="1" applyAlignment="1">
      <alignment horizontal="center" vertical="center" wrapText="1"/>
    </xf>
    <xf numFmtId="0" fontId="14" fillId="7" borderId="34" xfId="5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14" fillId="6" borderId="53" xfId="5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0" fillId="6" borderId="53" xfId="0" applyFont="1" applyFill="1" applyBorder="1" applyAlignment="1">
      <alignment horizontal="center" vertical="center" wrapText="1"/>
    </xf>
    <xf numFmtId="0" fontId="20" fillId="7" borderId="0" xfId="0" applyFont="1" applyFill="1" applyAlignment="1">
      <alignment horizontal="center" vertical="center" wrapText="1"/>
    </xf>
    <xf numFmtId="0" fontId="20" fillId="7" borderId="33" xfId="0" applyFont="1" applyFill="1" applyBorder="1" applyAlignment="1">
      <alignment horizontal="center" vertical="center" wrapText="1"/>
    </xf>
    <xf numFmtId="0" fontId="20" fillId="6" borderId="55" xfId="0" applyFont="1" applyFill="1" applyBorder="1" applyAlignment="1">
      <alignment horizontal="center" vertical="center" wrapText="1"/>
    </xf>
    <xf numFmtId="0" fontId="20" fillId="7" borderId="35" xfId="0" applyFont="1" applyFill="1" applyBorder="1" applyAlignment="1">
      <alignment horizontal="center" vertical="center" wrapText="1"/>
    </xf>
    <xf numFmtId="4" fontId="20" fillId="6" borderId="59" xfId="4" applyNumberFormat="1" applyFont="1" applyFill="1" applyBorder="1" applyAlignment="1">
      <alignment horizontal="left" vertical="center" wrapText="1" indent="1"/>
    </xf>
    <xf numFmtId="4" fontId="20" fillId="6" borderId="60" xfId="4" applyNumberFormat="1" applyFont="1" applyFill="1" applyBorder="1" applyAlignment="1">
      <alignment horizontal="left" vertical="center" wrapText="1" indent="1"/>
    </xf>
  </cellXfs>
  <cellStyles count="9">
    <cellStyle name="Comma" xfId="4" builtinId="3"/>
    <cellStyle name="Hyperlink" xfId="2" builtinId="8"/>
    <cellStyle name="Normal" xfId="0" builtinId="0"/>
    <cellStyle name="Normal 3 25" xfId="8" xr:uid="{1BD18F27-3420-4F5D-9F52-2EFA1D5D27C6}"/>
    <cellStyle name="Normal 42" xfId="5" xr:uid="{D6349562-53DB-4B37-AEDD-183AC9889387}"/>
    <cellStyle name="Normal_Template WILKS Tariff Model" xfId="6" xr:uid="{C2631321-96AE-4654-B4D9-EE4B4860D0B5}"/>
    <cellStyle name="Per cent" xfId="1" builtinId="5"/>
    <cellStyle name="Percent 2" xfId="3" xr:uid="{F8DD1E37-4B87-4DD8-A9EC-4292A7CDADF1}"/>
    <cellStyle name="Percent 2 14" xfId="7" xr:uid="{8EEBCB96-CC70-4AB4-8830-DDC8B24A407C}"/>
  </cellStyles>
  <dxfs count="4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theme="7"/>
        </patternFill>
      </fill>
    </dxf>
    <dxf>
      <font>
        <color theme="0"/>
      </font>
      <fill>
        <patternFill>
          <bgColor rgb="FFEE3224"/>
        </patternFill>
      </fill>
    </dxf>
    <dxf>
      <font>
        <color theme="1" tint="0.34998626667073579"/>
      </font>
      <fill>
        <patternFill>
          <bgColor rgb="FFFFC222"/>
        </patternFill>
      </fill>
    </dxf>
    <dxf>
      <font>
        <color theme="0"/>
      </font>
      <fill>
        <patternFill>
          <bgColor rgb="FF78A22F"/>
        </patternFill>
      </fill>
    </dxf>
    <dxf>
      <font>
        <color theme="0"/>
      </font>
      <fill>
        <patternFill>
          <bgColor rgb="FFEE3224"/>
        </patternFill>
      </fill>
    </dxf>
    <dxf>
      <font>
        <color theme="1" tint="0.34998626667073579"/>
      </font>
      <fill>
        <patternFill>
          <bgColor rgb="FFFFC222"/>
        </patternFill>
      </fill>
    </dxf>
    <dxf>
      <font>
        <color theme="0"/>
      </font>
      <fill>
        <patternFill>
          <bgColor rgb="FF78A22F"/>
        </patternFill>
      </fill>
    </dxf>
    <dxf>
      <font>
        <color theme="0"/>
      </font>
      <fill>
        <patternFill>
          <bgColor rgb="FFEE3224"/>
        </patternFill>
      </fill>
    </dxf>
    <dxf>
      <font>
        <color theme="1" tint="0.34998626667073579"/>
      </font>
      <fill>
        <patternFill>
          <bgColor rgb="FFFFC222"/>
        </patternFill>
      </fill>
    </dxf>
    <dxf>
      <font>
        <color theme="0"/>
      </font>
      <fill>
        <patternFill>
          <bgColor rgb="FF78A22F"/>
        </patternFill>
      </fill>
    </dxf>
    <dxf>
      <font>
        <color theme="0"/>
      </font>
      <fill>
        <patternFill>
          <bgColor rgb="FFEE3224"/>
        </patternFill>
      </fill>
    </dxf>
    <dxf>
      <font>
        <color theme="1" tint="0.34998626667073579"/>
      </font>
      <fill>
        <patternFill>
          <bgColor rgb="FFFFC222"/>
        </patternFill>
      </fill>
    </dxf>
    <dxf>
      <font>
        <color theme="0"/>
      </font>
      <fill>
        <patternFill>
          <bgColor rgb="FF78A22F"/>
        </patternFill>
      </fill>
    </dxf>
    <dxf>
      <font>
        <color theme="0"/>
      </font>
      <fill>
        <patternFill>
          <bgColor rgb="FFEE3224"/>
        </patternFill>
      </fill>
    </dxf>
    <dxf>
      <font>
        <color theme="1" tint="0.34998626667073579"/>
      </font>
      <fill>
        <patternFill>
          <bgColor rgb="FFFFC222"/>
        </patternFill>
      </fill>
    </dxf>
    <dxf>
      <font>
        <color theme="0"/>
      </font>
      <fill>
        <patternFill>
          <bgColor rgb="FF78A22F"/>
        </patternFill>
      </fill>
    </dxf>
    <dxf>
      <font>
        <color theme="0"/>
      </font>
      <fill>
        <patternFill>
          <bgColor rgb="FFEE3224"/>
        </patternFill>
      </fill>
    </dxf>
    <dxf>
      <font>
        <color theme="1" tint="0.34998626667073579"/>
      </font>
      <fill>
        <patternFill>
          <bgColor rgb="FFFFC222"/>
        </patternFill>
      </fill>
    </dxf>
    <dxf>
      <font>
        <color theme="0"/>
      </font>
      <fill>
        <patternFill>
          <bgColor rgb="FF78A22F"/>
        </patternFill>
      </fill>
    </dxf>
    <dxf>
      <font>
        <color theme="0"/>
      </font>
      <fill>
        <patternFill>
          <bgColor rgb="FFEE3224"/>
        </patternFill>
      </fill>
    </dxf>
    <dxf>
      <font>
        <color theme="1" tint="0.34998626667073579"/>
      </font>
      <fill>
        <patternFill>
          <bgColor rgb="FFFFC222"/>
        </patternFill>
      </fill>
    </dxf>
    <dxf>
      <font>
        <color theme="0"/>
      </font>
      <fill>
        <patternFill>
          <bgColor rgb="FF78A22F"/>
        </patternFill>
      </fill>
    </dxf>
    <dxf>
      <numFmt numFmtId="14" formatCode="0.00%"/>
    </dxf>
    <dxf>
      <numFmt numFmtId="14" formatCode="0.00%"/>
    </dxf>
    <dxf>
      <numFmt numFmtId="14" formatCode="0.0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Stats!$G$3</c:f>
              <c:strCache>
                <c:ptCount val="1"/>
                <c:pt idx="0">
                  <c:v>Generic ALFs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Stats!$A$4:$A$12</c:f>
              <c:strCache>
                <c:ptCount val="9"/>
                <c:pt idx="0">
                  <c:v>CCGT_CHP</c:v>
                </c:pt>
                <c:pt idx="1">
                  <c:v>Coal</c:v>
                </c:pt>
                <c:pt idx="2">
                  <c:v>Gas_Oil</c:v>
                </c:pt>
                <c:pt idx="3">
                  <c:v>Hydro</c:v>
                </c:pt>
                <c:pt idx="4">
                  <c:v>Nuclear</c:v>
                </c:pt>
                <c:pt idx="5">
                  <c:v>Offshore_Wind</c:v>
                </c:pt>
                <c:pt idx="6">
                  <c:v>Onshore_Wind</c:v>
                </c:pt>
                <c:pt idx="7">
                  <c:v>Pumped_Storage</c:v>
                </c:pt>
                <c:pt idx="8">
                  <c:v>Biomass</c:v>
                </c:pt>
              </c:strCache>
            </c:strRef>
          </c:cat>
          <c:val>
            <c:numRef>
              <c:f>Stats!$G$4:$G$12</c:f>
              <c:numCache>
                <c:formatCode>0.00%</c:formatCode>
                <c:ptCount val="9"/>
                <c:pt idx="0">
                  <c:v>0.51358899999999996</c:v>
                </c:pt>
                <c:pt idx="1">
                  <c:v>0.14055200000000001</c:v>
                </c:pt>
                <c:pt idx="2">
                  <c:v>4.627E-3</c:v>
                </c:pt>
                <c:pt idx="3">
                  <c:v>0.40920299999999998</c:v>
                </c:pt>
                <c:pt idx="4">
                  <c:v>0.70261200000000001</c:v>
                </c:pt>
                <c:pt idx="5">
                  <c:v>0.48216100000000001</c:v>
                </c:pt>
                <c:pt idx="6">
                  <c:v>0.35506199999999999</c:v>
                </c:pt>
                <c:pt idx="7">
                  <c:v>9.0320999999999999E-2</c:v>
                </c:pt>
                <c:pt idx="8">
                  <c:v>0.43168400000000001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DD7-4AAF-BF33-C4FC167BCDBC}"/>
            </c:ext>
          </c:extLst>
        </c:ser>
        <c:ser>
          <c:idx val="1"/>
          <c:order val="1"/>
          <c:tx>
            <c:strRef>
              <c:f>Stats!$A$14</c:f>
              <c:strCache>
                <c:ptCount val="1"/>
                <c:pt idx="0">
                  <c:v>Max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Stats!$A$4:$A$12</c:f>
              <c:strCache>
                <c:ptCount val="9"/>
                <c:pt idx="0">
                  <c:v>CCGT_CHP</c:v>
                </c:pt>
                <c:pt idx="1">
                  <c:v>Coal</c:v>
                </c:pt>
                <c:pt idx="2">
                  <c:v>Gas_Oil</c:v>
                </c:pt>
                <c:pt idx="3">
                  <c:v>Hydro</c:v>
                </c:pt>
                <c:pt idx="4">
                  <c:v>Nuclear</c:v>
                </c:pt>
                <c:pt idx="5">
                  <c:v>Offshore_Wind</c:v>
                </c:pt>
                <c:pt idx="6">
                  <c:v>Onshore_Wind</c:v>
                </c:pt>
                <c:pt idx="7">
                  <c:v>Pumped_Storage</c:v>
                </c:pt>
                <c:pt idx="8">
                  <c:v>Biomass</c:v>
                </c:pt>
              </c:strCache>
            </c:strRef>
          </c:cat>
          <c:val>
            <c:numRef>
              <c:f>Stats!$F$16:$F$24</c:f>
              <c:numCache>
                <c:formatCode>0.00%</c:formatCode>
                <c:ptCount val="9"/>
                <c:pt idx="0">
                  <c:v>0.78993018925519243</c:v>
                </c:pt>
                <c:pt idx="1">
                  <c:v>0.47386180951562523</c:v>
                </c:pt>
                <c:pt idx="2">
                  <c:v>1.644405175038053E-2</c:v>
                </c:pt>
                <c:pt idx="3">
                  <c:v>0.63495366198029457</c:v>
                </c:pt>
                <c:pt idx="4">
                  <c:v>0.82679639772559577</c:v>
                </c:pt>
                <c:pt idx="5">
                  <c:v>0.52537210644977195</c:v>
                </c:pt>
                <c:pt idx="6">
                  <c:v>0.55701849315068519</c:v>
                </c:pt>
                <c:pt idx="7">
                  <c:v>0.1253482572298327</c:v>
                </c:pt>
                <c:pt idx="8">
                  <c:v>0.87122815656565666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DD7-4AAF-BF33-C4FC167BCDBC}"/>
            </c:ext>
          </c:extLst>
        </c:ser>
        <c:ser>
          <c:idx val="2"/>
          <c:order val="2"/>
          <c:tx>
            <c:strRef>
              <c:f>Stats!$A$26</c:f>
              <c:strCache>
                <c:ptCount val="1"/>
                <c:pt idx="0">
                  <c:v>Min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Stats!$A$4:$A$12</c:f>
              <c:strCache>
                <c:ptCount val="9"/>
                <c:pt idx="0">
                  <c:v>CCGT_CHP</c:v>
                </c:pt>
                <c:pt idx="1">
                  <c:v>Coal</c:v>
                </c:pt>
                <c:pt idx="2">
                  <c:v>Gas_Oil</c:v>
                </c:pt>
                <c:pt idx="3">
                  <c:v>Hydro</c:v>
                </c:pt>
                <c:pt idx="4">
                  <c:v>Nuclear</c:v>
                </c:pt>
                <c:pt idx="5">
                  <c:v>Offshore_Wind</c:v>
                </c:pt>
                <c:pt idx="6">
                  <c:v>Onshore_Wind</c:v>
                </c:pt>
                <c:pt idx="7">
                  <c:v>Pumped_Storage</c:v>
                </c:pt>
                <c:pt idx="8">
                  <c:v>Biomass</c:v>
                </c:pt>
              </c:strCache>
            </c:strRef>
          </c:cat>
          <c:val>
            <c:numRef>
              <c:f>Stats!$F$28:$F$36</c:f>
              <c:numCache>
                <c:formatCode>0.00%</c:formatCode>
                <c:ptCount val="9"/>
                <c:pt idx="0">
                  <c:v>1.2332918223329184E-3</c:v>
                </c:pt>
                <c:pt idx="1">
                  <c:v>8.6794427461426779E-2</c:v>
                </c:pt>
                <c:pt idx="2">
                  <c:v>4.2963633398564909E-4</c:v>
                </c:pt>
                <c:pt idx="3">
                  <c:v>0.14350445776255613</c:v>
                </c:pt>
                <c:pt idx="4">
                  <c:v>8.5018529086456615E-2</c:v>
                </c:pt>
                <c:pt idx="5">
                  <c:v>0.36887272704210283</c:v>
                </c:pt>
                <c:pt idx="6">
                  <c:v>0.18723598018729229</c:v>
                </c:pt>
                <c:pt idx="7">
                  <c:v>3.6192188926940524E-2</c:v>
                </c:pt>
                <c:pt idx="8">
                  <c:v>0.45164362486828141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DD7-4AAF-BF33-C4FC167BCD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0005064"/>
        <c:axId val="620001128"/>
      </c:lineChart>
      <c:catAx>
        <c:axId val="620005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001128"/>
        <c:crosses val="autoZero"/>
        <c:auto val="1"/>
        <c:lblAlgn val="ctr"/>
        <c:lblOffset val="100"/>
        <c:noMultiLvlLbl val="0"/>
      </c:catAx>
      <c:valAx>
        <c:axId val="620001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005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Onshore wind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Stats!$A$45</c:f>
              <c:strCache>
                <c:ptCount val="1"/>
                <c:pt idx="0">
                  <c:v>Onshore_Wind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Stats!$B$38:$F$38</c:f>
              <c:strCache>
                <c:ptCount val="5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</c:strCache>
            </c:strRef>
          </c:cat>
          <c:val>
            <c:numRef>
              <c:f>Stats!$B$45:$F$45</c:f>
              <c:numCache>
                <c:formatCode>0.00%</c:formatCode>
                <c:ptCount val="5"/>
                <c:pt idx="0">
                  <c:v>0.34337699999999999</c:v>
                </c:pt>
                <c:pt idx="1">
                  <c:v>0.38459300000000002</c:v>
                </c:pt>
                <c:pt idx="2">
                  <c:v>0.35665999999999998</c:v>
                </c:pt>
                <c:pt idx="3">
                  <c:v>0.36071900000000001</c:v>
                </c:pt>
                <c:pt idx="4">
                  <c:v>0.35506199999999999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CC3-400A-AC10-471CE59D87B8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Stats!$B$38:$F$38</c:f>
              <c:strCache>
                <c:ptCount val="5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</c:strCache>
            </c:strRef>
          </c:cat>
          <c:val>
            <c:numRef>
              <c:f>Stats!$B$22:$F$22</c:f>
              <c:numCache>
                <c:formatCode>0.00%</c:formatCode>
                <c:ptCount val="5"/>
                <c:pt idx="0">
                  <c:v>0.50412572080887097</c:v>
                </c:pt>
                <c:pt idx="1">
                  <c:v>0.756935856893034</c:v>
                </c:pt>
                <c:pt idx="2">
                  <c:v>0.5561069718231435</c:v>
                </c:pt>
                <c:pt idx="3">
                  <c:v>0.57984056594376177</c:v>
                </c:pt>
                <c:pt idx="4">
                  <c:v>0.55701849315068519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CC3-400A-AC10-471CE59D87B8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Stats!$B$38:$F$38</c:f>
              <c:strCache>
                <c:ptCount val="5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</c:strCache>
            </c:strRef>
          </c:cat>
          <c:val>
            <c:numRef>
              <c:f>Stats!$B$34:$F$34</c:f>
              <c:numCache>
                <c:formatCode>0.00%</c:formatCode>
                <c:ptCount val="5"/>
                <c:pt idx="0">
                  <c:v>0.13109509959632101</c:v>
                </c:pt>
                <c:pt idx="1">
                  <c:v>0.21213706756442999</c:v>
                </c:pt>
                <c:pt idx="2">
                  <c:v>0.22086982401656313</c:v>
                </c:pt>
                <c:pt idx="3">
                  <c:v>0.2479895264116595</c:v>
                </c:pt>
                <c:pt idx="4">
                  <c:v>0.18723598018729229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CC3-400A-AC10-471CE59D87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9965928"/>
        <c:axId val="589961008"/>
      </c:lineChart>
      <c:catAx>
        <c:axId val="589965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961008"/>
        <c:crosses val="autoZero"/>
        <c:auto val="1"/>
        <c:lblAlgn val="ctr"/>
        <c:lblOffset val="100"/>
        <c:noMultiLvlLbl val="0"/>
      </c:catAx>
      <c:valAx>
        <c:axId val="589961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965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Offshore wind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Stats!$A$44</c:f>
              <c:strCache>
                <c:ptCount val="1"/>
                <c:pt idx="0">
                  <c:v>Offshore_Wind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Stats!$B$38:$F$38</c:f>
              <c:strCache>
                <c:ptCount val="5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</c:strCache>
            </c:strRef>
          </c:cat>
          <c:val>
            <c:numRef>
              <c:f>Stats!$B$44:$F$44</c:f>
              <c:numCache>
                <c:formatCode>0.00%</c:formatCode>
                <c:ptCount val="5"/>
                <c:pt idx="0">
                  <c:v>0.49505100000000002</c:v>
                </c:pt>
                <c:pt idx="1">
                  <c:v>0.49551899999999999</c:v>
                </c:pt>
                <c:pt idx="2">
                  <c:v>0.48320400000000002</c:v>
                </c:pt>
                <c:pt idx="3">
                  <c:v>0.494981</c:v>
                </c:pt>
                <c:pt idx="4">
                  <c:v>0.48216100000000001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81-4236-94CF-2C286C5DB76E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Stats!$B$38:$F$38</c:f>
              <c:strCache>
                <c:ptCount val="5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</c:strCache>
            </c:strRef>
          </c:cat>
          <c:val>
            <c:numRef>
              <c:f>Stats!$B$21:$F$21</c:f>
              <c:numCache>
                <c:formatCode>0.00%</c:formatCode>
                <c:ptCount val="5"/>
                <c:pt idx="0">
                  <c:v>0.59719514476961399</c:v>
                </c:pt>
                <c:pt idx="1">
                  <c:v>0.54991295973432897</c:v>
                </c:pt>
                <c:pt idx="2">
                  <c:v>0.53804639623681316</c:v>
                </c:pt>
                <c:pt idx="3">
                  <c:v>0.62452256247444915</c:v>
                </c:pt>
                <c:pt idx="4">
                  <c:v>0.52537210644977195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81-4236-94CF-2C286C5DB76E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Stats!$B$38:$F$38</c:f>
              <c:strCache>
                <c:ptCount val="5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</c:strCache>
            </c:strRef>
          </c:cat>
          <c:val>
            <c:numRef>
              <c:f>Stats!$B$33:$F$33</c:f>
              <c:numCache>
                <c:formatCode>0.00%</c:formatCode>
                <c:ptCount val="5"/>
                <c:pt idx="0">
                  <c:v>0.25023333288390298</c:v>
                </c:pt>
                <c:pt idx="1">
                  <c:v>0.37716158295281599</c:v>
                </c:pt>
                <c:pt idx="2">
                  <c:v>0.34422933417708951</c:v>
                </c:pt>
                <c:pt idx="3">
                  <c:v>0.35394841046220288</c:v>
                </c:pt>
                <c:pt idx="4">
                  <c:v>0.36887272704210283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81-4236-94CF-2C286C5DB7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9965928"/>
        <c:axId val="589961008"/>
      </c:lineChart>
      <c:catAx>
        <c:axId val="589965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961008"/>
        <c:crosses val="autoZero"/>
        <c:auto val="1"/>
        <c:lblAlgn val="ctr"/>
        <c:lblOffset val="100"/>
        <c:noMultiLvlLbl val="0"/>
      </c:catAx>
      <c:valAx>
        <c:axId val="589961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965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Nuclear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Stats!$A$43</c:f>
              <c:strCache>
                <c:ptCount val="1"/>
                <c:pt idx="0">
                  <c:v>Nuclear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Stats!$B$38:$F$38</c:f>
              <c:strCache>
                <c:ptCount val="5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</c:strCache>
            </c:strRef>
          </c:cat>
          <c:val>
            <c:numRef>
              <c:f>Stats!$B$43:$F$43</c:f>
              <c:numCache>
                <c:formatCode>0.00%</c:formatCode>
                <c:ptCount val="5"/>
                <c:pt idx="0">
                  <c:v>0.76400100000000004</c:v>
                </c:pt>
                <c:pt idx="1">
                  <c:v>0.76317800000000002</c:v>
                </c:pt>
                <c:pt idx="2">
                  <c:v>0.77564500000000003</c:v>
                </c:pt>
                <c:pt idx="3">
                  <c:v>0.75843400000000005</c:v>
                </c:pt>
                <c:pt idx="4">
                  <c:v>0.70261200000000001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6C1-4B8C-9D16-EE2FA34C98F8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Stats!$B$38:$F$38</c:f>
              <c:strCache>
                <c:ptCount val="5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</c:strCache>
            </c:strRef>
          </c:cat>
          <c:val>
            <c:numRef>
              <c:f>Stats!$B$20:$F$20</c:f>
              <c:numCache>
                <c:formatCode>0.00%</c:formatCode>
                <c:ptCount val="5"/>
                <c:pt idx="0">
                  <c:v>0.83293933870734604</c:v>
                </c:pt>
                <c:pt idx="1">
                  <c:v>0.85161689582172095</c:v>
                </c:pt>
                <c:pt idx="2">
                  <c:v>0.98017992613044502</c:v>
                </c:pt>
                <c:pt idx="3">
                  <c:v>0.81947872134942323</c:v>
                </c:pt>
                <c:pt idx="4">
                  <c:v>0.82679639772559577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6C1-4B8C-9D16-EE2FA34C98F8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Stats!$B$38:$F$38</c:f>
              <c:strCache>
                <c:ptCount val="5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</c:strCache>
            </c:strRef>
          </c:cat>
          <c:val>
            <c:numRef>
              <c:f>Stats!$B$32:$F$32</c:f>
              <c:numCache>
                <c:formatCode>0.00%</c:formatCode>
                <c:ptCount val="5"/>
                <c:pt idx="0">
                  <c:v>0.71226459331399705</c:v>
                </c:pt>
                <c:pt idx="1">
                  <c:v>0.68208599259612801</c:v>
                </c:pt>
                <c:pt idx="2">
                  <c:v>0.24081254208075922</c:v>
                </c:pt>
                <c:pt idx="3">
                  <c:v>0.14312532240437167</c:v>
                </c:pt>
                <c:pt idx="4">
                  <c:v>8.5018529086456615E-2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6C1-4B8C-9D16-EE2FA34C98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9965928"/>
        <c:axId val="589961008"/>
      </c:lineChart>
      <c:catAx>
        <c:axId val="589965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961008"/>
        <c:crosses val="autoZero"/>
        <c:auto val="1"/>
        <c:lblAlgn val="ctr"/>
        <c:lblOffset val="100"/>
        <c:noMultiLvlLbl val="0"/>
      </c:catAx>
      <c:valAx>
        <c:axId val="589961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965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438150</xdr:colOff>
      <xdr:row>2</xdr:row>
      <xdr:rowOff>80962</xdr:rowOff>
    </xdr:from>
    <xdr:to>
      <xdr:col>16</xdr:col>
      <xdr:colOff>133350</xdr:colOff>
      <xdr:row>16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15A1385-34B3-4279-A785-C36DBBF63C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285750</xdr:colOff>
      <xdr:row>19</xdr:row>
      <xdr:rowOff>23812</xdr:rowOff>
    </xdr:from>
    <xdr:to>
      <xdr:col>15</xdr:col>
      <xdr:colOff>590550</xdr:colOff>
      <xdr:row>33</xdr:row>
      <xdr:rowOff>100012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54B5FA5-F2F3-4A1A-89B4-72485F4F9F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295275</xdr:colOff>
      <xdr:row>34</xdr:row>
      <xdr:rowOff>152400</xdr:rowOff>
    </xdr:from>
    <xdr:to>
      <xdr:col>15</xdr:col>
      <xdr:colOff>600075</xdr:colOff>
      <xdr:row>50</xdr:row>
      <xdr:rowOff>38100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5877D3-6A80-45AE-BB53-4956BE557E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323850</xdr:colOff>
      <xdr:row>51</xdr:row>
      <xdr:rowOff>104775</xdr:rowOff>
    </xdr:from>
    <xdr:to>
      <xdr:col>16</xdr:col>
      <xdr:colOff>19050</xdr:colOff>
      <xdr:row>65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A544C25-61E5-4223-9A63-04FC8645FD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283369</xdr:colOff>
      <xdr:row>54</xdr:row>
      <xdr:rowOff>83344</xdr:rowOff>
    </xdr:from>
    <xdr:to>
      <xdr:col>4</xdr:col>
      <xdr:colOff>1219959</xdr:colOff>
      <xdr:row>83</xdr:row>
      <xdr:rowOff>94981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1C3BBE8-3443-43A0-8D55-89B9DB740E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9119" y="10818019"/>
          <a:ext cx="5003765" cy="553613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557213</xdr:colOff>
      <xdr:row>3</xdr:row>
      <xdr:rowOff>107157</xdr:rowOff>
    </xdr:from>
    <xdr:to>
      <xdr:col>24</xdr:col>
      <xdr:colOff>100772</xdr:colOff>
      <xdr:row>29</xdr:row>
      <xdr:rowOff>178325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363490E-871D-4A50-8205-B5F59F4B8C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166057" y="678657"/>
          <a:ext cx="5008528" cy="553613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dy Pace" refreshedDate="44860.75474340278" createdVersion="6" refreshedVersion="8" minRefreshableVersion="3" recordCount="167" xr:uid="{8DC3ED7E-E8E2-4D64-9800-CC1AC79F1322}">
  <cacheSource type="worksheet">
    <worksheetSource ref="O6:U173" sheet="Data"/>
  </cacheSource>
  <cacheFields count="7">
    <cacheField name="Power Station" numFmtId="164">
      <sharedItems/>
    </cacheField>
    <cacheField name="Technology" numFmtId="0">
      <sharedItems count="9">
        <s v="Offshore_Wind"/>
        <s v="Coal"/>
        <s v="Onshore_Wind"/>
        <s v="CCGT_CHP"/>
        <s v="Hydro"/>
        <s v="Gas_Oil"/>
        <s v="Pumped_Storage"/>
        <s v="Nuclear"/>
        <s v="Biomass"/>
      </sharedItems>
    </cacheField>
    <cacheField name="2015/16" numFmtId="164">
      <sharedItems containsMixedTypes="1" containsNumber="1" minValue="4.5171427134897701E-4" maxValue="0.97994229362797602"/>
    </cacheField>
    <cacheField name="2016/17" numFmtId="164">
      <sharedItems containsMixedTypes="1" containsNumber="1" minValue="7.4029109589041097E-4" maxValue="0.864413034242422"/>
    </cacheField>
    <cacheField name="2017/18" numFmtId="164">
      <sharedItems containsBlank="1" containsMixedTypes="1" containsNumber="1" minValue="1.0777843954734961E-4" maxValue="0.98017992613044502"/>
    </cacheField>
    <cacheField name="2018/19" numFmtId="164">
      <sharedItems containsBlank="1" containsMixedTypes="1" containsNumber="1" minValue="8.840025696070777E-4" maxValue="0.96554645892531987"/>
    </cacheField>
    <cacheField name="2019/20" numFmtId="164">
      <sharedItems containsBlank="1" containsMixedTypes="1" containsNumber="1" minValue="1.282166964462974E-4" maxValue="0.8712281565656566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dy Pace" refreshedDate="44860.754808101854" createdVersion="6" refreshedVersion="8" minRefreshableVersion="3" recordCount="147" xr:uid="{F841F7B6-A50A-4A6A-9FEB-D2AED19D6060}">
  <cacheSource type="worksheet">
    <worksheetSource ref="O6:U153" sheet="Data"/>
  </cacheSource>
  <cacheFields count="7">
    <cacheField name="Power Station" numFmtId="164">
      <sharedItems/>
    </cacheField>
    <cacheField name="Technology" numFmtId="0">
      <sharedItems count="9">
        <s v="Offshore_Wind"/>
        <s v="Coal"/>
        <s v="Onshore_Wind"/>
        <s v="CCGT_CHP"/>
        <s v="Hydro"/>
        <s v="Gas_Oil"/>
        <s v="Pumped_Storage"/>
        <s v="Nuclear"/>
        <s v="Biomass"/>
      </sharedItems>
    </cacheField>
    <cacheField name="2015/16" numFmtId="164">
      <sharedItems containsMixedTypes="1" containsNumber="1" minValue="4.5171427134897701E-4" maxValue="0.83293933870734604"/>
    </cacheField>
    <cacheField name="2016/17" numFmtId="164">
      <sharedItems containsMixedTypes="1" containsNumber="1" minValue="7.4029109589041097E-4" maxValue="0.85161689582172095"/>
    </cacheField>
    <cacheField name="2017/18" numFmtId="164">
      <sharedItems containsBlank="1" containsMixedTypes="1" containsNumber="1" minValue="2.8769243313763864E-4" maxValue="0.98017992613044502"/>
    </cacheField>
    <cacheField name="2018/19" numFmtId="164">
      <sharedItems containsBlank="1" containsMixedTypes="1" containsNumber="1" minValue="8.840025696070777E-4" maxValue="0.90717961462300611"/>
    </cacheField>
    <cacheField name="2019/20" numFmtId="164">
      <sharedItems containsBlank="1" containsMixedTypes="1" containsNumber="1" minValue="4.2963633398564909E-4" maxValue="0.8712281565656566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67">
  <r>
    <s v="ABERDEEN"/>
    <x v="0"/>
    <s v=""/>
    <s v=""/>
    <s v=""/>
    <n v="0.43487678811546904"/>
    <n v="0.40460046259771937"/>
  </r>
  <r>
    <s v="ABERTHAW"/>
    <x v="1"/>
    <n v="0.50833521943176097"/>
    <n v="5.0742028560084002E-2"/>
    <n v="4.1986837545023969E-2"/>
    <n v="2.8386676721650884E-2"/>
    <m/>
  </r>
  <r>
    <s v="ACHRUACH"/>
    <x v="2"/>
    <n v="0.36714027556546602"/>
    <n v="0.44346390039290601"/>
    <n v="0.4220045582457258"/>
    <n v="0.44623542805100136"/>
    <n v="0.38947573802697272"/>
  </r>
  <r>
    <s v="AFTON"/>
    <x v="2"/>
    <s v=""/>
    <s v=""/>
    <n v="0.37371288584474888"/>
    <n v="0.54871162112932603"/>
    <n v="0.44902118493150656"/>
  </r>
  <r>
    <s v="AIKENGALL II"/>
    <x v="2"/>
    <s v=""/>
    <s v=""/>
    <n v="0.22445943737769081"/>
    <n v="0.26238604524460063"/>
    <n v="0.25340007093933481"/>
  </r>
  <r>
    <s v="AN SUIDHE"/>
    <x v="2"/>
    <n v="0.34093801902193099"/>
    <n v="0.41232310667896799"/>
    <n v="0.36294531786026923"/>
    <n v="0.38003352185320338"/>
    <n v="0.36643000449523216"/>
  </r>
  <r>
    <s v="ARECLEOCH"/>
    <x v="2"/>
    <n v="0.197246025594809"/>
    <n v="0.351728172314348"/>
    <n v="0.30682650704958742"/>
    <n v="0.33750716214488885"/>
    <n v="0.29855728590883429"/>
  </r>
  <r>
    <s v="BAD A CHEO"/>
    <x v="2"/>
    <s v=""/>
    <s v=""/>
    <s v=""/>
    <n v="0.44180259092944207"/>
    <n v="0.40206026883240242"/>
  </r>
  <r>
    <s v="BAGLAN BAY"/>
    <x v="3"/>
    <n v="0.55203024845311399"/>
    <n v="0.24289057598769101"/>
    <n v="0.17738995578552047"/>
    <n v="0.12820809657216015"/>
    <n v="1.3896571620011914E-3"/>
  </r>
  <r>
    <s v="BARROW"/>
    <x v="0"/>
    <n v="0.44258400177574803"/>
    <n v="0.47041739599188198"/>
    <n v="0.39029169330289198"/>
    <n v="0.41026065826755626"/>
    <n v="0.36887272704210283"/>
  </r>
  <r>
    <s v="BEATRICE"/>
    <x v="0"/>
    <s v=""/>
    <s v=""/>
    <s v=""/>
    <n v="0.62452256247444915"/>
    <n v="0.4744448478706555"/>
  </r>
  <r>
    <s v="BEAULY CASCADE"/>
    <x v="4"/>
    <n v="0.304872009743754"/>
    <n v="0.21993679137922001"/>
    <n v="0.34507201068427312"/>
    <n v="0.38307326517270474"/>
    <n v="0.33618101190224137"/>
  </r>
  <r>
    <s v="BEINNEUN"/>
    <x v="2"/>
    <s v=""/>
    <n v="0.25821378974487902"/>
    <n v="0.37920176993004062"/>
    <n v="0.37875722853060573"/>
    <n v="0.39940228519961407"/>
  </r>
  <r>
    <s v="BHLARAIDH"/>
    <x v="2"/>
    <s v=""/>
    <n v="0.46320944740402498"/>
    <n v="0.40195548473702009"/>
    <n v="0.38847256058996327"/>
    <n v="0.35510459580585013"/>
  </r>
  <r>
    <s v="BLACK LAW"/>
    <x v="2"/>
    <n v="0.23462257952170901"/>
    <n v="0.21213706756442999"/>
    <n v="0.26365768322885225"/>
    <n v="0.26149244871260474"/>
    <n v="0.18723598018729229"/>
  </r>
  <r>
    <s v="BLACKCRAIG WINDFARM"/>
    <x v="2"/>
    <s v=""/>
    <s v=""/>
    <n v="0.40366615739182221"/>
    <n v="0.50273909686283136"/>
    <n v="0.4890359384036389"/>
  </r>
  <r>
    <s v="BLACKLAW EXTENSION"/>
    <x v="2"/>
    <n v="0.13109509959632101"/>
    <n v="0.30487027968036501"/>
    <n v="0.33991593987823437"/>
    <n v="0.35245828400121304"/>
    <n v="0.30889366438356147"/>
  </r>
  <r>
    <s v="BRIMSDOWN"/>
    <x v="3"/>
    <n v="0.45061451646297801"/>
    <n v="0.27616835465350498"/>
    <n v="0.34175698712658853"/>
    <n v="0.48505014429301635"/>
    <n v="4.9608316287526676E-2"/>
  </r>
  <r>
    <s v="BURBO BANK EXT"/>
    <x v="0"/>
    <n v="0.25023333288390298"/>
    <n v="0.49385001842663501"/>
    <n v="0.42522015379498795"/>
    <n v="0.49138070023521352"/>
    <n v="0.45961006718855363"/>
  </r>
  <r>
    <s v="CARRAIG GHEAL"/>
    <x v="2"/>
    <n v="0.40421056680563799"/>
    <n v="0.45537137184832199"/>
    <n v="0.45747172920389118"/>
    <n v="0.49133095004751748"/>
    <n v="0.45898513996426454"/>
  </r>
  <r>
    <s v="CARRINGTON"/>
    <x v="3"/>
    <n v="0.58011467672738204"/>
    <n v="0.588066414019771"/>
    <n v="0.65427489148978868"/>
    <n v="0.45670811302768322"/>
    <n v="0.36505121355813375"/>
  </r>
  <r>
    <s v="CLUNIE"/>
    <x v="4"/>
    <n v="0.32829734596531501"/>
    <n v="0.32169911552151798"/>
    <n v="0.3685003265858891"/>
    <n v="0.47597725553260561"/>
    <n v="0.40744521147185225"/>
  </r>
  <r>
    <s v="CLYDE (NORTH)"/>
    <x v="2"/>
    <n v="0.26885827469840801"/>
    <n v="0.39261850077119598"/>
    <n v="0.41488989093525003"/>
    <n v="0.43604234881481296"/>
    <n v="0.37758597368790114"/>
  </r>
  <r>
    <s v="CLYDE (SOUTH)"/>
    <x v="2"/>
    <n v="0.34875075158115898"/>
    <n v="0.39163405708471899"/>
    <n v="0.38729567273603904"/>
    <n v="0.26627113880120645"/>
    <n v="0.36302836243937542"/>
  </r>
  <r>
    <s v="CONNAHS QUAY"/>
    <x v="3"/>
    <n v="0.37458810965521799"/>
    <n v="0.20084575565813001"/>
    <n v="0.19054597197405865"/>
    <n v="0.14737865734141103"/>
    <n v="0.19865027471709282"/>
  </r>
  <r>
    <s v="CONON CASCADE"/>
    <x v="4"/>
    <n v="0.486782110595463"/>
    <n v="0.50854726848313003"/>
    <n v="0.5079405500231774"/>
    <n v="0.57403388573262804"/>
    <n v="0.54290029198169432"/>
  </r>
  <r>
    <s v="CORBY"/>
    <x v="3"/>
    <s v=""/>
    <s v=""/>
    <n v="1.865010561495804E-2"/>
    <n v="3.3967599784691291E-3"/>
    <n v="3.4937029572188263E-3"/>
  </r>
  <r>
    <s v="CORRIEGARTH"/>
    <x v="2"/>
    <s v=""/>
    <n v="0.41201308318443502"/>
    <n v="0.44748420521474425"/>
    <n v="0.46190240159974594"/>
    <n v="0.50559413837601785"/>
  </r>
  <r>
    <s v="CORRIEMOILLIE"/>
    <x v="2"/>
    <s v=""/>
    <n v="0.30421041816870897"/>
    <n v="0.30798490747416485"/>
    <n v="0.36371777154635165"/>
    <n v="0.32930276856524798"/>
  </r>
  <r>
    <s v="CORYTON"/>
    <x v="3"/>
    <n v="0.63038258875570796"/>
    <n v="0.16402197017694101"/>
    <n v="0.23477729566210045"/>
    <n v="0.39089949154712694"/>
    <n v="0.31173206934931202"/>
  </r>
  <r>
    <s v="COTTAM"/>
    <x v="1"/>
    <n v="0.14938710884703199"/>
    <n v="0.21658024514840199"/>
    <n v="0.14431891061643834"/>
    <n v="3.5300563923041879E-2"/>
    <m/>
  </r>
  <r>
    <s v="COTTAM DEVELOPMENT CENTRE"/>
    <x v="3"/>
    <n v="0.67248224669094303"/>
    <n v="0.56300656789377601"/>
    <n v="0.7752697291057411"/>
    <n v="0.55583157426168051"/>
    <n v="0.59605162126109346"/>
  </r>
  <r>
    <s v="COUR"/>
    <x v="2"/>
    <s v=""/>
    <n v="0.55427298140104797"/>
    <n v="0.5561069718231435"/>
    <n v="0.57877006419654276"/>
    <n v="0.55701849315068519"/>
  </r>
  <r>
    <s v="COWES"/>
    <x v="5"/>
    <n v="5.3193958798981996E-3"/>
    <n v="6.94162998615058E-3"/>
    <n v="3.9504484670580561E-4"/>
    <n v="8.840025696070777E-4"/>
    <n v="7.3962981082844118E-4"/>
  </r>
  <r>
    <s v="COWLEY"/>
    <x v="6"/>
    <s v=""/>
    <s v=""/>
    <s v=""/>
    <s v=""/>
    <s v=""/>
  </r>
  <r>
    <s v="CROSSDYKES"/>
    <x v="2"/>
    <s v=""/>
    <s v=""/>
    <s v=""/>
    <s v=""/>
    <s v=""/>
  </r>
  <r>
    <s v="CRUACHAN"/>
    <x v="6"/>
    <n v="7.1914205064342096E-2"/>
    <n v="9.6225170454545497E-2"/>
    <n v="6.5778182337069321E-2"/>
    <n v="8.028382570582894E-2"/>
    <n v="8.265512972187633E-2"/>
  </r>
  <r>
    <s v="CRYSTAL RIG II"/>
    <x v="2"/>
    <n v="0.40267936437032598"/>
    <n v="0.52580234597313202"/>
    <n v="0.48726707613658921"/>
    <n v="0.49791847578601484"/>
    <n v="0.48499530805373581"/>
  </r>
  <r>
    <s v="CRYSTAL RIG III"/>
    <x v="2"/>
    <s v=""/>
    <n v="0.51902032459797798"/>
    <n v="0.49531357951161409"/>
    <n v="0.53870386044455021"/>
    <n v="0.52948173515981711"/>
  </r>
  <r>
    <s v="DAMHEAD CREEK"/>
    <x v="3"/>
    <n v="0.68111906733032701"/>
    <n v="0.63510756785501599"/>
    <n v="0.45245310431379221"/>
    <n v="0.30038960687981647"/>
    <n v="0.24503541453466554"/>
  </r>
  <r>
    <s v="DEESIDE"/>
    <x v="3"/>
    <n v="0.27109004171057199"/>
    <n v="0.20816400035813401"/>
    <m/>
    <m/>
    <m/>
  </r>
  <r>
    <s v="DERSALLOCH"/>
    <x v="2"/>
    <s v=""/>
    <n v="0.39857562868109397"/>
    <n v="0.35205181986632256"/>
    <n v="0.37105773507827117"/>
    <n v="0.32315183475613851"/>
  </r>
  <r>
    <s v="DIDCOT B"/>
    <x v="3"/>
    <n v="0.50135842185888901"/>
    <n v="0.441233777213139"/>
    <n v="0.50993762706660373"/>
    <n v="0.50241951989510869"/>
    <n v="0.41880565525114199"/>
  </r>
  <r>
    <s v="DIDCOT GTS"/>
    <x v="5"/>
    <n v="4.5171427134897701E-4"/>
    <n v="6.3372002139125798E-3"/>
    <n v="7.1149014311114771E-3"/>
    <n v="5.1297210233913308E-3"/>
    <n v="7.3721209794269161E-4"/>
  </r>
  <r>
    <s v="DINORWIG"/>
    <x v="6"/>
    <n v="0.15959556169383099"/>
    <n v="0.14946748554311201"/>
    <n v="0.12502672260551723"/>
    <n v="8.2962556132250759E-2"/>
    <n v="7.3817290007110389E-2"/>
  </r>
  <r>
    <s v="DORENELL"/>
    <x v="2"/>
    <s v=""/>
    <s v=""/>
    <s v=""/>
    <n v="0.5489899001008508"/>
    <n v="0.50435526791011986"/>
  </r>
  <r>
    <s v="DRAX"/>
    <x v="1"/>
    <n v="0.62270490335673701"/>
    <n v="0.55889599091784803"/>
    <n v="0.50959298889192828"/>
    <n v="0.46759111076369447"/>
    <n v="0.47386180951562523"/>
  </r>
  <r>
    <s v="DUDGEON"/>
    <x v="0"/>
    <s v=""/>
    <n v="0.46978164326484001"/>
    <n v="0.47252467237442924"/>
    <n v="0.54111520833333204"/>
    <n v="0.50443556421232805"/>
  </r>
  <r>
    <s v="DUNGENESS B"/>
    <x v="7"/>
    <n v="0.79340330167886197"/>
    <n v="0.68208599259612801"/>
    <n v="0.39894543124184606"/>
    <m/>
    <m/>
  </r>
  <r>
    <s v="DUNLAW EXTENSION"/>
    <x v="2"/>
    <n v="0.26554948390314997"/>
    <n v="0.31084012125398103"/>
    <n v="0.28460390238287098"/>
    <n v="0.29870400345930664"/>
    <n v="0.26528778251026314"/>
  </r>
  <r>
    <s v="DUNMAGLASS"/>
    <x v="2"/>
    <s v=""/>
    <n v="0.756935856893034"/>
    <n v="0.51522792431749731"/>
    <n v="0.50424643331201979"/>
    <n v="0.41627540804430652"/>
  </r>
  <r>
    <s v="EAST ANGLIA 1"/>
    <x v="0"/>
    <s v=""/>
    <s v=""/>
    <s v=""/>
    <s v=""/>
    <n v="0.49026558722804298"/>
  </r>
  <r>
    <s v="EDINBANE WIND"/>
    <x v="2"/>
    <n v="0.32500929510511201"/>
    <n v="0.34592910517724501"/>
    <n v="0.34993766406370636"/>
    <n v="0.32674372816627534"/>
    <n v="0.30133773685835968"/>
  </r>
  <r>
    <s v="ERROCHTY"/>
    <x v="4"/>
    <n v="0.16177510502283099"/>
    <n v="0.13608132115677299"/>
    <n v="0.1794916301369863"/>
    <n v="0.26512633424408044"/>
    <n v="0.19392806849315056"/>
  </r>
  <r>
    <s v="EWE HILL"/>
    <x v="2"/>
    <s v=""/>
    <n v="0.33184895796745101"/>
    <n v="0.32912091090036294"/>
    <n v="0.36631275979636507"/>
    <n v="0.29598037993208826"/>
  </r>
  <r>
    <s v="FALLAGO"/>
    <x v="2"/>
    <n v="0.43217618673896502"/>
    <n v="0.494158411022324"/>
    <n v="0.47923213311770679"/>
    <n v="0.51846654902853673"/>
    <n v="0.50974490978564158"/>
  </r>
  <r>
    <s v="FARR WINDFARM"/>
    <x v="2"/>
    <n v="0.34176565291840399"/>
    <n v="0.38304598471312301"/>
    <n v="0.39569259355767322"/>
    <n v="0.40976067281420775"/>
    <n v="0.3814309919098674"/>
  </r>
  <r>
    <s v="FASNAKYLE G1 &amp; G3"/>
    <x v="4"/>
    <n v="0.30976839884852098"/>
    <n v="0.38167328022632502"/>
    <n v="0.43655377953146718"/>
    <n v="0.54648632642354"/>
    <n v="0.49134500943021969"/>
  </r>
  <r>
    <s v="FAWLEY CHP"/>
    <x v="3"/>
    <n v="0.632006259753772"/>
    <n v="0.760792769204092"/>
    <n v="0.68289945306629674"/>
    <n v="0.65629189939706289"/>
    <n v="0.70096816657996652"/>
  </r>
  <r>
    <s v="FFESTINIOG"/>
    <x v="6"/>
    <n v="5.6748704020801601E-2"/>
    <n v="4.2117838977676299E-2"/>
    <n v="2.9504081684424151E-2"/>
    <n v="2.1464438815523183E-2"/>
    <n v="3.6192188926940524E-2"/>
  </r>
  <r>
    <s v="FIDDLERS FERRY"/>
    <x v="1"/>
    <n v="8.2478041080199002E-2"/>
    <n v="0.139908421362331"/>
    <n v="5.7753400571168539E-2"/>
    <n v="0.17243807774522846"/>
    <m/>
  </r>
  <r>
    <s v="FINLARIG"/>
    <x v="4"/>
    <n v="0.49640155666251601"/>
    <n v="0.52641482634564896"/>
    <n v="0.64138724920437251"/>
    <n v="0.69504300518849271"/>
    <n v="0.61498243392832275"/>
  </r>
  <r>
    <s v="FOYERS"/>
    <x v="6"/>
    <n v="0.113046172374429"/>
    <n v="0.145333159436834"/>
    <n v="0.14927812024353121"/>
    <n v="7.6085702034001501E-2"/>
    <n v="0.1253482572298327"/>
  </r>
  <r>
    <s v="FREASDAIL"/>
    <x v="2"/>
    <s v=""/>
    <n v="0.38970883726192102"/>
    <n v="0.40460733164671525"/>
    <n v="0.42071778745959143"/>
    <n v="0.38529047369287073"/>
  </r>
  <r>
    <s v="GALAWHISTLE"/>
    <x v="2"/>
    <s v=""/>
    <n v="0.42445535743829199"/>
    <n v="0.47444322637482628"/>
    <n v="0.50013662852089491"/>
    <n v="0.491133096337106"/>
  </r>
  <r>
    <s v="GALLOPER"/>
    <x v="0"/>
    <s v=""/>
    <s v=""/>
    <n v="0.53804639623681316"/>
    <n v="0.54241569539968237"/>
    <n v="0.51748424296698659"/>
  </r>
  <r>
    <s v="GARRY CASCADE"/>
    <x v="4"/>
    <n v="0.61049780401345799"/>
    <n v="0.60000964011055002"/>
    <n v="0.54201171292958428"/>
    <n v="0.57047103285878908"/>
    <n v="0.63495366198029457"/>
  </r>
  <r>
    <s v="GLANDFORD BRIGG"/>
    <x v="3"/>
    <n v="2.7682205617822E-2"/>
    <n v="1.84180838060975E-2"/>
    <n v="1.0295040588533739E-2"/>
    <n v="6.3783969016209443E-3"/>
    <n v="1.2332918223329184E-3"/>
  </r>
  <r>
    <s v="GLEN APP"/>
    <x v="2"/>
    <s v=""/>
    <n v="0.248393296746932"/>
    <n v="0.22086982401656313"/>
    <n v="0.2621838937820305"/>
    <n v="0.25577180294392876"/>
  </r>
  <r>
    <s v="GLENDOE"/>
    <x v="4"/>
    <n v="0.23860458746417801"/>
    <n v="0.240105310790244"/>
    <n v="0.31607580297192173"/>
    <n v="0.36095100906917732"/>
    <n v="0.33879100218940295"/>
  </r>
  <r>
    <s v="GLENMORISTON"/>
    <x v="4"/>
    <n v="0.346708965943683"/>
    <n v="0.44395957635717898"/>
    <n v="0.37828274645826016"/>
    <n v="0.45182887446873238"/>
    <n v="0.42743256498067456"/>
  </r>
  <r>
    <s v="GORDONBUSH"/>
    <x v="2"/>
    <n v="0.50412572080887097"/>
    <n v="0.34176195694716299"/>
    <n v="0.38622658838878016"/>
    <n v="0.41400253545407789"/>
    <n v="0.31227801206784717"/>
  </r>
  <r>
    <s v="GRAIN"/>
    <x v="3"/>
    <n v="0.53822697901710603"/>
    <n v="0.397755364544297"/>
    <n v="0.50292769329637099"/>
    <n v="0.4926556834473424"/>
    <n v="0.46875869220373129"/>
  </r>
  <r>
    <s v="GRANGEMOUTH"/>
    <x v="3"/>
    <n v="0.51455779109588995"/>
    <n v="0.58978594939117202"/>
    <n v="0.63565922754946724"/>
    <n v="0.62343394713873723"/>
    <n v="0.54975826388889193"/>
  </r>
  <r>
    <s v="GREAT YARMOUTH"/>
    <x v="3"/>
    <n v="0.63512032949997199"/>
    <n v="0.501520629404138"/>
    <n v="0.36591052973472493"/>
    <n v="0.53444590977101314"/>
    <n v="0.37802723336594818"/>
  </r>
  <r>
    <s v="GREATER GABBARD"/>
    <x v="0"/>
    <n v="0.43113151301369901"/>
    <n v="0.46493850981735102"/>
    <n v="0.39973529703196348"/>
    <n v="0.4737069082422587"/>
    <n v="0.44656431506849326"/>
  </r>
  <r>
    <s v="GRIFFIN WIND"/>
    <x v="2"/>
    <n v="0.25822831413394698"/>
    <n v="0.28896986809802699"/>
    <n v="0.27368359081818927"/>
    <n v="0.27582611279159963"/>
    <n v="0.24297971050809353"/>
  </r>
  <r>
    <s v="GUNFLEET SANDS I"/>
    <x v="0"/>
    <n v="0.45794015019586098"/>
    <n v="0.47301896188426201"/>
    <n v="0.39807995438360733"/>
    <n v="0.45494466574953779"/>
    <n v="0.42051541952911803"/>
  </r>
  <r>
    <s v="GUNFLEET SANDS II"/>
    <x v="0"/>
    <n v="0.43989288670091298"/>
    <n v="0.46992754530536501"/>
    <n v="0.39645290560787672"/>
    <n v="0.45041894709130093"/>
    <n v="0.41840004815924614"/>
  </r>
  <r>
    <s v="GWYNT Y MOR"/>
    <x v="0"/>
    <n v="0.448323335998282"/>
    <n v="0.504030505306031"/>
    <n v="0.42833066122539898"/>
    <n v="0.45316476405469613"/>
    <n v="0.41725460837191664"/>
  </r>
  <r>
    <s v="HADYARD HILL"/>
    <x v="2"/>
    <n v="0.31436362732595802"/>
    <n v="0.340375022282559"/>
    <n v="0.31273504783322137"/>
    <n v="0.33531240598522077"/>
    <n v="0.29928488534196401"/>
  </r>
  <r>
    <s v="HALSARY WIND FARM"/>
    <x v="2"/>
    <s v=""/>
    <s v=""/>
    <s v=""/>
    <s v=""/>
    <s v=""/>
  </r>
  <r>
    <s v="HARESTANES"/>
    <x v="2"/>
    <n v="0.22546389403880401"/>
    <n v="0.29012459543378999"/>
    <n v="0.23847288675799086"/>
    <n v="0.29020462477231312"/>
    <n v="0.27925306484018253"/>
  </r>
  <r>
    <s v="HARTLEPOOL"/>
    <x v="7"/>
    <n v="0.78039047981145004"/>
    <n v="0.80621774296058402"/>
    <n v="0.85448870288613321"/>
    <n v="0.78365033396564943"/>
    <n v="0.82679639772559577"/>
  </r>
  <r>
    <s v="HEYSHAM"/>
    <x v="7"/>
    <n v="0.79616878170588201"/>
    <n v="0.85161689582172095"/>
    <n v="0.77351182144216135"/>
    <n v="0.81947872134942323"/>
    <n v="0.72348830606609971"/>
  </r>
  <r>
    <s v="HINKLEY POINT B"/>
    <x v="7"/>
    <n v="0.71226459331399705"/>
    <n v="0.834643153267142"/>
    <n v="0.79846247702907991"/>
    <n v="0.72333861562192603"/>
    <n v="8.5018529086456615E-2"/>
  </r>
  <r>
    <s v="HORNSEA 1A"/>
    <x v="0"/>
    <s v=""/>
    <s v=""/>
    <s v=""/>
    <s v=""/>
    <n v="0.50027818122146195"/>
  </r>
  <r>
    <s v="HORNSEA 1B"/>
    <x v="0"/>
    <s v=""/>
    <s v=""/>
    <s v=""/>
    <n v="0.56165959016393507"/>
    <n v="0.52537210644977195"/>
  </r>
  <r>
    <s v="HORNSEA 1C"/>
    <x v="0"/>
    <s v=""/>
    <s v=""/>
    <s v=""/>
    <s v=""/>
    <n v="0.50952553767123065"/>
  </r>
  <r>
    <s v="HUMBER GATEWAY"/>
    <x v="0"/>
    <n v="0.59719514476961399"/>
    <n v="0.54991295973432897"/>
    <n v="0.46835106268161059"/>
    <n v="0.50307174097532537"/>
    <n v="0.47468159194686627"/>
  </r>
  <r>
    <s v="HUNTERSTON"/>
    <x v="7"/>
    <n v="0.83293933870734604"/>
    <n v="0.79864447069802602"/>
    <n v="0.24081254208075922"/>
    <n v="0.14312532240437167"/>
    <n v="0.4967169097031961"/>
  </r>
  <r>
    <s v="IMMINGHAM"/>
    <x v="3"/>
    <n v="0.71955030591358005"/>
    <n v="0.64317510881300999"/>
    <n v="0.72998010127763913"/>
    <n v="0.69294584589536445"/>
    <n v="0.6974127329966876"/>
  </r>
  <r>
    <s v="INDIAN QUEENS"/>
    <x v="5"/>
    <n v="8.4737442922374403E-4"/>
    <n v="7.4029109589041097E-4"/>
    <n v="2.8769243313763864E-4"/>
    <n v="1.7888962073900603E-3"/>
    <n v="4.2963633398564909E-4"/>
  </r>
  <r>
    <s v="J G PEARS"/>
    <x v="8"/>
    <s v=""/>
    <s v=""/>
    <n v="0.36313469441517388"/>
    <n v="0.4354790966092178"/>
    <n v="0.45164362486828141"/>
  </r>
  <r>
    <s v="KEADBY"/>
    <x v="3"/>
    <n v="0.28607587136916801"/>
    <n v="0.38695736550848198"/>
    <n v="0.40368734494541719"/>
    <n v="0.27317280048613402"/>
    <n v="0.29368909522513437"/>
  </r>
  <r>
    <s v="KEITH HILL"/>
    <x v="2"/>
    <s v=""/>
    <s v=""/>
    <n v="0.23849287163876204"/>
    <n v="0.2479895264116595"/>
    <n v="0.22258632673769871"/>
  </r>
  <r>
    <s v="KEMSLEY"/>
    <x v="3"/>
    <s v=""/>
    <s v=""/>
    <s v=""/>
    <s v=""/>
    <s v=""/>
  </r>
  <r>
    <s v="KILBRAUR"/>
    <x v="2"/>
    <n v="0.46534190349621801"/>
    <n v="0.56750149253731297"/>
    <n v="0.49769907653513257"/>
    <n v="0.44217990987684513"/>
    <n v="0.41228141313978006"/>
  </r>
  <r>
    <s v="KILGALLIOCH"/>
    <x v="2"/>
    <s v=""/>
    <n v="0.25325405952094798"/>
    <n v="0.43344177030761838"/>
    <n v="0.46497772015706434"/>
    <n v="0.43411129436033047"/>
  </r>
  <r>
    <s v="KILLIN CASCADE"/>
    <x v="4"/>
    <n v="0.27496182979820299"/>
    <n v="0.34923094896155599"/>
    <n v="0.40476438356164385"/>
    <n v="0.43156467771312679"/>
    <n v="0.42061957946678891"/>
  </r>
  <r>
    <s v="KILLINGHOLME (POWERGEN)"/>
    <x v="5"/>
    <s v=""/>
    <s v=""/>
    <n v="6.1393906012176562E-3"/>
    <n v="1.2782172700364296E-2"/>
    <n v="1.644405175038053E-2"/>
  </r>
  <r>
    <s v="KINGS LYNN A"/>
    <x v="3"/>
    <s v=""/>
    <s v=""/>
    <n v="4.2536863133862055E-3"/>
    <n v="0.20957451646534372"/>
    <n v="0.51770638344604014"/>
  </r>
  <r>
    <s v="KYPE MUIR"/>
    <x v="2"/>
    <s v=""/>
    <s v=""/>
    <s v=""/>
    <n v="0.42820384682351226"/>
    <n v="0.3555133435091638"/>
  </r>
  <r>
    <s v="LANGAGE"/>
    <x v="3"/>
    <n v="0.44541262456166902"/>
    <n v="0.42336801193269302"/>
    <n v="0.2455906111405434"/>
    <n v="0.28983632131247494"/>
    <n v="0.25437403655490681"/>
  </r>
  <r>
    <s v="LINCS WIND FARM"/>
    <x v="0"/>
    <n v="0.445192400203339"/>
    <n v="0.51091140393122103"/>
    <n v="0.46741154840896121"/>
    <n v="0.50805616034836032"/>
    <n v="0.48398096059860651"/>
  </r>
  <r>
    <s v="LITTLE BARFORD"/>
    <x v="3"/>
    <n v="0.648596694742687"/>
    <n v="0.66306726983833197"/>
    <n v="0.63234188510428235"/>
    <n v="0.3847873912334529"/>
    <n v="0.3832982137788512"/>
  </r>
  <r>
    <s v="LOCHLUICHART"/>
    <x v="2"/>
    <n v="0.31689689299186002"/>
    <n v="0.343321940970154"/>
    <n v="0.32847506121368536"/>
    <n v="0.34145419207518329"/>
    <n v="0.30239935642909116"/>
  </r>
  <r>
    <s v="LONDON ARRAY"/>
    <x v="0"/>
    <n v="0.53624547655287402"/>
    <n v="0.50551464032035898"/>
    <n v="0.36853872490396461"/>
    <n v="0.45893593637060415"/>
    <n v="0.46882670018844663"/>
  </r>
  <r>
    <s v="LYNEMOUTH"/>
    <x v="8"/>
    <s v=""/>
    <n v="1.07832272496656E-2"/>
    <n v="0.85649492412711592"/>
    <n v="0.90717961462300611"/>
    <n v="0.87122815656565666"/>
  </r>
  <r>
    <s v="MARCHWOOD"/>
    <x v="3"/>
    <n v="0.75424782174409399"/>
    <n v="0.67369242493051396"/>
    <n v="0.72273686445304741"/>
    <n v="0.4584816420171075"/>
    <n v="0.63646872989875081"/>
  </r>
  <r>
    <s v="MARK HILL"/>
    <x v="2"/>
    <n v="0.21965297880589299"/>
    <n v="0.31091456664082001"/>
    <n v="0.28666647281812702"/>
    <n v="0.31836376387600035"/>
    <n v="0.27835350650469487"/>
  </r>
  <r>
    <s v="MEDWAY"/>
    <x v="3"/>
    <n v="0.35150475724536401"/>
    <n v="0.36726104075420102"/>
    <n v="0.27428975709005066"/>
    <n v="0.2136100251849383"/>
    <n v="0.35511251871524779"/>
  </r>
  <r>
    <s v="MIDDLE MUIR"/>
    <x v="2"/>
    <s v=""/>
    <s v=""/>
    <s v=""/>
    <n v="0.50115648103503763"/>
    <n v="0.37333384367445721"/>
  </r>
  <r>
    <s v="MILLENNIUM"/>
    <x v="2"/>
    <n v="0.44976350544432703"/>
    <n v="0.53648756585879898"/>
    <n v="0.54121550755180892"/>
    <n v="0.54844251786464759"/>
    <n v="0.45237038988408979"/>
  </r>
  <r>
    <s v="MINNYGAP"/>
    <x v="2"/>
    <s v=""/>
    <n v="0.30996197260274"/>
    <n v="0.32427870776255707"/>
    <n v="0.34115649362477185"/>
    <n v="0.32236573972602811"/>
  </r>
  <r>
    <s v="NANT"/>
    <x v="4"/>
    <n v="0.30635013698630098"/>
    <n v="0.34902575342465703"/>
    <n v="0.34028140030441401"/>
    <n v="0.380822374013355"/>
    <n v="0.31349022070015048"/>
  </r>
  <r>
    <s v="NURSLING TERTIARY"/>
    <x v="6"/>
    <s v=""/>
    <s v=""/>
    <s v=""/>
    <s v=""/>
    <s v=""/>
  </r>
  <r>
    <s v="ORMONDE"/>
    <x v="0"/>
    <n v="0.41218757229832598"/>
    <n v="0.37716158295281599"/>
    <n v="0.40864640410958902"/>
    <n v="0.42885367334547608"/>
    <n v="0.39599633561643777"/>
  </r>
  <r>
    <s v="PEMBROKE"/>
    <x v="3"/>
    <n v="0.77647842086793295"/>
    <n v="0.70286596891281095"/>
    <n v="0.70526296173437075"/>
    <n v="0.63400259458264741"/>
    <n v="0.6096150913864975"/>
  </r>
  <r>
    <s v="PEN Y CYMOEDD"/>
    <x v="2"/>
    <s v=""/>
    <n v="0.36094778398622102"/>
    <n v="0.33200915244732837"/>
    <n v="0.38540844298245597"/>
    <n v="0.36661513908916099"/>
  </r>
  <r>
    <s v="PETERBOROUGH"/>
    <x v="3"/>
    <n v="1.7913749883515101E-2"/>
    <n v="4.3488631068865904E-3"/>
    <n v="4.1358433510390452E-3"/>
    <n v="5.4999168246533574E-3"/>
    <n v="7.8578930202217838E-3"/>
  </r>
  <r>
    <s v="PETERHEAD"/>
    <x v="3"/>
    <n v="0.42229194520547902"/>
    <n v="0.65780801080042794"/>
    <n v="0.61574686053711014"/>
    <n v="0.50740496434194693"/>
    <n v="0.45169455305317152"/>
  </r>
  <r>
    <s v="POGBIE"/>
    <x v="2"/>
    <s v=""/>
    <s v=""/>
    <s v=""/>
    <n v="0.32058322186171861"/>
    <n v="0.28635400019025792"/>
  </r>
  <r>
    <s v="RACE BANK"/>
    <x v="0"/>
    <s v=""/>
    <n v="0.38197767608929001"/>
    <n v="0.47131976502202283"/>
    <n v="0.51522160565469144"/>
    <n v="0.48591416090839218"/>
  </r>
  <r>
    <s v="RAMPION"/>
    <x v="0"/>
    <s v=""/>
    <s v=""/>
    <n v="0.35489146432648405"/>
    <n v="0.35394841046220288"/>
    <n v="0.46918659931506967"/>
  </r>
  <r>
    <s v="RATCLIFFE-ON-SOAR"/>
    <x v="1"/>
    <n v="0.15465655751594601"/>
    <n v="0.193779864730829"/>
    <n v="0.16853559836330403"/>
    <n v="1.1880962439918215E-2"/>
    <n v="8.6794427461426779E-2"/>
  </r>
  <r>
    <s v="ROBIN RIGG EAST"/>
    <x v="0"/>
    <n v="0.50509602690093303"/>
    <n v="0.42559880757395302"/>
    <n v="0.34422933417708951"/>
    <n v="0.40054094521752048"/>
    <n v="0.40153291255176909"/>
  </r>
  <r>
    <s v="ROBIN RIGG WEST"/>
    <x v="0"/>
    <n v="0.51538305290847697"/>
    <n v="0.473990817947191"/>
    <n v="0.40949441383760177"/>
    <n v="0.41993418493110002"/>
    <n v="0.41396690490371185"/>
  </r>
  <r>
    <s v="ROCKSAVAGE"/>
    <x v="3"/>
    <n v="0.58680632039573799"/>
    <n v="0.29812207692090897"/>
    <n v="0.35621397979029257"/>
    <n v="0.34767764327395989"/>
    <n v="0.28472673473701632"/>
  </r>
  <r>
    <s v="RYE HOUSE"/>
    <x v="3"/>
    <n v="0.156538393045311"/>
    <n v="0.13473585656352799"/>
    <n v="8.6392733020404247E-2"/>
    <n v="7.0222498471473771E-2"/>
    <n v="8.1725764281380578E-2"/>
  </r>
  <r>
    <s v="SALTEND"/>
    <x v="3"/>
    <n v="0.77401942963885395"/>
    <n v="0.70159584142797904"/>
    <n v="0.71326582938978822"/>
    <n v="0.74081157103825079"/>
    <n v="0.74127136633457602"/>
  </r>
  <r>
    <s v="SANQUHAR"/>
    <x v="2"/>
    <s v=""/>
    <s v=""/>
    <n v="0.50984388888888887"/>
    <n v="0.57984056594376177"/>
    <n v="0.52507551863126423"/>
  </r>
  <r>
    <s v="SEABANK"/>
    <x v="3"/>
    <n v="0.41681524906936601"/>
    <n v="0.554605918403973"/>
    <n v="0.32675276535082848"/>
    <n v="0.22359014815872788"/>
    <n v="0.27189090985620584"/>
  </r>
  <r>
    <s v="SELLAFIELD"/>
    <x v="3"/>
    <n v="0.19858754308440099"/>
    <n v="0.136007126233613"/>
    <n v="8.8320469877743404E-2"/>
    <n v="3.2368402226922895E-2"/>
    <n v="2.0666640153189076E-2"/>
  </r>
  <r>
    <s v="SEVERN POWER"/>
    <x v="3"/>
    <n v="0.64424587201181804"/>
    <n v="0.55691995366639901"/>
    <n v="0.39561556191243619"/>
    <n v="0.2624811621397195"/>
    <n v="9.2565784313725322E-2"/>
  </r>
  <r>
    <s v="SHERINGHAM SHOAL"/>
    <x v="0"/>
    <n v="0.46971540552294"/>
    <n v="0.54307147568311898"/>
    <n v="0.50759400159454959"/>
    <n v="0.4902360391910256"/>
    <n v="0.45795164347321954"/>
  </r>
  <r>
    <s v="SHOREHAM"/>
    <x v="3"/>
    <n v="0.68986288948684504"/>
    <n v="0.64299415035877405"/>
    <n v="0.12098266552511416"/>
    <n v="7.2595821135831448E-2"/>
    <n v="0.26125237660360884"/>
  </r>
  <r>
    <s v="SIZEWELL B"/>
    <x v="7"/>
    <n v="0.81635853057032604"/>
    <n v="0.73370826104752496"/>
    <n v="0.98017992613044502"/>
    <n v="0.79951497938346228"/>
    <n v="0.79729536762182696"/>
  </r>
  <r>
    <s v="SLOY G2 &amp; G3"/>
    <x v="4"/>
    <n v="8.1781719463470307E-2"/>
    <n v="0.120303067922374"/>
    <n v="9.824600028538813E-2"/>
    <n v="0.17516919968123815"/>
    <n v="0.14350445776255613"/>
  </r>
  <r>
    <s v="SOUTH HUMBER BANK"/>
    <x v="3"/>
    <n v="0.55341943091493295"/>
    <n v="0.34617422602390102"/>
    <n v="0.31056903114389417"/>
    <n v="0.55544312377818195"/>
    <n v="0.78993018925519243"/>
  </r>
  <r>
    <s v="SPALDING"/>
    <x v="3"/>
    <n v="0.60974755059153196"/>
    <n v="0.529683071035699"/>
    <n v="0.38185001362652765"/>
    <n v="0.55893223516440793"/>
    <n v="0.47012167231433966"/>
  </r>
  <r>
    <s v="SPALDING ENERGY EXPANSION"/>
    <x v="3"/>
    <s v=""/>
    <s v=""/>
    <s v=""/>
    <s v=""/>
    <n v="3.557653405798461E-2"/>
  </r>
  <r>
    <s v="STAYTHORPE"/>
    <x v="3"/>
    <n v="0.65779093798529298"/>
    <n v="0.52070147359312802"/>
    <n v="0.60323271394987599"/>
    <n v="0.56140642628824911"/>
    <n v="0.41671585715477366"/>
  </r>
  <r>
    <s v="STRATHY NORTH &amp; SOUTH"/>
    <x v="2"/>
    <n v="0.36198723621109402"/>
    <n v="0.40231283938618001"/>
    <n v="0.34071078982271763"/>
    <n v="0.38305372800374821"/>
    <n v="0.3449865882345004"/>
  </r>
  <r>
    <s v="STRONELAIRG"/>
    <x v="2"/>
    <s v=""/>
    <s v=""/>
    <n v="0.484637780577371"/>
    <n v="0.47674061287103736"/>
    <n v="0.33035303739160909"/>
  </r>
  <r>
    <s v="SUTTON BRIDGE"/>
    <x v="3"/>
    <n v="0.38018402537340901"/>
    <n v="0.29187766389227099"/>
    <n v="0.22355977437550364"/>
    <n v="0.26485165796099858"/>
    <n v="4.0643436475960214E-2"/>
  </r>
  <r>
    <s v="TAYLORS LANE"/>
    <x v="5"/>
    <n v="8.0470684297311006E-3"/>
    <n v="1.1712294174622899E-2"/>
    <n v="1.132937753678336E-3"/>
    <n v="9.6000777929568931E-4"/>
    <n v="3.6991731671740225E-3"/>
  </r>
  <r>
    <s v="TEES RENEWABLE"/>
    <x v="8"/>
    <s v=""/>
    <s v=""/>
    <s v=""/>
    <s v=""/>
    <m/>
  </r>
  <r>
    <s v="THANET"/>
    <x v="0"/>
    <n v="0.337132357686454"/>
    <n v="0.38506919672755002"/>
    <n v="0.35837322298325719"/>
    <n v="0.41282053278688474"/>
    <n v="0.39031505517503867"/>
  </r>
  <r>
    <s v="TODDLEBURN"/>
    <x v="2"/>
    <n v="0.31343541956191101"/>
    <n v="0.38015814638343198"/>
    <n v="0.3470617431010522"/>
    <n v="0.37269125270583858"/>
    <n v="0.34707264161868556"/>
  </r>
  <r>
    <s v="TORNESS"/>
    <x v="7"/>
    <n v="0.97994229362797602"/>
    <n v="0.864413034242422"/>
    <n v="0.85463158757990865"/>
    <n v="0.96554645892531987"/>
    <n v="0.83608986520547912"/>
  </r>
  <r>
    <s v="TRALORG"/>
    <x v="2"/>
    <s v=""/>
    <s v=""/>
    <s v=""/>
    <s v=""/>
    <s v=""/>
  </r>
  <r>
    <s v="TRITON KNOLL OFFSHORE WIND FARM"/>
    <x v="0"/>
    <s v=""/>
    <s v=""/>
    <s v=""/>
    <s v=""/>
    <s v=""/>
  </r>
  <r>
    <s v="USKMOUTH"/>
    <x v="1"/>
    <n v="0.24330435053400001"/>
    <n v="9.9967738733373001E-4"/>
    <n v="1.0777843954734961E-4"/>
    <m/>
    <n v="1.282166964462974E-4"/>
  </r>
  <r>
    <s v="WALNEY 4"/>
    <x v="0"/>
    <s v=""/>
    <s v=""/>
    <n v="0.50333784142797833"/>
    <n v="0.56101722139426846"/>
    <n v="0.50426556005257939"/>
  </r>
  <r>
    <s v="WALNEY I"/>
    <x v="0"/>
    <n v="0.47461680716543703"/>
    <n v="0.55947165437302404"/>
    <n v="0.41614977670731096"/>
    <n v="0.46532234682439622"/>
    <n v="0.44296836206031237"/>
  </r>
  <r>
    <s v="WALNEY II"/>
    <x v="0"/>
    <n v="0.54972707737467996"/>
    <n v="0.62828977495107696"/>
    <n v="0.48729173628882533"/>
    <n v="0.54721973580836336"/>
    <n v="0.49755738998444776"/>
  </r>
  <r>
    <s v="WALNEY III"/>
    <x v="0"/>
    <s v=""/>
    <s v=""/>
    <n v="0.50771574027950739"/>
    <n v="0.56205001724898984"/>
    <n v="0.53135978794797234"/>
  </r>
  <r>
    <s v="WEST BURTON"/>
    <x v="1"/>
    <n v="0.10107107477140199"/>
    <n v="0.11819860497342299"/>
    <n v="6.3689842595592822E-2"/>
    <n v="0.10300643212071528"/>
    <n v="5.243189994797999E-2"/>
  </r>
  <r>
    <s v="WEST BURTON B"/>
    <x v="3"/>
    <n v="0.54287794643958998"/>
    <n v="0.63242001277420501"/>
    <n v="0.62806739373199461"/>
    <n v="0.5348626658030623"/>
    <n v="0.4012758936309429"/>
  </r>
  <r>
    <s v="WEST OF DUDDON SANDS"/>
    <x v="0"/>
    <n v="0.48769068050873798"/>
    <n v="0.554034060699514"/>
    <n v="0.48920894833727802"/>
    <n v="0.50743727499546665"/>
    <n v="0.50686698881158954"/>
  </r>
  <r>
    <s v="WESTERMOST ROUGH"/>
    <x v="0"/>
    <n v="0.58106107250250605"/>
    <n v="0.63474022663993801"/>
    <n v="0.52550109788052735"/>
    <n v="0.56166122699427257"/>
    <n v="0.53149518613110791"/>
  </r>
  <r>
    <s v="WHITELEE"/>
    <x v="2"/>
    <n v="0.27289283778725898"/>
    <n v="0.29633575829029102"/>
    <n v="0.30729609364473387"/>
    <n v="0.3134870446265941"/>
    <n v="0.28225608728198204"/>
  </r>
  <r>
    <s v="WHITELEE EXTENSION"/>
    <x v="2"/>
    <n v="0.23525274249678599"/>
    <n v="0.25166449827104698"/>
    <n v="0.26664741543644987"/>
    <n v="0.2844923498373027"/>
    <n v="0.27097905084895901"/>
  </r>
  <r>
    <s v="WHITESIDE HILL"/>
    <x v="2"/>
    <s v=""/>
    <s v=""/>
    <n v="0.55084738711314052"/>
    <n v="0.60339918960399475"/>
    <n v="0.56303727803145698"/>
  </r>
  <r>
    <s v="WILTON"/>
    <x v="3"/>
    <n v="0.14412988600667101"/>
    <n v="0.155749761164545"/>
    <n v="0.21451455277049125"/>
    <n v="0.17152530713482902"/>
    <n v="0.28241380873733002"/>
  </r>
  <r>
    <s v="WINDY STANDARD II"/>
    <x v="2"/>
    <s v=""/>
    <s v=""/>
    <n v="0.49450936258677652"/>
    <n v="0.53447649273624087"/>
    <n v="0.5254366113524137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7">
  <r>
    <s v="ABERDEEN"/>
    <x v="0"/>
    <s v=""/>
    <s v=""/>
    <s v=""/>
    <n v="0.43487678811546904"/>
    <n v="0.40460046259771937"/>
  </r>
  <r>
    <s v="ABERTHAW"/>
    <x v="1"/>
    <n v="0.50833521943176097"/>
    <n v="5.0742028560084002E-2"/>
    <n v="4.1986837545023969E-2"/>
    <n v="2.8386676721650884E-2"/>
    <m/>
  </r>
  <r>
    <s v="ACHRUACH"/>
    <x v="2"/>
    <n v="0.36714027556546602"/>
    <n v="0.44346390039290601"/>
    <n v="0.4220045582457258"/>
    <n v="0.44623542805100136"/>
    <n v="0.38947573802697272"/>
  </r>
  <r>
    <s v="AFTON"/>
    <x v="2"/>
    <s v=""/>
    <s v=""/>
    <n v="0.37371288584474888"/>
    <n v="0.54871162112932603"/>
    <n v="0.44902118493150656"/>
  </r>
  <r>
    <s v="AIKENGALL II"/>
    <x v="2"/>
    <s v=""/>
    <s v=""/>
    <n v="0.22445943737769081"/>
    <n v="0.26238604524460063"/>
    <n v="0.25340007093933481"/>
  </r>
  <r>
    <s v="AN SUIDHE"/>
    <x v="2"/>
    <n v="0.34093801902193099"/>
    <n v="0.41232310667896799"/>
    <n v="0.36294531786026923"/>
    <n v="0.38003352185320338"/>
    <n v="0.36643000449523216"/>
  </r>
  <r>
    <s v="ARECLEOCH"/>
    <x v="2"/>
    <n v="0.197246025594809"/>
    <n v="0.351728172314348"/>
    <n v="0.30682650704958742"/>
    <n v="0.33750716214488885"/>
    <n v="0.29855728590883429"/>
  </r>
  <r>
    <s v="BAD A CHEO"/>
    <x v="2"/>
    <s v=""/>
    <s v=""/>
    <s v=""/>
    <n v="0.44180259092944207"/>
    <n v="0.40206026883240242"/>
  </r>
  <r>
    <s v="BAGLAN BAY"/>
    <x v="3"/>
    <n v="0.55203024845311399"/>
    <n v="0.24289057598769101"/>
    <n v="0.17738995578552047"/>
    <n v="0.12820809657216015"/>
    <n v="1.3896571620011914E-3"/>
  </r>
  <r>
    <s v="BARROW"/>
    <x v="0"/>
    <n v="0.44258400177574803"/>
    <n v="0.47041739599188198"/>
    <n v="0.39029169330289198"/>
    <n v="0.41026065826755626"/>
    <n v="0.36887272704210283"/>
  </r>
  <r>
    <s v="BEATRICE"/>
    <x v="0"/>
    <s v=""/>
    <s v=""/>
    <s v=""/>
    <n v="0.62452256247444915"/>
    <n v="0.4744448478706555"/>
  </r>
  <r>
    <s v="BEAULY CASCADE"/>
    <x v="4"/>
    <n v="0.304872009743754"/>
    <n v="0.21993679137922001"/>
    <n v="0.34507201068427312"/>
    <n v="0.38307326517270474"/>
    <n v="0.33618101190224137"/>
  </r>
  <r>
    <s v="BEINNEUN"/>
    <x v="2"/>
    <s v=""/>
    <n v="0.25821378974487902"/>
    <n v="0.37920176993004062"/>
    <n v="0.37875722853060573"/>
    <n v="0.39940228519961407"/>
  </r>
  <r>
    <s v="BHLARAIDH"/>
    <x v="2"/>
    <s v=""/>
    <n v="0.46320944740402498"/>
    <n v="0.40195548473702009"/>
    <n v="0.38847256058996327"/>
    <n v="0.35510459580585013"/>
  </r>
  <r>
    <s v="BLACK LAW"/>
    <x v="2"/>
    <n v="0.23462257952170901"/>
    <n v="0.21213706756442999"/>
    <n v="0.26365768322885225"/>
    <n v="0.26149244871260474"/>
    <n v="0.18723598018729229"/>
  </r>
  <r>
    <s v="BLACKCRAIG WINDFARM"/>
    <x v="2"/>
    <s v=""/>
    <s v=""/>
    <n v="0.40366615739182221"/>
    <n v="0.50273909686283136"/>
    <n v="0.4890359384036389"/>
  </r>
  <r>
    <s v="BLACKLAW EXTENSION"/>
    <x v="2"/>
    <n v="0.13109509959632101"/>
    <n v="0.30487027968036501"/>
    <n v="0.33991593987823437"/>
    <n v="0.35245828400121304"/>
    <n v="0.30889366438356147"/>
  </r>
  <r>
    <s v="BRIMSDOWN"/>
    <x v="3"/>
    <n v="0.45061451646297801"/>
    <n v="0.27616835465350498"/>
    <n v="0.34175698712658853"/>
    <n v="0.48505014429301635"/>
    <n v="4.9608316287526676E-2"/>
  </r>
  <r>
    <s v="BURBO BANK EXT"/>
    <x v="0"/>
    <n v="0.25023333288390298"/>
    <n v="0.49385001842663501"/>
    <n v="0.42522015379498795"/>
    <n v="0.49138070023521352"/>
    <n v="0.45961006718855363"/>
  </r>
  <r>
    <s v="CARRAIG GHEAL"/>
    <x v="2"/>
    <n v="0.40421056680563799"/>
    <n v="0.45537137184832199"/>
    <n v="0.45747172920389118"/>
    <n v="0.49133095004751748"/>
    <n v="0.45898513996426454"/>
  </r>
  <r>
    <s v="CARRINGTON"/>
    <x v="3"/>
    <n v="0.58011467672738204"/>
    <n v="0.588066414019771"/>
    <n v="0.65427489148978868"/>
    <n v="0.45670811302768322"/>
    <n v="0.36505121355813375"/>
  </r>
  <r>
    <s v="CLUNIE"/>
    <x v="4"/>
    <n v="0.32829734596531501"/>
    <n v="0.32169911552151798"/>
    <n v="0.3685003265858891"/>
    <n v="0.47597725553260561"/>
    <n v="0.40744521147185225"/>
  </r>
  <r>
    <s v="CLYDE (NORTH)"/>
    <x v="2"/>
    <n v="0.26885827469840801"/>
    <n v="0.39261850077119598"/>
    <n v="0.41488989093525003"/>
    <n v="0.43604234881481296"/>
    <n v="0.37758597368790114"/>
  </r>
  <r>
    <s v="CLYDE (SOUTH)"/>
    <x v="2"/>
    <n v="0.34875075158115898"/>
    <n v="0.39163405708471899"/>
    <n v="0.38729567273603904"/>
    <n v="0.26627113880120645"/>
    <n v="0.36302836243937542"/>
  </r>
  <r>
    <s v="CONNAHS QUAY"/>
    <x v="3"/>
    <n v="0.37458810965521799"/>
    <n v="0.20084575565813001"/>
    <n v="0.19054597197405865"/>
    <n v="0.14737865734141103"/>
    <n v="0.19865027471709282"/>
  </r>
  <r>
    <s v="CONON CASCADE"/>
    <x v="4"/>
    <n v="0.486782110595463"/>
    <n v="0.50854726848313003"/>
    <n v="0.5079405500231774"/>
    <n v="0.57403388573262804"/>
    <n v="0.54290029198169432"/>
  </r>
  <r>
    <s v="CORBY"/>
    <x v="3"/>
    <s v=""/>
    <s v=""/>
    <n v="1.865010561495804E-2"/>
    <n v="3.3967599784691291E-3"/>
    <n v="3.4937029572188263E-3"/>
  </r>
  <r>
    <s v="CORRIEGARTH"/>
    <x v="2"/>
    <s v=""/>
    <n v="0.41201308318443502"/>
    <n v="0.44748420521474425"/>
    <n v="0.46190240159974594"/>
    <n v="0.50559413837601785"/>
  </r>
  <r>
    <s v="CORRIEMOILLIE"/>
    <x v="2"/>
    <s v=""/>
    <n v="0.30421041816870897"/>
    <n v="0.30798490747416485"/>
    <n v="0.36371777154635165"/>
    <n v="0.32930276856524798"/>
  </r>
  <r>
    <s v="CORYTON"/>
    <x v="3"/>
    <n v="0.63038258875570796"/>
    <n v="0.16402197017694101"/>
    <n v="0.23477729566210045"/>
    <n v="0.39089949154712694"/>
    <n v="0.31173206934931202"/>
  </r>
  <r>
    <s v="COTTAM"/>
    <x v="1"/>
    <n v="0.14938710884703199"/>
    <n v="0.21658024514840199"/>
    <n v="0.14431891061643834"/>
    <n v="3.5300563923041879E-2"/>
    <m/>
  </r>
  <r>
    <s v="COTTAM DEVELOPMENT CENTRE"/>
    <x v="3"/>
    <n v="0.67248224669094303"/>
    <n v="0.56300656789377601"/>
    <n v="0.7752697291057411"/>
    <n v="0.55583157426168051"/>
    <n v="0.59605162126109346"/>
  </r>
  <r>
    <s v="COUR"/>
    <x v="2"/>
    <s v=""/>
    <n v="0.55427298140104797"/>
    <n v="0.5561069718231435"/>
    <n v="0.57877006419654276"/>
    <n v="0.55701849315068519"/>
  </r>
  <r>
    <s v="COWES"/>
    <x v="5"/>
    <n v="5.3193958798981996E-3"/>
    <n v="6.94162998615058E-3"/>
    <n v="3.9504484670580561E-4"/>
    <n v="8.840025696070777E-4"/>
    <n v="7.3962981082844118E-4"/>
  </r>
  <r>
    <s v="COWLEY"/>
    <x v="6"/>
    <s v=""/>
    <s v=""/>
    <s v=""/>
    <s v=""/>
    <s v=""/>
  </r>
  <r>
    <s v="CROSSDYKES"/>
    <x v="2"/>
    <s v=""/>
    <s v=""/>
    <s v=""/>
    <s v=""/>
    <s v=""/>
  </r>
  <r>
    <s v="CRUACHAN"/>
    <x v="6"/>
    <n v="7.1914205064342096E-2"/>
    <n v="9.6225170454545497E-2"/>
    <n v="6.5778182337069321E-2"/>
    <n v="8.028382570582894E-2"/>
    <n v="8.265512972187633E-2"/>
  </r>
  <r>
    <s v="CRYSTAL RIG II"/>
    <x v="2"/>
    <n v="0.40267936437032598"/>
    <n v="0.52580234597313202"/>
    <n v="0.48726707613658921"/>
    <n v="0.49791847578601484"/>
    <n v="0.48499530805373581"/>
  </r>
  <r>
    <s v="CRYSTAL RIG III"/>
    <x v="2"/>
    <s v=""/>
    <n v="0.51902032459797798"/>
    <n v="0.49531357951161409"/>
    <n v="0.53870386044455021"/>
    <n v="0.52948173515981711"/>
  </r>
  <r>
    <s v="DAMHEAD CREEK"/>
    <x v="3"/>
    <n v="0.68111906733032701"/>
    <n v="0.63510756785501599"/>
    <n v="0.45245310431379221"/>
    <n v="0.30038960687981647"/>
    <n v="0.24503541453466554"/>
  </r>
  <r>
    <s v="DEESIDE"/>
    <x v="3"/>
    <n v="0.27109004171057199"/>
    <n v="0.20816400035813401"/>
    <m/>
    <m/>
    <m/>
  </r>
  <r>
    <s v="DERSALLOCH"/>
    <x v="2"/>
    <s v=""/>
    <n v="0.39857562868109397"/>
    <n v="0.35205181986632256"/>
    <n v="0.37105773507827117"/>
    <n v="0.32315183475613851"/>
  </r>
  <r>
    <s v="DIDCOT B"/>
    <x v="3"/>
    <n v="0.50135842185888901"/>
    <n v="0.441233777213139"/>
    <n v="0.50993762706660373"/>
    <n v="0.50241951989510869"/>
    <n v="0.41880565525114199"/>
  </r>
  <r>
    <s v="DIDCOT GTS"/>
    <x v="5"/>
    <n v="4.5171427134897701E-4"/>
    <n v="6.3372002139125798E-3"/>
    <n v="7.1149014311114771E-3"/>
    <n v="5.1297210233913308E-3"/>
    <n v="7.3721209794269161E-4"/>
  </r>
  <r>
    <s v="DINORWIG"/>
    <x v="6"/>
    <n v="0.15959556169383099"/>
    <n v="0.14946748554311201"/>
    <n v="0.12502672260551723"/>
    <n v="8.2962556132250759E-2"/>
    <n v="7.3817290007110389E-2"/>
  </r>
  <r>
    <s v="DORENELL"/>
    <x v="2"/>
    <s v=""/>
    <s v=""/>
    <s v=""/>
    <n v="0.5489899001008508"/>
    <n v="0.50435526791011986"/>
  </r>
  <r>
    <s v="DRAX"/>
    <x v="1"/>
    <n v="0.62270490335673701"/>
    <n v="0.55889599091784803"/>
    <n v="0.50959298889192828"/>
    <n v="0.46759111076369447"/>
    <n v="0.47386180951562523"/>
  </r>
  <r>
    <s v="DUDGEON"/>
    <x v="0"/>
    <s v=""/>
    <n v="0.46978164326484001"/>
    <n v="0.47252467237442924"/>
    <n v="0.54111520833333204"/>
    <n v="0.50443556421232805"/>
  </r>
  <r>
    <s v="DUNGENESS B"/>
    <x v="7"/>
    <n v="0.79340330167886197"/>
    <n v="0.68208599259612801"/>
    <n v="0.39894543124184606"/>
    <m/>
    <m/>
  </r>
  <r>
    <s v="DUNLAW EXTENSION"/>
    <x v="2"/>
    <n v="0.26554948390314997"/>
    <n v="0.31084012125398103"/>
    <n v="0.28460390238287098"/>
    <n v="0.29870400345930664"/>
    <n v="0.26528778251026314"/>
  </r>
  <r>
    <s v="DUNMAGLASS"/>
    <x v="2"/>
    <s v=""/>
    <n v="0.756935856893034"/>
    <n v="0.51522792431749731"/>
    <n v="0.50424643331201979"/>
    <n v="0.41627540804430652"/>
  </r>
  <r>
    <s v="EAST ANGLIA 1"/>
    <x v="0"/>
    <s v=""/>
    <s v=""/>
    <s v=""/>
    <s v=""/>
    <n v="0.49026558722804298"/>
  </r>
  <r>
    <s v="EDINBANE WIND"/>
    <x v="2"/>
    <n v="0.32500929510511201"/>
    <n v="0.34592910517724501"/>
    <n v="0.34993766406370636"/>
    <n v="0.32674372816627534"/>
    <n v="0.30133773685835968"/>
  </r>
  <r>
    <s v="ERROCHTY"/>
    <x v="4"/>
    <n v="0.16177510502283099"/>
    <n v="0.13608132115677299"/>
    <n v="0.1794916301369863"/>
    <n v="0.26512633424408044"/>
    <n v="0.19392806849315056"/>
  </r>
  <r>
    <s v="EWE HILL"/>
    <x v="2"/>
    <s v=""/>
    <n v="0.33184895796745101"/>
    <n v="0.32912091090036294"/>
    <n v="0.36631275979636507"/>
    <n v="0.29598037993208826"/>
  </r>
  <r>
    <s v="FALLAGO"/>
    <x v="2"/>
    <n v="0.43217618673896502"/>
    <n v="0.494158411022324"/>
    <n v="0.47923213311770679"/>
    <n v="0.51846654902853673"/>
    <n v="0.50974490978564158"/>
  </r>
  <r>
    <s v="FARR WINDFARM"/>
    <x v="2"/>
    <n v="0.34176565291840399"/>
    <n v="0.38304598471312301"/>
    <n v="0.39569259355767322"/>
    <n v="0.40976067281420775"/>
    <n v="0.3814309919098674"/>
  </r>
  <r>
    <s v="FASNAKYLE G1 &amp; G3"/>
    <x v="4"/>
    <n v="0.30976839884852098"/>
    <n v="0.38167328022632502"/>
    <n v="0.43655377953146718"/>
    <n v="0.54648632642354"/>
    <n v="0.49134500943021969"/>
  </r>
  <r>
    <s v="FAWLEY CHP"/>
    <x v="3"/>
    <n v="0.632006259753772"/>
    <n v="0.760792769204092"/>
    <n v="0.68289945306629674"/>
    <n v="0.65629189939706289"/>
    <n v="0.70096816657996652"/>
  </r>
  <r>
    <s v="FFESTINIOG"/>
    <x v="6"/>
    <n v="5.6748704020801601E-2"/>
    <n v="4.2117838977676299E-2"/>
    <n v="2.9504081684424151E-2"/>
    <n v="2.1464438815523183E-2"/>
    <n v="3.6192188926940524E-2"/>
  </r>
  <r>
    <s v="FIDDLERS FERRY"/>
    <x v="1"/>
    <n v="8.2478041080199002E-2"/>
    <n v="0.139908421362331"/>
    <n v="5.7753400571168539E-2"/>
    <n v="0.17243807774522846"/>
    <m/>
  </r>
  <r>
    <s v="FINLARIG"/>
    <x v="4"/>
    <n v="0.49640155666251601"/>
    <n v="0.52641482634564896"/>
    <n v="0.64138724920437251"/>
    <n v="0.69504300518849271"/>
    <n v="0.61498243392832275"/>
  </r>
  <r>
    <s v="FOYERS"/>
    <x v="6"/>
    <n v="0.113046172374429"/>
    <n v="0.145333159436834"/>
    <n v="0.14927812024353121"/>
    <n v="7.6085702034001501E-2"/>
    <n v="0.1253482572298327"/>
  </r>
  <r>
    <s v="FREASDAIL"/>
    <x v="2"/>
    <s v=""/>
    <n v="0.38970883726192102"/>
    <n v="0.40460733164671525"/>
    <n v="0.42071778745959143"/>
    <n v="0.38529047369287073"/>
  </r>
  <r>
    <s v="GALAWHISTLE"/>
    <x v="2"/>
    <s v=""/>
    <n v="0.42445535743829199"/>
    <n v="0.47444322637482628"/>
    <n v="0.50013662852089491"/>
    <n v="0.491133096337106"/>
  </r>
  <r>
    <s v="GALLOPER"/>
    <x v="0"/>
    <s v=""/>
    <s v=""/>
    <n v="0.53804639623681316"/>
    <n v="0.54241569539968237"/>
    <n v="0.51748424296698659"/>
  </r>
  <r>
    <s v="GARRY CASCADE"/>
    <x v="4"/>
    <n v="0.61049780401345799"/>
    <n v="0.60000964011055002"/>
    <n v="0.54201171292958428"/>
    <n v="0.57047103285878908"/>
    <n v="0.63495366198029457"/>
  </r>
  <r>
    <s v="GLANDFORD BRIGG"/>
    <x v="3"/>
    <n v="2.7682205617822E-2"/>
    <n v="1.84180838060975E-2"/>
    <n v="1.0295040588533739E-2"/>
    <n v="6.3783969016209443E-3"/>
    <n v="1.2332918223329184E-3"/>
  </r>
  <r>
    <s v="GLEN APP"/>
    <x v="2"/>
    <s v=""/>
    <n v="0.248393296746932"/>
    <n v="0.22086982401656313"/>
    <n v="0.2621838937820305"/>
    <n v="0.25577180294392876"/>
  </r>
  <r>
    <s v="GLENDOE"/>
    <x v="4"/>
    <n v="0.23860458746417801"/>
    <n v="0.240105310790244"/>
    <n v="0.31607580297192173"/>
    <n v="0.36095100906917732"/>
    <n v="0.33879100218940295"/>
  </r>
  <r>
    <s v="GLENMORISTON"/>
    <x v="4"/>
    <n v="0.346708965943683"/>
    <n v="0.44395957635717898"/>
    <n v="0.37828274645826016"/>
    <n v="0.45182887446873238"/>
    <n v="0.42743256498067456"/>
  </r>
  <r>
    <s v="GORDONBUSH"/>
    <x v="2"/>
    <n v="0.50412572080887097"/>
    <n v="0.34176195694716299"/>
    <n v="0.38622658838878016"/>
    <n v="0.41400253545407789"/>
    <n v="0.31227801206784717"/>
  </r>
  <r>
    <s v="GRAIN"/>
    <x v="3"/>
    <n v="0.53822697901710603"/>
    <n v="0.397755364544297"/>
    <n v="0.50292769329637099"/>
    <n v="0.4926556834473424"/>
    <n v="0.46875869220373129"/>
  </r>
  <r>
    <s v="GRANGEMOUTH"/>
    <x v="3"/>
    <n v="0.51455779109588995"/>
    <n v="0.58978594939117202"/>
    <n v="0.63565922754946724"/>
    <n v="0.62343394713873723"/>
    <n v="0.54975826388889193"/>
  </r>
  <r>
    <s v="GREAT YARMOUTH"/>
    <x v="3"/>
    <n v="0.63512032949997199"/>
    <n v="0.501520629404138"/>
    <n v="0.36591052973472493"/>
    <n v="0.53444590977101314"/>
    <n v="0.37802723336594818"/>
  </r>
  <r>
    <s v="GREATER GABBARD"/>
    <x v="0"/>
    <n v="0.43113151301369901"/>
    <n v="0.46493850981735102"/>
    <n v="0.39973529703196348"/>
    <n v="0.4737069082422587"/>
    <n v="0.44656431506849326"/>
  </r>
  <r>
    <s v="GRIFFIN WIND"/>
    <x v="2"/>
    <n v="0.25822831413394698"/>
    <n v="0.28896986809802699"/>
    <n v="0.27368359081818927"/>
    <n v="0.27582611279159963"/>
    <n v="0.24297971050809353"/>
  </r>
  <r>
    <s v="GUNFLEET SANDS I"/>
    <x v="0"/>
    <n v="0.45794015019586098"/>
    <n v="0.47301896188426201"/>
    <n v="0.39807995438360733"/>
    <n v="0.45494466574953779"/>
    <n v="0.42051541952911803"/>
  </r>
  <r>
    <s v="GUNFLEET SANDS II"/>
    <x v="0"/>
    <n v="0.43989288670091298"/>
    <n v="0.46992754530536501"/>
    <n v="0.39645290560787672"/>
    <n v="0.45041894709130093"/>
    <n v="0.41840004815924614"/>
  </r>
  <r>
    <s v="GWYNT Y MOR"/>
    <x v="0"/>
    <n v="0.448323335998282"/>
    <n v="0.504030505306031"/>
    <n v="0.42833066122539898"/>
    <n v="0.45316476405469613"/>
    <n v="0.41725460837191664"/>
  </r>
  <r>
    <s v="HADYARD HILL"/>
    <x v="2"/>
    <n v="0.31436362732595802"/>
    <n v="0.340375022282559"/>
    <n v="0.31273504783322137"/>
    <n v="0.33531240598522077"/>
    <n v="0.29928488534196401"/>
  </r>
  <r>
    <s v="HALSARY WIND FARM"/>
    <x v="2"/>
    <s v=""/>
    <s v=""/>
    <s v=""/>
    <s v=""/>
    <s v=""/>
  </r>
  <r>
    <s v="HARESTANES"/>
    <x v="2"/>
    <n v="0.22546389403880401"/>
    <n v="0.29012459543378999"/>
    <n v="0.23847288675799086"/>
    <n v="0.29020462477231312"/>
    <n v="0.27925306484018253"/>
  </r>
  <r>
    <s v="HARTLEPOOL"/>
    <x v="7"/>
    <n v="0.78039047981145004"/>
    <n v="0.80621774296058402"/>
    <n v="0.85448870288613321"/>
    <n v="0.78365033396564943"/>
    <n v="0.82679639772559577"/>
  </r>
  <r>
    <s v="HEYSHAM"/>
    <x v="7"/>
    <n v="0.79616878170588201"/>
    <n v="0.85161689582172095"/>
    <n v="0.77351182144216135"/>
    <n v="0.81947872134942323"/>
    <n v="0.72348830606609971"/>
  </r>
  <r>
    <s v="HINKLEY POINT B"/>
    <x v="7"/>
    <n v="0.71226459331399705"/>
    <n v="0.834643153267142"/>
    <n v="0.79846247702907991"/>
    <n v="0.72333861562192603"/>
    <n v="8.5018529086456615E-2"/>
  </r>
  <r>
    <s v="HORNSEA 1A"/>
    <x v="0"/>
    <s v=""/>
    <s v=""/>
    <s v=""/>
    <s v=""/>
    <n v="0.50027818122146195"/>
  </r>
  <r>
    <s v="HORNSEA 1B"/>
    <x v="0"/>
    <s v=""/>
    <s v=""/>
    <s v=""/>
    <n v="0.56165959016393507"/>
    <n v="0.52537210644977195"/>
  </r>
  <r>
    <s v="HORNSEA 1C"/>
    <x v="0"/>
    <s v=""/>
    <s v=""/>
    <s v=""/>
    <s v=""/>
    <n v="0.50952553767123065"/>
  </r>
  <r>
    <s v="HUMBER GATEWAY"/>
    <x v="0"/>
    <n v="0.59719514476961399"/>
    <n v="0.54991295973432897"/>
    <n v="0.46835106268161059"/>
    <n v="0.50307174097532537"/>
    <n v="0.47468159194686627"/>
  </r>
  <r>
    <s v="HUNTERSTON"/>
    <x v="7"/>
    <n v="0.83293933870734604"/>
    <n v="0.79864447069802602"/>
    <n v="0.24081254208075922"/>
    <n v="0.14312532240437167"/>
    <n v="0.4967169097031961"/>
  </r>
  <r>
    <s v="IMMINGHAM"/>
    <x v="3"/>
    <n v="0.71955030591358005"/>
    <n v="0.64317510881300999"/>
    <n v="0.72998010127763913"/>
    <n v="0.69294584589536445"/>
    <n v="0.6974127329966876"/>
  </r>
  <r>
    <s v="INDIAN QUEENS"/>
    <x v="5"/>
    <n v="8.4737442922374403E-4"/>
    <n v="7.4029109589041097E-4"/>
    <n v="2.8769243313763864E-4"/>
    <n v="1.7888962073900603E-3"/>
    <n v="4.2963633398564909E-4"/>
  </r>
  <r>
    <s v="J G PEARS"/>
    <x v="8"/>
    <s v=""/>
    <s v=""/>
    <n v="0.36313469441517388"/>
    <n v="0.4354790966092178"/>
    <n v="0.45164362486828141"/>
  </r>
  <r>
    <s v="KEADBY"/>
    <x v="3"/>
    <n v="0.28607587136916801"/>
    <n v="0.38695736550848198"/>
    <n v="0.40368734494541719"/>
    <n v="0.27317280048613402"/>
    <n v="0.29368909522513437"/>
  </r>
  <r>
    <s v="KEITH HILL"/>
    <x v="2"/>
    <s v=""/>
    <s v=""/>
    <n v="0.23849287163876204"/>
    <n v="0.2479895264116595"/>
    <n v="0.22258632673769871"/>
  </r>
  <r>
    <s v="KEMSLEY"/>
    <x v="3"/>
    <s v=""/>
    <s v=""/>
    <s v=""/>
    <s v=""/>
    <s v=""/>
  </r>
  <r>
    <s v="KILBRAUR"/>
    <x v="2"/>
    <n v="0.46534190349621801"/>
    <n v="0.56750149253731297"/>
    <n v="0.49769907653513257"/>
    <n v="0.44217990987684513"/>
    <n v="0.41228141313978006"/>
  </r>
  <r>
    <s v="KILGALLIOCH"/>
    <x v="2"/>
    <s v=""/>
    <n v="0.25325405952094798"/>
    <n v="0.43344177030761838"/>
    <n v="0.46497772015706434"/>
    <n v="0.43411129436033047"/>
  </r>
  <r>
    <s v="KILLIN CASCADE"/>
    <x v="4"/>
    <n v="0.27496182979820299"/>
    <n v="0.34923094896155599"/>
    <n v="0.40476438356164385"/>
    <n v="0.43156467771312679"/>
    <n v="0.42061957946678891"/>
  </r>
  <r>
    <s v="KILLINGHOLME (POWERGEN)"/>
    <x v="5"/>
    <s v=""/>
    <s v=""/>
    <n v="6.1393906012176562E-3"/>
    <n v="1.2782172700364296E-2"/>
    <n v="1.644405175038053E-2"/>
  </r>
  <r>
    <s v="KINGS LYNN A"/>
    <x v="3"/>
    <s v=""/>
    <s v=""/>
    <n v="4.2536863133862055E-3"/>
    <n v="0.20957451646534372"/>
    <n v="0.51770638344604014"/>
  </r>
  <r>
    <s v="KYPE MUIR"/>
    <x v="2"/>
    <s v=""/>
    <s v=""/>
    <s v=""/>
    <n v="0.42820384682351226"/>
    <n v="0.3555133435091638"/>
  </r>
  <r>
    <s v="LANGAGE"/>
    <x v="3"/>
    <n v="0.44541262456166902"/>
    <n v="0.42336801193269302"/>
    <n v="0.2455906111405434"/>
    <n v="0.28983632131247494"/>
    <n v="0.25437403655490681"/>
  </r>
  <r>
    <s v="LINCS WIND FARM"/>
    <x v="0"/>
    <n v="0.445192400203339"/>
    <n v="0.51091140393122103"/>
    <n v="0.46741154840896121"/>
    <n v="0.50805616034836032"/>
    <n v="0.48398096059860651"/>
  </r>
  <r>
    <s v="LITTLE BARFORD"/>
    <x v="3"/>
    <n v="0.648596694742687"/>
    <n v="0.66306726983833197"/>
    <n v="0.63234188510428235"/>
    <n v="0.3847873912334529"/>
    <n v="0.3832982137788512"/>
  </r>
  <r>
    <s v="LOCHLUICHART"/>
    <x v="2"/>
    <n v="0.31689689299186002"/>
    <n v="0.343321940970154"/>
    <n v="0.32847506121368536"/>
    <n v="0.34145419207518329"/>
    <n v="0.30239935642909116"/>
  </r>
  <r>
    <s v="LONDON ARRAY"/>
    <x v="0"/>
    <n v="0.53624547655287402"/>
    <n v="0.50551464032035898"/>
    <n v="0.36853872490396461"/>
    <n v="0.45893593637060415"/>
    <n v="0.46882670018844663"/>
  </r>
  <r>
    <s v="LYNEMOUTH"/>
    <x v="8"/>
    <s v=""/>
    <n v="1.07832272496656E-2"/>
    <n v="0.85649492412711592"/>
    <n v="0.90717961462300611"/>
    <n v="0.87122815656565666"/>
  </r>
  <r>
    <s v="MARCHWOOD"/>
    <x v="3"/>
    <n v="0.75424782174409399"/>
    <n v="0.67369242493051396"/>
    <n v="0.72273686445304741"/>
    <n v="0.4584816420171075"/>
    <n v="0.63646872989875081"/>
  </r>
  <r>
    <s v="MARK HILL"/>
    <x v="2"/>
    <n v="0.21965297880589299"/>
    <n v="0.31091456664082001"/>
    <n v="0.28666647281812702"/>
    <n v="0.31836376387600035"/>
    <n v="0.27835350650469487"/>
  </r>
  <r>
    <s v="MEDWAY"/>
    <x v="3"/>
    <n v="0.35150475724536401"/>
    <n v="0.36726104075420102"/>
    <n v="0.27428975709005066"/>
    <n v="0.2136100251849383"/>
    <n v="0.35511251871524779"/>
  </r>
  <r>
    <s v="MIDDLE MUIR"/>
    <x v="2"/>
    <s v=""/>
    <s v=""/>
    <s v=""/>
    <n v="0.50115648103503763"/>
    <n v="0.37333384367445721"/>
  </r>
  <r>
    <s v="MILLENNIUM"/>
    <x v="2"/>
    <n v="0.44976350544432703"/>
    <n v="0.53648756585879898"/>
    <n v="0.54121550755180892"/>
    <n v="0.54844251786464759"/>
    <n v="0.45237038988408979"/>
  </r>
  <r>
    <s v="MINNYGAP"/>
    <x v="2"/>
    <s v=""/>
    <n v="0.30996197260274"/>
    <n v="0.32427870776255707"/>
    <n v="0.34115649362477185"/>
    <n v="0.32236573972602811"/>
  </r>
  <r>
    <s v="NANT"/>
    <x v="4"/>
    <n v="0.30635013698630098"/>
    <n v="0.34902575342465703"/>
    <n v="0.34028140030441401"/>
    <n v="0.380822374013355"/>
    <n v="0.31349022070015048"/>
  </r>
  <r>
    <s v="NURSLING TERTIARY"/>
    <x v="6"/>
    <s v=""/>
    <s v=""/>
    <s v=""/>
    <s v=""/>
    <s v=""/>
  </r>
  <r>
    <s v="ORMONDE"/>
    <x v="0"/>
    <n v="0.41218757229832598"/>
    <n v="0.37716158295281599"/>
    <n v="0.40864640410958902"/>
    <n v="0.42885367334547608"/>
    <n v="0.39599633561643777"/>
  </r>
  <r>
    <s v="PEMBROKE"/>
    <x v="3"/>
    <n v="0.77647842086793295"/>
    <n v="0.70286596891281095"/>
    <n v="0.70526296173437075"/>
    <n v="0.63400259458264741"/>
    <n v="0.6096150913864975"/>
  </r>
  <r>
    <s v="PEN Y CYMOEDD"/>
    <x v="2"/>
    <s v=""/>
    <n v="0.36094778398622102"/>
    <n v="0.33200915244732837"/>
    <n v="0.38540844298245597"/>
    <n v="0.36661513908916099"/>
  </r>
  <r>
    <s v="PETERBOROUGH"/>
    <x v="3"/>
    <n v="1.7913749883515101E-2"/>
    <n v="4.3488631068865904E-3"/>
    <n v="4.1358433510390452E-3"/>
    <n v="5.4999168246533574E-3"/>
    <n v="7.8578930202217838E-3"/>
  </r>
  <r>
    <s v="PETERHEAD"/>
    <x v="3"/>
    <n v="0.42229194520547902"/>
    <n v="0.65780801080042794"/>
    <n v="0.61574686053711014"/>
    <n v="0.50740496434194693"/>
    <n v="0.45169455305317152"/>
  </r>
  <r>
    <s v="POGBIE"/>
    <x v="2"/>
    <s v=""/>
    <s v=""/>
    <s v=""/>
    <n v="0.32058322186171861"/>
    <n v="0.28635400019025792"/>
  </r>
  <r>
    <s v="RACE BANK"/>
    <x v="0"/>
    <s v=""/>
    <n v="0.38197767608929001"/>
    <n v="0.47131976502202283"/>
    <n v="0.51522160565469144"/>
    <n v="0.48591416090839218"/>
  </r>
  <r>
    <s v="RAMPION"/>
    <x v="0"/>
    <s v=""/>
    <s v=""/>
    <n v="0.35489146432648405"/>
    <n v="0.35394841046220288"/>
    <n v="0.46918659931506967"/>
  </r>
  <r>
    <s v="RATCLIFFE-ON-SOAR"/>
    <x v="1"/>
    <n v="0.15465655751594601"/>
    <n v="0.193779864730829"/>
    <n v="0.16853559836330403"/>
    <n v="1.1880962439918215E-2"/>
    <n v="8.6794427461426779E-2"/>
  </r>
  <r>
    <s v="ROBIN RIGG EAST"/>
    <x v="0"/>
    <n v="0.50509602690093303"/>
    <n v="0.42559880757395302"/>
    <n v="0.34422933417708951"/>
    <n v="0.40054094521752048"/>
    <n v="0.40153291255176909"/>
  </r>
  <r>
    <s v="ROBIN RIGG WEST"/>
    <x v="0"/>
    <n v="0.51538305290847697"/>
    <n v="0.473990817947191"/>
    <n v="0.40949441383760177"/>
    <n v="0.41993418493110002"/>
    <n v="0.41396690490371185"/>
  </r>
  <r>
    <s v="ROCKSAVAGE"/>
    <x v="3"/>
    <n v="0.58680632039573799"/>
    <n v="0.29812207692090897"/>
    <n v="0.35621397979029257"/>
    <n v="0.34767764327395989"/>
    <n v="0.28472673473701632"/>
  </r>
  <r>
    <s v="RYE HOUSE"/>
    <x v="3"/>
    <n v="0.156538393045311"/>
    <n v="0.13473585656352799"/>
    <n v="8.6392733020404247E-2"/>
    <n v="7.0222498471473771E-2"/>
    <n v="8.1725764281380578E-2"/>
  </r>
  <r>
    <s v="SALTEND"/>
    <x v="3"/>
    <n v="0.77401942963885395"/>
    <n v="0.70159584142797904"/>
    <n v="0.71326582938978822"/>
    <n v="0.74081157103825079"/>
    <n v="0.74127136633457602"/>
  </r>
  <r>
    <s v="SANQUHAR"/>
    <x v="2"/>
    <s v=""/>
    <s v=""/>
    <n v="0.50984388888888887"/>
    <n v="0.57984056594376177"/>
    <n v="0.52507551863126423"/>
  </r>
  <r>
    <s v="SEABANK"/>
    <x v="3"/>
    <n v="0.41681524906936601"/>
    <n v="0.554605918403973"/>
    <n v="0.32675276535082848"/>
    <n v="0.22359014815872788"/>
    <n v="0.27189090985620584"/>
  </r>
  <r>
    <s v="SELLAFIELD"/>
    <x v="3"/>
    <n v="0.19858754308440099"/>
    <n v="0.136007126233613"/>
    <n v="8.8320469877743404E-2"/>
    <n v="3.2368402226922895E-2"/>
    <n v="2.0666640153189076E-2"/>
  </r>
  <r>
    <s v="SEVERN POWER"/>
    <x v="3"/>
    <n v="0.64424587201181804"/>
    <n v="0.55691995366639901"/>
    <n v="0.39561556191243619"/>
    <n v="0.2624811621397195"/>
    <n v="9.2565784313725322E-2"/>
  </r>
  <r>
    <s v="SHERINGHAM SHOAL"/>
    <x v="0"/>
    <n v="0.46971540552294"/>
    <n v="0.54307147568311898"/>
    <n v="0.50759400159454959"/>
    <n v="0.4902360391910256"/>
    <n v="0.45795164347321954"/>
  </r>
  <r>
    <s v="SHOREHAM"/>
    <x v="3"/>
    <n v="0.68986288948684504"/>
    <n v="0.64299415035877405"/>
    <n v="0.12098266552511416"/>
    <n v="7.2595821135831448E-2"/>
    <n v="0.26125237660360884"/>
  </r>
  <r>
    <s v="SIZEWELL B"/>
    <x v="7"/>
    <n v="0.81635853057032604"/>
    <n v="0.73370826104752496"/>
    <n v="0.98017992613044502"/>
    <n v="0.79951497938346228"/>
    <n v="0.79729536762182696"/>
  </r>
  <r>
    <s v="SLOY G2 &amp; G3"/>
    <x v="4"/>
    <n v="8.1781719463470307E-2"/>
    <n v="0.120303067922374"/>
    <n v="9.824600028538813E-2"/>
    <n v="0.17516919968123815"/>
    <n v="0.14350445776255613"/>
  </r>
  <r>
    <s v="SOUTH HUMBER BANK"/>
    <x v="3"/>
    <n v="0.55341943091493295"/>
    <n v="0.34617422602390102"/>
    <n v="0.31056903114389417"/>
    <n v="0.55544312377818195"/>
    <n v="0.78993018925519243"/>
  </r>
  <r>
    <s v="SPALDING"/>
    <x v="3"/>
    <n v="0.60974755059153196"/>
    <n v="0.529683071035699"/>
    <n v="0.38185001362652765"/>
    <n v="0.55893223516440793"/>
    <n v="0.47012167231433966"/>
  </r>
  <r>
    <s v="SPALDING ENERGY EXPANSION"/>
    <x v="3"/>
    <s v=""/>
    <s v=""/>
    <s v=""/>
    <s v=""/>
    <n v="3.557653405798461E-2"/>
  </r>
  <r>
    <s v="STAYTHORPE"/>
    <x v="3"/>
    <n v="0.65779093798529298"/>
    <n v="0.52070147359312802"/>
    <n v="0.60323271394987599"/>
    <n v="0.56140642628824911"/>
    <n v="0.41671585715477366"/>
  </r>
  <r>
    <s v="STRATHY NORTH &amp; SOUTH"/>
    <x v="2"/>
    <n v="0.36198723621109402"/>
    <n v="0.40231283938618001"/>
    <n v="0.34071078982271763"/>
    <n v="0.38305372800374821"/>
    <n v="0.3449865882345004"/>
  </r>
  <r>
    <s v="STRONELAIRG"/>
    <x v="2"/>
    <s v=""/>
    <s v=""/>
    <n v="0.484637780577371"/>
    <n v="0.47674061287103736"/>
    <n v="0.33035303739160909"/>
  </r>
  <r>
    <s v="SUTTON BRIDGE"/>
    <x v="3"/>
    <n v="0.38018402537340901"/>
    <n v="0.29187766389227099"/>
    <n v="0.22355977437550364"/>
    <n v="0.26485165796099858"/>
    <n v="4.0643436475960214E-2"/>
  </r>
  <r>
    <s v="TAYLORS LANE"/>
    <x v="5"/>
    <n v="8.0470684297311006E-3"/>
    <n v="1.1712294174622899E-2"/>
    <n v="1.132937753678336E-3"/>
    <n v="9.6000777929568931E-4"/>
    <n v="3.6991731671740225E-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AA818AE-83AE-4F84-B903-B4D709D5C12C}" name="PivotTable3" cacheId="4623" applyNumberFormats="0" applyBorderFormats="0" applyFontFormats="0" applyPatternFormats="0" applyAlignmentFormats="0" applyWidthHeightFormats="1" dataCaption="Values" updatedVersion="8" minRefreshableVersion="3" useAutoFormatting="1" rowGrandTotals="0" itemPrintTitles="1" createdVersion="6" indent="0" outline="1" outlineData="1" multipleFieldFilters="0">
  <location ref="A27:F36" firstHeaderRow="0" firstDataRow="1" firstDataCol="1"/>
  <pivotFields count="7">
    <pivotField showAll="0"/>
    <pivotField axis="axisRow" showAll="0">
      <items count="10">
        <item x="3"/>
        <item x="1"/>
        <item x="5"/>
        <item x="4"/>
        <item x="7"/>
        <item x="0"/>
        <item x="2"/>
        <item x="6"/>
        <item x="8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</pivotFields>
  <rowFields count="1">
    <field x="1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Min of 2015/16" fld="2" subtotal="min" baseField="1" baseItem="0"/>
    <dataField name="Min of 2016/17" fld="3" subtotal="min" baseField="1" baseItem="0"/>
    <dataField name="Min of 2017/18" fld="4" subtotal="min" baseField="1" baseItem="0"/>
    <dataField name="Min of 2018/19" fld="5" subtotal="min" baseField="1" baseItem="1"/>
    <dataField name="Min of 2019/20" fld="6" subtotal="min" baseField="1" baseItem="1"/>
  </dataFields>
  <formats count="1">
    <format dxfId="39">
      <pivotArea outline="0" collapsedLevelsAreSubtotals="1" fieldPosition="0"/>
    </format>
  </formats>
  <pivotTableStyleInfo name="PivotStyleMedium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9D45848-C9E1-4378-9481-A2EB844C18C6}" name="PivotTable2" cacheId="4623" applyNumberFormats="0" applyBorderFormats="0" applyFontFormats="0" applyPatternFormats="0" applyAlignmentFormats="0" applyWidthHeightFormats="1" dataCaption="Values" updatedVersion="8" minRefreshableVersion="3" useAutoFormatting="1" rowGrandTotals="0" itemPrintTitles="1" createdVersion="6" indent="0" outline="1" outlineData="1" multipleFieldFilters="0">
  <location ref="A15:F24" firstHeaderRow="0" firstDataRow="1" firstDataCol="1"/>
  <pivotFields count="7">
    <pivotField showAll="0"/>
    <pivotField axis="axisRow" showAll="0">
      <items count="10">
        <item x="3"/>
        <item x="1"/>
        <item x="5"/>
        <item x="4"/>
        <item x="7"/>
        <item x="0"/>
        <item x="2"/>
        <item x="6"/>
        <item x="8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</pivotFields>
  <rowFields count="1">
    <field x="1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Max of 2015/16" fld="2" subtotal="max" baseField="1" baseItem="2"/>
    <dataField name="Max of 2016/17" fld="3" subtotal="max" baseField="1" baseItem="2"/>
    <dataField name="Max of 2017/18" fld="4" subtotal="max" baseField="1" baseItem="2"/>
    <dataField name="Max of 2018/19" fld="5" subtotal="max" baseField="1" baseItem="2"/>
    <dataField name="Max of 2019/20" fld="6" subtotal="max" baseField="1" baseItem="2"/>
  </dataFields>
  <formats count="1">
    <format dxfId="38">
      <pivotArea outline="0" collapsedLevelsAreSubtotals="1" fieldPosition="0"/>
    </format>
  </formats>
  <pivotTableStyleInfo name="PivotStyleMedium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F6AE2B6-2EDB-4F11-92DC-AE4A36B52690}" name="PivotTable1" cacheId="4622" applyNumberFormats="0" applyBorderFormats="0" applyFontFormats="0" applyPatternFormats="0" applyAlignmentFormats="0" applyWidthHeightFormats="1" dataCaption="Values" updatedVersion="8" minRefreshableVersion="3" useAutoFormatting="1" rowGrandTotals="0" itemPrintTitles="1" createdVersion="6" indent="0" outline="1" outlineData="1" multipleFieldFilters="0">
  <location ref="A3:F12" firstHeaderRow="0" firstDataRow="1" firstDataCol="1"/>
  <pivotFields count="7">
    <pivotField showAll="0"/>
    <pivotField axis="axisRow" showAll="0">
      <items count="10">
        <item x="3"/>
        <item x="1"/>
        <item x="5"/>
        <item x="4"/>
        <item x="7"/>
        <item x="0"/>
        <item x="2"/>
        <item x="6"/>
        <item x="8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</pivotFields>
  <rowFields count="1">
    <field x="1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Average of 2015/16" fld="2" subtotal="average" baseField="1" baseItem="4"/>
    <dataField name="Average of 2016/17" fld="3" subtotal="average" baseField="1" baseItem="4"/>
    <dataField name="Average of 2017/18" fld="4" subtotal="average" baseField="1" baseItem="4"/>
    <dataField name="Average of 2018/19" fld="5" subtotal="average" baseField="1" baseItem="3"/>
    <dataField name="Average of 2019/20" fld="6" subtotal="average" baseField="1" baseItem="3"/>
  </dataFields>
  <formats count="1">
    <format dxfId="37">
      <pivotArea outline="0" collapsedLevelsAreSubtotals="1" fieldPosition="0"/>
    </format>
  </formats>
  <pivotTableStyleInfo name="PivotStyleMedium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8C14D-C6A6-4FF2-9CA9-458EB44EB809}">
  <sheetPr codeName="Sheet1"/>
  <dimension ref="A2:G48"/>
  <sheetViews>
    <sheetView showGridLines="0" workbookViewId="0">
      <selection activeCell="F14" sqref="F14"/>
    </sheetView>
  </sheetViews>
  <sheetFormatPr defaultRowHeight="15"/>
  <cols>
    <col min="1" max="1" width="16.28515625" bestFit="1" customWidth="1"/>
    <col min="2" max="6" width="14.42578125" bestFit="1" customWidth="1"/>
    <col min="7" max="7" width="12.28515625" bestFit="1" customWidth="1"/>
  </cols>
  <sheetData>
    <row r="2" spans="1:7">
      <c r="A2" s="58" t="s">
        <v>0</v>
      </c>
    </row>
    <row r="3" spans="1:7">
      <c r="A3" s="5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s="94" t="s">
        <v>7</v>
      </c>
    </row>
    <row r="4" spans="1:7">
      <c r="A4" s="6" t="s">
        <v>8</v>
      </c>
      <c r="B4" s="7">
        <v>0.49551308745019285</v>
      </c>
      <c r="C4" s="7">
        <v>0.43366413824506067</v>
      </c>
      <c r="D4" s="7">
        <v>0.38757056791314393</v>
      </c>
      <c r="E4" s="7">
        <v>0.36079925625326836</v>
      </c>
      <c r="F4" s="7">
        <v>0.33385709970844196</v>
      </c>
      <c r="G4" s="97">
        <f>INDEX('TNUoS Impact'!$D$7:$D$18,MATCH(A4,'TNUoS Impact'!$C$7:$C$18,0))</f>
        <v>0.51358899999999996</v>
      </c>
    </row>
    <row r="5" spans="1:7">
      <c r="A5" s="6" t="s">
        <v>9</v>
      </c>
      <c r="B5" s="7">
        <v>0.26599103650529671</v>
      </c>
      <c r="C5" s="7">
        <v>0.18272926186860725</v>
      </c>
      <c r="D5" s="7">
        <v>0.14085505100328619</v>
      </c>
      <c r="E5" s="7">
        <v>0.13643397061904153</v>
      </c>
      <c r="F5" s="7">
        <v>0.15330408840536958</v>
      </c>
      <c r="G5" s="97">
        <f>INDEX('TNUoS Impact'!$D$7:$D$18,MATCH(A5,'TNUoS Impact'!$C$7:$C$18,0))</f>
        <v>0.14055200000000001</v>
      </c>
    </row>
    <row r="6" spans="1:7">
      <c r="A6" s="6" t="s">
        <v>10</v>
      </c>
      <c r="B6" s="7">
        <v>3.6663882525505053E-3</v>
      </c>
      <c r="C6" s="7">
        <v>6.4328538676441168E-3</v>
      </c>
      <c r="D6" s="7">
        <v>3.0139934131701825E-3</v>
      </c>
      <c r="E6" s="7">
        <v>4.3089600560096905E-3</v>
      </c>
      <c r="F6" s="7">
        <v>4.4099406320622665E-3</v>
      </c>
      <c r="G6" s="97">
        <f>INDEX('TNUoS Impact'!$D$7:$D$18,MATCH(A6,'TNUoS Impact'!$C$7:$C$18,0))</f>
        <v>4.627E-3</v>
      </c>
    </row>
    <row r="7" spans="1:7">
      <c r="A7" s="6" t="s">
        <v>11</v>
      </c>
      <c r="B7" s="7">
        <v>0.32890013087564113</v>
      </c>
      <c r="C7" s="7">
        <v>0.34974890838993122</v>
      </c>
      <c r="D7" s="7">
        <v>0.37988396605644814</v>
      </c>
      <c r="E7" s="7">
        <v>0.4425456033415392</v>
      </c>
      <c r="F7" s="7">
        <v>0.40546445952394566</v>
      </c>
      <c r="G7" s="97">
        <f>INDEX('TNUoS Impact'!$D$7:$D$18,MATCH(A7,'TNUoS Impact'!$C$7:$C$18,0))</f>
        <v>0.40920299999999998</v>
      </c>
    </row>
    <row r="8" spans="1:7">
      <c r="A8" s="6" t="s">
        <v>12</v>
      </c>
      <c r="B8" s="7">
        <v>0.81592390277369142</v>
      </c>
      <c r="C8" s="7">
        <v>0.79590422151907825</v>
      </c>
      <c r="D8" s="7">
        <v>0.70014749834147627</v>
      </c>
      <c r="E8" s="7">
        <v>0.70577573860835863</v>
      </c>
      <c r="F8" s="7">
        <v>0.62756756256810908</v>
      </c>
      <c r="G8" s="97">
        <f>INDEX('TNUoS Impact'!$D$7:$D$18,MATCH(A8,'TNUoS Impact'!$C$7:$C$18,0))</f>
        <v>0.70261200000000001</v>
      </c>
    </row>
    <row r="9" spans="1:7">
      <c r="A9" s="6" t="s">
        <v>13</v>
      </c>
      <c r="B9" s="7">
        <v>0.46563046083126242</v>
      </c>
      <c r="C9" s="7">
        <v>0.49378544288098747</v>
      </c>
      <c r="D9" s="7">
        <v>0.43903070070518863</v>
      </c>
      <c r="E9" s="7">
        <v>0.48647383483986573</v>
      </c>
      <c r="F9" s="7">
        <v>0.46381632850810639</v>
      </c>
      <c r="G9" s="97">
        <f>INDEX('TNUoS Impact'!$D$7:$D$18,MATCH(A9,'TNUoS Impact'!$C$7:$C$18,0))</f>
        <v>0.48216100000000001</v>
      </c>
    </row>
    <row r="10" spans="1:7">
      <c r="A10" s="6" t="s">
        <v>14</v>
      </c>
      <c r="B10" s="7">
        <v>0.31989786594097303</v>
      </c>
      <c r="C10" s="7">
        <v>0.38397181177935852</v>
      </c>
      <c r="D10" s="7">
        <v>0.38193538125141674</v>
      </c>
      <c r="E10" s="7">
        <v>0.40879275703255474</v>
      </c>
      <c r="F10" s="7">
        <v>0.37289897095444696</v>
      </c>
      <c r="G10" s="97">
        <f>INDEX('TNUoS Impact'!$D$7:$D$18,MATCH(A10,'TNUoS Impact'!$C$7:$C$18,0))</f>
        <v>0.35506199999999999</v>
      </c>
    </row>
    <row r="11" spans="1:7">
      <c r="A11" s="6" t="s">
        <v>15</v>
      </c>
      <c r="B11" s="7">
        <v>0.10032616078835092</v>
      </c>
      <c r="C11" s="7">
        <v>0.10828591360304195</v>
      </c>
      <c r="D11" s="7">
        <v>9.2396776717635479E-2</v>
      </c>
      <c r="E11" s="7">
        <v>6.5199130671901098E-2</v>
      </c>
      <c r="F11" s="7">
        <v>7.9503216471439986E-2</v>
      </c>
      <c r="G11" s="97">
        <f>INDEX('TNUoS Impact'!$D$7:$D$18,MATCH(A11,'TNUoS Impact'!$C$7:$C$18,0))</f>
        <v>9.0320999999999999E-2</v>
      </c>
    </row>
    <row r="12" spans="1:7">
      <c r="A12" s="6" t="s">
        <v>16</v>
      </c>
      <c r="B12" s="7" t="e">
        <v>#DIV/0!</v>
      </c>
      <c r="C12" s="7">
        <v>1.07832272496656E-2</v>
      </c>
      <c r="D12" s="7">
        <v>0.60981480927114484</v>
      </c>
      <c r="E12" s="7">
        <v>0.67132935561611196</v>
      </c>
      <c r="F12" s="7">
        <v>0.66143589071696907</v>
      </c>
      <c r="G12" s="98">
        <f>INDEX('TNUoS Impact'!$D$7:$D$18,MATCH(A12,'TNUoS Impact'!$C$7:$C$18,0))</f>
        <v>0.43168400000000001</v>
      </c>
    </row>
    <row r="14" spans="1:7">
      <c r="A14" s="100" t="s">
        <v>17</v>
      </c>
    </row>
    <row r="15" spans="1:7">
      <c r="A15" s="5" t="s">
        <v>1</v>
      </c>
      <c r="B15" t="s">
        <v>18</v>
      </c>
      <c r="C15" t="s">
        <v>19</v>
      </c>
      <c r="D15" t="s">
        <v>20</v>
      </c>
      <c r="E15" t="s">
        <v>21</v>
      </c>
      <c r="F15" t="s">
        <v>22</v>
      </c>
      <c r="G15" s="94" t="str">
        <f>+G3</f>
        <v>Generic ALFs</v>
      </c>
    </row>
    <row r="16" spans="1:7">
      <c r="A16" s="6" t="s">
        <v>8</v>
      </c>
      <c r="B16" s="7">
        <v>0.77647842086793295</v>
      </c>
      <c r="C16" s="7">
        <v>0.760792769204092</v>
      </c>
      <c r="D16" s="7">
        <v>0.7752697291057411</v>
      </c>
      <c r="E16" s="7">
        <v>0.74081157103825079</v>
      </c>
      <c r="F16" s="7">
        <v>0.78993018925519243</v>
      </c>
      <c r="G16" s="97">
        <f>INDEX('TNUoS Impact'!$D$7:$D$18,MATCH(A16,'TNUoS Impact'!$C$7:$C$18,0))</f>
        <v>0.51358899999999996</v>
      </c>
    </row>
    <row r="17" spans="1:7">
      <c r="A17" s="6" t="s">
        <v>9</v>
      </c>
      <c r="B17" s="7">
        <v>0.62270490335673701</v>
      </c>
      <c r="C17" s="7">
        <v>0.55889599091784803</v>
      </c>
      <c r="D17" s="7">
        <v>0.50959298889192828</v>
      </c>
      <c r="E17" s="7">
        <v>0.46759111076369447</v>
      </c>
      <c r="F17" s="7">
        <v>0.47386180951562523</v>
      </c>
      <c r="G17" s="97">
        <f>INDEX('TNUoS Impact'!$D$7:$D$18,MATCH(A17,'TNUoS Impact'!$C$7:$C$18,0))</f>
        <v>0.14055200000000001</v>
      </c>
    </row>
    <row r="18" spans="1:7">
      <c r="A18" s="6" t="s">
        <v>10</v>
      </c>
      <c r="B18" s="7">
        <v>8.0470684297311006E-3</v>
      </c>
      <c r="C18" s="7">
        <v>1.1712294174622899E-2</v>
      </c>
      <c r="D18" s="7">
        <v>7.1149014311114771E-3</v>
      </c>
      <c r="E18" s="7">
        <v>1.2782172700364296E-2</v>
      </c>
      <c r="F18" s="7">
        <v>1.644405175038053E-2</v>
      </c>
      <c r="G18" s="97">
        <f>INDEX('TNUoS Impact'!$D$7:$D$18,MATCH(A18,'TNUoS Impact'!$C$7:$C$18,0))</f>
        <v>4.627E-3</v>
      </c>
    </row>
    <row r="19" spans="1:7">
      <c r="A19" s="6" t="s">
        <v>11</v>
      </c>
      <c r="B19" s="7">
        <v>0.61049780401345799</v>
      </c>
      <c r="C19" s="7">
        <v>0.60000964011055002</v>
      </c>
      <c r="D19" s="7">
        <v>0.64138724920437251</v>
      </c>
      <c r="E19" s="7">
        <v>0.69504300518849271</v>
      </c>
      <c r="F19" s="7">
        <v>0.63495366198029457</v>
      </c>
      <c r="G19" s="97">
        <f>INDEX('TNUoS Impact'!$D$7:$D$18,MATCH(A19,'TNUoS Impact'!$C$7:$C$18,0))</f>
        <v>0.40920299999999998</v>
      </c>
    </row>
    <row r="20" spans="1:7">
      <c r="A20" s="6" t="s">
        <v>12</v>
      </c>
      <c r="B20" s="7">
        <v>0.83293933870734604</v>
      </c>
      <c r="C20" s="7">
        <v>0.85161689582172095</v>
      </c>
      <c r="D20" s="7">
        <v>0.98017992613044502</v>
      </c>
      <c r="E20" s="7">
        <v>0.81947872134942323</v>
      </c>
      <c r="F20" s="7">
        <v>0.82679639772559577</v>
      </c>
      <c r="G20" s="97">
        <f>INDEX('TNUoS Impact'!$D$7:$D$18,MATCH(A20,'TNUoS Impact'!$C$7:$C$18,0))</f>
        <v>0.70261200000000001</v>
      </c>
    </row>
    <row r="21" spans="1:7">
      <c r="A21" s="6" t="s">
        <v>13</v>
      </c>
      <c r="B21" s="7">
        <v>0.59719514476961399</v>
      </c>
      <c r="C21" s="7">
        <v>0.54991295973432897</v>
      </c>
      <c r="D21" s="7">
        <v>0.53804639623681316</v>
      </c>
      <c r="E21" s="7">
        <v>0.62452256247444915</v>
      </c>
      <c r="F21" s="7">
        <v>0.52537210644977195</v>
      </c>
      <c r="G21" s="97">
        <f>INDEX('TNUoS Impact'!$D$7:$D$18,MATCH(A21,'TNUoS Impact'!$C$7:$C$18,0))</f>
        <v>0.48216100000000001</v>
      </c>
    </row>
    <row r="22" spans="1:7">
      <c r="A22" s="6" t="s">
        <v>14</v>
      </c>
      <c r="B22" s="7">
        <v>0.50412572080887097</v>
      </c>
      <c r="C22" s="7">
        <v>0.756935856893034</v>
      </c>
      <c r="D22" s="7">
        <v>0.5561069718231435</v>
      </c>
      <c r="E22" s="7">
        <v>0.57984056594376177</v>
      </c>
      <c r="F22" s="7">
        <v>0.55701849315068519</v>
      </c>
      <c r="G22" s="97">
        <f>INDEX('TNUoS Impact'!$D$7:$D$18,MATCH(A22,'TNUoS Impact'!$C$7:$C$18,0))</f>
        <v>0.35506199999999999</v>
      </c>
    </row>
    <row r="23" spans="1:7">
      <c r="A23" s="6" t="s">
        <v>15</v>
      </c>
      <c r="B23" s="7">
        <v>0.15959556169383099</v>
      </c>
      <c r="C23" s="7">
        <v>0.14946748554311201</v>
      </c>
      <c r="D23" s="7">
        <v>0.14927812024353121</v>
      </c>
      <c r="E23" s="7">
        <v>8.2962556132250759E-2</v>
      </c>
      <c r="F23" s="7">
        <v>0.1253482572298327</v>
      </c>
      <c r="G23" s="97">
        <f>INDEX('TNUoS Impact'!$D$7:$D$18,MATCH(A23,'TNUoS Impact'!$C$7:$C$18,0))</f>
        <v>9.0320999999999999E-2</v>
      </c>
    </row>
    <row r="24" spans="1:7">
      <c r="A24" s="6" t="s">
        <v>16</v>
      </c>
      <c r="B24" s="7">
        <v>0</v>
      </c>
      <c r="C24" s="7">
        <v>1.07832272496656E-2</v>
      </c>
      <c r="D24" s="7">
        <v>0.85649492412711592</v>
      </c>
      <c r="E24" s="7">
        <v>0.90717961462300611</v>
      </c>
      <c r="F24" s="7">
        <v>0.87122815656565666</v>
      </c>
      <c r="G24" s="98">
        <f>INDEX('TNUoS Impact'!$D$7:$D$18,MATCH(A24,'TNUoS Impact'!$C$7:$C$18,0))</f>
        <v>0.43168400000000001</v>
      </c>
    </row>
    <row r="26" spans="1:7">
      <c r="A26" s="100" t="s">
        <v>23</v>
      </c>
    </row>
    <row r="27" spans="1:7">
      <c r="A27" s="5" t="s">
        <v>1</v>
      </c>
      <c r="B27" t="s">
        <v>24</v>
      </c>
      <c r="C27" t="s">
        <v>25</v>
      </c>
      <c r="D27" t="s">
        <v>26</v>
      </c>
      <c r="E27" t="s">
        <v>27</v>
      </c>
      <c r="F27" t="s">
        <v>28</v>
      </c>
      <c r="G27" s="94" t="str">
        <f t="shared" ref="G27" si="0">+G15</f>
        <v>Generic ALFs</v>
      </c>
    </row>
    <row r="28" spans="1:7">
      <c r="A28" s="6" t="s">
        <v>8</v>
      </c>
      <c r="B28" s="7">
        <v>1.7913749883515101E-2</v>
      </c>
      <c r="C28" s="7">
        <v>4.3488631068865904E-3</v>
      </c>
      <c r="D28" s="7">
        <v>4.1358433510390452E-3</v>
      </c>
      <c r="E28" s="7">
        <v>3.3967599784691291E-3</v>
      </c>
      <c r="F28" s="7">
        <v>1.2332918223329184E-3</v>
      </c>
      <c r="G28" s="97">
        <f>INDEX('TNUoS Impact'!$D$7:$D$18,MATCH(A28,'TNUoS Impact'!$C$7:$C$18,0))</f>
        <v>0.51358899999999996</v>
      </c>
    </row>
    <row r="29" spans="1:7">
      <c r="A29" s="6" t="s">
        <v>9</v>
      </c>
      <c r="B29" s="7">
        <v>8.2478041080199002E-2</v>
      </c>
      <c r="C29" s="7">
        <v>5.0742028560084002E-2</v>
      </c>
      <c r="D29" s="7">
        <v>4.1986837545023969E-2</v>
      </c>
      <c r="E29" s="7">
        <v>1.1880962439918215E-2</v>
      </c>
      <c r="F29" s="7">
        <v>8.6794427461426779E-2</v>
      </c>
      <c r="G29" s="97">
        <f>INDEX('TNUoS Impact'!$D$7:$D$18,MATCH(A29,'TNUoS Impact'!$C$7:$C$18,0))</f>
        <v>0.14055200000000001</v>
      </c>
    </row>
    <row r="30" spans="1:7">
      <c r="A30" s="6" t="s">
        <v>10</v>
      </c>
      <c r="B30" s="7">
        <v>4.5171427134897701E-4</v>
      </c>
      <c r="C30" s="7">
        <v>7.4029109589041097E-4</v>
      </c>
      <c r="D30" s="7">
        <v>2.8769243313763864E-4</v>
      </c>
      <c r="E30" s="7">
        <v>8.840025696070777E-4</v>
      </c>
      <c r="F30" s="7">
        <v>4.2963633398564909E-4</v>
      </c>
      <c r="G30" s="97">
        <f>INDEX('TNUoS Impact'!$D$7:$D$18,MATCH(A30,'TNUoS Impact'!$C$7:$C$18,0))</f>
        <v>4.627E-3</v>
      </c>
    </row>
    <row r="31" spans="1:7">
      <c r="A31" s="6" t="s">
        <v>11</v>
      </c>
      <c r="B31" s="7">
        <v>8.1781719463470307E-2</v>
      </c>
      <c r="C31" s="7">
        <v>0.120303067922374</v>
      </c>
      <c r="D31" s="7">
        <v>9.824600028538813E-2</v>
      </c>
      <c r="E31" s="7">
        <v>0.17516919968123815</v>
      </c>
      <c r="F31" s="7">
        <v>0.14350445776255613</v>
      </c>
      <c r="G31" s="97">
        <f>INDEX('TNUoS Impact'!$D$7:$D$18,MATCH(A31,'TNUoS Impact'!$C$7:$C$18,0))</f>
        <v>0.40920299999999998</v>
      </c>
    </row>
    <row r="32" spans="1:7">
      <c r="A32" s="6" t="s">
        <v>12</v>
      </c>
      <c r="B32" s="7">
        <v>0.71226459331399705</v>
      </c>
      <c r="C32" s="7">
        <v>0.68208599259612801</v>
      </c>
      <c r="D32" s="7">
        <v>0.24081254208075922</v>
      </c>
      <c r="E32" s="7">
        <v>0.14312532240437167</v>
      </c>
      <c r="F32" s="7">
        <v>8.5018529086456615E-2</v>
      </c>
      <c r="G32" s="97">
        <f>INDEX('TNUoS Impact'!$D$7:$D$18,MATCH(A32,'TNUoS Impact'!$C$7:$C$18,0))</f>
        <v>0.70261200000000001</v>
      </c>
    </row>
    <row r="33" spans="1:7">
      <c r="A33" s="6" t="s">
        <v>13</v>
      </c>
      <c r="B33" s="7">
        <v>0.25023333288390298</v>
      </c>
      <c r="C33" s="7">
        <v>0.37716158295281599</v>
      </c>
      <c r="D33" s="7">
        <v>0.34422933417708951</v>
      </c>
      <c r="E33" s="7">
        <v>0.35394841046220288</v>
      </c>
      <c r="F33" s="7">
        <v>0.36887272704210283</v>
      </c>
      <c r="G33" s="97">
        <f>INDEX('TNUoS Impact'!$D$7:$D$18,MATCH(A33,'TNUoS Impact'!$C$7:$C$18,0))</f>
        <v>0.48216100000000001</v>
      </c>
    </row>
    <row r="34" spans="1:7">
      <c r="A34" s="6" t="s">
        <v>14</v>
      </c>
      <c r="B34" s="7">
        <v>0.13109509959632101</v>
      </c>
      <c r="C34" s="7">
        <v>0.21213706756442999</v>
      </c>
      <c r="D34" s="7">
        <v>0.22086982401656313</v>
      </c>
      <c r="E34" s="7">
        <v>0.2479895264116595</v>
      </c>
      <c r="F34" s="7">
        <v>0.18723598018729229</v>
      </c>
      <c r="G34" s="97">
        <f>INDEX('TNUoS Impact'!$D$7:$D$18,MATCH(A34,'TNUoS Impact'!$C$7:$C$18,0))</f>
        <v>0.35506199999999999</v>
      </c>
    </row>
    <row r="35" spans="1:7">
      <c r="A35" s="6" t="s">
        <v>15</v>
      </c>
      <c r="B35" s="7">
        <v>5.6748704020801601E-2</v>
      </c>
      <c r="C35" s="7">
        <v>4.2117838977676299E-2</v>
      </c>
      <c r="D35" s="7">
        <v>2.9504081684424151E-2</v>
      </c>
      <c r="E35" s="7">
        <v>2.1464438815523183E-2</v>
      </c>
      <c r="F35" s="7">
        <v>3.6192188926940524E-2</v>
      </c>
      <c r="G35" s="97">
        <f>INDEX('TNUoS Impact'!$D$7:$D$18,MATCH(A35,'TNUoS Impact'!$C$7:$C$18,0))</f>
        <v>9.0320999999999999E-2</v>
      </c>
    </row>
    <row r="36" spans="1:7">
      <c r="A36" s="6" t="s">
        <v>16</v>
      </c>
      <c r="B36" s="7">
        <v>0</v>
      </c>
      <c r="C36" s="7">
        <v>1.07832272496656E-2</v>
      </c>
      <c r="D36" s="7">
        <v>0.36313469441517388</v>
      </c>
      <c r="E36" s="7">
        <v>0.4354790966092178</v>
      </c>
      <c r="F36" s="7">
        <v>0.45164362486828141</v>
      </c>
      <c r="G36" s="98">
        <f>INDEX('TNUoS Impact'!$D$7:$D$18,MATCH(A36,'TNUoS Impact'!$C$7:$C$18,0))</f>
        <v>0.43168400000000001</v>
      </c>
    </row>
    <row r="37" spans="1:7">
      <c r="A37" s="6"/>
      <c r="B37" s="7"/>
      <c r="C37" s="7"/>
      <c r="D37" s="7"/>
      <c r="E37" s="7"/>
      <c r="F37" s="7"/>
    </row>
    <row r="38" spans="1:7">
      <c r="A38" s="99" t="s">
        <v>7</v>
      </c>
      <c r="B38" s="94" t="s">
        <v>29</v>
      </c>
      <c r="C38" s="94" t="s">
        <v>30</v>
      </c>
      <c r="D38" s="94" t="s">
        <v>31</v>
      </c>
      <c r="E38" s="94" t="s">
        <v>32</v>
      </c>
      <c r="F38" s="94" t="s">
        <v>33</v>
      </c>
    </row>
    <row r="39" spans="1:7">
      <c r="A39" s="95" t="s">
        <v>8</v>
      </c>
      <c r="B39" s="97">
        <v>0.43212699999999998</v>
      </c>
      <c r="C39" s="97">
        <v>0.48637900000000001</v>
      </c>
      <c r="D39" s="97">
        <v>0.50946999999999998</v>
      </c>
      <c r="E39" s="97">
        <v>0.51063499999999995</v>
      </c>
      <c r="F39" s="97">
        <f>G28</f>
        <v>0.51358899999999996</v>
      </c>
    </row>
    <row r="40" spans="1:7">
      <c r="A40" s="95" t="s">
        <v>9</v>
      </c>
      <c r="B40" s="97">
        <v>0.540215</v>
      </c>
      <c r="C40" s="97">
        <v>0.376162</v>
      </c>
      <c r="D40" s="97">
        <v>0.27737200000000001</v>
      </c>
      <c r="E40" s="97">
        <v>0.20385900000000001</v>
      </c>
      <c r="F40" s="97">
        <f>G29</f>
        <v>0.14055200000000001</v>
      </c>
    </row>
    <row r="41" spans="1:7">
      <c r="A41" s="95" t="s">
        <v>10</v>
      </c>
      <c r="B41" s="97">
        <v>1.89E-3</v>
      </c>
      <c r="C41" s="97">
        <v>2.9030000000000002E-3</v>
      </c>
      <c r="D41" s="97">
        <v>3.9350000000000001E-3</v>
      </c>
      <c r="E41" s="97">
        <v>4.6020000000000002E-3</v>
      </c>
      <c r="F41" s="97">
        <f t="shared" ref="F41:F47" si="1">G30</f>
        <v>4.627E-3</v>
      </c>
    </row>
    <row r="42" spans="1:7">
      <c r="A42" s="95" t="s">
        <v>11</v>
      </c>
      <c r="B42" s="97">
        <v>0.41365600000000002</v>
      </c>
      <c r="C42" s="97">
        <v>0.42416500000000001</v>
      </c>
      <c r="D42" s="97">
        <v>0.41788599999999998</v>
      </c>
      <c r="E42" s="97">
        <v>0.41888700000000001</v>
      </c>
      <c r="F42" s="97">
        <f t="shared" si="1"/>
        <v>0.40920299999999998</v>
      </c>
    </row>
    <row r="43" spans="1:7">
      <c r="A43" s="95" t="s">
        <v>12</v>
      </c>
      <c r="B43" s="97">
        <v>0.76400100000000004</v>
      </c>
      <c r="C43" s="97">
        <v>0.76317800000000002</v>
      </c>
      <c r="D43" s="97">
        <v>0.77564500000000003</v>
      </c>
      <c r="E43" s="97">
        <v>0.75843400000000005</v>
      </c>
      <c r="F43" s="97">
        <f t="shared" si="1"/>
        <v>0.70261200000000001</v>
      </c>
    </row>
    <row r="44" spans="1:7">
      <c r="A44" s="95" t="s">
        <v>13</v>
      </c>
      <c r="B44" s="97">
        <v>0.49505100000000002</v>
      </c>
      <c r="C44" s="97">
        <v>0.49551899999999999</v>
      </c>
      <c r="D44" s="97">
        <v>0.48320400000000002</v>
      </c>
      <c r="E44" s="97">
        <v>0.494981</v>
      </c>
      <c r="F44" s="97">
        <f t="shared" si="1"/>
        <v>0.48216100000000001</v>
      </c>
    </row>
    <row r="45" spans="1:7">
      <c r="A45" s="95" t="s">
        <v>14</v>
      </c>
      <c r="B45" s="97">
        <v>0.34337699999999999</v>
      </c>
      <c r="C45" s="97">
        <v>0.38459300000000002</v>
      </c>
      <c r="D45" s="97">
        <v>0.35665999999999998</v>
      </c>
      <c r="E45" s="97">
        <v>0.36071900000000001</v>
      </c>
      <c r="F45" s="97">
        <f t="shared" si="1"/>
        <v>0.35506199999999999</v>
      </c>
    </row>
    <row r="46" spans="1:7">
      <c r="A46" s="95" t="s">
        <v>15</v>
      </c>
      <c r="B46" s="97">
        <v>0.104412</v>
      </c>
      <c r="C46" s="97">
        <v>0.106826</v>
      </c>
      <c r="D46" s="97">
        <v>0.102893</v>
      </c>
      <c r="E46" s="97">
        <v>9.7925999999999999E-2</v>
      </c>
      <c r="F46" s="97">
        <f t="shared" si="1"/>
        <v>9.0320999999999999E-2</v>
      </c>
    </row>
    <row r="47" spans="1:7">
      <c r="A47" s="96" t="s">
        <v>16</v>
      </c>
      <c r="B47" s="98"/>
      <c r="C47" s="98"/>
      <c r="D47" s="98">
        <v>0.39838699999999999</v>
      </c>
      <c r="E47" s="98">
        <v>0.495396</v>
      </c>
      <c r="F47" s="97">
        <f t="shared" si="1"/>
        <v>0.43168400000000001</v>
      </c>
    </row>
    <row r="48" spans="1:7">
      <c r="A48" s="95" t="s">
        <v>34</v>
      </c>
      <c r="B48" s="97"/>
      <c r="C48" s="97"/>
      <c r="D48" s="97"/>
      <c r="E48" s="97">
        <v>0.108</v>
      </c>
      <c r="F48" s="97">
        <f>'TNUoS Impact'!D18</f>
        <v>0.109</v>
      </c>
    </row>
  </sheetData>
  <pageMargins left="0.7" right="0.7" top="0.75" bottom="0.75" header="0.3" footer="0.3"/>
  <pageSetup paperSize="9" orientation="portrait" r:id="rId4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E504E-3295-42EF-874E-D40C5AC6B687}">
  <sheetPr codeName="Sheet2"/>
  <dimension ref="A1:AH173"/>
  <sheetViews>
    <sheetView showGridLines="0" tabSelected="1" workbookViewId="0"/>
  </sheetViews>
  <sheetFormatPr defaultRowHeight="15"/>
  <cols>
    <col min="1" max="1" width="24.28515625" customWidth="1"/>
    <col min="2" max="2" width="15.42578125" bestFit="1" customWidth="1"/>
    <col min="15" max="15" width="31.85546875" bestFit="1" customWidth="1"/>
    <col min="16" max="16" width="15.42578125" bestFit="1" customWidth="1"/>
    <col min="23" max="23" width="25.140625" customWidth="1"/>
    <col min="24" max="24" width="14.140625" bestFit="1" customWidth="1"/>
    <col min="33" max="33" width="16.28515625" bestFit="1" customWidth="1"/>
  </cols>
  <sheetData>
    <row r="1" spans="1:34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2"/>
    </row>
    <row r="2" spans="1:3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34">
      <c r="A3" s="2" t="s">
        <v>35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O3" t="s">
        <v>36</v>
      </c>
      <c r="W3" s="58" t="s">
        <v>37</v>
      </c>
      <c r="AG3" s="58" t="s">
        <v>38</v>
      </c>
    </row>
    <row r="4" spans="1:34">
      <c r="A4" s="4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34" ht="15" customHeight="1">
      <c r="A5" s="161" t="s">
        <v>39</v>
      </c>
      <c r="B5" s="163" t="s">
        <v>40</v>
      </c>
      <c r="C5" s="165" t="s">
        <v>41</v>
      </c>
      <c r="D5" s="166"/>
      <c r="E5" s="166"/>
      <c r="F5" s="166"/>
      <c r="G5" s="167"/>
      <c r="H5" s="165" t="s">
        <v>42</v>
      </c>
      <c r="I5" s="166"/>
      <c r="J5" s="166"/>
      <c r="K5" s="166"/>
      <c r="L5" s="167"/>
      <c r="M5" s="163" t="s">
        <v>43</v>
      </c>
      <c r="O5" s="101"/>
      <c r="P5" s="102"/>
      <c r="Q5" s="165"/>
      <c r="R5" s="166"/>
      <c r="S5" s="166"/>
      <c r="T5" s="166"/>
      <c r="U5" s="167"/>
      <c r="W5" s="101"/>
      <c r="X5" s="102"/>
      <c r="Y5" s="165"/>
      <c r="Z5" s="166"/>
      <c r="AA5" s="166"/>
      <c r="AB5" s="166"/>
      <c r="AC5" s="167"/>
    </row>
    <row r="6" spans="1:34" s="57" customFormat="1" ht="32.25" customHeight="1">
      <c r="A6" s="162"/>
      <c r="B6" s="164"/>
      <c r="C6" s="157">
        <v>2016</v>
      </c>
      <c r="D6" s="157">
        <v>2017</v>
      </c>
      <c r="E6" s="157">
        <v>2018</v>
      </c>
      <c r="F6" s="157">
        <v>2019</v>
      </c>
      <c r="G6" s="157">
        <v>2020</v>
      </c>
      <c r="H6" s="158">
        <v>2016</v>
      </c>
      <c r="I6" s="158">
        <v>2017</v>
      </c>
      <c r="J6" s="158">
        <v>2018</v>
      </c>
      <c r="K6" s="158">
        <v>2019</v>
      </c>
      <c r="L6" s="158">
        <v>2020</v>
      </c>
      <c r="M6" s="164"/>
      <c r="O6" s="159" t="s">
        <v>39</v>
      </c>
      <c r="P6" s="160" t="s">
        <v>40</v>
      </c>
      <c r="Q6" s="158" t="s">
        <v>29</v>
      </c>
      <c r="R6" s="158" t="s">
        <v>30</v>
      </c>
      <c r="S6" s="158" t="s">
        <v>31</v>
      </c>
      <c r="T6" s="158" t="s">
        <v>32</v>
      </c>
      <c r="U6" s="158" t="s">
        <v>33</v>
      </c>
      <c r="W6" s="159" t="s">
        <v>39</v>
      </c>
      <c r="X6" s="160" t="s">
        <v>40</v>
      </c>
      <c r="Y6" s="158" t="s">
        <v>29</v>
      </c>
      <c r="Z6" s="158" t="s">
        <v>30</v>
      </c>
      <c r="AA6" s="158" t="s">
        <v>31</v>
      </c>
      <c r="AB6" s="158" t="s">
        <v>32</v>
      </c>
      <c r="AC6" s="158" t="s">
        <v>33</v>
      </c>
    </row>
    <row r="7" spans="1:34">
      <c r="A7" s="103" t="s">
        <v>44</v>
      </c>
      <c r="B7" s="104" t="s">
        <v>13</v>
      </c>
      <c r="C7" s="88" t="s">
        <v>45</v>
      </c>
      <c r="D7" s="88" t="s">
        <v>45</v>
      </c>
      <c r="E7" s="88" t="s">
        <v>46</v>
      </c>
      <c r="F7" s="88" t="s">
        <v>47</v>
      </c>
      <c r="G7" s="88" t="s">
        <v>47</v>
      </c>
      <c r="H7" s="105">
        <v>0</v>
      </c>
      <c r="I7" s="105">
        <v>0</v>
      </c>
      <c r="J7" s="105">
        <v>0.44774474764397909</v>
      </c>
      <c r="K7" s="105">
        <v>0.43487678811546904</v>
      </c>
      <c r="L7" s="105">
        <v>0.40460046259771937</v>
      </c>
      <c r="M7" s="106">
        <v>0.42907400000000001</v>
      </c>
      <c r="O7" s="103" t="s">
        <v>44</v>
      </c>
      <c r="P7" s="104" t="s">
        <v>13</v>
      </c>
      <c r="Q7" s="105" t="str">
        <f>IF(C7="actual",H7,"")</f>
        <v/>
      </c>
      <c r="R7" s="105" t="str">
        <f t="shared" ref="R7:R70" si="0">IF(D7="actual",I7,"")</f>
        <v/>
      </c>
      <c r="S7" s="105" t="str">
        <f t="shared" ref="S7:S70" si="1">IF(E7="actual",J7,"")</f>
        <v/>
      </c>
      <c r="T7" s="105">
        <f t="shared" ref="T7:T70" si="2">IF(F7="actual",K7,"")</f>
        <v>0.43487678811546904</v>
      </c>
      <c r="U7" s="105">
        <f t="shared" ref="U7:U70" si="3">IF(G7="actual",L7,"")</f>
        <v>0.40460046259771937</v>
      </c>
      <c r="V7" s="86"/>
      <c r="W7" s="103" t="s">
        <v>44</v>
      </c>
      <c r="X7" s="104" t="s">
        <v>13</v>
      </c>
      <c r="Y7" s="105">
        <f>IF(C7&lt;&gt;"Actual",VLOOKUP($X7,$AG$7:$AH$15,2,FALSE),Q7)</f>
        <v>0.48216100000000001</v>
      </c>
      <c r="Z7" s="105">
        <f t="shared" ref="Z7:Z70" si="4">IF(D7&lt;&gt;"Actual",VLOOKUP($X7,$AG$7:$AH$15,2,FALSE),R7)</f>
        <v>0.48216100000000001</v>
      </c>
      <c r="AA7" s="105">
        <f t="shared" ref="AA7:AA70" si="5">IF(E7&lt;&gt;"Actual",VLOOKUP($X7,$AG$7:$AH$15,2,FALSE),S7)</f>
        <v>0.48216100000000001</v>
      </c>
      <c r="AB7" s="105">
        <f t="shared" ref="AB7:AB70" si="6">IF(F7&lt;&gt;"Actual",VLOOKUP($X7,$AG$7:$AH$15,2,FALSE),T7)</f>
        <v>0.43487678811546904</v>
      </c>
      <c r="AC7" s="105">
        <f t="shared" ref="AC7:AC70" si="7">IF(G7&lt;&gt;"Actual",VLOOKUP($X7,$AG$7:$AH$15,2,FALSE),U7)</f>
        <v>0.40460046259771937</v>
      </c>
      <c r="AG7" t="s">
        <v>16</v>
      </c>
      <c r="AH7" s="107">
        <v>0.43168400000000001</v>
      </c>
    </row>
    <row r="8" spans="1:34">
      <c r="A8" s="89" t="s">
        <v>48</v>
      </c>
      <c r="B8" s="90" t="s">
        <v>9</v>
      </c>
      <c r="C8" s="88" t="s">
        <v>47</v>
      </c>
      <c r="D8" s="88" t="s">
        <v>47</v>
      </c>
      <c r="E8" s="88" t="s">
        <v>47</v>
      </c>
      <c r="F8" s="88" t="s">
        <v>47</v>
      </c>
      <c r="G8" s="88" t="s">
        <v>47</v>
      </c>
      <c r="H8" s="91">
        <v>0.50833521943176097</v>
      </c>
      <c r="I8" s="91">
        <v>5.0742028560084002E-2</v>
      </c>
      <c r="J8" s="91">
        <v>4.1986837545023969E-2</v>
      </c>
      <c r="K8" s="91">
        <v>2.8386676721650884E-2</v>
      </c>
      <c r="L8" s="91">
        <v>0</v>
      </c>
      <c r="M8" s="92">
        <v>4.0371999999999998E-2</v>
      </c>
      <c r="O8" s="89" t="s">
        <v>48</v>
      </c>
      <c r="P8" s="90" t="s">
        <v>9</v>
      </c>
      <c r="Q8" s="91">
        <f t="shared" ref="Q8:Q71" si="8">IF(C8="actual",H8,"")</f>
        <v>0.50833521943176097</v>
      </c>
      <c r="R8" s="91">
        <f t="shared" si="0"/>
        <v>5.0742028560084002E-2</v>
      </c>
      <c r="S8" s="91">
        <f t="shared" si="1"/>
        <v>4.1986837545023969E-2</v>
      </c>
      <c r="T8" s="91">
        <f t="shared" si="2"/>
        <v>2.8386676721650884E-2</v>
      </c>
      <c r="U8" s="91"/>
      <c r="V8" s="86"/>
      <c r="W8" s="89" t="s">
        <v>48</v>
      </c>
      <c r="X8" s="90" t="s">
        <v>9</v>
      </c>
      <c r="Y8" s="91">
        <f t="shared" ref="Y8:Y71" si="9">IF(C8&lt;&gt;"Actual",VLOOKUP($X8,$AG$7:$AH$15,2,FALSE),Q8)</f>
        <v>0.50833521943176097</v>
      </c>
      <c r="Z8" s="91">
        <f t="shared" si="4"/>
        <v>5.0742028560084002E-2</v>
      </c>
      <c r="AA8" s="91">
        <f t="shared" si="5"/>
        <v>4.1986837545023969E-2</v>
      </c>
      <c r="AB8" s="91">
        <f t="shared" si="6"/>
        <v>2.8386676721650884E-2</v>
      </c>
      <c r="AC8" s="91">
        <f t="shared" si="7"/>
        <v>0</v>
      </c>
      <c r="AG8" t="s">
        <v>8</v>
      </c>
      <c r="AH8" s="107">
        <v>0.51358899999999996</v>
      </c>
    </row>
    <row r="9" spans="1:34">
      <c r="A9" s="103" t="s">
        <v>49</v>
      </c>
      <c r="B9" s="104" t="s">
        <v>14</v>
      </c>
      <c r="C9" s="88" t="s">
        <v>47</v>
      </c>
      <c r="D9" s="88" t="s">
        <v>47</v>
      </c>
      <c r="E9" s="88" t="s">
        <v>47</v>
      </c>
      <c r="F9" s="88" t="s">
        <v>47</v>
      </c>
      <c r="G9" s="88" t="s">
        <v>47</v>
      </c>
      <c r="H9" s="105">
        <v>0.36714027556546602</v>
      </c>
      <c r="I9" s="105">
        <v>0.44346390039290601</v>
      </c>
      <c r="J9" s="105">
        <v>0.4220045582457258</v>
      </c>
      <c r="K9" s="105">
        <v>0.44623542805100136</v>
      </c>
      <c r="L9" s="105">
        <v>0.38947573802697272</v>
      </c>
      <c r="M9" s="106">
        <v>0.41831499999999999</v>
      </c>
      <c r="O9" s="103" t="s">
        <v>49</v>
      </c>
      <c r="P9" s="104" t="s">
        <v>14</v>
      </c>
      <c r="Q9" s="105">
        <f t="shared" si="8"/>
        <v>0.36714027556546602</v>
      </c>
      <c r="R9" s="105">
        <f t="shared" si="0"/>
        <v>0.44346390039290601</v>
      </c>
      <c r="S9" s="105">
        <f t="shared" si="1"/>
        <v>0.4220045582457258</v>
      </c>
      <c r="T9" s="105">
        <f t="shared" si="2"/>
        <v>0.44623542805100136</v>
      </c>
      <c r="U9" s="105">
        <f t="shared" si="3"/>
        <v>0.38947573802697272</v>
      </c>
      <c r="V9" s="86"/>
      <c r="W9" s="103" t="s">
        <v>49</v>
      </c>
      <c r="X9" s="104" t="s">
        <v>14</v>
      </c>
      <c r="Y9" s="105">
        <f t="shared" si="9"/>
        <v>0.36714027556546602</v>
      </c>
      <c r="Z9" s="105">
        <f t="shared" si="4"/>
        <v>0.44346390039290601</v>
      </c>
      <c r="AA9" s="105">
        <f t="shared" si="5"/>
        <v>0.4220045582457258</v>
      </c>
      <c r="AB9" s="105">
        <f t="shared" si="6"/>
        <v>0.44623542805100136</v>
      </c>
      <c r="AC9" s="105">
        <f t="shared" si="7"/>
        <v>0.38947573802697272</v>
      </c>
      <c r="AG9" t="s">
        <v>9</v>
      </c>
      <c r="AH9" s="107">
        <v>0.14055200000000001</v>
      </c>
    </row>
    <row r="10" spans="1:34">
      <c r="A10" s="89" t="s">
        <v>50</v>
      </c>
      <c r="B10" s="90" t="s">
        <v>14</v>
      </c>
      <c r="C10" s="88" t="s">
        <v>45</v>
      </c>
      <c r="D10" s="88" t="s">
        <v>46</v>
      </c>
      <c r="E10" s="88" t="s">
        <v>47</v>
      </c>
      <c r="F10" s="88" t="s">
        <v>47</v>
      </c>
      <c r="G10" s="88" t="s">
        <v>47</v>
      </c>
      <c r="H10" s="91">
        <v>0</v>
      </c>
      <c r="I10" s="91">
        <v>0.34873836324926727</v>
      </c>
      <c r="J10" s="91">
        <v>0.37371288584474888</v>
      </c>
      <c r="K10" s="91">
        <v>0.54871162112932603</v>
      </c>
      <c r="L10" s="91">
        <v>0.44902118493150656</v>
      </c>
      <c r="M10" s="92">
        <v>0.45714900000000003</v>
      </c>
      <c r="O10" s="89" t="s">
        <v>50</v>
      </c>
      <c r="P10" s="90" t="s">
        <v>14</v>
      </c>
      <c r="Q10" s="91" t="str">
        <f t="shared" si="8"/>
        <v/>
      </c>
      <c r="R10" s="91" t="str">
        <f t="shared" si="0"/>
        <v/>
      </c>
      <c r="S10" s="91">
        <f t="shared" si="1"/>
        <v>0.37371288584474888</v>
      </c>
      <c r="T10" s="91">
        <f t="shared" si="2"/>
        <v>0.54871162112932603</v>
      </c>
      <c r="U10" s="91">
        <f t="shared" si="3"/>
        <v>0.44902118493150656</v>
      </c>
      <c r="V10" s="86"/>
      <c r="W10" s="89" t="s">
        <v>50</v>
      </c>
      <c r="X10" s="90" t="s">
        <v>14</v>
      </c>
      <c r="Y10" s="91">
        <f t="shared" si="9"/>
        <v>0.35506199999999999</v>
      </c>
      <c r="Z10" s="91">
        <f t="shared" si="4"/>
        <v>0.35506199999999999</v>
      </c>
      <c r="AA10" s="91">
        <f t="shared" si="5"/>
        <v>0.37371288584474888</v>
      </c>
      <c r="AB10" s="91">
        <f t="shared" si="6"/>
        <v>0.54871162112932603</v>
      </c>
      <c r="AC10" s="91">
        <f t="shared" si="7"/>
        <v>0.44902118493150656</v>
      </c>
      <c r="AG10" t="s">
        <v>10</v>
      </c>
      <c r="AH10" s="107">
        <v>4.627E-3</v>
      </c>
    </row>
    <row r="11" spans="1:34">
      <c r="A11" s="103" t="s">
        <v>51</v>
      </c>
      <c r="B11" s="104" t="s">
        <v>14</v>
      </c>
      <c r="C11" s="88" t="s">
        <v>45</v>
      </c>
      <c r="D11" s="88" t="s">
        <v>46</v>
      </c>
      <c r="E11" s="88" t="s">
        <v>47</v>
      </c>
      <c r="F11" s="88" t="s">
        <v>47</v>
      </c>
      <c r="G11" s="88" t="s">
        <v>47</v>
      </c>
      <c r="H11" s="105">
        <v>0</v>
      </c>
      <c r="I11" s="105">
        <v>0.33508247086118254</v>
      </c>
      <c r="J11" s="105">
        <v>0.22445943737769081</v>
      </c>
      <c r="K11" s="105">
        <v>0.26238604524460063</v>
      </c>
      <c r="L11" s="105">
        <v>0.25340007093933481</v>
      </c>
      <c r="M11" s="106">
        <v>0.246749</v>
      </c>
      <c r="O11" s="103" t="s">
        <v>51</v>
      </c>
      <c r="P11" s="104" t="s">
        <v>14</v>
      </c>
      <c r="Q11" s="105" t="str">
        <f t="shared" si="8"/>
        <v/>
      </c>
      <c r="R11" s="105" t="str">
        <f t="shared" si="0"/>
        <v/>
      </c>
      <c r="S11" s="105">
        <f t="shared" si="1"/>
        <v>0.22445943737769081</v>
      </c>
      <c r="T11" s="105">
        <f t="shared" si="2"/>
        <v>0.26238604524460063</v>
      </c>
      <c r="U11" s="105">
        <f t="shared" si="3"/>
        <v>0.25340007093933481</v>
      </c>
      <c r="V11" s="86"/>
      <c r="W11" s="103" t="s">
        <v>51</v>
      </c>
      <c r="X11" s="104" t="s">
        <v>14</v>
      </c>
      <c r="Y11" s="105">
        <f t="shared" si="9"/>
        <v>0.35506199999999999</v>
      </c>
      <c r="Z11" s="105">
        <f t="shared" si="4"/>
        <v>0.35506199999999999</v>
      </c>
      <c r="AA11" s="105">
        <f t="shared" si="5"/>
        <v>0.22445943737769081</v>
      </c>
      <c r="AB11" s="105">
        <f t="shared" si="6"/>
        <v>0.26238604524460063</v>
      </c>
      <c r="AC11" s="105">
        <f t="shared" si="7"/>
        <v>0.25340007093933481</v>
      </c>
      <c r="AG11" t="s">
        <v>11</v>
      </c>
      <c r="AH11" s="107">
        <v>0.40920299999999998</v>
      </c>
    </row>
    <row r="12" spans="1:34">
      <c r="A12" s="89" t="s">
        <v>52</v>
      </c>
      <c r="B12" s="90" t="s">
        <v>14</v>
      </c>
      <c r="C12" s="88" t="s">
        <v>47</v>
      </c>
      <c r="D12" s="88" t="s">
        <v>47</v>
      </c>
      <c r="E12" s="88" t="s">
        <v>47</v>
      </c>
      <c r="F12" s="88" t="s">
        <v>47</v>
      </c>
      <c r="G12" s="88" t="s">
        <v>47</v>
      </c>
      <c r="H12" s="91">
        <v>0.34093801902193099</v>
      </c>
      <c r="I12" s="91">
        <v>0.41232310667896799</v>
      </c>
      <c r="J12" s="91">
        <v>0.36294531786026923</v>
      </c>
      <c r="K12" s="91">
        <v>0.38003352185320338</v>
      </c>
      <c r="L12" s="91">
        <v>0.36643000449523216</v>
      </c>
      <c r="M12" s="92">
        <v>0.36980299999999999</v>
      </c>
      <c r="O12" s="89" t="s">
        <v>52</v>
      </c>
      <c r="P12" s="90" t="s">
        <v>14</v>
      </c>
      <c r="Q12" s="91">
        <f t="shared" si="8"/>
        <v>0.34093801902193099</v>
      </c>
      <c r="R12" s="91">
        <f t="shared" si="0"/>
        <v>0.41232310667896799</v>
      </c>
      <c r="S12" s="91">
        <f t="shared" si="1"/>
        <v>0.36294531786026923</v>
      </c>
      <c r="T12" s="91">
        <f t="shared" si="2"/>
        <v>0.38003352185320338</v>
      </c>
      <c r="U12" s="91">
        <f t="shared" si="3"/>
        <v>0.36643000449523216</v>
      </c>
      <c r="V12" s="86"/>
      <c r="W12" s="89" t="s">
        <v>52</v>
      </c>
      <c r="X12" s="90" t="s">
        <v>14</v>
      </c>
      <c r="Y12" s="91">
        <f t="shared" si="9"/>
        <v>0.34093801902193099</v>
      </c>
      <c r="Z12" s="91">
        <f t="shared" si="4"/>
        <v>0.41232310667896799</v>
      </c>
      <c r="AA12" s="91">
        <f t="shared" si="5"/>
        <v>0.36294531786026923</v>
      </c>
      <c r="AB12" s="91">
        <f t="shared" si="6"/>
        <v>0.38003352185320338</v>
      </c>
      <c r="AC12" s="91">
        <f t="shared" si="7"/>
        <v>0.36643000449523216</v>
      </c>
      <c r="AG12" t="s">
        <v>12</v>
      </c>
      <c r="AH12" s="107">
        <v>0.70261200000000001</v>
      </c>
    </row>
    <row r="13" spans="1:34">
      <c r="A13" s="103" t="s">
        <v>53</v>
      </c>
      <c r="B13" s="104" t="s">
        <v>14</v>
      </c>
      <c r="C13" s="88" t="s">
        <v>47</v>
      </c>
      <c r="D13" s="88" t="s">
        <v>47</v>
      </c>
      <c r="E13" s="88" t="s">
        <v>47</v>
      </c>
      <c r="F13" s="88" t="s">
        <v>47</v>
      </c>
      <c r="G13" s="88" t="s">
        <v>47</v>
      </c>
      <c r="H13" s="105">
        <v>0.197246025594809</v>
      </c>
      <c r="I13" s="105">
        <v>0.351728172314348</v>
      </c>
      <c r="J13" s="105">
        <v>0.30682650704958742</v>
      </c>
      <c r="K13" s="105">
        <v>0.33750716214488885</v>
      </c>
      <c r="L13" s="105">
        <v>0.29855728590883429</v>
      </c>
      <c r="M13" s="106">
        <v>0.31429699999999999</v>
      </c>
      <c r="O13" s="103" t="s">
        <v>53</v>
      </c>
      <c r="P13" s="104" t="s">
        <v>14</v>
      </c>
      <c r="Q13" s="105">
        <f t="shared" si="8"/>
        <v>0.197246025594809</v>
      </c>
      <c r="R13" s="105">
        <f t="shared" si="0"/>
        <v>0.351728172314348</v>
      </c>
      <c r="S13" s="105">
        <f t="shared" si="1"/>
        <v>0.30682650704958742</v>
      </c>
      <c r="T13" s="105">
        <f t="shared" si="2"/>
        <v>0.33750716214488885</v>
      </c>
      <c r="U13" s="105">
        <f t="shared" si="3"/>
        <v>0.29855728590883429</v>
      </c>
      <c r="V13" s="86"/>
      <c r="W13" s="103" t="s">
        <v>53</v>
      </c>
      <c r="X13" s="104" t="s">
        <v>14</v>
      </c>
      <c r="Y13" s="105">
        <f t="shared" si="9"/>
        <v>0.197246025594809</v>
      </c>
      <c r="Z13" s="105">
        <f t="shared" si="4"/>
        <v>0.351728172314348</v>
      </c>
      <c r="AA13" s="105">
        <f t="shared" si="5"/>
        <v>0.30682650704958742</v>
      </c>
      <c r="AB13" s="105">
        <f t="shared" si="6"/>
        <v>0.33750716214488885</v>
      </c>
      <c r="AC13" s="105">
        <f t="shared" si="7"/>
        <v>0.29855728590883429</v>
      </c>
      <c r="AG13" t="s">
        <v>13</v>
      </c>
      <c r="AH13" s="107">
        <v>0.48216100000000001</v>
      </c>
    </row>
    <row r="14" spans="1:34">
      <c r="A14" s="89" t="s">
        <v>54</v>
      </c>
      <c r="B14" s="90" t="s">
        <v>14</v>
      </c>
      <c r="C14" s="88" t="s">
        <v>45</v>
      </c>
      <c r="D14" s="88" t="s">
        <v>45</v>
      </c>
      <c r="E14" s="88" t="s">
        <v>46</v>
      </c>
      <c r="F14" s="88" t="s">
        <v>47</v>
      </c>
      <c r="G14" s="88" t="s">
        <v>47</v>
      </c>
      <c r="H14" s="91">
        <v>0</v>
      </c>
      <c r="I14" s="91">
        <v>0</v>
      </c>
      <c r="J14" s="91">
        <v>0.21553836670179136</v>
      </c>
      <c r="K14" s="91">
        <v>0.44180259092944207</v>
      </c>
      <c r="L14" s="91">
        <v>0.40206026883240242</v>
      </c>
      <c r="M14" s="92">
        <v>0.353134</v>
      </c>
      <c r="O14" s="89" t="s">
        <v>54</v>
      </c>
      <c r="P14" s="90" t="s">
        <v>14</v>
      </c>
      <c r="Q14" s="91" t="str">
        <f t="shared" si="8"/>
        <v/>
      </c>
      <c r="R14" s="91" t="str">
        <f t="shared" si="0"/>
        <v/>
      </c>
      <c r="S14" s="91" t="str">
        <f t="shared" si="1"/>
        <v/>
      </c>
      <c r="T14" s="91">
        <f t="shared" si="2"/>
        <v>0.44180259092944207</v>
      </c>
      <c r="U14" s="91">
        <f t="shared" si="3"/>
        <v>0.40206026883240242</v>
      </c>
      <c r="V14" s="86"/>
      <c r="W14" s="89" t="s">
        <v>54</v>
      </c>
      <c r="X14" s="90" t="s">
        <v>14</v>
      </c>
      <c r="Y14" s="91">
        <f t="shared" si="9"/>
        <v>0.35506199999999999</v>
      </c>
      <c r="Z14" s="91">
        <f t="shared" si="4"/>
        <v>0.35506199999999999</v>
      </c>
      <c r="AA14" s="91">
        <f t="shared" si="5"/>
        <v>0.35506199999999999</v>
      </c>
      <c r="AB14" s="91">
        <f t="shared" si="6"/>
        <v>0.44180259092944207</v>
      </c>
      <c r="AC14" s="91">
        <f t="shared" si="7"/>
        <v>0.40206026883240242</v>
      </c>
      <c r="AG14" t="s">
        <v>14</v>
      </c>
      <c r="AH14" s="107">
        <v>0.35506199999999999</v>
      </c>
    </row>
    <row r="15" spans="1:34">
      <c r="A15" s="103" t="s">
        <v>55</v>
      </c>
      <c r="B15" s="104" t="s">
        <v>8</v>
      </c>
      <c r="C15" s="88" t="s">
        <v>47</v>
      </c>
      <c r="D15" s="88" t="s">
        <v>47</v>
      </c>
      <c r="E15" s="88" t="s">
        <v>47</v>
      </c>
      <c r="F15" s="88" t="s">
        <v>47</v>
      </c>
      <c r="G15" s="88" t="s">
        <v>47</v>
      </c>
      <c r="H15" s="105">
        <v>0.55203024845311399</v>
      </c>
      <c r="I15" s="105">
        <v>0.24289057598769101</v>
      </c>
      <c r="J15" s="105">
        <v>0.17738995578552047</v>
      </c>
      <c r="K15" s="105">
        <v>0.12820809657216015</v>
      </c>
      <c r="L15" s="105">
        <v>1.3896571620011914E-3</v>
      </c>
      <c r="M15" s="106">
        <v>0.18282999999999999</v>
      </c>
      <c r="O15" s="103" t="s">
        <v>55</v>
      </c>
      <c r="P15" s="104" t="s">
        <v>8</v>
      </c>
      <c r="Q15" s="105">
        <f t="shared" si="8"/>
        <v>0.55203024845311399</v>
      </c>
      <c r="R15" s="105">
        <f t="shared" si="0"/>
        <v>0.24289057598769101</v>
      </c>
      <c r="S15" s="105">
        <f t="shared" si="1"/>
        <v>0.17738995578552047</v>
      </c>
      <c r="T15" s="105">
        <f t="shared" si="2"/>
        <v>0.12820809657216015</v>
      </c>
      <c r="U15" s="105">
        <f t="shared" si="3"/>
        <v>1.3896571620011914E-3</v>
      </c>
      <c r="V15" s="86"/>
      <c r="W15" s="103" t="s">
        <v>55</v>
      </c>
      <c r="X15" s="104" t="s">
        <v>8</v>
      </c>
      <c r="Y15" s="105">
        <f t="shared" si="9"/>
        <v>0.55203024845311399</v>
      </c>
      <c r="Z15" s="105">
        <f t="shared" si="4"/>
        <v>0.24289057598769101</v>
      </c>
      <c r="AA15" s="105">
        <f t="shared" si="5"/>
        <v>0.17738995578552047</v>
      </c>
      <c r="AB15" s="105">
        <f t="shared" si="6"/>
        <v>0.12820809657216015</v>
      </c>
      <c r="AC15" s="105">
        <f t="shared" si="7"/>
        <v>1.3896571620011914E-3</v>
      </c>
      <c r="AG15" t="s">
        <v>15</v>
      </c>
      <c r="AH15" s="107">
        <v>9.0320999999999999E-2</v>
      </c>
    </row>
    <row r="16" spans="1:34">
      <c r="A16" s="89" t="s">
        <v>56</v>
      </c>
      <c r="B16" s="90" t="s">
        <v>13</v>
      </c>
      <c r="C16" s="88" t="s">
        <v>47</v>
      </c>
      <c r="D16" s="88" t="s">
        <v>47</v>
      </c>
      <c r="E16" s="88" t="s">
        <v>47</v>
      </c>
      <c r="F16" s="88" t="s">
        <v>47</v>
      </c>
      <c r="G16" s="88" t="s">
        <v>47</v>
      </c>
      <c r="H16" s="91">
        <v>0.44258400177574803</v>
      </c>
      <c r="I16" s="91">
        <v>0.47041739599188198</v>
      </c>
      <c r="J16" s="91">
        <v>0.39029169330289198</v>
      </c>
      <c r="K16" s="91">
        <v>0.41026065826755626</v>
      </c>
      <c r="L16" s="91">
        <v>0.36887272704210283</v>
      </c>
      <c r="M16" s="92">
        <v>0.414379</v>
      </c>
      <c r="O16" s="89" t="s">
        <v>56</v>
      </c>
      <c r="P16" s="90" t="s">
        <v>13</v>
      </c>
      <c r="Q16" s="91">
        <f t="shared" si="8"/>
        <v>0.44258400177574803</v>
      </c>
      <c r="R16" s="91">
        <f t="shared" si="0"/>
        <v>0.47041739599188198</v>
      </c>
      <c r="S16" s="91">
        <f t="shared" si="1"/>
        <v>0.39029169330289198</v>
      </c>
      <c r="T16" s="91">
        <f t="shared" si="2"/>
        <v>0.41026065826755626</v>
      </c>
      <c r="U16" s="91">
        <f t="shared" si="3"/>
        <v>0.36887272704210283</v>
      </c>
      <c r="V16" s="86"/>
      <c r="W16" s="89" t="s">
        <v>56</v>
      </c>
      <c r="X16" s="90" t="s">
        <v>13</v>
      </c>
      <c r="Y16" s="91">
        <f t="shared" si="9"/>
        <v>0.44258400177574803</v>
      </c>
      <c r="Z16" s="91">
        <f t="shared" si="4"/>
        <v>0.47041739599188198</v>
      </c>
      <c r="AA16" s="91">
        <f t="shared" si="5"/>
        <v>0.39029169330289198</v>
      </c>
      <c r="AB16" s="91">
        <f t="shared" si="6"/>
        <v>0.41026065826755626</v>
      </c>
      <c r="AC16" s="91">
        <f t="shared" si="7"/>
        <v>0.36887272704210283</v>
      </c>
    </row>
    <row r="17" spans="1:29">
      <c r="A17" s="103" t="s">
        <v>57</v>
      </c>
      <c r="B17" s="104" t="s">
        <v>13</v>
      </c>
      <c r="C17" s="88" t="s">
        <v>45</v>
      </c>
      <c r="D17" s="88" t="s">
        <v>45</v>
      </c>
      <c r="E17" s="88" t="s">
        <v>46</v>
      </c>
      <c r="F17" s="88" t="s">
        <v>47</v>
      </c>
      <c r="G17" s="88" t="s">
        <v>47</v>
      </c>
      <c r="H17" s="105">
        <v>0</v>
      </c>
      <c r="I17" s="105">
        <v>0</v>
      </c>
      <c r="J17" s="105">
        <v>0.51853796728081103</v>
      </c>
      <c r="K17" s="105">
        <v>0.62452256247444915</v>
      </c>
      <c r="L17" s="105">
        <v>0.4744448478706555</v>
      </c>
      <c r="M17" s="106">
        <v>0.53916799999999998</v>
      </c>
      <c r="O17" s="103" t="s">
        <v>57</v>
      </c>
      <c r="P17" s="104" t="s">
        <v>13</v>
      </c>
      <c r="Q17" s="105" t="str">
        <f t="shared" si="8"/>
        <v/>
      </c>
      <c r="R17" s="105" t="str">
        <f t="shared" si="0"/>
        <v/>
      </c>
      <c r="S17" s="105" t="str">
        <f t="shared" si="1"/>
        <v/>
      </c>
      <c r="T17" s="105">
        <f t="shared" si="2"/>
        <v>0.62452256247444915</v>
      </c>
      <c r="U17" s="105">
        <f t="shared" si="3"/>
        <v>0.4744448478706555</v>
      </c>
      <c r="V17" s="86"/>
      <c r="W17" s="103" t="s">
        <v>57</v>
      </c>
      <c r="X17" s="104" t="s">
        <v>13</v>
      </c>
      <c r="Y17" s="105">
        <f t="shared" si="9"/>
        <v>0.48216100000000001</v>
      </c>
      <c r="Z17" s="105">
        <f t="shared" si="4"/>
        <v>0.48216100000000001</v>
      </c>
      <c r="AA17" s="105">
        <f t="shared" si="5"/>
        <v>0.48216100000000001</v>
      </c>
      <c r="AB17" s="105">
        <f t="shared" si="6"/>
        <v>0.62452256247444915</v>
      </c>
      <c r="AC17" s="105">
        <f t="shared" si="7"/>
        <v>0.4744448478706555</v>
      </c>
    </row>
    <row r="18" spans="1:29">
      <c r="A18" s="89" t="s">
        <v>58</v>
      </c>
      <c r="B18" s="90" t="s">
        <v>11</v>
      </c>
      <c r="C18" s="88" t="s">
        <v>47</v>
      </c>
      <c r="D18" s="88" t="s">
        <v>47</v>
      </c>
      <c r="E18" s="88" t="s">
        <v>47</v>
      </c>
      <c r="F18" s="88" t="s">
        <v>47</v>
      </c>
      <c r="G18" s="88" t="s">
        <v>47</v>
      </c>
      <c r="H18" s="91">
        <v>0.304872009743754</v>
      </c>
      <c r="I18" s="91">
        <v>0.21993679137922001</v>
      </c>
      <c r="J18" s="91">
        <v>0.34507201068427312</v>
      </c>
      <c r="K18" s="91">
        <v>0.38307326517270474</v>
      </c>
      <c r="L18" s="91">
        <v>0.33618101190224137</v>
      </c>
      <c r="M18" s="92">
        <v>0.328708</v>
      </c>
      <c r="O18" s="89" t="s">
        <v>58</v>
      </c>
      <c r="P18" s="90" t="s">
        <v>11</v>
      </c>
      <c r="Q18" s="91">
        <f t="shared" si="8"/>
        <v>0.304872009743754</v>
      </c>
      <c r="R18" s="91">
        <f t="shared" si="0"/>
        <v>0.21993679137922001</v>
      </c>
      <c r="S18" s="91">
        <f t="shared" si="1"/>
        <v>0.34507201068427312</v>
      </c>
      <c r="T18" s="91">
        <f t="shared" si="2"/>
        <v>0.38307326517270474</v>
      </c>
      <c r="U18" s="91">
        <f t="shared" si="3"/>
        <v>0.33618101190224137</v>
      </c>
      <c r="V18" s="86"/>
      <c r="W18" s="89" t="s">
        <v>58</v>
      </c>
      <c r="X18" s="90" t="s">
        <v>11</v>
      </c>
      <c r="Y18" s="91">
        <f t="shared" si="9"/>
        <v>0.304872009743754</v>
      </c>
      <c r="Z18" s="91">
        <f t="shared" si="4"/>
        <v>0.21993679137922001</v>
      </c>
      <c r="AA18" s="91">
        <f t="shared" si="5"/>
        <v>0.34507201068427312</v>
      </c>
      <c r="AB18" s="91">
        <f t="shared" si="6"/>
        <v>0.38307326517270474</v>
      </c>
      <c r="AC18" s="91">
        <f t="shared" si="7"/>
        <v>0.33618101190224137</v>
      </c>
    </row>
    <row r="19" spans="1:29">
      <c r="A19" s="103" t="s">
        <v>59</v>
      </c>
      <c r="B19" s="104" t="s">
        <v>14</v>
      </c>
      <c r="C19" s="88" t="s">
        <v>46</v>
      </c>
      <c r="D19" s="88" t="s">
        <v>47</v>
      </c>
      <c r="E19" s="88" t="s">
        <v>47</v>
      </c>
      <c r="F19" s="88" t="s">
        <v>47</v>
      </c>
      <c r="G19" s="88" t="s">
        <v>47</v>
      </c>
      <c r="H19" s="105">
        <v>0.30962259491185495</v>
      </c>
      <c r="I19" s="105">
        <v>0.25821378974487902</v>
      </c>
      <c r="J19" s="105">
        <v>0.37920176993004062</v>
      </c>
      <c r="K19" s="105">
        <v>0.37875722853060573</v>
      </c>
      <c r="L19" s="105">
        <v>0.39940228519961407</v>
      </c>
      <c r="M19" s="106">
        <v>0.38578699999999999</v>
      </c>
      <c r="O19" s="103" t="s">
        <v>59</v>
      </c>
      <c r="P19" s="104" t="s">
        <v>14</v>
      </c>
      <c r="Q19" s="105" t="str">
        <f t="shared" si="8"/>
        <v/>
      </c>
      <c r="R19" s="105">
        <f t="shared" si="0"/>
        <v>0.25821378974487902</v>
      </c>
      <c r="S19" s="105">
        <f t="shared" si="1"/>
        <v>0.37920176993004062</v>
      </c>
      <c r="T19" s="105">
        <f t="shared" si="2"/>
        <v>0.37875722853060573</v>
      </c>
      <c r="U19" s="105">
        <f t="shared" si="3"/>
        <v>0.39940228519961407</v>
      </c>
      <c r="V19" s="86"/>
      <c r="W19" s="103" t="s">
        <v>59</v>
      </c>
      <c r="X19" s="104" t="s">
        <v>14</v>
      </c>
      <c r="Y19" s="105">
        <f t="shared" si="9"/>
        <v>0.35506199999999999</v>
      </c>
      <c r="Z19" s="105">
        <f t="shared" si="4"/>
        <v>0.25821378974487902</v>
      </c>
      <c r="AA19" s="105">
        <f t="shared" si="5"/>
        <v>0.37920176993004062</v>
      </c>
      <c r="AB19" s="105">
        <f t="shared" si="6"/>
        <v>0.37875722853060573</v>
      </c>
      <c r="AC19" s="105">
        <f t="shared" si="7"/>
        <v>0.39940228519961407</v>
      </c>
    </row>
    <row r="20" spans="1:29">
      <c r="A20" s="89" t="s">
        <v>60</v>
      </c>
      <c r="B20" s="90" t="s">
        <v>14</v>
      </c>
      <c r="C20" s="88" t="s">
        <v>46</v>
      </c>
      <c r="D20" s="88" t="s">
        <v>47</v>
      </c>
      <c r="E20" s="88" t="s">
        <v>47</v>
      </c>
      <c r="F20" s="88" t="s">
        <v>47</v>
      </c>
      <c r="G20" s="88" t="s">
        <v>47</v>
      </c>
      <c r="H20" s="91">
        <v>0.3343385073251417</v>
      </c>
      <c r="I20" s="91">
        <v>0.46320944740402498</v>
      </c>
      <c r="J20" s="91">
        <v>0.40195548473702009</v>
      </c>
      <c r="K20" s="91">
        <v>0.38847256058996327</v>
      </c>
      <c r="L20" s="91">
        <v>0.35510459580585013</v>
      </c>
      <c r="M20" s="92">
        <v>0.417879</v>
      </c>
      <c r="O20" s="89" t="s">
        <v>60</v>
      </c>
      <c r="P20" s="90" t="s">
        <v>14</v>
      </c>
      <c r="Q20" s="91" t="str">
        <f t="shared" si="8"/>
        <v/>
      </c>
      <c r="R20" s="91">
        <f t="shared" si="0"/>
        <v>0.46320944740402498</v>
      </c>
      <c r="S20" s="91">
        <f t="shared" si="1"/>
        <v>0.40195548473702009</v>
      </c>
      <c r="T20" s="91">
        <f t="shared" si="2"/>
        <v>0.38847256058996327</v>
      </c>
      <c r="U20" s="91">
        <f t="shared" si="3"/>
        <v>0.35510459580585013</v>
      </c>
      <c r="V20" s="86"/>
      <c r="W20" s="89" t="s">
        <v>60</v>
      </c>
      <c r="X20" s="90" t="s">
        <v>14</v>
      </c>
      <c r="Y20" s="91">
        <f t="shared" si="9"/>
        <v>0.35506199999999999</v>
      </c>
      <c r="Z20" s="91">
        <f t="shared" si="4"/>
        <v>0.46320944740402498</v>
      </c>
      <c r="AA20" s="91">
        <f t="shared" si="5"/>
        <v>0.40195548473702009</v>
      </c>
      <c r="AB20" s="91">
        <f t="shared" si="6"/>
        <v>0.38847256058996327</v>
      </c>
      <c r="AC20" s="91">
        <f t="shared" si="7"/>
        <v>0.35510459580585013</v>
      </c>
    </row>
    <row r="21" spans="1:29">
      <c r="A21" s="103" t="s">
        <v>61</v>
      </c>
      <c r="B21" s="104" t="s">
        <v>14</v>
      </c>
      <c r="C21" s="88" t="s">
        <v>47</v>
      </c>
      <c r="D21" s="88" t="s">
        <v>47</v>
      </c>
      <c r="E21" s="88" t="s">
        <v>47</v>
      </c>
      <c r="F21" s="88" t="s">
        <v>47</v>
      </c>
      <c r="G21" s="88" t="s">
        <v>47</v>
      </c>
      <c r="H21" s="105">
        <v>0.23462257952170901</v>
      </c>
      <c r="I21" s="105">
        <v>0.21213706756442999</v>
      </c>
      <c r="J21" s="105">
        <v>0.26365768322885225</v>
      </c>
      <c r="K21" s="105">
        <v>0.26149244871260474</v>
      </c>
      <c r="L21" s="105">
        <v>0.18723598018729229</v>
      </c>
      <c r="M21" s="106">
        <v>0.23608399999999999</v>
      </c>
      <c r="O21" s="103" t="s">
        <v>61</v>
      </c>
      <c r="P21" s="104" t="s">
        <v>14</v>
      </c>
      <c r="Q21" s="105">
        <f t="shared" si="8"/>
        <v>0.23462257952170901</v>
      </c>
      <c r="R21" s="105">
        <f t="shared" si="0"/>
        <v>0.21213706756442999</v>
      </c>
      <c r="S21" s="105">
        <f t="shared" si="1"/>
        <v>0.26365768322885225</v>
      </c>
      <c r="T21" s="105">
        <f t="shared" si="2"/>
        <v>0.26149244871260474</v>
      </c>
      <c r="U21" s="105">
        <f t="shared" si="3"/>
        <v>0.18723598018729229</v>
      </c>
      <c r="V21" s="86"/>
      <c r="W21" s="103" t="s">
        <v>61</v>
      </c>
      <c r="X21" s="104" t="s">
        <v>14</v>
      </c>
      <c r="Y21" s="105">
        <f t="shared" si="9"/>
        <v>0.23462257952170901</v>
      </c>
      <c r="Z21" s="105">
        <f t="shared" si="4"/>
        <v>0.21213706756442999</v>
      </c>
      <c r="AA21" s="105">
        <f t="shared" si="5"/>
        <v>0.26365768322885225</v>
      </c>
      <c r="AB21" s="105">
        <f t="shared" si="6"/>
        <v>0.26149244871260474</v>
      </c>
      <c r="AC21" s="105">
        <f t="shared" si="7"/>
        <v>0.18723598018729229</v>
      </c>
    </row>
    <row r="22" spans="1:29">
      <c r="A22" s="89" t="s">
        <v>62</v>
      </c>
      <c r="B22" s="90" t="s">
        <v>14</v>
      </c>
      <c r="C22" s="88" t="s">
        <v>45</v>
      </c>
      <c r="D22" s="88" t="s">
        <v>46</v>
      </c>
      <c r="E22" s="88" t="s">
        <v>47</v>
      </c>
      <c r="F22" s="88" t="s">
        <v>47</v>
      </c>
      <c r="G22" s="88" t="s">
        <v>47</v>
      </c>
      <c r="H22" s="91">
        <v>0</v>
      </c>
      <c r="I22" s="91">
        <v>0.36020811088668908</v>
      </c>
      <c r="J22" s="91">
        <v>0.40366615739182221</v>
      </c>
      <c r="K22" s="91">
        <v>0.50273909686283136</v>
      </c>
      <c r="L22" s="91">
        <v>0.4890359384036389</v>
      </c>
      <c r="M22" s="92">
        <v>0.46514699999999998</v>
      </c>
      <c r="O22" s="89" t="s">
        <v>62</v>
      </c>
      <c r="P22" s="90" t="s">
        <v>14</v>
      </c>
      <c r="Q22" s="91" t="str">
        <f t="shared" si="8"/>
        <v/>
      </c>
      <c r="R22" s="91" t="str">
        <f t="shared" si="0"/>
        <v/>
      </c>
      <c r="S22" s="91">
        <f t="shared" si="1"/>
        <v>0.40366615739182221</v>
      </c>
      <c r="T22" s="91">
        <f t="shared" si="2"/>
        <v>0.50273909686283136</v>
      </c>
      <c r="U22" s="91">
        <f t="shared" si="3"/>
        <v>0.4890359384036389</v>
      </c>
      <c r="V22" s="86"/>
      <c r="W22" s="89" t="s">
        <v>62</v>
      </c>
      <c r="X22" s="90" t="s">
        <v>14</v>
      </c>
      <c r="Y22" s="91">
        <f t="shared" si="9"/>
        <v>0.35506199999999999</v>
      </c>
      <c r="Z22" s="91">
        <f t="shared" si="4"/>
        <v>0.35506199999999999</v>
      </c>
      <c r="AA22" s="91">
        <f t="shared" si="5"/>
        <v>0.40366615739182221</v>
      </c>
      <c r="AB22" s="91">
        <f t="shared" si="6"/>
        <v>0.50273909686283136</v>
      </c>
      <c r="AC22" s="91">
        <f t="shared" si="7"/>
        <v>0.4890359384036389</v>
      </c>
    </row>
    <row r="23" spans="1:29">
      <c r="A23" s="103" t="s">
        <v>63</v>
      </c>
      <c r="B23" s="104" t="s">
        <v>14</v>
      </c>
      <c r="C23" s="88" t="s">
        <v>47</v>
      </c>
      <c r="D23" s="88" t="s">
        <v>47</v>
      </c>
      <c r="E23" s="88" t="s">
        <v>47</v>
      </c>
      <c r="F23" s="88" t="s">
        <v>47</v>
      </c>
      <c r="G23" s="88" t="s">
        <v>47</v>
      </c>
      <c r="H23" s="105">
        <v>0.13109509959632101</v>
      </c>
      <c r="I23" s="105">
        <v>0.30487027968036501</v>
      </c>
      <c r="J23" s="105">
        <v>0.33991593987823437</v>
      </c>
      <c r="K23" s="105">
        <v>0.35245828400121304</v>
      </c>
      <c r="L23" s="105">
        <v>0.30889366438356147</v>
      </c>
      <c r="M23" s="106">
        <v>0.31789299999999998</v>
      </c>
      <c r="O23" s="103" t="s">
        <v>63</v>
      </c>
      <c r="P23" s="104" t="s">
        <v>14</v>
      </c>
      <c r="Q23" s="105">
        <f t="shared" si="8"/>
        <v>0.13109509959632101</v>
      </c>
      <c r="R23" s="105">
        <f t="shared" si="0"/>
        <v>0.30487027968036501</v>
      </c>
      <c r="S23" s="105">
        <f t="shared" si="1"/>
        <v>0.33991593987823437</v>
      </c>
      <c r="T23" s="105">
        <f t="shared" si="2"/>
        <v>0.35245828400121304</v>
      </c>
      <c r="U23" s="105">
        <f t="shared" si="3"/>
        <v>0.30889366438356147</v>
      </c>
      <c r="V23" s="86"/>
      <c r="W23" s="103" t="s">
        <v>63</v>
      </c>
      <c r="X23" s="104" t="s">
        <v>14</v>
      </c>
      <c r="Y23" s="105">
        <f t="shared" si="9"/>
        <v>0.13109509959632101</v>
      </c>
      <c r="Z23" s="105">
        <f t="shared" si="4"/>
        <v>0.30487027968036501</v>
      </c>
      <c r="AA23" s="105">
        <f t="shared" si="5"/>
        <v>0.33991593987823437</v>
      </c>
      <c r="AB23" s="105">
        <f t="shared" si="6"/>
        <v>0.35245828400121304</v>
      </c>
      <c r="AC23" s="105">
        <f t="shared" si="7"/>
        <v>0.30889366438356147</v>
      </c>
    </row>
    <row r="24" spans="1:29">
      <c r="A24" s="89" t="s">
        <v>64</v>
      </c>
      <c r="B24" s="90" t="s">
        <v>8</v>
      </c>
      <c r="C24" s="88" t="s">
        <v>47</v>
      </c>
      <c r="D24" s="88" t="s">
        <v>47</v>
      </c>
      <c r="E24" s="88" t="s">
        <v>47</v>
      </c>
      <c r="F24" s="88" t="s">
        <v>47</v>
      </c>
      <c r="G24" s="88" t="s">
        <v>47</v>
      </c>
      <c r="H24" s="91">
        <v>0.45061451646297801</v>
      </c>
      <c r="I24" s="91">
        <v>0.27616835465350498</v>
      </c>
      <c r="J24" s="91">
        <v>0.34175698712658853</v>
      </c>
      <c r="K24" s="91">
        <v>0.48505014429301635</v>
      </c>
      <c r="L24" s="91">
        <v>4.9608316287526676E-2</v>
      </c>
      <c r="M24" s="92">
        <v>0.35618</v>
      </c>
      <c r="O24" s="89" t="s">
        <v>64</v>
      </c>
      <c r="P24" s="90" t="s">
        <v>8</v>
      </c>
      <c r="Q24" s="91">
        <f t="shared" si="8"/>
        <v>0.45061451646297801</v>
      </c>
      <c r="R24" s="91">
        <f t="shared" si="0"/>
        <v>0.27616835465350498</v>
      </c>
      <c r="S24" s="91">
        <f t="shared" si="1"/>
        <v>0.34175698712658853</v>
      </c>
      <c r="T24" s="91">
        <f t="shared" si="2"/>
        <v>0.48505014429301635</v>
      </c>
      <c r="U24" s="91">
        <f t="shared" si="3"/>
        <v>4.9608316287526676E-2</v>
      </c>
      <c r="V24" s="86"/>
      <c r="W24" s="89" t="s">
        <v>64</v>
      </c>
      <c r="X24" s="90" t="s">
        <v>8</v>
      </c>
      <c r="Y24" s="91">
        <f t="shared" si="9"/>
        <v>0.45061451646297801</v>
      </c>
      <c r="Z24" s="91">
        <f t="shared" si="4"/>
        <v>0.27616835465350498</v>
      </c>
      <c r="AA24" s="91">
        <f t="shared" si="5"/>
        <v>0.34175698712658853</v>
      </c>
      <c r="AB24" s="91">
        <f t="shared" si="6"/>
        <v>0.48505014429301635</v>
      </c>
      <c r="AC24" s="91">
        <f t="shared" si="7"/>
        <v>4.9608316287526676E-2</v>
      </c>
    </row>
    <row r="25" spans="1:29">
      <c r="A25" s="103" t="s">
        <v>65</v>
      </c>
      <c r="B25" s="104" t="s">
        <v>13</v>
      </c>
      <c r="C25" s="88" t="s">
        <v>47</v>
      </c>
      <c r="D25" s="88" t="s">
        <v>47</v>
      </c>
      <c r="E25" s="88" t="s">
        <v>47</v>
      </c>
      <c r="F25" s="88" t="s">
        <v>47</v>
      </c>
      <c r="G25" s="88" t="s">
        <v>47</v>
      </c>
      <c r="H25" s="105">
        <v>0.25023333288390298</v>
      </c>
      <c r="I25" s="105">
        <v>0.49385001842663501</v>
      </c>
      <c r="J25" s="105">
        <v>0.42522015379498795</v>
      </c>
      <c r="K25" s="105">
        <v>0.49138070023521352</v>
      </c>
      <c r="L25" s="105">
        <v>0.45961006718855363</v>
      </c>
      <c r="M25" s="106">
        <v>0.45873700000000001</v>
      </c>
      <c r="O25" s="103" t="s">
        <v>65</v>
      </c>
      <c r="P25" s="104" t="s">
        <v>13</v>
      </c>
      <c r="Q25" s="105">
        <f t="shared" si="8"/>
        <v>0.25023333288390298</v>
      </c>
      <c r="R25" s="105">
        <f t="shared" si="0"/>
        <v>0.49385001842663501</v>
      </c>
      <c r="S25" s="105">
        <f t="shared" si="1"/>
        <v>0.42522015379498795</v>
      </c>
      <c r="T25" s="105">
        <f t="shared" si="2"/>
        <v>0.49138070023521352</v>
      </c>
      <c r="U25" s="105">
        <f t="shared" si="3"/>
        <v>0.45961006718855363</v>
      </c>
      <c r="V25" s="86"/>
      <c r="W25" s="103" t="s">
        <v>65</v>
      </c>
      <c r="X25" s="104" t="s">
        <v>13</v>
      </c>
      <c r="Y25" s="105">
        <f t="shared" si="9"/>
        <v>0.25023333288390298</v>
      </c>
      <c r="Z25" s="105">
        <f t="shared" si="4"/>
        <v>0.49385001842663501</v>
      </c>
      <c r="AA25" s="105">
        <f t="shared" si="5"/>
        <v>0.42522015379498795</v>
      </c>
      <c r="AB25" s="105">
        <f t="shared" si="6"/>
        <v>0.49138070023521352</v>
      </c>
      <c r="AC25" s="105">
        <f t="shared" si="7"/>
        <v>0.45961006718855363</v>
      </c>
    </row>
    <row r="26" spans="1:29">
      <c r="A26" s="89" t="s">
        <v>66</v>
      </c>
      <c r="B26" s="90" t="s">
        <v>14</v>
      </c>
      <c r="C26" s="88" t="s">
        <v>47</v>
      </c>
      <c r="D26" s="88" t="s">
        <v>47</v>
      </c>
      <c r="E26" s="88" t="s">
        <v>47</v>
      </c>
      <c r="F26" s="88" t="s">
        <v>47</v>
      </c>
      <c r="G26" s="88" t="s">
        <v>47</v>
      </c>
      <c r="H26" s="91">
        <v>0.40421056680563799</v>
      </c>
      <c r="I26" s="91">
        <v>0.45537137184832199</v>
      </c>
      <c r="J26" s="91">
        <v>0.45747172920389118</v>
      </c>
      <c r="K26" s="91">
        <v>0.49133095004751748</v>
      </c>
      <c r="L26" s="91">
        <v>0.45898513996426454</v>
      </c>
      <c r="M26" s="92">
        <v>0.45727600000000002</v>
      </c>
      <c r="O26" s="89" t="s">
        <v>66</v>
      </c>
      <c r="P26" s="90" t="s">
        <v>14</v>
      </c>
      <c r="Q26" s="91">
        <f t="shared" si="8"/>
        <v>0.40421056680563799</v>
      </c>
      <c r="R26" s="91">
        <f t="shared" si="0"/>
        <v>0.45537137184832199</v>
      </c>
      <c r="S26" s="91">
        <f t="shared" si="1"/>
        <v>0.45747172920389118</v>
      </c>
      <c r="T26" s="91">
        <f t="shared" si="2"/>
        <v>0.49133095004751748</v>
      </c>
      <c r="U26" s="91">
        <f t="shared" si="3"/>
        <v>0.45898513996426454</v>
      </c>
      <c r="V26" s="86"/>
      <c r="W26" s="89" t="s">
        <v>66</v>
      </c>
      <c r="X26" s="90" t="s">
        <v>14</v>
      </c>
      <c r="Y26" s="91">
        <f t="shared" si="9"/>
        <v>0.40421056680563799</v>
      </c>
      <c r="Z26" s="91">
        <f t="shared" si="4"/>
        <v>0.45537137184832199</v>
      </c>
      <c r="AA26" s="91">
        <f t="shared" si="5"/>
        <v>0.45747172920389118</v>
      </c>
      <c r="AB26" s="91">
        <f t="shared" si="6"/>
        <v>0.49133095004751748</v>
      </c>
      <c r="AC26" s="91">
        <f t="shared" si="7"/>
        <v>0.45898513996426454</v>
      </c>
    </row>
    <row r="27" spans="1:29">
      <c r="A27" s="103" t="s">
        <v>67</v>
      </c>
      <c r="B27" s="104" t="s">
        <v>8</v>
      </c>
      <c r="C27" s="88" t="s">
        <v>47</v>
      </c>
      <c r="D27" s="88" t="s">
        <v>47</v>
      </c>
      <c r="E27" s="88" t="s">
        <v>47</v>
      </c>
      <c r="F27" s="88" t="s">
        <v>47</v>
      </c>
      <c r="G27" s="88" t="s">
        <v>47</v>
      </c>
      <c r="H27" s="105">
        <v>0.58011467672738204</v>
      </c>
      <c r="I27" s="105">
        <v>0.588066414019771</v>
      </c>
      <c r="J27" s="105">
        <v>0.65427489148978868</v>
      </c>
      <c r="K27" s="105">
        <v>0.45670811302768322</v>
      </c>
      <c r="L27" s="105">
        <v>0.36505121355813375</v>
      </c>
      <c r="M27" s="106">
        <v>0.54162999999999994</v>
      </c>
      <c r="O27" s="103" t="s">
        <v>67</v>
      </c>
      <c r="P27" s="104" t="s">
        <v>8</v>
      </c>
      <c r="Q27" s="105">
        <f t="shared" si="8"/>
        <v>0.58011467672738204</v>
      </c>
      <c r="R27" s="105">
        <f t="shared" si="0"/>
        <v>0.588066414019771</v>
      </c>
      <c r="S27" s="105">
        <f t="shared" si="1"/>
        <v>0.65427489148978868</v>
      </c>
      <c r="T27" s="105">
        <f t="shared" si="2"/>
        <v>0.45670811302768322</v>
      </c>
      <c r="U27" s="105">
        <f t="shared" si="3"/>
        <v>0.36505121355813375</v>
      </c>
      <c r="V27" s="86"/>
      <c r="W27" s="103" t="s">
        <v>67</v>
      </c>
      <c r="X27" s="104" t="s">
        <v>8</v>
      </c>
      <c r="Y27" s="105">
        <f t="shared" si="9"/>
        <v>0.58011467672738204</v>
      </c>
      <c r="Z27" s="105">
        <f t="shared" si="4"/>
        <v>0.588066414019771</v>
      </c>
      <c r="AA27" s="105">
        <f t="shared" si="5"/>
        <v>0.65427489148978868</v>
      </c>
      <c r="AB27" s="105">
        <f t="shared" si="6"/>
        <v>0.45670811302768322</v>
      </c>
      <c r="AC27" s="105">
        <f t="shared" si="7"/>
        <v>0.36505121355813375</v>
      </c>
    </row>
    <row r="28" spans="1:29">
      <c r="A28" s="89" t="s">
        <v>68</v>
      </c>
      <c r="B28" s="90" t="s">
        <v>11</v>
      </c>
      <c r="C28" s="88" t="s">
        <v>47</v>
      </c>
      <c r="D28" s="88" t="s">
        <v>47</v>
      </c>
      <c r="E28" s="88" t="s">
        <v>47</v>
      </c>
      <c r="F28" s="88" t="s">
        <v>47</v>
      </c>
      <c r="G28" s="88" t="s">
        <v>47</v>
      </c>
      <c r="H28" s="91">
        <v>0.32829734596531501</v>
      </c>
      <c r="I28" s="91">
        <v>0.32169911552151798</v>
      </c>
      <c r="J28" s="91">
        <v>0.3685003265858891</v>
      </c>
      <c r="K28" s="91">
        <v>0.47597725553260561</v>
      </c>
      <c r="L28" s="91">
        <v>0.40744521147185225</v>
      </c>
      <c r="M28" s="92">
        <v>0.36808099999999999</v>
      </c>
      <c r="O28" s="89" t="s">
        <v>68</v>
      </c>
      <c r="P28" s="90" t="s">
        <v>11</v>
      </c>
      <c r="Q28" s="91">
        <f t="shared" si="8"/>
        <v>0.32829734596531501</v>
      </c>
      <c r="R28" s="91">
        <f t="shared" si="0"/>
        <v>0.32169911552151798</v>
      </c>
      <c r="S28" s="91">
        <f t="shared" si="1"/>
        <v>0.3685003265858891</v>
      </c>
      <c r="T28" s="91">
        <f t="shared" si="2"/>
        <v>0.47597725553260561</v>
      </c>
      <c r="U28" s="91">
        <f t="shared" si="3"/>
        <v>0.40744521147185225</v>
      </c>
      <c r="V28" s="86"/>
      <c r="W28" s="89" t="s">
        <v>68</v>
      </c>
      <c r="X28" s="90" t="s">
        <v>11</v>
      </c>
      <c r="Y28" s="91">
        <f t="shared" si="9"/>
        <v>0.32829734596531501</v>
      </c>
      <c r="Z28" s="91">
        <f t="shared" si="4"/>
        <v>0.32169911552151798</v>
      </c>
      <c r="AA28" s="91">
        <f t="shared" si="5"/>
        <v>0.3685003265858891</v>
      </c>
      <c r="AB28" s="91">
        <f t="shared" si="6"/>
        <v>0.47597725553260561</v>
      </c>
      <c r="AC28" s="91">
        <f t="shared" si="7"/>
        <v>0.40744521147185225</v>
      </c>
    </row>
    <row r="29" spans="1:29">
      <c r="A29" s="103" t="s">
        <v>69</v>
      </c>
      <c r="B29" s="104" t="s">
        <v>14</v>
      </c>
      <c r="C29" s="88" t="s">
        <v>47</v>
      </c>
      <c r="D29" s="88" t="s">
        <v>47</v>
      </c>
      <c r="E29" s="88" t="s">
        <v>47</v>
      </c>
      <c r="F29" s="88" t="s">
        <v>47</v>
      </c>
      <c r="G29" s="88" t="s">
        <v>47</v>
      </c>
      <c r="H29" s="105">
        <v>0.26885827469840801</v>
      </c>
      <c r="I29" s="105">
        <v>0.39261850077119598</v>
      </c>
      <c r="J29" s="105">
        <v>0.41488989093525003</v>
      </c>
      <c r="K29" s="105">
        <v>0.43604234881481296</v>
      </c>
      <c r="L29" s="105">
        <v>0.37758597368790114</v>
      </c>
      <c r="M29" s="106">
        <v>0.39503100000000002</v>
      </c>
      <c r="O29" s="103" t="s">
        <v>69</v>
      </c>
      <c r="P29" s="104" t="s">
        <v>14</v>
      </c>
      <c r="Q29" s="105">
        <f t="shared" si="8"/>
        <v>0.26885827469840801</v>
      </c>
      <c r="R29" s="105">
        <f t="shared" si="0"/>
        <v>0.39261850077119598</v>
      </c>
      <c r="S29" s="105">
        <f t="shared" si="1"/>
        <v>0.41488989093525003</v>
      </c>
      <c r="T29" s="105">
        <f t="shared" si="2"/>
        <v>0.43604234881481296</v>
      </c>
      <c r="U29" s="105">
        <f t="shared" si="3"/>
        <v>0.37758597368790114</v>
      </c>
      <c r="V29" s="86"/>
      <c r="W29" s="103" t="s">
        <v>69</v>
      </c>
      <c r="X29" s="104" t="s">
        <v>14</v>
      </c>
      <c r="Y29" s="105">
        <f t="shared" si="9"/>
        <v>0.26885827469840801</v>
      </c>
      <c r="Z29" s="105">
        <f t="shared" si="4"/>
        <v>0.39261850077119598</v>
      </c>
      <c r="AA29" s="105">
        <f t="shared" si="5"/>
        <v>0.41488989093525003</v>
      </c>
      <c r="AB29" s="105">
        <f t="shared" si="6"/>
        <v>0.43604234881481296</v>
      </c>
      <c r="AC29" s="105">
        <f t="shared" si="7"/>
        <v>0.37758597368790114</v>
      </c>
    </row>
    <row r="30" spans="1:29">
      <c r="A30" s="89" t="s">
        <v>70</v>
      </c>
      <c r="B30" s="90" t="s">
        <v>14</v>
      </c>
      <c r="C30" s="88" t="s">
        <v>47</v>
      </c>
      <c r="D30" s="88" t="s">
        <v>47</v>
      </c>
      <c r="E30" s="88" t="s">
        <v>47</v>
      </c>
      <c r="F30" s="88" t="s">
        <v>47</v>
      </c>
      <c r="G30" s="88" t="s">
        <v>47</v>
      </c>
      <c r="H30" s="91">
        <v>0.34875075158115898</v>
      </c>
      <c r="I30" s="91">
        <v>0.39163405708471899</v>
      </c>
      <c r="J30" s="91">
        <v>0.38729567273603904</v>
      </c>
      <c r="K30" s="91">
        <v>0.26627113880120645</v>
      </c>
      <c r="L30" s="91">
        <v>0.36302836243937542</v>
      </c>
      <c r="M30" s="92">
        <v>0.36635800000000002</v>
      </c>
      <c r="O30" s="89" t="s">
        <v>70</v>
      </c>
      <c r="P30" s="90" t="s">
        <v>14</v>
      </c>
      <c r="Q30" s="91">
        <f t="shared" si="8"/>
        <v>0.34875075158115898</v>
      </c>
      <c r="R30" s="91">
        <f t="shared" si="0"/>
        <v>0.39163405708471899</v>
      </c>
      <c r="S30" s="91">
        <f t="shared" si="1"/>
        <v>0.38729567273603904</v>
      </c>
      <c r="T30" s="91">
        <f t="shared" si="2"/>
        <v>0.26627113880120645</v>
      </c>
      <c r="U30" s="91">
        <f t="shared" si="3"/>
        <v>0.36302836243937542</v>
      </c>
      <c r="V30" s="86"/>
      <c r="W30" s="89" t="s">
        <v>70</v>
      </c>
      <c r="X30" s="90" t="s">
        <v>14</v>
      </c>
      <c r="Y30" s="91">
        <f t="shared" si="9"/>
        <v>0.34875075158115898</v>
      </c>
      <c r="Z30" s="91">
        <f t="shared" si="4"/>
        <v>0.39163405708471899</v>
      </c>
      <c r="AA30" s="91">
        <f t="shared" si="5"/>
        <v>0.38729567273603904</v>
      </c>
      <c r="AB30" s="91">
        <f t="shared" si="6"/>
        <v>0.26627113880120645</v>
      </c>
      <c r="AC30" s="91">
        <f t="shared" si="7"/>
        <v>0.36302836243937542</v>
      </c>
    </row>
    <row r="31" spans="1:29">
      <c r="A31" s="103" t="s">
        <v>71</v>
      </c>
      <c r="B31" s="104" t="s">
        <v>8</v>
      </c>
      <c r="C31" s="93" t="s">
        <v>47</v>
      </c>
      <c r="D31" s="93" t="s">
        <v>47</v>
      </c>
      <c r="E31" s="93" t="s">
        <v>47</v>
      </c>
      <c r="F31" s="93" t="s">
        <v>47</v>
      </c>
      <c r="G31" s="93" t="s">
        <v>47</v>
      </c>
      <c r="H31" s="105">
        <v>0.37458810965521799</v>
      </c>
      <c r="I31" s="105">
        <v>0.20084575565813001</v>
      </c>
      <c r="J31" s="105">
        <v>0.19054597197405865</v>
      </c>
      <c r="K31" s="105">
        <v>0.14737865734141103</v>
      </c>
      <c r="L31" s="105">
        <v>0.19865027471709282</v>
      </c>
      <c r="M31" s="106">
        <v>0.19668099999999999</v>
      </c>
      <c r="O31" s="103" t="s">
        <v>71</v>
      </c>
      <c r="P31" s="104" t="s">
        <v>8</v>
      </c>
      <c r="Q31" s="105">
        <f t="shared" si="8"/>
        <v>0.37458810965521799</v>
      </c>
      <c r="R31" s="105">
        <f t="shared" si="0"/>
        <v>0.20084575565813001</v>
      </c>
      <c r="S31" s="105">
        <f t="shared" si="1"/>
        <v>0.19054597197405865</v>
      </c>
      <c r="T31" s="105">
        <f t="shared" si="2"/>
        <v>0.14737865734141103</v>
      </c>
      <c r="U31" s="105">
        <f t="shared" si="3"/>
        <v>0.19865027471709282</v>
      </c>
      <c r="V31" s="86"/>
      <c r="W31" s="103" t="s">
        <v>71</v>
      </c>
      <c r="X31" s="104" t="s">
        <v>8</v>
      </c>
      <c r="Y31" s="105">
        <f t="shared" si="9"/>
        <v>0.37458810965521799</v>
      </c>
      <c r="Z31" s="105">
        <f t="shared" si="4"/>
        <v>0.20084575565813001</v>
      </c>
      <c r="AA31" s="105">
        <f t="shared" si="5"/>
        <v>0.19054597197405865</v>
      </c>
      <c r="AB31" s="105">
        <f t="shared" si="6"/>
        <v>0.14737865734141103</v>
      </c>
      <c r="AC31" s="105">
        <f t="shared" si="7"/>
        <v>0.19865027471709282</v>
      </c>
    </row>
    <row r="32" spans="1:29">
      <c r="A32" s="89" t="s">
        <v>72</v>
      </c>
      <c r="B32" s="90" t="s">
        <v>11</v>
      </c>
      <c r="C32" s="93" t="s">
        <v>47</v>
      </c>
      <c r="D32" s="93" t="s">
        <v>47</v>
      </c>
      <c r="E32" s="93" t="s">
        <v>47</v>
      </c>
      <c r="F32" s="93" t="s">
        <v>47</v>
      </c>
      <c r="G32" s="93" t="s">
        <v>47</v>
      </c>
      <c r="H32" s="91">
        <v>0.486782110595463</v>
      </c>
      <c r="I32" s="91">
        <v>0.50854726848313003</v>
      </c>
      <c r="J32" s="91">
        <v>0.5079405500231774</v>
      </c>
      <c r="K32" s="91">
        <v>0.57403388573262804</v>
      </c>
      <c r="L32" s="91">
        <v>0.54290029198169432</v>
      </c>
      <c r="M32" s="92">
        <v>0.51979600000000004</v>
      </c>
      <c r="O32" s="89" t="s">
        <v>72</v>
      </c>
      <c r="P32" s="90" t="s">
        <v>11</v>
      </c>
      <c r="Q32" s="91">
        <f t="shared" si="8"/>
        <v>0.486782110595463</v>
      </c>
      <c r="R32" s="91">
        <f t="shared" si="0"/>
        <v>0.50854726848313003</v>
      </c>
      <c r="S32" s="91">
        <f t="shared" si="1"/>
        <v>0.5079405500231774</v>
      </c>
      <c r="T32" s="91">
        <f t="shared" si="2"/>
        <v>0.57403388573262804</v>
      </c>
      <c r="U32" s="91">
        <f t="shared" si="3"/>
        <v>0.54290029198169432</v>
      </c>
      <c r="V32" s="86"/>
      <c r="W32" s="89" t="s">
        <v>72</v>
      </c>
      <c r="X32" s="90" t="s">
        <v>11</v>
      </c>
      <c r="Y32" s="91">
        <f t="shared" si="9"/>
        <v>0.486782110595463</v>
      </c>
      <c r="Z32" s="91">
        <f t="shared" si="4"/>
        <v>0.50854726848313003</v>
      </c>
      <c r="AA32" s="91">
        <f t="shared" si="5"/>
        <v>0.5079405500231774</v>
      </c>
      <c r="AB32" s="91">
        <f t="shared" si="6"/>
        <v>0.57403388573262804</v>
      </c>
      <c r="AC32" s="91">
        <f t="shared" si="7"/>
        <v>0.54290029198169432</v>
      </c>
    </row>
    <row r="33" spans="1:29">
      <c r="A33" s="103" t="s">
        <v>73</v>
      </c>
      <c r="B33" s="104" t="s">
        <v>8</v>
      </c>
      <c r="C33" s="93" t="s">
        <v>45</v>
      </c>
      <c r="D33" s="93" t="s">
        <v>46</v>
      </c>
      <c r="E33" s="93" t="s">
        <v>47</v>
      </c>
      <c r="F33" s="93" t="s">
        <v>47</v>
      </c>
      <c r="G33" s="93" t="s">
        <v>47</v>
      </c>
      <c r="H33" s="105">
        <v>0</v>
      </c>
      <c r="I33" s="105">
        <v>0.44650291195937886</v>
      </c>
      <c r="J33" s="105">
        <v>1.865010561495804E-2</v>
      </c>
      <c r="K33" s="105">
        <v>3.3967599784691291E-3</v>
      </c>
      <c r="L33" s="105">
        <v>3.4937029572188263E-3</v>
      </c>
      <c r="M33" s="106">
        <v>8.5140000000000007E-3</v>
      </c>
      <c r="O33" s="103" t="s">
        <v>73</v>
      </c>
      <c r="P33" s="104" t="s">
        <v>8</v>
      </c>
      <c r="Q33" s="105" t="str">
        <f t="shared" si="8"/>
        <v/>
      </c>
      <c r="R33" s="105" t="str">
        <f t="shared" si="0"/>
        <v/>
      </c>
      <c r="S33" s="105">
        <f t="shared" si="1"/>
        <v>1.865010561495804E-2</v>
      </c>
      <c r="T33" s="105">
        <f t="shared" si="2"/>
        <v>3.3967599784691291E-3</v>
      </c>
      <c r="U33" s="105">
        <f t="shared" si="3"/>
        <v>3.4937029572188263E-3</v>
      </c>
      <c r="V33" s="86"/>
      <c r="W33" s="103" t="s">
        <v>73</v>
      </c>
      <c r="X33" s="104" t="s">
        <v>8</v>
      </c>
      <c r="Y33" s="105">
        <f t="shared" si="9"/>
        <v>0.51358899999999996</v>
      </c>
      <c r="Z33" s="105">
        <f t="shared" si="4"/>
        <v>0.51358899999999996</v>
      </c>
      <c r="AA33" s="105">
        <f t="shared" si="5"/>
        <v>1.865010561495804E-2</v>
      </c>
      <c r="AB33" s="105">
        <f t="shared" si="6"/>
        <v>3.3967599784691291E-3</v>
      </c>
      <c r="AC33" s="105">
        <f t="shared" si="7"/>
        <v>3.4937029572188263E-3</v>
      </c>
    </row>
    <row r="34" spans="1:29">
      <c r="A34" s="89" t="s">
        <v>74</v>
      </c>
      <c r="B34" s="90" t="s">
        <v>14</v>
      </c>
      <c r="C34" s="93" t="s">
        <v>46</v>
      </c>
      <c r="D34" s="93" t="s">
        <v>47</v>
      </c>
      <c r="E34" s="93" t="s">
        <v>47</v>
      </c>
      <c r="F34" s="93" t="s">
        <v>47</v>
      </c>
      <c r="G34" s="93" t="s">
        <v>47</v>
      </c>
      <c r="H34" s="91">
        <v>0.2256446215719359</v>
      </c>
      <c r="I34" s="91">
        <v>0.41201308318443502</v>
      </c>
      <c r="J34" s="91">
        <v>0.44748420521474425</v>
      </c>
      <c r="K34" s="91">
        <v>0.46190240159974594</v>
      </c>
      <c r="L34" s="91">
        <v>0.50559413837601785</v>
      </c>
      <c r="M34" s="92">
        <v>0.47166000000000002</v>
      </c>
      <c r="O34" s="89" t="s">
        <v>74</v>
      </c>
      <c r="P34" s="90" t="s">
        <v>14</v>
      </c>
      <c r="Q34" s="91" t="str">
        <f t="shared" si="8"/>
        <v/>
      </c>
      <c r="R34" s="91">
        <f t="shared" si="0"/>
        <v>0.41201308318443502</v>
      </c>
      <c r="S34" s="91">
        <f t="shared" si="1"/>
        <v>0.44748420521474425</v>
      </c>
      <c r="T34" s="91">
        <f t="shared" si="2"/>
        <v>0.46190240159974594</v>
      </c>
      <c r="U34" s="91">
        <f t="shared" si="3"/>
        <v>0.50559413837601785</v>
      </c>
      <c r="V34" s="86"/>
      <c r="W34" s="89" t="s">
        <v>74</v>
      </c>
      <c r="X34" s="90" t="s">
        <v>14</v>
      </c>
      <c r="Y34" s="91">
        <f t="shared" si="9"/>
        <v>0.35506199999999999</v>
      </c>
      <c r="Z34" s="91">
        <f t="shared" si="4"/>
        <v>0.41201308318443502</v>
      </c>
      <c r="AA34" s="91">
        <f t="shared" si="5"/>
        <v>0.44748420521474425</v>
      </c>
      <c r="AB34" s="91">
        <f t="shared" si="6"/>
        <v>0.46190240159974594</v>
      </c>
      <c r="AC34" s="91">
        <f t="shared" si="7"/>
        <v>0.50559413837601785</v>
      </c>
    </row>
    <row r="35" spans="1:29">
      <c r="A35" s="103" t="s">
        <v>75</v>
      </c>
      <c r="B35" s="104" t="s">
        <v>14</v>
      </c>
      <c r="C35" s="93" t="s">
        <v>46</v>
      </c>
      <c r="D35" s="93" t="s">
        <v>47</v>
      </c>
      <c r="E35" s="93" t="s">
        <v>47</v>
      </c>
      <c r="F35" s="93" t="s">
        <v>47</v>
      </c>
      <c r="G35" s="93" t="s">
        <v>47</v>
      </c>
      <c r="H35" s="105">
        <v>0.32231556767602521</v>
      </c>
      <c r="I35" s="105">
        <v>0.30421041816870897</v>
      </c>
      <c r="J35" s="105">
        <v>0.30798490747416485</v>
      </c>
      <c r="K35" s="105">
        <v>0.36371777154635165</v>
      </c>
      <c r="L35" s="105">
        <v>0.32930276856524798</v>
      </c>
      <c r="M35" s="106">
        <v>0.33366800000000002</v>
      </c>
      <c r="O35" s="103" t="s">
        <v>75</v>
      </c>
      <c r="P35" s="104" t="s">
        <v>14</v>
      </c>
      <c r="Q35" s="105" t="str">
        <f t="shared" si="8"/>
        <v/>
      </c>
      <c r="R35" s="105">
        <f t="shared" si="0"/>
        <v>0.30421041816870897</v>
      </c>
      <c r="S35" s="105">
        <f t="shared" si="1"/>
        <v>0.30798490747416485</v>
      </c>
      <c r="T35" s="105">
        <f t="shared" si="2"/>
        <v>0.36371777154635165</v>
      </c>
      <c r="U35" s="105">
        <f t="shared" si="3"/>
        <v>0.32930276856524798</v>
      </c>
      <c r="V35" s="86"/>
      <c r="W35" s="103" t="s">
        <v>75</v>
      </c>
      <c r="X35" s="104" t="s">
        <v>14</v>
      </c>
      <c r="Y35" s="105">
        <f t="shared" si="9"/>
        <v>0.35506199999999999</v>
      </c>
      <c r="Z35" s="105">
        <f t="shared" si="4"/>
        <v>0.30421041816870897</v>
      </c>
      <c r="AA35" s="105">
        <f t="shared" si="5"/>
        <v>0.30798490747416485</v>
      </c>
      <c r="AB35" s="105">
        <f t="shared" si="6"/>
        <v>0.36371777154635165</v>
      </c>
      <c r="AC35" s="105">
        <f t="shared" si="7"/>
        <v>0.32930276856524798</v>
      </c>
    </row>
    <row r="36" spans="1:29">
      <c r="A36" s="89" t="s">
        <v>76</v>
      </c>
      <c r="B36" s="90" t="s">
        <v>8</v>
      </c>
      <c r="C36" s="93" t="s">
        <v>47</v>
      </c>
      <c r="D36" s="93" t="s">
        <v>47</v>
      </c>
      <c r="E36" s="93" t="s">
        <v>47</v>
      </c>
      <c r="F36" s="93" t="s">
        <v>47</v>
      </c>
      <c r="G36" s="93" t="s">
        <v>47</v>
      </c>
      <c r="H36" s="91">
        <v>0.63038258875570796</v>
      </c>
      <c r="I36" s="91">
        <v>0.16402197017694101</v>
      </c>
      <c r="J36" s="91">
        <v>0.23477729566210045</v>
      </c>
      <c r="K36" s="91">
        <v>0.39089949154712694</v>
      </c>
      <c r="L36" s="91">
        <v>0.31173206934931202</v>
      </c>
      <c r="M36" s="92">
        <v>0.31247000000000003</v>
      </c>
      <c r="O36" s="89" t="s">
        <v>76</v>
      </c>
      <c r="P36" s="90" t="s">
        <v>8</v>
      </c>
      <c r="Q36" s="91">
        <f t="shared" si="8"/>
        <v>0.63038258875570796</v>
      </c>
      <c r="R36" s="91">
        <f t="shared" si="0"/>
        <v>0.16402197017694101</v>
      </c>
      <c r="S36" s="91">
        <f t="shared" si="1"/>
        <v>0.23477729566210045</v>
      </c>
      <c r="T36" s="91">
        <f t="shared" si="2"/>
        <v>0.39089949154712694</v>
      </c>
      <c r="U36" s="91">
        <f t="shared" si="3"/>
        <v>0.31173206934931202</v>
      </c>
      <c r="V36" s="86"/>
      <c r="W36" s="89" t="s">
        <v>76</v>
      </c>
      <c r="X36" s="90" t="s">
        <v>8</v>
      </c>
      <c r="Y36" s="91">
        <f t="shared" si="9"/>
        <v>0.63038258875570796</v>
      </c>
      <c r="Z36" s="91">
        <f t="shared" si="4"/>
        <v>0.16402197017694101</v>
      </c>
      <c r="AA36" s="91">
        <f t="shared" si="5"/>
        <v>0.23477729566210045</v>
      </c>
      <c r="AB36" s="91">
        <f t="shared" si="6"/>
        <v>0.39089949154712694</v>
      </c>
      <c r="AC36" s="91">
        <f t="shared" si="7"/>
        <v>0.31173206934931202</v>
      </c>
    </row>
    <row r="37" spans="1:29">
      <c r="A37" s="103" t="s">
        <v>77</v>
      </c>
      <c r="B37" s="104" t="s">
        <v>9</v>
      </c>
      <c r="C37" s="93" t="s">
        <v>47</v>
      </c>
      <c r="D37" s="93" t="s">
        <v>47</v>
      </c>
      <c r="E37" s="93" t="s">
        <v>47</v>
      </c>
      <c r="F37" s="93" t="s">
        <v>47</v>
      </c>
      <c r="G37" s="93" t="s">
        <v>47</v>
      </c>
      <c r="H37" s="105">
        <v>0.14938710884703199</v>
      </c>
      <c r="I37" s="105">
        <v>0.21658024514840199</v>
      </c>
      <c r="J37" s="105">
        <v>0.14431891061643834</v>
      </c>
      <c r="K37" s="105">
        <v>3.5300563923041879E-2</v>
      </c>
      <c r="L37" s="105">
        <v>0</v>
      </c>
      <c r="M37" s="106">
        <v>0.109669</v>
      </c>
      <c r="O37" s="103" t="s">
        <v>77</v>
      </c>
      <c r="P37" s="104" t="s">
        <v>9</v>
      </c>
      <c r="Q37" s="105">
        <f t="shared" si="8"/>
        <v>0.14938710884703199</v>
      </c>
      <c r="R37" s="105">
        <f t="shared" si="0"/>
        <v>0.21658024514840199</v>
      </c>
      <c r="S37" s="105">
        <f t="shared" si="1"/>
        <v>0.14431891061643834</v>
      </c>
      <c r="T37" s="105">
        <f t="shared" si="2"/>
        <v>3.5300563923041879E-2</v>
      </c>
      <c r="U37" s="105"/>
      <c r="V37" s="86"/>
      <c r="W37" s="103" t="s">
        <v>77</v>
      </c>
      <c r="X37" s="104" t="s">
        <v>9</v>
      </c>
      <c r="Y37" s="105">
        <f t="shared" si="9"/>
        <v>0.14938710884703199</v>
      </c>
      <c r="Z37" s="105">
        <f t="shared" si="4"/>
        <v>0.21658024514840199</v>
      </c>
      <c r="AA37" s="105">
        <f t="shared" si="5"/>
        <v>0.14431891061643834</v>
      </c>
      <c r="AB37" s="105">
        <f t="shared" si="6"/>
        <v>3.5300563923041879E-2</v>
      </c>
      <c r="AC37" s="105">
        <f t="shared" si="7"/>
        <v>0</v>
      </c>
    </row>
    <row r="38" spans="1:29">
      <c r="A38" s="89" t="s">
        <v>78</v>
      </c>
      <c r="B38" s="90" t="s">
        <v>8</v>
      </c>
      <c r="C38" s="93" t="s">
        <v>47</v>
      </c>
      <c r="D38" s="93" t="s">
        <v>47</v>
      </c>
      <c r="E38" s="93" t="s">
        <v>47</v>
      </c>
      <c r="F38" s="93" t="s">
        <v>47</v>
      </c>
      <c r="G38" s="93" t="s">
        <v>47</v>
      </c>
      <c r="H38" s="91">
        <v>0.67248224669094303</v>
      </c>
      <c r="I38" s="91">
        <v>0.56300656789377601</v>
      </c>
      <c r="J38" s="91">
        <v>0.7752697291057411</v>
      </c>
      <c r="K38" s="91">
        <v>0.55583157426168051</v>
      </c>
      <c r="L38" s="91">
        <v>0.59605162126109346</v>
      </c>
      <c r="M38" s="92">
        <v>0.61051299999999997</v>
      </c>
      <c r="O38" s="89" t="s">
        <v>78</v>
      </c>
      <c r="P38" s="90" t="s">
        <v>8</v>
      </c>
      <c r="Q38" s="91">
        <f t="shared" si="8"/>
        <v>0.67248224669094303</v>
      </c>
      <c r="R38" s="91">
        <f t="shared" si="0"/>
        <v>0.56300656789377601</v>
      </c>
      <c r="S38" s="91">
        <f t="shared" si="1"/>
        <v>0.7752697291057411</v>
      </c>
      <c r="T38" s="91">
        <f t="shared" si="2"/>
        <v>0.55583157426168051</v>
      </c>
      <c r="U38" s="91">
        <f t="shared" si="3"/>
        <v>0.59605162126109346</v>
      </c>
      <c r="V38" s="86"/>
      <c r="W38" s="89" t="s">
        <v>78</v>
      </c>
      <c r="X38" s="90" t="s">
        <v>8</v>
      </c>
      <c r="Y38" s="91">
        <f t="shared" si="9"/>
        <v>0.67248224669094303</v>
      </c>
      <c r="Z38" s="91">
        <f t="shared" si="4"/>
        <v>0.56300656789377601</v>
      </c>
      <c r="AA38" s="91">
        <f t="shared" si="5"/>
        <v>0.7752697291057411</v>
      </c>
      <c r="AB38" s="91">
        <f t="shared" si="6"/>
        <v>0.55583157426168051</v>
      </c>
      <c r="AC38" s="91">
        <f t="shared" si="7"/>
        <v>0.59605162126109346</v>
      </c>
    </row>
    <row r="39" spans="1:29">
      <c r="A39" s="103" t="s">
        <v>79</v>
      </c>
      <c r="B39" s="104" t="s">
        <v>14</v>
      </c>
      <c r="C39" s="93" t="s">
        <v>46</v>
      </c>
      <c r="D39" s="93" t="s">
        <v>47</v>
      </c>
      <c r="E39" s="93" t="s">
        <v>47</v>
      </c>
      <c r="F39" s="93" t="s">
        <v>47</v>
      </c>
      <c r="G39" s="93" t="s">
        <v>47</v>
      </c>
      <c r="H39" s="105">
        <v>0.38324651608781651</v>
      </c>
      <c r="I39" s="105">
        <v>0.55427298140104797</v>
      </c>
      <c r="J39" s="105">
        <v>0.5561069718231435</v>
      </c>
      <c r="K39" s="105">
        <v>0.57877006419654276</v>
      </c>
      <c r="L39" s="105">
        <v>0.55701849315068519</v>
      </c>
      <c r="M39" s="106">
        <v>0.56396500000000005</v>
      </c>
      <c r="O39" s="103" t="s">
        <v>79</v>
      </c>
      <c r="P39" s="104" t="s">
        <v>14</v>
      </c>
      <c r="Q39" s="105" t="str">
        <f t="shared" si="8"/>
        <v/>
      </c>
      <c r="R39" s="105">
        <f t="shared" si="0"/>
        <v>0.55427298140104797</v>
      </c>
      <c r="S39" s="105">
        <f t="shared" si="1"/>
        <v>0.5561069718231435</v>
      </c>
      <c r="T39" s="105">
        <f t="shared" si="2"/>
        <v>0.57877006419654276</v>
      </c>
      <c r="U39" s="105">
        <f t="shared" si="3"/>
        <v>0.55701849315068519</v>
      </c>
      <c r="V39" s="86"/>
      <c r="W39" s="103" t="s">
        <v>79</v>
      </c>
      <c r="X39" s="104" t="s">
        <v>14</v>
      </c>
      <c r="Y39" s="105">
        <f t="shared" si="9"/>
        <v>0.35506199999999999</v>
      </c>
      <c r="Z39" s="105">
        <f t="shared" si="4"/>
        <v>0.55427298140104797</v>
      </c>
      <c r="AA39" s="105">
        <f t="shared" si="5"/>
        <v>0.5561069718231435</v>
      </c>
      <c r="AB39" s="105">
        <f t="shared" si="6"/>
        <v>0.57877006419654276</v>
      </c>
      <c r="AC39" s="105">
        <f t="shared" si="7"/>
        <v>0.55701849315068519</v>
      </c>
    </row>
    <row r="40" spans="1:29">
      <c r="A40" s="89" t="s">
        <v>80</v>
      </c>
      <c r="B40" s="90" t="s">
        <v>10</v>
      </c>
      <c r="C40" s="93" t="s">
        <v>47</v>
      </c>
      <c r="D40" s="93" t="s">
        <v>47</v>
      </c>
      <c r="E40" s="93" t="s">
        <v>47</v>
      </c>
      <c r="F40" s="93" t="s">
        <v>47</v>
      </c>
      <c r="G40" s="93" t="s">
        <v>47</v>
      </c>
      <c r="H40" s="91">
        <v>5.3193958798981996E-3</v>
      </c>
      <c r="I40" s="91">
        <v>6.94162998615058E-3</v>
      </c>
      <c r="J40" s="91">
        <v>3.9504484670580561E-4</v>
      </c>
      <c r="K40" s="91">
        <v>8.840025696070777E-4</v>
      </c>
      <c r="L40" s="91">
        <v>7.3962981082844118E-4</v>
      </c>
      <c r="M40" s="92">
        <v>2.3140000000000001E-3</v>
      </c>
      <c r="O40" s="89" t="s">
        <v>80</v>
      </c>
      <c r="P40" s="90" t="s">
        <v>10</v>
      </c>
      <c r="Q40" s="91">
        <f t="shared" si="8"/>
        <v>5.3193958798981996E-3</v>
      </c>
      <c r="R40" s="91">
        <f t="shared" si="0"/>
        <v>6.94162998615058E-3</v>
      </c>
      <c r="S40" s="91">
        <f t="shared" si="1"/>
        <v>3.9504484670580561E-4</v>
      </c>
      <c r="T40" s="91">
        <f t="shared" si="2"/>
        <v>8.840025696070777E-4</v>
      </c>
      <c r="U40" s="91">
        <f t="shared" si="3"/>
        <v>7.3962981082844118E-4</v>
      </c>
      <c r="V40" s="86"/>
      <c r="W40" s="89" t="s">
        <v>80</v>
      </c>
      <c r="X40" s="90" t="s">
        <v>10</v>
      </c>
      <c r="Y40" s="91">
        <f t="shared" si="9"/>
        <v>5.3193958798981996E-3</v>
      </c>
      <c r="Z40" s="91">
        <f t="shared" si="4"/>
        <v>6.94162998615058E-3</v>
      </c>
      <c r="AA40" s="91">
        <f t="shared" si="5"/>
        <v>3.9504484670580561E-4</v>
      </c>
      <c r="AB40" s="91">
        <f t="shared" si="6"/>
        <v>8.840025696070777E-4</v>
      </c>
      <c r="AC40" s="91">
        <f t="shared" si="7"/>
        <v>7.3962981082844118E-4</v>
      </c>
    </row>
    <row r="41" spans="1:29">
      <c r="A41" s="103" t="s">
        <v>81</v>
      </c>
      <c r="B41" s="104" t="s">
        <v>15</v>
      </c>
      <c r="C41" s="93" t="s">
        <v>45</v>
      </c>
      <c r="D41" s="93" t="s">
        <v>45</v>
      </c>
      <c r="E41" s="93" t="s">
        <v>45</v>
      </c>
      <c r="F41" s="93" t="s">
        <v>45</v>
      </c>
      <c r="G41" s="93" t="s">
        <v>46</v>
      </c>
      <c r="H41" s="105">
        <v>0</v>
      </c>
      <c r="I41" s="105">
        <v>0</v>
      </c>
      <c r="J41" s="105">
        <v>0</v>
      </c>
      <c r="K41" s="105">
        <v>0</v>
      </c>
      <c r="L41" s="105">
        <v>7.6721296917808227E-2</v>
      </c>
      <c r="M41" s="106">
        <v>8.5788000000000003E-2</v>
      </c>
      <c r="O41" s="103" t="s">
        <v>81</v>
      </c>
      <c r="P41" s="104" t="s">
        <v>15</v>
      </c>
      <c r="Q41" s="105" t="str">
        <f t="shared" si="8"/>
        <v/>
      </c>
      <c r="R41" s="105" t="str">
        <f t="shared" si="0"/>
        <v/>
      </c>
      <c r="S41" s="105" t="str">
        <f t="shared" si="1"/>
        <v/>
      </c>
      <c r="T41" s="105" t="str">
        <f t="shared" si="2"/>
        <v/>
      </c>
      <c r="U41" s="105" t="str">
        <f t="shared" si="3"/>
        <v/>
      </c>
      <c r="V41" s="86"/>
      <c r="W41" s="103" t="s">
        <v>81</v>
      </c>
      <c r="X41" s="104" t="s">
        <v>15</v>
      </c>
      <c r="Y41" s="105">
        <f t="shared" si="9"/>
        <v>9.0320999999999999E-2</v>
      </c>
      <c r="Z41" s="105">
        <f t="shared" si="4"/>
        <v>9.0320999999999999E-2</v>
      </c>
      <c r="AA41" s="105">
        <f t="shared" si="5"/>
        <v>9.0320999999999999E-2</v>
      </c>
      <c r="AB41" s="105">
        <f t="shared" si="6"/>
        <v>9.0320999999999999E-2</v>
      </c>
      <c r="AC41" s="105">
        <f t="shared" si="7"/>
        <v>9.0320999999999999E-2</v>
      </c>
    </row>
    <row r="42" spans="1:29">
      <c r="A42" s="89" t="s">
        <v>82</v>
      </c>
      <c r="B42" s="90" t="s">
        <v>14</v>
      </c>
      <c r="C42" s="93" t="s">
        <v>45</v>
      </c>
      <c r="D42" s="93" t="s">
        <v>45</v>
      </c>
      <c r="E42" s="93" t="s">
        <v>45</v>
      </c>
      <c r="F42" s="93" t="s">
        <v>45</v>
      </c>
      <c r="G42" s="93" t="s">
        <v>46</v>
      </c>
      <c r="H42" s="91">
        <v>0</v>
      </c>
      <c r="I42" s="91">
        <v>0</v>
      </c>
      <c r="J42" s="91">
        <v>0</v>
      </c>
      <c r="K42" s="91">
        <v>0</v>
      </c>
      <c r="L42" s="91">
        <v>0.28113482091522729</v>
      </c>
      <c r="M42" s="92">
        <v>0.33041999999999999</v>
      </c>
      <c r="O42" s="89" t="s">
        <v>82</v>
      </c>
      <c r="P42" s="90" t="s">
        <v>14</v>
      </c>
      <c r="Q42" s="91" t="str">
        <f t="shared" si="8"/>
        <v/>
      </c>
      <c r="R42" s="91" t="str">
        <f t="shared" si="0"/>
        <v/>
      </c>
      <c r="S42" s="91" t="str">
        <f t="shared" si="1"/>
        <v/>
      </c>
      <c r="T42" s="91" t="str">
        <f t="shared" si="2"/>
        <v/>
      </c>
      <c r="U42" s="91" t="str">
        <f t="shared" si="3"/>
        <v/>
      </c>
      <c r="V42" s="86"/>
      <c r="W42" s="89" t="s">
        <v>82</v>
      </c>
      <c r="X42" s="90" t="s">
        <v>14</v>
      </c>
      <c r="Y42" s="91">
        <f t="shared" si="9"/>
        <v>0.35506199999999999</v>
      </c>
      <c r="Z42" s="91">
        <f t="shared" si="4"/>
        <v>0.35506199999999999</v>
      </c>
      <c r="AA42" s="91">
        <f t="shared" si="5"/>
        <v>0.35506199999999999</v>
      </c>
      <c r="AB42" s="91">
        <f t="shared" si="6"/>
        <v>0.35506199999999999</v>
      </c>
      <c r="AC42" s="91">
        <f t="shared" si="7"/>
        <v>0.35506199999999999</v>
      </c>
    </row>
    <row r="43" spans="1:29">
      <c r="A43" s="103" t="s">
        <v>83</v>
      </c>
      <c r="B43" s="104" t="s">
        <v>15</v>
      </c>
      <c r="C43" s="93" t="s">
        <v>47</v>
      </c>
      <c r="D43" s="93" t="s">
        <v>47</v>
      </c>
      <c r="E43" s="93" t="s">
        <v>47</v>
      </c>
      <c r="F43" s="93" t="s">
        <v>47</v>
      </c>
      <c r="G43" s="93" t="s">
        <v>47</v>
      </c>
      <c r="H43" s="105">
        <v>7.1914205064342096E-2</v>
      </c>
      <c r="I43" s="105">
        <v>9.6225170454545497E-2</v>
      </c>
      <c r="J43" s="105">
        <v>6.5778182337069321E-2</v>
      </c>
      <c r="K43" s="105">
        <v>8.028382570582894E-2</v>
      </c>
      <c r="L43" s="105">
        <v>8.265512972187633E-2</v>
      </c>
      <c r="M43" s="106">
        <v>7.8284000000000006E-2</v>
      </c>
      <c r="O43" s="103" t="s">
        <v>83</v>
      </c>
      <c r="P43" s="104" t="s">
        <v>15</v>
      </c>
      <c r="Q43" s="105">
        <f t="shared" si="8"/>
        <v>7.1914205064342096E-2</v>
      </c>
      <c r="R43" s="105">
        <f t="shared" si="0"/>
        <v>9.6225170454545497E-2</v>
      </c>
      <c r="S43" s="105">
        <f t="shared" si="1"/>
        <v>6.5778182337069321E-2</v>
      </c>
      <c r="T43" s="105">
        <f t="shared" si="2"/>
        <v>8.028382570582894E-2</v>
      </c>
      <c r="U43" s="105">
        <f t="shared" si="3"/>
        <v>8.265512972187633E-2</v>
      </c>
      <c r="V43" s="86"/>
      <c r="W43" s="103" t="s">
        <v>83</v>
      </c>
      <c r="X43" s="104" t="s">
        <v>15</v>
      </c>
      <c r="Y43" s="105">
        <f t="shared" si="9"/>
        <v>7.1914205064342096E-2</v>
      </c>
      <c r="Z43" s="105">
        <f t="shared" si="4"/>
        <v>9.6225170454545497E-2</v>
      </c>
      <c r="AA43" s="105">
        <f t="shared" si="5"/>
        <v>6.5778182337069321E-2</v>
      </c>
      <c r="AB43" s="105">
        <f t="shared" si="6"/>
        <v>8.028382570582894E-2</v>
      </c>
      <c r="AC43" s="105">
        <f t="shared" si="7"/>
        <v>8.265512972187633E-2</v>
      </c>
    </row>
    <row r="44" spans="1:29">
      <c r="A44" s="89" t="s">
        <v>84</v>
      </c>
      <c r="B44" s="90" t="s">
        <v>14</v>
      </c>
      <c r="C44" s="93" t="s">
        <v>47</v>
      </c>
      <c r="D44" s="93" t="s">
        <v>47</v>
      </c>
      <c r="E44" s="93" t="s">
        <v>47</v>
      </c>
      <c r="F44" s="93" t="s">
        <v>47</v>
      </c>
      <c r="G44" s="93" t="s">
        <v>47</v>
      </c>
      <c r="H44" s="91">
        <v>0.40267936437032598</v>
      </c>
      <c r="I44" s="91">
        <v>0.52580234597313202</v>
      </c>
      <c r="J44" s="91">
        <v>0.48726707613658921</v>
      </c>
      <c r="K44" s="91">
        <v>0.49791847578601484</v>
      </c>
      <c r="L44" s="91">
        <v>0.48499530805373581</v>
      </c>
      <c r="M44" s="92">
        <v>0.49006</v>
      </c>
      <c r="O44" s="89" t="s">
        <v>84</v>
      </c>
      <c r="P44" s="90" t="s">
        <v>14</v>
      </c>
      <c r="Q44" s="91">
        <f t="shared" si="8"/>
        <v>0.40267936437032598</v>
      </c>
      <c r="R44" s="91">
        <f t="shared" si="0"/>
        <v>0.52580234597313202</v>
      </c>
      <c r="S44" s="91">
        <f t="shared" si="1"/>
        <v>0.48726707613658921</v>
      </c>
      <c r="T44" s="91">
        <f t="shared" si="2"/>
        <v>0.49791847578601484</v>
      </c>
      <c r="U44" s="91">
        <f t="shared" si="3"/>
        <v>0.48499530805373581</v>
      </c>
      <c r="V44" s="86"/>
      <c r="W44" s="89" t="s">
        <v>84</v>
      </c>
      <c r="X44" s="90" t="s">
        <v>14</v>
      </c>
      <c r="Y44" s="91">
        <f t="shared" si="9"/>
        <v>0.40267936437032598</v>
      </c>
      <c r="Z44" s="91">
        <f t="shared" si="4"/>
        <v>0.52580234597313202</v>
      </c>
      <c r="AA44" s="91">
        <f t="shared" si="5"/>
        <v>0.48726707613658921</v>
      </c>
      <c r="AB44" s="91">
        <f t="shared" si="6"/>
        <v>0.49791847578601484</v>
      </c>
      <c r="AC44" s="91">
        <f t="shared" si="7"/>
        <v>0.48499530805373581</v>
      </c>
    </row>
    <row r="45" spans="1:29">
      <c r="A45" s="103" t="s">
        <v>85</v>
      </c>
      <c r="B45" s="104" t="s">
        <v>14</v>
      </c>
      <c r="C45" s="93" t="s">
        <v>46</v>
      </c>
      <c r="D45" s="93" t="s">
        <v>47</v>
      </c>
      <c r="E45" s="93" t="s">
        <v>47</v>
      </c>
      <c r="F45" s="93" t="s">
        <v>47</v>
      </c>
      <c r="G45" s="93" t="s">
        <v>47</v>
      </c>
      <c r="H45" s="105">
        <v>0.39950324776240453</v>
      </c>
      <c r="I45" s="105">
        <v>0.51902032459797798</v>
      </c>
      <c r="J45" s="105">
        <v>0.49531357951161409</v>
      </c>
      <c r="K45" s="105">
        <v>0.53870386044455021</v>
      </c>
      <c r="L45" s="105">
        <v>0.52948173515981711</v>
      </c>
      <c r="M45" s="106">
        <v>0.52906900000000001</v>
      </c>
      <c r="O45" s="103" t="s">
        <v>85</v>
      </c>
      <c r="P45" s="104" t="s">
        <v>14</v>
      </c>
      <c r="Q45" s="105" t="str">
        <f t="shared" si="8"/>
        <v/>
      </c>
      <c r="R45" s="105">
        <f t="shared" si="0"/>
        <v>0.51902032459797798</v>
      </c>
      <c r="S45" s="105">
        <f t="shared" si="1"/>
        <v>0.49531357951161409</v>
      </c>
      <c r="T45" s="105">
        <f t="shared" si="2"/>
        <v>0.53870386044455021</v>
      </c>
      <c r="U45" s="105">
        <f t="shared" si="3"/>
        <v>0.52948173515981711</v>
      </c>
      <c r="V45" s="86"/>
      <c r="W45" s="103" t="s">
        <v>85</v>
      </c>
      <c r="X45" s="104" t="s">
        <v>14</v>
      </c>
      <c r="Y45" s="105">
        <f t="shared" si="9"/>
        <v>0.35506199999999999</v>
      </c>
      <c r="Z45" s="105">
        <f t="shared" si="4"/>
        <v>0.51902032459797798</v>
      </c>
      <c r="AA45" s="105">
        <f t="shared" si="5"/>
        <v>0.49531357951161409</v>
      </c>
      <c r="AB45" s="105">
        <f t="shared" si="6"/>
        <v>0.53870386044455021</v>
      </c>
      <c r="AC45" s="105">
        <f t="shared" si="7"/>
        <v>0.52948173515981711</v>
      </c>
    </row>
    <row r="46" spans="1:29">
      <c r="A46" s="89" t="s">
        <v>86</v>
      </c>
      <c r="B46" s="90" t="s">
        <v>8</v>
      </c>
      <c r="C46" s="93" t="s">
        <v>47</v>
      </c>
      <c r="D46" s="93" t="s">
        <v>47</v>
      </c>
      <c r="E46" s="93" t="s">
        <v>47</v>
      </c>
      <c r="F46" s="93" t="s">
        <v>47</v>
      </c>
      <c r="G46" s="93" t="s">
        <v>47</v>
      </c>
      <c r="H46" s="91">
        <v>0.68111906733032701</v>
      </c>
      <c r="I46" s="91">
        <v>0.63510756785501599</v>
      </c>
      <c r="J46" s="91">
        <v>0.45245310431379221</v>
      </c>
      <c r="K46" s="91">
        <v>0.30038960687981647</v>
      </c>
      <c r="L46" s="91">
        <v>0.24503541453466554</v>
      </c>
      <c r="M46" s="92">
        <v>0.46265000000000001</v>
      </c>
      <c r="O46" s="89" t="s">
        <v>86</v>
      </c>
      <c r="P46" s="90" t="s">
        <v>8</v>
      </c>
      <c r="Q46" s="91">
        <f t="shared" si="8"/>
        <v>0.68111906733032701</v>
      </c>
      <c r="R46" s="91">
        <f t="shared" si="0"/>
        <v>0.63510756785501599</v>
      </c>
      <c r="S46" s="91">
        <f t="shared" si="1"/>
        <v>0.45245310431379221</v>
      </c>
      <c r="T46" s="91">
        <f t="shared" si="2"/>
        <v>0.30038960687981647</v>
      </c>
      <c r="U46" s="91">
        <f t="shared" si="3"/>
        <v>0.24503541453466554</v>
      </c>
      <c r="V46" s="86"/>
      <c r="W46" s="89" t="s">
        <v>86</v>
      </c>
      <c r="X46" s="90" t="s">
        <v>8</v>
      </c>
      <c r="Y46" s="91">
        <f t="shared" si="9"/>
        <v>0.68111906733032701</v>
      </c>
      <c r="Z46" s="91">
        <f t="shared" si="4"/>
        <v>0.63510756785501599</v>
      </c>
      <c r="AA46" s="91">
        <f t="shared" si="5"/>
        <v>0.45245310431379221</v>
      </c>
      <c r="AB46" s="91">
        <f t="shared" si="6"/>
        <v>0.30038960687981647</v>
      </c>
      <c r="AC46" s="91">
        <f t="shared" si="7"/>
        <v>0.24503541453466554</v>
      </c>
    </row>
    <row r="47" spans="1:29">
      <c r="A47" s="103" t="s">
        <v>87</v>
      </c>
      <c r="B47" s="104" t="s">
        <v>8</v>
      </c>
      <c r="C47" s="93" t="s">
        <v>47</v>
      </c>
      <c r="D47" s="93" t="s">
        <v>47</v>
      </c>
      <c r="E47" s="93" t="s">
        <v>47</v>
      </c>
      <c r="F47" s="93" t="s">
        <v>47</v>
      </c>
      <c r="G47" s="93" t="s">
        <v>47</v>
      </c>
      <c r="H47" s="105">
        <v>0.27109004171057199</v>
      </c>
      <c r="I47" s="105">
        <v>0.20816400035813401</v>
      </c>
      <c r="J47" s="105">
        <v>0</v>
      </c>
      <c r="K47" s="105">
        <v>0</v>
      </c>
      <c r="L47" s="105">
        <v>0</v>
      </c>
      <c r="M47" s="106">
        <v>6.9388000000000005E-2</v>
      </c>
      <c r="O47" s="103" t="s">
        <v>87</v>
      </c>
      <c r="P47" s="104" t="s">
        <v>8</v>
      </c>
      <c r="Q47" s="105">
        <f t="shared" si="8"/>
        <v>0.27109004171057199</v>
      </c>
      <c r="R47" s="105">
        <f t="shared" si="0"/>
        <v>0.20816400035813401</v>
      </c>
      <c r="S47" s="105"/>
      <c r="T47" s="105"/>
      <c r="U47" s="105"/>
      <c r="V47" s="86"/>
      <c r="W47" s="103" t="s">
        <v>87</v>
      </c>
      <c r="X47" s="104" t="s">
        <v>8</v>
      </c>
      <c r="Y47" s="105">
        <f t="shared" si="9"/>
        <v>0.27109004171057199</v>
      </c>
      <c r="Z47" s="105">
        <f t="shared" si="4"/>
        <v>0.20816400035813401</v>
      </c>
      <c r="AA47" s="105">
        <f t="shared" si="5"/>
        <v>0</v>
      </c>
      <c r="AB47" s="105">
        <f t="shared" si="6"/>
        <v>0</v>
      </c>
      <c r="AC47" s="105">
        <f t="shared" si="7"/>
        <v>0</v>
      </c>
    </row>
    <row r="48" spans="1:29">
      <c r="A48" s="89" t="s">
        <v>88</v>
      </c>
      <c r="B48" s="90" t="s">
        <v>14</v>
      </c>
      <c r="C48" s="93" t="s">
        <v>46</v>
      </c>
      <c r="D48" s="93" t="s">
        <v>47</v>
      </c>
      <c r="E48" s="93" t="s">
        <v>47</v>
      </c>
      <c r="F48" s="93" t="s">
        <v>47</v>
      </c>
      <c r="G48" s="93" t="s">
        <v>47</v>
      </c>
      <c r="H48" s="91">
        <v>0.33772827680984346</v>
      </c>
      <c r="I48" s="91">
        <v>0.39857562868109397</v>
      </c>
      <c r="J48" s="91">
        <v>0.35205181986632256</v>
      </c>
      <c r="K48" s="91">
        <v>0.37105773507827117</v>
      </c>
      <c r="L48" s="91">
        <v>0.32315183475613851</v>
      </c>
      <c r="M48" s="92">
        <v>0.37389499999999998</v>
      </c>
      <c r="O48" s="89" t="s">
        <v>88</v>
      </c>
      <c r="P48" s="90" t="s">
        <v>14</v>
      </c>
      <c r="Q48" s="91" t="str">
        <f t="shared" si="8"/>
        <v/>
      </c>
      <c r="R48" s="91">
        <f t="shared" si="0"/>
        <v>0.39857562868109397</v>
      </c>
      <c r="S48" s="91">
        <f t="shared" si="1"/>
        <v>0.35205181986632256</v>
      </c>
      <c r="T48" s="91">
        <f t="shared" si="2"/>
        <v>0.37105773507827117</v>
      </c>
      <c r="U48" s="91">
        <f t="shared" si="3"/>
        <v>0.32315183475613851</v>
      </c>
      <c r="V48" s="86"/>
      <c r="W48" s="89" t="s">
        <v>88</v>
      </c>
      <c r="X48" s="90" t="s">
        <v>14</v>
      </c>
      <c r="Y48" s="91">
        <f t="shared" si="9"/>
        <v>0.35506199999999999</v>
      </c>
      <c r="Z48" s="91">
        <f t="shared" si="4"/>
        <v>0.39857562868109397</v>
      </c>
      <c r="AA48" s="91">
        <f t="shared" si="5"/>
        <v>0.35205181986632256</v>
      </c>
      <c r="AB48" s="91">
        <f t="shared" si="6"/>
        <v>0.37105773507827117</v>
      </c>
      <c r="AC48" s="91">
        <f t="shared" si="7"/>
        <v>0.32315183475613851</v>
      </c>
    </row>
    <row r="49" spans="1:29">
      <c r="A49" s="103" t="s">
        <v>89</v>
      </c>
      <c r="B49" s="104" t="s">
        <v>8</v>
      </c>
      <c r="C49" s="93" t="s">
        <v>47</v>
      </c>
      <c r="D49" s="93" t="s">
        <v>47</v>
      </c>
      <c r="E49" s="93" t="s">
        <v>47</v>
      </c>
      <c r="F49" s="93" t="s">
        <v>47</v>
      </c>
      <c r="G49" s="93" t="s">
        <v>47</v>
      </c>
      <c r="H49" s="105">
        <v>0.50135842185888901</v>
      </c>
      <c r="I49" s="105">
        <v>0.441233777213139</v>
      </c>
      <c r="J49" s="105">
        <v>0.50993762706660373</v>
      </c>
      <c r="K49" s="105">
        <v>0.50241951989510869</v>
      </c>
      <c r="L49" s="105">
        <v>0.41880565525114199</v>
      </c>
      <c r="M49" s="106">
        <v>0.48167100000000002</v>
      </c>
      <c r="O49" s="103" t="s">
        <v>89</v>
      </c>
      <c r="P49" s="104" t="s">
        <v>8</v>
      </c>
      <c r="Q49" s="105">
        <f t="shared" si="8"/>
        <v>0.50135842185888901</v>
      </c>
      <c r="R49" s="105">
        <f t="shared" si="0"/>
        <v>0.441233777213139</v>
      </c>
      <c r="S49" s="105">
        <f t="shared" si="1"/>
        <v>0.50993762706660373</v>
      </c>
      <c r="T49" s="105">
        <f t="shared" si="2"/>
        <v>0.50241951989510869</v>
      </c>
      <c r="U49" s="105">
        <f t="shared" si="3"/>
        <v>0.41880565525114199</v>
      </c>
      <c r="V49" s="86"/>
      <c r="W49" s="103" t="s">
        <v>89</v>
      </c>
      <c r="X49" s="104" t="s">
        <v>8</v>
      </c>
      <c r="Y49" s="105">
        <f t="shared" si="9"/>
        <v>0.50135842185888901</v>
      </c>
      <c r="Z49" s="105">
        <f t="shared" si="4"/>
        <v>0.441233777213139</v>
      </c>
      <c r="AA49" s="105">
        <f t="shared" si="5"/>
        <v>0.50993762706660373</v>
      </c>
      <c r="AB49" s="105">
        <f t="shared" si="6"/>
        <v>0.50241951989510869</v>
      </c>
      <c r="AC49" s="105">
        <f t="shared" si="7"/>
        <v>0.41880565525114199</v>
      </c>
    </row>
    <row r="50" spans="1:29">
      <c r="A50" s="89" t="s">
        <v>90</v>
      </c>
      <c r="B50" s="90" t="s">
        <v>10</v>
      </c>
      <c r="C50" s="93" t="s">
        <v>47</v>
      </c>
      <c r="D50" s="93" t="s">
        <v>47</v>
      </c>
      <c r="E50" s="93" t="s">
        <v>47</v>
      </c>
      <c r="F50" s="93" t="s">
        <v>47</v>
      </c>
      <c r="G50" s="93" t="s">
        <v>47</v>
      </c>
      <c r="H50" s="91">
        <v>4.5171427134897701E-4</v>
      </c>
      <c r="I50" s="91">
        <v>6.3372002139125798E-3</v>
      </c>
      <c r="J50" s="91">
        <v>7.1149014311114771E-3</v>
      </c>
      <c r="K50" s="91">
        <v>5.1297210233913308E-3</v>
      </c>
      <c r="L50" s="91">
        <v>7.3721209794269161E-4</v>
      </c>
      <c r="M50" s="92">
        <v>4.0679999999999996E-3</v>
      </c>
      <c r="O50" s="89" t="s">
        <v>90</v>
      </c>
      <c r="P50" s="90" t="s">
        <v>10</v>
      </c>
      <c r="Q50" s="91">
        <f t="shared" si="8"/>
        <v>4.5171427134897701E-4</v>
      </c>
      <c r="R50" s="91">
        <f t="shared" si="0"/>
        <v>6.3372002139125798E-3</v>
      </c>
      <c r="S50" s="91">
        <f t="shared" si="1"/>
        <v>7.1149014311114771E-3</v>
      </c>
      <c r="T50" s="91">
        <f t="shared" si="2"/>
        <v>5.1297210233913308E-3</v>
      </c>
      <c r="U50" s="91">
        <f t="shared" si="3"/>
        <v>7.3721209794269161E-4</v>
      </c>
      <c r="V50" s="86"/>
      <c r="W50" s="89" t="s">
        <v>90</v>
      </c>
      <c r="X50" s="90" t="s">
        <v>10</v>
      </c>
      <c r="Y50" s="91">
        <f t="shared" si="9"/>
        <v>4.5171427134897701E-4</v>
      </c>
      <c r="Z50" s="91">
        <f t="shared" si="4"/>
        <v>6.3372002139125798E-3</v>
      </c>
      <c r="AA50" s="91">
        <f t="shared" si="5"/>
        <v>7.1149014311114771E-3</v>
      </c>
      <c r="AB50" s="91">
        <f t="shared" si="6"/>
        <v>5.1297210233913308E-3</v>
      </c>
      <c r="AC50" s="91">
        <f t="shared" si="7"/>
        <v>7.3721209794269161E-4</v>
      </c>
    </row>
    <row r="51" spans="1:29">
      <c r="A51" s="103" t="s">
        <v>91</v>
      </c>
      <c r="B51" s="104" t="s">
        <v>15</v>
      </c>
      <c r="C51" s="93" t="s">
        <v>47</v>
      </c>
      <c r="D51" s="93" t="s">
        <v>47</v>
      </c>
      <c r="E51" s="93" t="s">
        <v>47</v>
      </c>
      <c r="F51" s="93" t="s">
        <v>47</v>
      </c>
      <c r="G51" s="93" t="s">
        <v>47</v>
      </c>
      <c r="H51" s="105">
        <v>0.15959556169383099</v>
      </c>
      <c r="I51" s="105">
        <v>0.14946748554311201</v>
      </c>
      <c r="J51" s="105">
        <v>0.12502672260551723</v>
      </c>
      <c r="K51" s="105">
        <v>8.2962556132250759E-2</v>
      </c>
      <c r="L51" s="105">
        <v>7.3817290007110389E-2</v>
      </c>
      <c r="M51" s="106">
        <v>0.11915199999999999</v>
      </c>
      <c r="O51" s="103" t="s">
        <v>91</v>
      </c>
      <c r="P51" s="104" t="s">
        <v>15</v>
      </c>
      <c r="Q51" s="105">
        <f t="shared" si="8"/>
        <v>0.15959556169383099</v>
      </c>
      <c r="R51" s="105">
        <f t="shared" si="0"/>
        <v>0.14946748554311201</v>
      </c>
      <c r="S51" s="105">
        <f t="shared" si="1"/>
        <v>0.12502672260551723</v>
      </c>
      <c r="T51" s="105">
        <f t="shared" si="2"/>
        <v>8.2962556132250759E-2</v>
      </c>
      <c r="U51" s="105">
        <f t="shared" si="3"/>
        <v>7.3817290007110389E-2</v>
      </c>
      <c r="V51" s="86"/>
      <c r="W51" s="103" t="s">
        <v>91</v>
      </c>
      <c r="X51" s="104" t="s">
        <v>15</v>
      </c>
      <c r="Y51" s="105">
        <f t="shared" si="9"/>
        <v>0.15959556169383099</v>
      </c>
      <c r="Z51" s="105">
        <f t="shared" si="4"/>
        <v>0.14946748554311201</v>
      </c>
      <c r="AA51" s="105">
        <f t="shared" si="5"/>
        <v>0.12502672260551723</v>
      </c>
      <c r="AB51" s="105">
        <f t="shared" si="6"/>
        <v>8.2962556132250759E-2</v>
      </c>
      <c r="AC51" s="105">
        <f t="shared" si="7"/>
        <v>7.3817290007110389E-2</v>
      </c>
    </row>
    <row r="52" spans="1:29">
      <c r="A52" s="89" t="s">
        <v>92</v>
      </c>
      <c r="B52" s="90" t="s">
        <v>14</v>
      </c>
      <c r="C52" s="93" t="s">
        <v>45</v>
      </c>
      <c r="D52" s="93" t="s">
        <v>45</v>
      </c>
      <c r="E52" s="93" t="s">
        <v>46</v>
      </c>
      <c r="F52" s="93" t="s">
        <v>47</v>
      </c>
      <c r="G52" s="93" t="s">
        <v>47</v>
      </c>
      <c r="H52" s="91">
        <v>0</v>
      </c>
      <c r="I52" s="91">
        <v>0</v>
      </c>
      <c r="J52" s="91">
        <v>0.39711594105437936</v>
      </c>
      <c r="K52" s="91">
        <v>0.5489899001008508</v>
      </c>
      <c r="L52" s="91">
        <v>0.50435526791011986</v>
      </c>
      <c r="M52" s="92">
        <v>0.483487</v>
      </c>
      <c r="O52" s="89" t="s">
        <v>92</v>
      </c>
      <c r="P52" s="90" t="s">
        <v>14</v>
      </c>
      <c r="Q52" s="91" t="str">
        <f t="shared" si="8"/>
        <v/>
      </c>
      <c r="R52" s="91" t="str">
        <f t="shared" si="0"/>
        <v/>
      </c>
      <c r="S52" s="91" t="str">
        <f t="shared" si="1"/>
        <v/>
      </c>
      <c r="T52" s="91">
        <f t="shared" si="2"/>
        <v>0.5489899001008508</v>
      </c>
      <c r="U52" s="91">
        <f t="shared" si="3"/>
        <v>0.50435526791011986</v>
      </c>
      <c r="V52" s="86"/>
      <c r="W52" s="89" t="s">
        <v>92</v>
      </c>
      <c r="X52" s="90" t="s">
        <v>14</v>
      </c>
      <c r="Y52" s="91">
        <f t="shared" si="9"/>
        <v>0.35506199999999999</v>
      </c>
      <c r="Z52" s="91">
        <f t="shared" si="4"/>
        <v>0.35506199999999999</v>
      </c>
      <c r="AA52" s="91">
        <f t="shared" si="5"/>
        <v>0.35506199999999999</v>
      </c>
      <c r="AB52" s="91">
        <f t="shared" si="6"/>
        <v>0.5489899001008508</v>
      </c>
      <c r="AC52" s="91">
        <f t="shared" si="7"/>
        <v>0.50435526791011986</v>
      </c>
    </row>
    <row r="53" spans="1:29">
      <c r="A53" s="103" t="s">
        <v>93</v>
      </c>
      <c r="B53" s="104" t="s">
        <v>9</v>
      </c>
      <c r="C53" s="93" t="s">
        <v>47</v>
      </c>
      <c r="D53" s="93" t="s">
        <v>47</v>
      </c>
      <c r="E53" s="93" t="s">
        <v>47</v>
      </c>
      <c r="F53" s="93" t="s">
        <v>47</v>
      </c>
      <c r="G53" s="93" t="s">
        <v>47</v>
      </c>
      <c r="H53" s="105">
        <v>0.62270490335673701</v>
      </c>
      <c r="I53" s="105">
        <v>0.55889599091784803</v>
      </c>
      <c r="J53" s="105">
        <v>0.50959298889192828</v>
      </c>
      <c r="K53" s="105">
        <v>0.46759111076369447</v>
      </c>
      <c r="L53" s="105">
        <v>0.47386180951562523</v>
      </c>
      <c r="M53" s="106">
        <v>0.51411700000000005</v>
      </c>
      <c r="O53" s="103" t="s">
        <v>93</v>
      </c>
      <c r="P53" s="104" t="s">
        <v>9</v>
      </c>
      <c r="Q53" s="105">
        <f t="shared" si="8"/>
        <v>0.62270490335673701</v>
      </c>
      <c r="R53" s="105">
        <f t="shared" si="0"/>
        <v>0.55889599091784803</v>
      </c>
      <c r="S53" s="105">
        <f t="shared" si="1"/>
        <v>0.50959298889192828</v>
      </c>
      <c r="T53" s="105">
        <f t="shared" si="2"/>
        <v>0.46759111076369447</v>
      </c>
      <c r="U53" s="105">
        <f t="shared" si="3"/>
        <v>0.47386180951562523</v>
      </c>
      <c r="V53" s="86"/>
      <c r="W53" s="103" t="s">
        <v>93</v>
      </c>
      <c r="X53" s="104" t="s">
        <v>9</v>
      </c>
      <c r="Y53" s="105">
        <f t="shared" si="9"/>
        <v>0.62270490335673701</v>
      </c>
      <c r="Z53" s="105">
        <f t="shared" si="4"/>
        <v>0.55889599091784803</v>
      </c>
      <c r="AA53" s="105">
        <f t="shared" si="5"/>
        <v>0.50959298889192828</v>
      </c>
      <c r="AB53" s="105">
        <f t="shared" si="6"/>
        <v>0.46759111076369447</v>
      </c>
      <c r="AC53" s="105">
        <f t="shared" si="7"/>
        <v>0.47386180951562523</v>
      </c>
    </row>
    <row r="54" spans="1:29">
      <c r="A54" s="89" t="s">
        <v>94</v>
      </c>
      <c r="B54" s="90" t="s">
        <v>13</v>
      </c>
      <c r="C54" s="93" t="s">
        <v>46</v>
      </c>
      <c r="D54" s="93" t="s">
        <v>47</v>
      </c>
      <c r="E54" s="93" t="s">
        <v>47</v>
      </c>
      <c r="F54" s="93" t="s">
        <v>47</v>
      </c>
      <c r="G54" s="93" t="s">
        <v>47</v>
      </c>
      <c r="H54" s="91">
        <v>0.42479123656399509</v>
      </c>
      <c r="I54" s="91">
        <v>0.46978164326484001</v>
      </c>
      <c r="J54" s="91">
        <v>0.47252467237442924</v>
      </c>
      <c r="K54" s="91">
        <v>0.54111520833333204</v>
      </c>
      <c r="L54" s="91">
        <v>0.50443556421232805</v>
      </c>
      <c r="M54" s="92">
        <v>0.50602499999999995</v>
      </c>
      <c r="O54" s="89" t="s">
        <v>94</v>
      </c>
      <c r="P54" s="90" t="s">
        <v>13</v>
      </c>
      <c r="Q54" s="91" t="str">
        <f t="shared" si="8"/>
        <v/>
      </c>
      <c r="R54" s="91">
        <f t="shared" si="0"/>
        <v>0.46978164326484001</v>
      </c>
      <c r="S54" s="91">
        <f t="shared" si="1"/>
        <v>0.47252467237442924</v>
      </c>
      <c r="T54" s="91">
        <f t="shared" si="2"/>
        <v>0.54111520833333204</v>
      </c>
      <c r="U54" s="91">
        <f t="shared" si="3"/>
        <v>0.50443556421232805</v>
      </c>
      <c r="V54" s="86"/>
      <c r="W54" s="89" t="s">
        <v>94</v>
      </c>
      <c r="X54" s="90" t="s">
        <v>13</v>
      </c>
      <c r="Y54" s="91">
        <f t="shared" si="9"/>
        <v>0.48216100000000001</v>
      </c>
      <c r="Z54" s="91">
        <f t="shared" si="4"/>
        <v>0.46978164326484001</v>
      </c>
      <c r="AA54" s="91">
        <f t="shared" si="5"/>
        <v>0.47252467237442924</v>
      </c>
      <c r="AB54" s="91">
        <f t="shared" si="6"/>
        <v>0.54111520833333204</v>
      </c>
      <c r="AC54" s="91">
        <f t="shared" si="7"/>
        <v>0.50443556421232805</v>
      </c>
    </row>
    <row r="55" spans="1:29">
      <c r="A55" s="103" t="s">
        <v>95</v>
      </c>
      <c r="B55" s="104" t="s">
        <v>12</v>
      </c>
      <c r="C55" s="93" t="s">
        <v>47</v>
      </c>
      <c r="D55" s="93" t="s">
        <v>47</v>
      </c>
      <c r="E55" s="93" t="s">
        <v>47</v>
      </c>
      <c r="F55" s="93" t="s">
        <v>47</v>
      </c>
      <c r="G55" s="93" t="s">
        <v>47</v>
      </c>
      <c r="H55" s="105">
        <v>0.79340330167886197</v>
      </c>
      <c r="I55" s="105">
        <v>0.68208599259612801</v>
      </c>
      <c r="J55" s="105">
        <v>0.39894543124184606</v>
      </c>
      <c r="K55" s="105">
        <v>0</v>
      </c>
      <c r="L55" s="105">
        <v>0</v>
      </c>
      <c r="M55" s="106">
        <v>0.360344</v>
      </c>
      <c r="O55" s="103" t="s">
        <v>95</v>
      </c>
      <c r="P55" s="104" t="s">
        <v>12</v>
      </c>
      <c r="Q55" s="105">
        <f t="shared" si="8"/>
        <v>0.79340330167886197</v>
      </c>
      <c r="R55" s="105">
        <f t="shared" si="0"/>
        <v>0.68208599259612801</v>
      </c>
      <c r="S55" s="105">
        <f t="shared" si="1"/>
        <v>0.39894543124184606</v>
      </c>
      <c r="T55" s="105"/>
      <c r="U55" s="105"/>
      <c r="V55" s="86"/>
      <c r="W55" s="103" t="s">
        <v>95</v>
      </c>
      <c r="X55" s="104" t="s">
        <v>12</v>
      </c>
      <c r="Y55" s="105">
        <f t="shared" si="9"/>
        <v>0.79340330167886197</v>
      </c>
      <c r="Z55" s="105">
        <f t="shared" si="4"/>
        <v>0.68208599259612801</v>
      </c>
      <c r="AA55" s="105">
        <f t="shared" si="5"/>
        <v>0.39894543124184606</v>
      </c>
      <c r="AB55" s="105">
        <f t="shared" si="6"/>
        <v>0</v>
      </c>
      <c r="AC55" s="105">
        <f t="shared" si="7"/>
        <v>0</v>
      </c>
    </row>
    <row r="56" spans="1:29">
      <c r="A56" s="89" t="s">
        <v>96</v>
      </c>
      <c r="B56" s="90" t="s">
        <v>14</v>
      </c>
      <c r="C56" s="93" t="s">
        <v>47</v>
      </c>
      <c r="D56" s="93" t="s">
        <v>47</v>
      </c>
      <c r="E56" s="93" t="s">
        <v>47</v>
      </c>
      <c r="F56" s="93" t="s">
        <v>47</v>
      </c>
      <c r="G56" s="93" t="s">
        <v>47</v>
      </c>
      <c r="H56" s="91">
        <v>0.26554948390314997</v>
      </c>
      <c r="I56" s="91">
        <v>0.31084012125398103</v>
      </c>
      <c r="J56" s="91">
        <v>0.28460390238287098</v>
      </c>
      <c r="K56" s="91">
        <v>0.29870400345930664</v>
      </c>
      <c r="L56" s="91">
        <v>0.26528778251026314</v>
      </c>
      <c r="M56" s="92">
        <v>0.28295199999999998</v>
      </c>
      <c r="O56" s="89" t="s">
        <v>96</v>
      </c>
      <c r="P56" s="90" t="s">
        <v>14</v>
      </c>
      <c r="Q56" s="91">
        <f t="shared" si="8"/>
        <v>0.26554948390314997</v>
      </c>
      <c r="R56" s="91">
        <f t="shared" si="0"/>
        <v>0.31084012125398103</v>
      </c>
      <c r="S56" s="91">
        <f t="shared" si="1"/>
        <v>0.28460390238287098</v>
      </c>
      <c r="T56" s="91">
        <f t="shared" si="2"/>
        <v>0.29870400345930664</v>
      </c>
      <c r="U56" s="91">
        <f t="shared" si="3"/>
        <v>0.26528778251026314</v>
      </c>
      <c r="V56" s="86"/>
      <c r="W56" s="89" t="s">
        <v>96</v>
      </c>
      <c r="X56" s="90" t="s">
        <v>14</v>
      </c>
      <c r="Y56" s="91">
        <f t="shared" si="9"/>
        <v>0.26554948390314997</v>
      </c>
      <c r="Z56" s="91">
        <f t="shared" si="4"/>
        <v>0.31084012125398103</v>
      </c>
      <c r="AA56" s="91">
        <f t="shared" si="5"/>
        <v>0.28460390238287098</v>
      </c>
      <c r="AB56" s="91">
        <f t="shared" si="6"/>
        <v>0.29870400345930664</v>
      </c>
      <c r="AC56" s="91">
        <f t="shared" si="7"/>
        <v>0.26528778251026314</v>
      </c>
    </row>
    <row r="57" spans="1:29">
      <c r="A57" s="103" t="s">
        <v>97</v>
      </c>
      <c r="B57" s="104" t="s">
        <v>14</v>
      </c>
      <c r="C57" s="93" t="s">
        <v>46</v>
      </c>
      <c r="D57" s="93" t="s">
        <v>47</v>
      </c>
      <c r="E57" s="93" t="s">
        <v>47</v>
      </c>
      <c r="F57" s="93" t="s">
        <v>47</v>
      </c>
      <c r="G57" s="93" t="s">
        <v>47</v>
      </c>
      <c r="H57" s="105">
        <v>0.38971283211726665</v>
      </c>
      <c r="I57" s="105">
        <v>0.756935856893034</v>
      </c>
      <c r="J57" s="105">
        <v>0.51522792431749731</v>
      </c>
      <c r="K57" s="105">
        <v>0.50424643331201979</v>
      </c>
      <c r="L57" s="105">
        <v>0.41627540804430652</v>
      </c>
      <c r="M57" s="106">
        <v>0.59213700000000002</v>
      </c>
      <c r="O57" s="103" t="s">
        <v>97</v>
      </c>
      <c r="P57" s="104" t="s">
        <v>14</v>
      </c>
      <c r="Q57" s="105" t="str">
        <f t="shared" si="8"/>
        <v/>
      </c>
      <c r="R57" s="105">
        <f t="shared" si="0"/>
        <v>0.756935856893034</v>
      </c>
      <c r="S57" s="105">
        <f t="shared" si="1"/>
        <v>0.51522792431749731</v>
      </c>
      <c r="T57" s="105">
        <f t="shared" si="2"/>
        <v>0.50424643331201979</v>
      </c>
      <c r="U57" s="105">
        <f t="shared" si="3"/>
        <v>0.41627540804430652</v>
      </c>
      <c r="V57" s="86"/>
      <c r="W57" s="103" t="s">
        <v>97</v>
      </c>
      <c r="X57" s="104" t="s">
        <v>14</v>
      </c>
      <c r="Y57" s="105">
        <f t="shared" si="9"/>
        <v>0.35506199999999999</v>
      </c>
      <c r="Z57" s="105">
        <f t="shared" si="4"/>
        <v>0.756935856893034</v>
      </c>
      <c r="AA57" s="105">
        <f t="shared" si="5"/>
        <v>0.51522792431749731</v>
      </c>
      <c r="AB57" s="105">
        <f t="shared" si="6"/>
        <v>0.50424643331201979</v>
      </c>
      <c r="AC57" s="105">
        <f t="shared" si="7"/>
        <v>0.41627540804430652</v>
      </c>
    </row>
    <row r="58" spans="1:29">
      <c r="A58" s="89" t="s">
        <v>98</v>
      </c>
      <c r="B58" s="90" t="s">
        <v>13</v>
      </c>
      <c r="C58" s="93" t="s">
        <v>45</v>
      </c>
      <c r="D58" s="93" t="s">
        <v>45</v>
      </c>
      <c r="E58" s="93" t="s">
        <v>45</v>
      </c>
      <c r="F58" s="93" t="s">
        <v>46</v>
      </c>
      <c r="G58" s="93" t="s">
        <v>47</v>
      </c>
      <c r="H58" s="91">
        <v>0</v>
      </c>
      <c r="I58" s="91">
        <v>0</v>
      </c>
      <c r="J58" s="91">
        <v>0</v>
      </c>
      <c r="K58" s="91">
        <v>0.30282811377024643</v>
      </c>
      <c r="L58" s="91">
        <v>0.49026558722804298</v>
      </c>
      <c r="M58" s="92">
        <v>0.42508499999999999</v>
      </c>
      <c r="O58" s="89" t="s">
        <v>98</v>
      </c>
      <c r="P58" s="90" t="s">
        <v>13</v>
      </c>
      <c r="Q58" s="91" t="str">
        <f t="shared" si="8"/>
        <v/>
      </c>
      <c r="R58" s="91" t="str">
        <f t="shared" si="0"/>
        <v/>
      </c>
      <c r="S58" s="91" t="str">
        <f t="shared" si="1"/>
        <v/>
      </c>
      <c r="T58" s="91" t="str">
        <f t="shared" si="2"/>
        <v/>
      </c>
      <c r="U58" s="91">
        <f t="shared" si="3"/>
        <v>0.49026558722804298</v>
      </c>
      <c r="V58" s="86"/>
      <c r="W58" s="89" t="s">
        <v>98</v>
      </c>
      <c r="X58" s="90" t="s">
        <v>13</v>
      </c>
      <c r="Y58" s="91">
        <f t="shared" si="9"/>
        <v>0.48216100000000001</v>
      </c>
      <c r="Z58" s="91">
        <f t="shared" si="4"/>
        <v>0.48216100000000001</v>
      </c>
      <c r="AA58" s="91">
        <f t="shared" si="5"/>
        <v>0.48216100000000001</v>
      </c>
      <c r="AB58" s="91">
        <f t="shared" si="6"/>
        <v>0.48216100000000001</v>
      </c>
      <c r="AC58" s="91">
        <f t="shared" si="7"/>
        <v>0.49026558722804298</v>
      </c>
    </row>
    <row r="59" spans="1:29">
      <c r="A59" s="103" t="s">
        <v>99</v>
      </c>
      <c r="B59" s="104" t="s">
        <v>14</v>
      </c>
      <c r="C59" s="93" t="s">
        <v>47</v>
      </c>
      <c r="D59" s="93" t="s">
        <v>47</v>
      </c>
      <c r="E59" s="93" t="s">
        <v>47</v>
      </c>
      <c r="F59" s="93" t="s">
        <v>47</v>
      </c>
      <c r="G59" s="93" t="s">
        <v>47</v>
      </c>
      <c r="H59" s="105">
        <v>0.32500929510511201</v>
      </c>
      <c r="I59" s="105">
        <v>0.34592910517724501</v>
      </c>
      <c r="J59" s="105">
        <v>0.34993766406370636</v>
      </c>
      <c r="K59" s="105">
        <v>0.32674372816627534</v>
      </c>
      <c r="L59" s="105">
        <v>0.30133773685835968</v>
      </c>
      <c r="M59" s="106">
        <v>0.332561</v>
      </c>
      <c r="O59" s="103" t="s">
        <v>99</v>
      </c>
      <c r="P59" s="104" t="s">
        <v>14</v>
      </c>
      <c r="Q59" s="105">
        <f t="shared" si="8"/>
        <v>0.32500929510511201</v>
      </c>
      <c r="R59" s="105">
        <f t="shared" si="0"/>
        <v>0.34592910517724501</v>
      </c>
      <c r="S59" s="105">
        <f t="shared" si="1"/>
        <v>0.34993766406370636</v>
      </c>
      <c r="T59" s="105">
        <f t="shared" si="2"/>
        <v>0.32674372816627534</v>
      </c>
      <c r="U59" s="105">
        <f t="shared" si="3"/>
        <v>0.30133773685835968</v>
      </c>
      <c r="V59" s="86"/>
      <c r="W59" s="103" t="s">
        <v>99</v>
      </c>
      <c r="X59" s="104" t="s">
        <v>14</v>
      </c>
      <c r="Y59" s="105">
        <f t="shared" si="9"/>
        <v>0.32500929510511201</v>
      </c>
      <c r="Z59" s="105">
        <f t="shared" si="4"/>
        <v>0.34592910517724501</v>
      </c>
      <c r="AA59" s="105">
        <f t="shared" si="5"/>
        <v>0.34993766406370636</v>
      </c>
      <c r="AB59" s="105">
        <f t="shared" si="6"/>
        <v>0.32674372816627534</v>
      </c>
      <c r="AC59" s="105">
        <f t="shared" si="7"/>
        <v>0.30133773685835968</v>
      </c>
    </row>
    <row r="60" spans="1:29">
      <c r="A60" s="89" t="s">
        <v>100</v>
      </c>
      <c r="B60" s="90" t="s">
        <v>11</v>
      </c>
      <c r="C60" s="93" t="s">
        <v>47</v>
      </c>
      <c r="D60" s="93" t="s">
        <v>47</v>
      </c>
      <c r="E60" s="93" t="s">
        <v>47</v>
      </c>
      <c r="F60" s="93" t="s">
        <v>47</v>
      </c>
      <c r="G60" s="93" t="s">
        <v>47</v>
      </c>
      <c r="H60" s="91">
        <v>0.16177510502283099</v>
      </c>
      <c r="I60" s="91">
        <v>0.13608132115677299</v>
      </c>
      <c r="J60" s="91">
        <v>0.1794916301369863</v>
      </c>
      <c r="K60" s="91">
        <v>0.26512633424408044</v>
      </c>
      <c r="L60" s="91">
        <v>0.19392806849315056</v>
      </c>
      <c r="M60" s="92">
        <v>0.178398</v>
      </c>
      <c r="O60" s="89" t="s">
        <v>100</v>
      </c>
      <c r="P60" s="90" t="s">
        <v>11</v>
      </c>
      <c r="Q60" s="91">
        <f t="shared" si="8"/>
        <v>0.16177510502283099</v>
      </c>
      <c r="R60" s="91">
        <f t="shared" si="0"/>
        <v>0.13608132115677299</v>
      </c>
      <c r="S60" s="91">
        <f t="shared" si="1"/>
        <v>0.1794916301369863</v>
      </c>
      <c r="T60" s="91">
        <f t="shared" si="2"/>
        <v>0.26512633424408044</v>
      </c>
      <c r="U60" s="91">
        <f t="shared" si="3"/>
        <v>0.19392806849315056</v>
      </c>
      <c r="V60" s="86"/>
      <c r="W60" s="89" t="s">
        <v>100</v>
      </c>
      <c r="X60" s="90" t="s">
        <v>11</v>
      </c>
      <c r="Y60" s="91">
        <f t="shared" si="9"/>
        <v>0.16177510502283099</v>
      </c>
      <c r="Z60" s="91">
        <f t="shared" si="4"/>
        <v>0.13608132115677299</v>
      </c>
      <c r="AA60" s="91">
        <f t="shared" si="5"/>
        <v>0.1794916301369863</v>
      </c>
      <c r="AB60" s="91">
        <f t="shared" si="6"/>
        <v>0.26512633424408044</v>
      </c>
      <c r="AC60" s="91">
        <f t="shared" si="7"/>
        <v>0.19392806849315056</v>
      </c>
    </row>
    <row r="61" spans="1:29">
      <c r="A61" s="103" t="s">
        <v>101</v>
      </c>
      <c r="B61" s="104" t="s">
        <v>14</v>
      </c>
      <c r="C61" s="93" t="s">
        <v>46</v>
      </c>
      <c r="D61" s="93" t="s">
        <v>47</v>
      </c>
      <c r="E61" s="93" t="s">
        <v>47</v>
      </c>
      <c r="F61" s="93" t="s">
        <v>47</v>
      </c>
      <c r="G61" s="93" t="s">
        <v>47</v>
      </c>
      <c r="H61" s="105">
        <v>0.33331440986692951</v>
      </c>
      <c r="I61" s="105">
        <v>0.33184895796745101</v>
      </c>
      <c r="J61" s="105">
        <v>0.32912091090036294</v>
      </c>
      <c r="K61" s="105">
        <v>0.36631275979636507</v>
      </c>
      <c r="L61" s="105">
        <v>0.29598037993208826</v>
      </c>
      <c r="M61" s="106">
        <v>0.34242800000000001</v>
      </c>
      <c r="O61" s="103" t="s">
        <v>101</v>
      </c>
      <c r="P61" s="104" t="s">
        <v>14</v>
      </c>
      <c r="Q61" s="105" t="str">
        <f t="shared" si="8"/>
        <v/>
      </c>
      <c r="R61" s="105">
        <f t="shared" si="0"/>
        <v>0.33184895796745101</v>
      </c>
      <c r="S61" s="105">
        <f t="shared" si="1"/>
        <v>0.32912091090036294</v>
      </c>
      <c r="T61" s="105">
        <f t="shared" si="2"/>
        <v>0.36631275979636507</v>
      </c>
      <c r="U61" s="105">
        <f t="shared" si="3"/>
        <v>0.29598037993208826</v>
      </c>
      <c r="V61" s="86"/>
      <c r="W61" s="103" t="s">
        <v>101</v>
      </c>
      <c r="X61" s="104" t="s">
        <v>14</v>
      </c>
      <c r="Y61" s="105">
        <f t="shared" si="9"/>
        <v>0.35506199999999999</v>
      </c>
      <c r="Z61" s="105">
        <f t="shared" si="4"/>
        <v>0.33184895796745101</v>
      </c>
      <c r="AA61" s="105">
        <f t="shared" si="5"/>
        <v>0.32912091090036294</v>
      </c>
      <c r="AB61" s="105">
        <f t="shared" si="6"/>
        <v>0.36631275979636507</v>
      </c>
      <c r="AC61" s="105">
        <f t="shared" si="7"/>
        <v>0.29598037993208826</v>
      </c>
    </row>
    <row r="62" spans="1:29">
      <c r="A62" s="89" t="s">
        <v>102</v>
      </c>
      <c r="B62" s="90" t="s">
        <v>14</v>
      </c>
      <c r="C62" s="93" t="s">
        <v>47</v>
      </c>
      <c r="D62" s="93" t="s">
        <v>47</v>
      </c>
      <c r="E62" s="93" t="s">
        <v>47</v>
      </c>
      <c r="F62" s="93" t="s">
        <v>47</v>
      </c>
      <c r="G62" s="93" t="s">
        <v>47</v>
      </c>
      <c r="H62" s="91">
        <v>0.43217618673896502</v>
      </c>
      <c r="I62" s="91">
        <v>0.494158411022324</v>
      </c>
      <c r="J62" s="91">
        <v>0.47923213311770679</v>
      </c>
      <c r="K62" s="91">
        <v>0.51846654902853673</v>
      </c>
      <c r="L62" s="91">
        <v>0.50974490978564158</v>
      </c>
      <c r="M62" s="92">
        <v>0.49437799999999998</v>
      </c>
      <c r="O62" s="89" t="s">
        <v>102</v>
      </c>
      <c r="P62" s="90" t="s">
        <v>14</v>
      </c>
      <c r="Q62" s="91">
        <f t="shared" si="8"/>
        <v>0.43217618673896502</v>
      </c>
      <c r="R62" s="91">
        <f t="shared" si="0"/>
        <v>0.494158411022324</v>
      </c>
      <c r="S62" s="91">
        <f t="shared" si="1"/>
        <v>0.47923213311770679</v>
      </c>
      <c r="T62" s="91">
        <f t="shared" si="2"/>
        <v>0.51846654902853673</v>
      </c>
      <c r="U62" s="91">
        <f t="shared" si="3"/>
        <v>0.50974490978564158</v>
      </c>
      <c r="V62" s="86"/>
      <c r="W62" s="89" t="s">
        <v>102</v>
      </c>
      <c r="X62" s="90" t="s">
        <v>14</v>
      </c>
      <c r="Y62" s="91">
        <f t="shared" si="9"/>
        <v>0.43217618673896502</v>
      </c>
      <c r="Z62" s="91">
        <f t="shared" si="4"/>
        <v>0.494158411022324</v>
      </c>
      <c r="AA62" s="91">
        <f t="shared" si="5"/>
        <v>0.47923213311770679</v>
      </c>
      <c r="AB62" s="91">
        <f t="shared" si="6"/>
        <v>0.51846654902853673</v>
      </c>
      <c r="AC62" s="91">
        <f t="shared" si="7"/>
        <v>0.50974490978564158</v>
      </c>
    </row>
    <row r="63" spans="1:29">
      <c r="A63" s="103" t="s">
        <v>103</v>
      </c>
      <c r="B63" s="104" t="s">
        <v>14</v>
      </c>
      <c r="C63" s="93" t="s">
        <v>47</v>
      </c>
      <c r="D63" s="93" t="s">
        <v>47</v>
      </c>
      <c r="E63" s="93" t="s">
        <v>47</v>
      </c>
      <c r="F63" s="93" t="s">
        <v>47</v>
      </c>
      <c r="G63" s="93" t="s">
        <v>47</v>
      </c>
      <c r="H63" s="105">
        <v>0.34176565291840399</v>
      </c>
      <c r="I63" s="105">
        <v>0.38304598471312301</v>
      </c>
      <c r="J63" s="105">
        <v>0.39569259355767322</v>
      </c>
      <c r="K63" s="105">
        <v>0.40976067281420775</v>
      </c>
      <c r="L63" s="105">
        <v>0.3814309919098674</v>
      </c>
      <c r="M63" s="106">
        <v>0.38672299999999998</v>
      </c>
      <c r="O63" s="103" t="s">
        <v>103</v>
      </c>
      <c r="P63" s="104" t="s">
        <v>14</v>
      </c>
      <c r="Q63" s="105">
        <f t="shared" si="8"/>
        <v>0.34176565291840399</v>
      </c>
      <c r="R63" s="105">
        <f t="shared" si="0"/>
        <v>0.38304598471312301</v>
      </c>
      <c r="S63" s="105">
        <f t="shared" si="1"/>
        <v>0.39569259355767322</v>
      </c>
      <c r="T63" s="105">
        <f t="shared" si="2"/>
        <v>0.40976067281420775</v>
      </c>
      <c r="U63" s="105">
        <f t="shared" si="3"/>
        <v>0.3814309919098674</v>
      </c>
      <c r="V63" s="86"/>
      <c r="W63" s="103" t="s">
        <v>103</v>
      </c>
      <c r="X63" s="104" t="s">
        <v>14</v>
      </c>
      <c r="Y63" s="105">
        <f t="shared" si="9"/>
        <v>0.34176565291840399</v>
      </c>
      <c r="Z63" s="105">
        <f t="shared" si="4"/>
        <v>0.38304598471312301</v>
      </c>
      <c r="AA63" s="105">
        <f t="shared" si="5"/>
        <v>0.39569259355767322</v>
      </c>
      <c r="AB63" s="105">
        <f t="shared" si="6"/>
        <v>0.40976067281420775</v>
      </c>
      <c r="AC63" s="105">
        <f t="shared" si="7"/>
        <v>0.3814309919098674</v>
      </c>
    </row>
    <row r="64" spans="1:29">
      <c r="A64" s="89" t="s">
        <v>104</v>
      </c>
      <c r="B64" s="90" t="s">
        <v>11</v>
      </c>
      <c r="C64" s="93" t="s">
        <v>47</v>
      </c>
      <c r="D64" s="93" t="s">
        <v>47</v>
      </c>
      <c r="E64" s="93" t="s">
        <v>47</v>
      </c>
      <c r="F64" s="93" t="s">
        <v>47</v>
      </c>
      <c r="G64" s="93" t="s">
        <v>47</v>
      </c>
      <c r="H64" s="91">
        <v>0.30976839884852098</v>
      </c>
      <c r="I64" s="91">
        <v>0.38167328022632502</v>
      </c>
      <c r="J64" s="91">
        <v>0.43655377953146718</v>
      </c>
      <c r="K64" s="91">
        <v>0.54648632642354</v>
      </c>
      <c r="L64" s="91">
        <v>0.49134500943021969</v>
      </c>
      <c r="M64" s="92">
        <v>0.43652400000000002</v>
      </c>
      <c r="O64" s="89" t="s">
        <v>104</v>
      </c>
      <c r="P64" s="90" t="s">
        <v>11</v>
      </c>
      <c r="Q64" s="91">
        <f t="shared" si="8"/>
        <v>0.30976839884852098</v>
      </c>
      <c r="R64" s="91">
        <f t="shared" si="0"/>
        <v>0.38167328022632502</v>
      </c>
      <c r="S64" s="91">
        <f t="shared" si="1"/>
        <v>0.43655377953146718</v>
      </c>
      <c r="T64" s="91">
        <f t="shared" si="2"/>
        <v>0.54648632642354</v>
      </c>
      <c r="U64" s="91">
        <f t="shared" si="3"/>
        <v>0.49134500943021969</v>
      </c>
      <c r="V64" s="86"/>
      <c r="W64" s="89" t="s">
        <v>104</v>
      </c>
      <c r="X64" s="90" t="s">
        <v>11</v>
      </c>
      <c r="Y64" s="91">
        <f t="shared" si="9"/>
        <v>0.30976839884852098</v>
      </c>
      <c r="Z64" s="91">
        <f t="shared" si="4"/>
        <v>0.38167328022632502</v>
      </c>
      <c r="AA64" s="91">
        <f t="shared" si="5"/>
        <v>0.43655377953146718</v>
      </c>
      <c r="AB64" s="91">
        <f t="shared" si="6"/>
        <v>0.54648632642354</v>
      </c>
      <c r="AC64" s="91">
        <f t="shared" si="7"/>
        <v>0.49134500943021969</v>
      </c>
    </row>
    <row r="65" spans="1:29">
      <c r="A65" s="103" t="s">
        <v>105</v>
      </c>
      <c r="B65" s="104" t="s">
        <v>8</v>
      </c>
      <c r="C65" s="93" t="s">
        <v>47</v>
      </c>
      <c r="D65" s="93" t="s">
        <v>47</v>
      </c>
      <c r="E65" s="93" t="s">
        <v>47</v>
      </c>
      <c r="F65" s="93" t="s">
        <v>47</v>
      </c>
      <c r="G65" s="93" t="s">
        <v>47</v>
      </c>
      <c r="H65" s="105">
        <v>0.632006259753772</v>
      </c>
      <c r="I65" s="105">
        <v>0.760792769204092</v>
      </c>
      <c r="J65" s="105">
        <v>0.68289945306629674</v>
      </c>
      <c r="K65" s="105">
        <v>0.65629189939706289</v>
      </c>
      <c r="L65" s="105">
        <v>0.70096816657996652</v>
      </c>
      <c r="M65" s="106">
        <v>0.68005300000000002</v>
      </c>
      <c r="O65" s="103" t="s">
        <v>105</v>
      </c>
      <c r="P65" s="104" t="s">
        <v>8</v>
      </c>
      <c r="Q65" s="105">
        <f t="shared" si="8"/>
        <v>0.632006259753772</v>
      </c>
      <c r="R65" s="105">
        <f t="shared" si="0"/>
        <v>0.760792769204092</v>
      </c>
      <c r="S65" s="105">
        <f t="shared" si="1"/>
        <v>0.68289945306629674</v>
      </c>
      <c r="T65" s="105">
        <f t="shared" si="2"/>
        <v>0.65629189939706289</v>
      </c>
      <c r="U65" s="105">
        <f t="shared" si="3"/>
        <v>0.70096816657996652</v>
      </c>
      <c r="V65" s="86"/>
      <c r="W65" s="103" t="s">
        <v>105</v>
      </c>
      <c r="X65" s="104" t="s">
        <v>8</v>
      </c>
      <c r="Y65" s="105">
        <f t="shared" si="9"/>
        <v>0.632006259753772</v>
      </c>
      <c r="Z65" s="105">
        <f t="shared" si="4"/>
        <v>0.760792769204092</v>
      </c>
      <c r="AA65" s="105">
        <f t="shared" si="5"/>
        <v>0.68289945306629674</v>
      </c>
      <c r="AB65" s="105">
        <f t="shared" si="6"/>
        <v>0.65629189939706289</v>
      </c>
      <c r="AC65" s="105">
        <f t="shared" si="7"/>
        <v>0.70096816657996652</v>
      </c>
    </row>
    <row r="66" spans="1:29">
      <c r="A66" s="89" t="s">
        <v>106</v>
      </c>
      <c r="B66" s="90" t="s">
        <v>15</v>
      </c>
      <c r="C66" s="93" t="s">
        <v>47</v>
      </c>
      <c r="D66" s="93" t="s">
        <v>47</v>
      </c>
      <c r="E66" s="93" t="s">
        <v>47</v>
      </c>
      <c r="F66" s="93" t="s">
        <v>47</v>
      </c>
      <c r="G66" s="93" t="s">
        <v>47</v>
      </c>
      <c r="H66" s="91">
        <v>5.6748704020801601E-2</v>
      </c>
      <c r="I66" s="91">
        <v>4.2117838977676299E-2</v>
      </c>
      <c r="J66" s="91">
        <v>2.9504081684424151E-2</v>
      </c>
      <c r="K66" s="91">
        <v>2.1464438815523183E-2</v>
      </c>
      <c r="L66" s="91">
        <v>3.6192188926940524E-2</v>
      </c>
      <c r="M66" s="92">
        <v>3.5937999999999998E-2</v>
      </c>
      <c r="O66" s="89" t="s">
        <v>106</v>
      </c>
      <c r="P66" s="90" t="s">
        <v>15</v>
      </c>
      <c r="Q66" s="91">
        <f t="shared" si="8"/>
        <v>5.6748704020801601E-2</v>
      </c>
      <c r="R66" s="91">
        <f t="shared" si="0"/>
        <v>4.2117838977676299E-2</v>
      </c>
      <c r="S66" s="91">
        <f t="shared" si="1"/>
        <v>2.9504081684424151E-2</v>
      </c>
      <c r="T66" s="91">
        <f t="shared" si="2"/>
        <v>2.1464438815523183E-2</v>
      </c>
      <c r="U66" s="91">
        <f t="shared" si="3"/>
        <v>3.6192188926940524E-2</v>
      </c>
      <c r="V66" s="86"/>
      <c r="W66" s="89" t="s">
        <v>106</v>
      </c>
      <c r="X66" s="90" t="s">
        <v>15</v>
      </c>
      <c r="Y66" s="91">
        <f t="shared" si="9"/>
        <v>5.6748704020801601E-2</v>
      </c>
      <c r="Z66" s="91">
        <f t="shared" si="4"/>
        <v>4.2117838977676299E-2</v>
      </c>
      <c r="AA66" s="91">
        <f t="shared" si="5"/>
        <v>2.9504081684424151E-2</v>
      </c>
      <c r="AB66" s="91">
        <f t="shared" si="6"/>
        <v>2.1464438815523183E-2</v>
      </c>
      <c r="AC66" s="91">
        <f t="shared" si="7"/>
        <v>3.6192188926940524E-2</v>
      </c>
    </row>
    <row r="67" spans="1:29">
      <c r="A67" s="103" t="s">
        <v>107</v>
      </c>
      <c r="B67" s="104" t="s">
        <v>9</v>
      </c>
      <c r="C67" s="93" t="s">
        <v>47</v>
      </c>
      <c r="D67" s="93" t="s">
        <v>47</v>
      </c>
      <c r="E67" s="93" t="s">
        <v>47</v>
      </c>
      <c r="F67" s="93" t="s">
        <v>47</v>
      </c>
      <c r="G67" s="93" t="s">
        <v>47</v>
      </c>
      <c r="H67" s="105">
        <v>8.2478041080199002E-2</v>
      </c>
      <c r="I67" s="105">
        <v>0.139908421362331</v>
      </c>
      <c r="J67" s="105">
        <v>5.7753400571168539E-2</v>
      </c>
      <c r="K67" s="105">
        <v>0.17243807774522846</v>
      </c>
      <c r="L67" s="105">
        <v>0</v>
      </c>
      <c r="M67" s="106">
        <v>9.3380000000000005E-2</v>
      </c>
      <c r="O67" s="103" t="s">
        <v>107</v>
      </c>
      <c r="P67" s="104" t="s">
        <v>9</v>
      </c>
      <c r="Q67" s="105">
        <f t="shared" si="8"/>
        <v>8.2478041080199002E-2</v>
      </c>
      <c r="R67" s="105">
        <f t="shared" si="0"/>
        <v>0.139908421362331</v>
      </c>
      <c r="S67" s="105">
        <f t="shared" si="1"/>
        <v>5.7753400571168539E-2</v>
      </c>
      <c r="T67" s="105">
        <f t="shared" si="2"/>
        <v>0.17243807774522846</v>
      </c>
      <c r="U67" s="105"/>
      <c r="V67" s="86"/>
      <c r="W67" s="103" t="s">
        <v>107</v>
      </c>
      <c r="X67" s="104" t="s">
        <v>9</v>
      </c>
      <c r="Y67" s="105">
        <f t="shared" si="9"/>
        <v>8.2478041080199002E-2</v>
      </c>
      <c r="Z67" s="105">
        <f t="shared" si="4"/>
        <v>0.139908421362331</v>
      </c>
      <c r="AA67" s="105">
        <f t="shared" si="5"/>
        <v>5.7753400571168539E-2</v>
      </c>
      <c r="AB67" s="105">
        <f t="shared" si="6"/>
        <v>0.17243807774522846</v>
      </c>
      <c r="AC67" s="105">
        <f t="shared" si="7"/>
        <v>0</v>
      </c>
    </row>
    <row r="68" spans="1:29">
      <c r="A68" s="89" t="s">
        <v>108</v>
      </c>
      <c r="B68" s="90" t="s">
        <v>11</v>
      </c>
      <c r="C68" s="93" t="s">
        <v>47</v>
      </c>
      <c r="D68" s="93" t="s">
        <v>47</v>
      </c>
      <c r="E68" s="93" t="s">
        <v>47</v>
      </c>
      <c r="F68" s="93" t="s">
        <v>47</v>
      </c>
      <c r="G68" s="93" t="s">
        <v>47</v>
      </c>
      <c r="H68" s="91">
        <v>0.49640155666251601</v>
      </c>
      <c r="I68" s="91">
        <v>0.52641482634564896</v>
      </c>
      <c r="J68" s="91">
        <v>0.64138724920437251</v>
      </c>
      <c r="K68" s="91">
        <v>0.69504300518849271</v>
      </c>
      <c r="L68" s="91">
        <v>0.61498243392832275</v>
      </c>
      <c r="M68" s="92">
        <v>0.59426199999999996</v>
      </c>
      <c r="O68" s="89" t="s">
        <v>108</v>
      </c>
      <c r="P68" s="90" t="s">
        <v>11</v>
      </c>
      <c r="Q68" s="91">
        <f t="shared" si="8"/>
        <v>0.49640155666251601</v>
      </c>
      <c r="R68" s="91">
        <f t="shared" si="0"/>
        <v>0.52641482634564896</v>
      </c>
      <c r="S68" s="91">
        <f t="shared" si="1"/>
        <v>0.64138724920437251</v>
      </c>
      <c r="T68" s="91">
        <f t="shared" si="2"/>
        <v>0.69504300518849271</v>
      </c>
      <c r="U68" s="91">
        <f t="shared" si="3"/>
        <v>0.61498243392832275</v>
      </c>
      <c r="V68" s="86"/>
      <c r="W68" s="89" t="s">
        <v>108</v>
      </c>
      <c r="X68" s="90" t="s">
        <v>11</v>
      </c>
      <c r="Y68" s="91">
        <f t="shared" si="9"/>
        <v>0.49640155666251601</v>
      </c>
      <c r="Z68" s="91">
        <f t="shared" si="4"/>
        <v>0.52641482634564896</v>
      </c>
      <c r="AA68" s="91">
        <f t="shared" si="5"/>
        <v>0.64138724920437251</v>
      </c>
      <c r="AB68" s="91">
        <f t="shared" si="6"/>
        <v>0.69504300518849271</v>
      </c>
      <c r="AC68" s="91">
        <f t="shared" si="7"/>
        <v>0.61498243392832275</v>
      </c>
    </row>
    <row r="69" spans="1:29">
      <c r="A69" s="103" t="s">
        <v>109</v>
      </c>
      <c r="B69" s="104" t="s">
        <v>15</v>
      </c>
      <c r="C69" s="93" t="s">
        <v>47</v>
      </c>
      <c r="D69" s="93" t="s">
        <v>47</v>
      </c>
      <c r="E69" s="93" t="s">
        <v>47</v>
      </c>
      <c r="F69" s="93" t="s">
        <v>47</v>
      </c>
      <c r="G69" s="93" t="s">
        <v>47</v>
      </c>
      <c r="H69" s="105">
        <v>0.113046172374429</v>
      </c>
      <c r="I69" s="105">
        <v>0.145333159436834</v>
      </c>
      <c r="J69" s="105">
        <v>0.14927812024353121</v>
      </c>
      <c r="K69" s="105">
        <v>7.6085702034001501E-2</v>
      </c>
      <c r="L69" s="105">
        <v>0.1253482572298327</v>
      </c>
      <c r="M69" s="106">
        <v>0.12790899999999999</v>
      </c>
      <c r="O69" s="103" t="s">
        <v>109</v>
      </c>
      <c r="P69" s="104" t="s">
        <v>15</v>
      </c>
      <c r="Q69" s="105">
        <f t="shared" si="8"/>
        <v>0.113046172374429</v>
      </c>
      <c r="R69" s="105">
        <f t="shared" si="0"/>
        <v>0.145333159436834</v>
      </c>
      <c r="S69" s="105">
        <f t="shared" si="1"/>
        <v>0.14927812024353121</v>
      </c>
      <c r="T69" s="105">
        <f t="shared" si="2"/>
        <v>7.6085702034001501E-2</v>
      </c>
      <c r="U69" s="105">
        <f t="shared" si="3"/>
        <v>0.1253482572298327</v>
      </c>
      <c r="V69" s="86"/>
      <c r="W69" s="103" t="s">
        <v>109</v>
      </c>
      <c r="X69" s="104" t="s">
        <v>15</v>
      </c>
      <c r="Y69" s="105">
        <f t="shared" si="9"/>
        <v>0.113046172374429</v>
      </c>
      <c r="Z69" s="105">
        <f t="shared" si="4"/>
        <v>0.145333159436834</v>
      </c>
      <c r="AA69" s="105">
        <f t="shared" si="5"/>
        <v>0.14927812024353121</v>
      </c>
      <c r="AB69" s="105">
        <f t="shared" si="6"/>
        <v>7.6085702034001501E-2</v>
      </c>
      <c r="AC69" s="105">
        <f t="shared" si="7"/>
        <v>0.1253482572298327</v>
      </c>
    </row>
    <row r="70" spans="1:29">
      <c r="A70" s="89" t="s">
        <v>110</v>
      </c>
      <c r="B70" s="90" t="s">
        <v>14</v>
      </c>
      <c r="C70" s="93" t="s">
        <v>46</v>
      </c>
      <c r="D70" s="93" t="s">
        <v>47</v>
      </c>
      <c r="E70" s="93" t="s">
        <v>47</v>
      </c>
      <c r="F70" s="93" t="s">
        <v>47</v>
      </c>
      <c r="G70" s="93" t="s">
        <v>47</v>
      </c>
      <c r="H70" s="91">
        <v>0.32560000103742975</v>
      </c>
      <c r="I70" s="91">
        <v>0.38970883726192102</v>
      </c>
      <c r="J70" s="91">
        <v>0.40460733164671525</v>
      </c>
      <c r="K70" s="91">
        <v>0.42071778745959143</v>
      </c>
      <c r="L70" s="91">
        <v>0.38529047369287073</v>
      </c>
      <c r="M70" s="92">
        <v>0.40501100000000001</v>
      </c>
      <c r="O70" s="89" t="s">
        <v>110</v>
      </c>
      <c r="P70" s="90" t="s">
        <v>14</v>
      </c>
      <c r="Q70" s="91" t="str">
        <f t="shared" si="8"/>
        <v/>
      </c>
      <c r="R70" s="91">
        <f t="shared" si="0"/>
        <v>0.38970883726192102</v>
      </c>
      <c r="S70" s="91">
        <f t="shared" si="1"/>
        <v>0.40460733164671525</v>
      </c>
      <c r="T70" s="91">
        <f t="shared" si="2"/>
        <v>0.42071778745959143</v>
      </c>
      <c r="U70" s="91">
        <f t="shared" si="3"/>
        <v>0.38529047369287073</v>
      </c>
      <c r="V70" s="86"/>
      <c r="W70" s="89" t="s">
        <v>110</v>
      </c>
      <c r="X70" s="90" t="s">
        <v>14</v>
      </c>
      <c r="Y70" s="91">
        <f t="shared" si="9"/>
        <v>0.35506199999999999</v>
      </c>
      <c r="Z70" s="91">
        <f t="shared" si="4"/>
        <v>0.38970883726192102</v>
      </c>
      <c r="AA70" s="91">
        <f t="shared" si="5"/>
        <v>0.40460733164671525</v>
      </c>
      <c r="AB70" s="91">
        <f t="shared" si="6"/>
        <v>0.42071778745959143</v>
      </c>
      <c r="AC70" s="91">
        <f t="shared" si="7"/>
        <v>0.38529047369287073</v>
      </c>
    </row>
    <row r="71" spans="1:29">
      <c r="A71" s="103" t="s">
        <v>111</v>
      </c>
      <c r="B71" s="104" t="s">
        <v>14</v>
      </c>
      <c r="C71" s="93" t="s">
        <v>46</v>
      </c>
      <c r="D71" s="93" t="s">
        <v>47</v>
      </c>
      <c r="E71" s="93" t="s">
        <v>47</v>
      </c>
      <c r="F71" s="93" t="s">
        <v>47</v>
      </c>
      <c r="G71" s="93" t="s">
        <v>47</v>
      </c>
      <c r="H71" s="105">
        <v>0.34976463860960666</v>
      </c>
      <c r="I71" s="105">
        <v>0.42445535743829199</v>
      </c>
      <c r="J71" s="105">
        <v>0.47444322637482628</v>
      </c>
      <c r="K71" s="105">
        <v>0.50013662852089491</v>
      </c>
      <c r="L71" s="105">
        <v>0.491133096337106</v>
      </c>
      <c r="M71" s="106">
        <v>0.48857099999999998</v>
      </c>
      <c r="O71" s="103" t="s">
        <v>111</v>
      </c>
      <c r="P71" s="104" t="s">
        <v>14</v>
      </c>
      <c r="Q71" s="105" t="str">
        <f t="shared" si="8"/>
        <v/>
      </c>
      <c r="R71" s="105">
        <f t="shared" ref="R71:R134" si="10">IF(D71="actual",I71,"")</f>
        <v>0.42445535743829199</v>
      </c>
      <c r="S71" s="105">
        <f t="shared" ref="S71:S134" si="11">IF(E71="actual",J71,"")</f>
        <v>0.47444322637482628</v>
      </c>
      <c r="T71" s="105">
        <f t="shared" ref="T71:T134" si="12">IF(F71="actual",K71,"")</f>
        <v>0.50013662852089491</v>
      </c>
      <c r="U71" s="105">
        <f t="shared" ref="U71:U134" si="13">IF(G71="actual",L71,"")</f>
        <v>0.491133096337106</v>
      </c>
      <c r="V71" s="86"/>
      <c r="W71" s="103" t="s">
        <v>111</v>
      </c>
      <c r="X71" s="104" t="s">
        <v>14</v>
      </c>
      <c r="Y71" s="105">
        <f t="shared" si="9"/>
        <v>0.35506199999999999</v>
      </c>
      <c r="Z71" s="105">
        <f t="shared" ref="Z71:Z134" si="14">IF(D71&lt;&gt;"Actual",VLOOKUP($X71,$AG$7:$AH$15,2,FALSE),R71)</f>
        <v>0.42445535743829199</v>
      </c>
      <c r="AA71" s="105">
        <f t="shared" ref="AA71:AA134" si="15">IF(E71&lt;&gt;"Actual",VLOOKUP($X71,$AG$7:$AH$15,2,FALSE),S71)</f>
        <v>0.47444322637482628</v>
      </c>
      <c r="AB71" s="105">
        <f t="shared" ref="AB71:AB134" si="16">IF(F71&lt;&gt;"Actual",VLOOKUP($X71,$AG$7:$AH$15,2,FALSE),T71)</f>
        <v>0.50013662852089491</v>
      </c>
      <c r="AC71" s="105">
        <f t="shared" ref="AC71:AC134" si="17">IF(G71&lt;&gt;"Actual",VLOOKUP($X71,$AG$7:$AH$15,2,FALSE),U71)</f>
        <v>0.491133096337106</v>
      </c>
    </row>
    <row r="72" spans="1:29">
      <c r="A72" s="89" t="s">
        <v>112</v>
      </c>
      <c r="B72" s="90" t="s">
        <v>13</v>
      </c>
      <c r="C72" s="93" t="s">
        <v>45</v>
      </c>
      <c r="D72" s="93" t="s">
        <v>46</v>
      </c>
      <c r="E72" s="93" t="s">
        <v>47</v>
      </c>
      <c r="F72" s="93" t="s">
        <v>47</v>
      </c>
      <c r="G72" s="93" t="s">
        <v>47</v>
      </c>
      <c r="H72" s="91">
        <v>0</v>
      </c>
      <c r="I72" s="91">
        <v>0.54759309559813796</v>
      </c>
      <c r="J72" s="91">
        <v>0.53804639623681316</v>
      </c>
      <c r="K72" s="91">
        <v>0.54241569539968237</v>
      </c>
      <c r="L72" s="91">
        <v>0.51748424296698659</v>
      </c>
      <c r="M72" s="92">
        <v>0.53264900000000004</v>
      </c>
      <c r="O72" s="89" t="s">
        <v>112</v>
      </c>
      <c r="P72" s="90" t="s">
        <v>13</v>
      </c>
      <c r="Q72" s="91" t="str">
        <f t="shared" ref="Q72:Q135" si="18">IF(C72="actual",H72,"")</f>
        <v/>
      </c>
      <c r="R72" s="91" t="str">
        <f t="shared" si="10"/>
        <v/>
      </c>
      <c r="S72" s="91">
        <f t="shared" si="11"/>
        <v>0.53804639623681316</v>
      </c>
      <c r="T72" s="91">
        <f t="shared" si="12"/>
        <v>0.54241569539968237</v>
      </c>
      <c r="U72" s="91">
        <f t="shared" si="13"/>
        <v>0.51748424296698659</v>
      </c>
      <c r="V72" s="86"/>
      <c r="W72" s="89" t="s">
        <v>112</v>
      </c>
      <c r="X72" s="90" t="s">
        <v>13</v>
      </c>
      <c r="Y72" s="91">
        <f t="shared" ref="Y72:Y135" si="19">IF(C72&lt;&gt;"Actual",VLOOKUP($X72,$AG$7:$AH$15,2,FALSE),Q72)</f>
        <v>0.48216100000000001</v>
      </c>
      <c r="Z72" s="91">
        <f t="shared" si="14"/>
        <v>0.48216100000000001</v>
      </c>
      <c r="AA72" s="91">
        <f t="shared" si="15"/>
        <v>0.53804639623681316</v>
      </c>
      <c r="AB72" s="91">
        <f t="shared" si="16"/>
        <v>0.54241569539968237</v>
      </c>
      <c r="AC72" s="91">
        <f t="shared" si="17"/>
        <v>0.51748424296698659</v>
      </c>
    </row>
    <row r="73" spans="1:29">
      <c r="A73" s="103" t="s">
        <v>113</v>
      </c>
      <c r="B73" s="104" t="s">
        <v>11</v>
      </c>
      <c r="C73" s="93" t="s">
        <v>47</v>
      </c>
      <c r="D73" s="93" t="s">
        <v>47</v>
      </c>
      <c r="E73" s="93" t="s">
        <v>47</v>
      </c>
      <c r="F73" s="93" t="s">
        <v>47</v>
      </c>
      <c r="G73" s="93" t="s">
        <v>47</v>
      </c>
      <c r="H73" s="105">
        <v>0.61049780401345799</v>
      </c>
      <c r="I73" s="105">
        <v>0.60000964011055002</v>
      </c>
      <c r="J73" s="105">
        <v>0.54201171292958428</v>
      </c>
      <c r="K73" s="105">
        <v>0.57047103285878908</v>
      </c>
      <c r="L73" s="105">
        <v>0.63495366198029457</v>
      </c>
      <c r="M73" s="106">
        <v>0.59365900000000005</v>
      </c>
      <c r="O73" s="103" t="s">
        <v>113</v>
      </c>
      <c r="P73" s="104" t="s">
        <v>11</v>
      </c>
      <c r="Q73" s="105">
        <f t="shared" si="18"/>
        <v>0.61049780401345799</v>
      </c>
      <c r="R73" s="105">
        <f t="shared" si="10"/>
        <v>0.60000964011055002</v>
      </c>
      <c r="S73" s="105">
        <f t="shared" si="11"/>
        <v>0.54201171292958428</v>
      </c>
      <c r="T73" s="105">
        <f t="shared" si="12"/>
        <v>0.57047103285878908</v>
      </c>
      <c r="U73" s="105">
        <f t="shared" si="13"/>
        <v>0.63495366198029457</v>
      </c>
      <c r="V73" s="86"/>
      <c r="W73" s="103" t="s">
        <v>113</v>
      </c>
      <c r="X73" s="104" t="s">
        <v>11</v>
      </c>
      <c r="Y73" s="105">
        <f t="shared" si="19"/>
        <v>0.61049780401345799</v>
      </c>
      <c r="Z73" s="105">
        <f t="shared" si="14"/>
        <v>0.60000964011055002</v>
      </c>
      <c r="AA73" s="105">
        <f t="shared" si="15"/>
        <v>0.54201171292958428</v>
      </c>
      <c r="AB73" s="105">
        <f t="shared" si="16"/>
        <v>0.57047103285878908</v>
      </c>
      <c r="AC73" s="105">
        <f t="shared" si="17"/>
        <v>0.63495366198029457</v>
      </c>
    </row>
    <row r="74" spans="1:29">
      <c r="A74" s="89" t="s">
        <v>114</v>
      </c>
      <c r="B74" s="90" t="s">
        <v>8</v>
      </c>
      <c r="C74" s="93" t="s">
        <v>47</v>
      </c>
      <c r="D74" s="93" t="s">
        <v>47</v>
      </c>
      <c r="E74" s="93" t="s">
        <v>47</v>
      </c>
      <c r="F74" s="93" t="s">
        <v>47</v>
      </c>
      <c r="G74" s="93" t="s">
        <v>47</v>
      </c>
      <c r="H74" s="91">
        <v>2.7682205617822E-2</v>
      </c>
      <c r="I74" s="91">
        <v>1.84180838060975E-2</v>
      </c>
      <c r="J74" s="91">
        <v>1.0295040588533739E-2</v>
      </c>
      <c r="K74" s="91">
        <v>6.3783969016209443E-3</v>
      </c>
      <c r="L74" s="91">
        <v>1.2332918223329184E-3</v>
      </c>
      <c r="M74" s="92">
        <v>1.1697000000000001E-2</v>
      </c>
      <c r="O74" s="89" t="s">
        <v>114</v>
      </c>
      <c r="P74" s="90" t="s">
        <v>8</v>
      </c>
      <c r="Q74" s="91">
        <f t="shared" si="18"/>
        <v>2.7682205617822E-2</v>
      </c>
      <c r="R74" s="91">
        <f t="shared" si="10"/>
        <v>1.84180838060975E-2</v>
      </c>
      <c r="S74" s="91">
        <f t="shared" si="11"/>
        <v>1.0295040588533739E-2</v>
      </c>
      <c r="T74" s="91">
        <f t="shared" si="12"/>
        <v>6.3783969016209443E-3</v>
      </c>
      <c r="U74" s="91">
        <f t="shared" si="13"/>
        <v>1.2332918223329184E-3</v>
      </c>
      <c r="V74" s="86"/>
      <c r="W74" s="89" t="s">
        <v>114</v>
      </c>
      <c r="X74" s="90" t="s">
        <v>8</v>
      </c>
      <c r="Y74" s="91">
        <f t="shared" si="19"/>
        <v>2.7682205617822E-2</v>
      </c>
      <c r="Z74" s="91">
        <f t="shared" si="14"/>
        <v>1.84180838060975E-2</v>
      </c>
      <c r="AA74" s="91">
        <f t="shared" si="15"/>
        <v>1.0295040588533739E-2</v>
      </c>
      <c r="AB74" s="91">
        <f t="shared" si="16"/>
        <v>6.3783969016209443E-3</v>
      </c>
      <c r="AC74" s="91">
        <f t="shared" si="17"/>
        <v>1.2332918223329184E-3</v>
      </c>
    </row>
    <row r="75" spans="1:29">
      <c r="A75" s="103" t="s">
        <v>115</v>
      </c>
      <c r="B75" s="104" t="s">
        <v>14</v>
      </c>
      <c r="C75" s="93" t="s">
        <v>46</v>
      </c>
      <c r="D75" s="93" t="s">
        <v>47</v>
      </c>
      <c r="E75" s="93" t="s">
        <v>47</v>
      </c>
      <c r="F75" s="93" t="s">
        <v>47</v>
      </c>
      <c r="G75" s="93" t="s">
        <v>47</v>
      </c>
      <c r="H75" s="105">
        <v>0.25137326719852493</v>
      </c>
      <c r="I75" s="105">
        <v>0.248393296746932</v>
      </c>
      <c r="J75" s="105">
        <v>0.22086982401656313</v>
      </c>
      <c r="K75" s="105">
        <v>0.2621838937820305</v>
      </c>
      <c r="L75" s="105">
        <v>0.25577180294392876</v>
      </c>
      <c r="M75" s="106">
        <v>0.25545000000000001</v>
      </c>
      <c r="O75" s="103" t="s">
        <v>115</v>
      </c>
      <c r="P75" s="104" t="s">
        <v>14</v>
      </c>
      <c r="Q75" s="105" t="str">
        <f t="shared" si="18"/>
        <v/>
      </c>
      <c r="R75" s="105">
        <f t="shared" si="10"/>
        <v>0.248393296746932</v>
      </c>
      <c r="S75" s="105">
        <f t="shared" si="11"/>
        <v>0.22086982401656313</v>
      </c>
      <c r="T75" s="105">
        <f t="shared" si="12"/>
        <v>0.2621838937820305</v>
      </c>
      <c r="U75" s="105">
        <f t="shared" si="13"/>
        <v>0.25577180294392876</v>
      </c>
      <c r="V75" s="86"/>
      <c r="W75" s="103" t="s">
        <v>115</v>
      </c>
      <c r="X75" s="104" t="s">
        <v>14</v>
      </c>
      <c r="Y75" s="105">
        <f t="shared" si="19"/>
        <v>0.35506199999999999</v>
      </c>
      <c r="Z75" s="105">
        <f t="shared" si="14"/>
        <v>0.248393296746932</v>
      </c>
      <c r="AA75" s="105">
        <f t="shared" si="15"/>
        <v>0.22086982401656313</v>
      </c>
      <c r="AB75" s="105">
        <f t="shared" si="16"/>
        <v>0.2621838937820305</v>
      </c>
      <c r="AC75" s="105">
        <f t="shared" si="17"/>
        <v>0.25577180294392876</v>
      </c>
    </row>
    <row r="76" spans="1:29">
      <c r="A76" s="89" t="s">
        <v>116</v>
      </c>
      <c r="B76" s="90" t="s">
        <v>11</v>
      </c>
      <c r="C76" s="93" t="s">
        <v>47</v>
      </c>
      <c r="D76" s="93" t="s">
        <v>47</v>
      </c>
      <c r="E76" s="93" t="s">
        <v>47</v>
      </c>
      <c r="F76" s="93" t="s">
        <v>47</v>
      </c>
      <c r="G76" s="93" t="s">
        <v>47</v>
      </c>
      <c r="H76" s="91">
        <v>0.23860458746417801</v>
      </c>
      <c r="I76" s="91">
        <v>0.240105310790244</v>
      </c>
      <c r="J76" s="91">
        <v>0.31607580297192173</v>
      </c>
      <c r="K76" s="91">
        <v>0.36095100906917732</v>
      </c>
      <c r="L76" s="91">
        <v>0.33879100218940295</v>
      </c>
      <c r="M76" s="92">
        <v>0.29832399999999998</v>
      </c>
      <c r="O76" s="89" t="s">
        <v>116</v>
      </c>
      <c r="P76" s="90" t="s">
        <v>11</v>
      </c>
      <c r="Q76" s="91">
        <f t="shared" si="18"/>
        <v>0.23860458746417801</v>
      </c>
      <c r="R76" s="91">
        <f t="shared" si="10"/>
        <v>0.240105310790244</v>
      </c>
      <c r="S76" s="91">
        <f t="shared" si="11"/>
        <v>0.31607580297192173</v>
      </c>
      <c r="T76" s="91">
        <f t="shared" si="12"/>
        <v>0.36095100906917732</v>
      </c>
      <c r="U76" s="91">
        <f t="shared" si="13"/>
        <v>0.33879100218940295</v>
      </c>
      <c r="V76" s="86"/>
      <c r="W76" s="89" t="s">
        <v>116</v>
      </c>
      <c r="X76" s="90" t="s">
        <v>11</v>
      </c>
      <c r="Y76" s="91">
        <f t="shared" si="19"/>
        <v>0.23860458746417801</v>
      </c>
      <c r="Z76" s="91">
        <f t="shared" si="14"/>
        <v>0.240105310790244</v>
      </c>
      <c r="AA76" s="91">
        <f t="shared" si="15"/>
        <v>0.31607580297192173</v>
      </c>
      <c r="AB76" s="91">
        <f t="shared" si="16"/>
        <v>0.36095100906917732</v>
      </c>
      <c r="AC76" s="91">
        <f t="shared" si="17"/>
        <v>0.33879100218940295</v>
      </c>
    </row>
    <row r="77" spans="1:29">
      <c r="A77" s="103" t="s">
        <v>117</v>
      </c>
      <c r="B77" s="104" t="s">
        <v>11</v>
      </c>
      <c r="C77" s="93" t="s">
        <v>47</v>
      </c>
      <c r="D77" s="93" t="s">
        <v>47</v>
      </c>
      <c r="E77" s="93" t="s">
        <v>47</v>
      </c>
      <c r="F77" s="93" t="s">
        <v>47</v>
      </c>
      <c r="G77" s="93" t="s">
        <v>47</v>
      </c>
      <c r="H77" s="105">
        <v>0.346708965943683</v>
      </c>
      <c r="I77" s="105">
        <v>0.44395957635717898</v>
      </c>
      <c r="J77" s="105">
        <v>0.37828274645826016</v>
      </c>
      <c r="K77" s="105">
        <v>0.45182887446873238</v>
      </c>
      <c r="L77" s="105">
        <v>0.42743256498067456</v>
      </c>
      <c r="M77" s="106">
        <v>0.41655799999999998</v>
      </c>
      <c r="O77" s="103" t="s">
        <v>117</v>
      </c>
      <c r="P77" s="104" t="s">
        <v>11</v>
      </c>
      <c r="Q77" s="105">
        <f t="shared" si="18"/>
        <v>0.346708965943683</v>
      </c>
      <c r="R77" s="105">
        <f t="shared" si="10"/>
        <v>0.44395957635717898</v>
      </c>
      <c r="S77" s="105">
        <f t="shared" si="11"/>
        <v>0.37828274645826016</v>
      </c>
      <c r="T77" s="105">
        <f t="shared" si="12"/>
        <v>0.45182887446873238</v>
      </c>
      <c r="U77" s="105">
        <f t="shared" si="13"/>
        <v>0.42743256498067456</v>
      </c>
      <c r="V77" s="86"/>
      <c r="W77" s="103" t="s">
        <v>117</v>
      </c>
      <c r="X77" s="104" t="s">
        <v>11</v>
      </c>
      <c r="Y77" s="105">
        <f t="shared" si="19"/>
        <v>0.346708965943683</v>
      </c>
      <c r="Z77" s="105">
        <f t="shared" si="14"/>
        <v>0.44395957635717898</v>
      </c>
      <c r="AA77" s="105">
        <f t="shared" si="15"/>
        <v>0.37828274645826016</v>
      </c>
      <c r="AB77" s="105">
        <f t="shared" si="16"/>
        <v>0.45182887446873238</v>
      </c>
      <c r="AC77" s="105">
        <f t="shared" si="17"/>
        <v>0.42743256498067456</v>
      </c>
    </row>
    <row r="78" spans="1:29">
      <c r="A78" s="89" t="s">
        <v>118</v>
      </c>
      <c r="B78" s="90" t="s">
        <v>14</v>
      </c>
      <c r="C78" s="93" t="s">
        <v>47</v>
      </c>
      <c r="D78" s="93" t="s">
        <v>47</v>
      </c>
      <c r="E78" s="93" t="s">
        <v>47</v>
      </c>
      <c r="F78" s="93" t="s">
        <v>47</v>
      </c>
      <c r="G78" s="93" t="s">
        <v>47</v>
      </c>
      <c r="H78" s="91">
        <v>0.50412572080887097</v>
      </c>
      <c r="I78" s="91">
        <v>0.34176195694716299</v>
      </c>
      <c r="J78" s="91">
        <v>0.38622658838878016</v>
      </c>
      <c r="K78" s="91">
        <v>0.41400253545407789</v>
      </c>
      <c r="L78" s="91">
        <v>0.31227801206784717</v>
      </c>
      <c r="M78" s="92">
        <v>0.380664</v>
      </c>
      <c r="O78" s="89" t="s">
        <v>118</v>
      </c>
      <c r="P78" s="90" t="s">
        <v>14</v>
      </c>
      <c r="Q78" s="91">
        <f t="shared" si="18"/>
        <v>0.50412572080887097</v>
      </c>
      <c r="R78" s="91">
        <f t="shared" si="10"/>
        <v>0.34176195694716299</v>
      </c>
      <c r="S78" s="91">
        <f t="shared" si="11"/>
        <v>0.38622658838878016</v>
      </c>
      <c r="T78" s="91">
        <f t="shared" si="12"/>
        <v>0.41400253545407789</v>
      </c>
      <c r="U78" s="91">
        <f t="shared" si="13"/>
        <v>0.31227801206784717</v>
      </c>
      <c r="V78" s="86"/>
      <c r="W78" s="89" t="s">
        <v>118</v>
      </c>
      <c r="X78" s="90" t="s">
        <v>14</v>
      </c>
      <c r="Y78" s="91">
        <f t="shared" si="19"/>
        <v>0.50412572080887097</v>
      </c>
      <c r="Z78" s="91">
        <f t="shared" si="14"/>
        <v>0.34176195694716299</v>
      </c>
      <c r="AA78" s="91">
        <f t="shared" si="15"/>
        <v>0.38622658838878016</v>
      </c>
      <c r="AB78" s="91">
        <f t="shared" si="16"/>
        <v>0.41400253545407789</v>
      </c>
      <c r="AC78" s="91">
        <f t="shared" si="17"/>
        <v>0.31227801206784717</v>
      </c>
    </row>
    <row r="79" spans="1:29">
      <c r="A79" s="103" t="s">
        <v>119</v>
      </c>
      <c r="B79" s="104" t="s">
        <v>8</v>
      </c>
      <c r="C79" s="93" t="s">
        <v>47</v>
      </c>
      <c r="D79" s="93" t="s">
        <v>47</v>
      </c>
      <c r="E79" s="93" t="s">
        <v>47</v>
      </c>
      <c r="F79" s="93" t="s">
        <v>47</v>
      </c>
      <c r="G79" s="93" t="s">
        <v>47</v>
      </c>
      <c r="H79" s="105">
        <v>0.53822697901710603</v>
      </c>
      <c r="I79" s="105">
        <v>0.397755364544297</v>
      </c>
      <c r="J79" s="105">
        <v>0.50292769329637099</v>
      </c>
      <c r="K79" s="105">
        <v>0.4926556834473424</v>
      </c>
      <c r="L79" s="105">
        <v>0.46875869220373129</v>
      </c>
      <c r="M79" s="106">
        <v>0.48811399999999999</v>
      </c>
      <c r="O79" s="103" t="s">
        <v>119</v>
      </c>
      <c r="P79" s="104" t="s">
        <v>8</v>
      </c>
      <c r="Q79" s="105">
        <f t="shared" si="18"/>
        <v>0.53822697901710603</v>
      </c>
      <c r="R79" s="105">
        <f t="shared" si="10"/>
        <v>0.397755364544297</v>
      </c>
      <c r="S79" s="105">
        <f t="shared" si="11"/>
        <v>0.50292769329637099</v>
      </c>
      <c r="T79" s="105">
        <f t="shared" si="12"/>
        <v>0.4926556834473424</v>
      </c>
      <c r="U79" s="105">
        <f t="shared" si="13"/>
        <v>0.46875869220373129</v>
      </c>
      <c r="V79" s="86"/>
      <c r="W79" s="103" t="s">
        <v>119</v>
      </c>
      <c r="X79" s="104" t="s">
        <v>8</v>
      </c>
      <c r="Y79" s="105">
        <f t="shared" si="19"/>
        <v>0.53822697901710603</v>
      </c>
      <c r="Z79" s="105">
        <f t="shared" si="14"/>
        <v>0.397755364544297</v>
      </c>
      <c r="AA79" s="105">
        <f t="shared" si="15"/>
        <v>0.50292769329637099</v>
      </c>
      <c r="AB79" s="105">
        <f t="shared" si="16"/>
        <v>0.4926556834473424</v>
      </c>
      <c r="AC79" s="105">
        <f t="shared" si="17"/>
        <v>0.46875869220373129</v>
      </c>
    </row>
    <row r="80" spans="1:29">
      <c r="A80" s="89" t="s">
        <v>120</v>
      </c>
      <c r="B80" s="90" t="s">
        <v>8</v>
      </c>
      <c r="C80" s="93" t="s">
        <v>47</v>
      </c>
      <c r="D80" s="93" t="s">
        <v>47</v>
      </c>
      <c r="E80" s="93" t="s">
        <v>47</v>
      </c>
      <c r="F80" s="93" t="s">
        <v>47</v>
      </c>
      <c r="G80" s="93" t="s">
        <v>47</v>
      </c>
      <c r="H80" s="91">
        <v>0.51455779109588995</v>
      </c>
      <c r="I80" s="91">
        <v>0.58978594939117202</v>
      </c>
      <c r="J80" s="91">
        <v>0.63565922754946724</v>
      </c>
      <c r="K80" s="91">
        <v>0.62343394713873723</v>
      </c>
      <c r="L80" s="91">
        <v>0.54975826388889193</v>
      </c>
      <c r="M80" s="92">
        <v>0.58765900000000004</v>
      </c>
      <c r="O80" s="89" t="s">
        <v>120</v>
      </c>
      <c r="P80" s="90" t="s">
        <v>8</v>
      </c>
      <c r="Q80" s="91">
        <f t="shared" si="18"/>
        <v>0.51455779109588995</v>
      </c>
      <c r="R80" s="91">
        <f t="shared" si="10"/>
        <v>0.58978594939117202</v>
      </c>
      <c r="S80" s="91">
        <f t="shared" si="11"/>
        <v>0.63565922754946724</v>
      </c>
      <c r="T80" s="91">
        <f t="shared" si="12"/>
        <v>0.62343394713873723</v>
      </c>
      <c r="U80" s="91">
        <f t="shared" si="13"/>
        <v>0.54975826388889193</v>
      </c>
      <c r="V80" s="86"/>
      <c r="W80" s="89" t="s">
        <v>120</v>
      </c>
      <c r="X80" s="90" t="s">
        <v>8</v>
      </c>
      <c r="Y80" s="91">
        <f t="shared" si="19"/>
        <v>0.51455779109588995</v>
      </c>
      <c r="Z80" s="91">
        <f t="shared" si="14"/>
        <v>0.58978594939117202</v>
      </c>
      <c r="AA80" s="91">
        <f t="shared" si="15"/>
        <v>0.63565922754946724</v>
      </c>
      <c r="AB80" s="91">
        <f t="shared" si="16"/>
        <v>0.62343394713873723</v>
      </c>
      <c r="AC80" s="91">
        <f t="shared" si="17"/>
        <v>0.54975826388889193</v>
      </c>
    </row>
    <row r="81" spans="1:29">
      <c r="A81" s="103" t="s">
        <v>121</v>
      </c>
      <c r="B81" s="104" t="s">
        <v>8</v>
      </c>
      <c r="C81" s="93" t="s">
        <v>47</v>
      </c>
      <c r="D81" s="93" t="s">
        <v>47</v>
      </c>
      <c r="E81" s="93" t="s">
        <v>47</v>
      </c>
      <c r="F81" s="93" t="s">
        <v>47</v>
      </c>
      <c r="G81" s="93" t="s">
        <v>47</v>
      </c>
      <c r="H81" s="105">
        <v>0.63512032949997199</v>
      </c>
      <c r="I81" s="105">
        <v>0.501520629404138</v>
      </c>
      <c r="J81" s="105">
        <v>0.36591052973472493</v>
      </c>
      <c r="K81" s="105">
        <v>0.53444590977101314</v>
      </c>
      <c r="L81" s="105">
        <v>0.37802723336594818</v>
      </c>
      <c r="M81" s="106">
        <v>0.471331</v>
      </c>
      <c r="O81" s="103" t="s">
        <v>121</v>
      </c>
      <c r="P81" s="104" t="s">
        <v>8</v>
      </c>
      <c r="Q81" s="105">
        <f t="shared" si="18"/>
        <v>0.63512032949997199</v>
      </c>
      <c r="R81" s="105">
        <f t="shared" si="10"/>
        <v>0.501520629404138</v>
      </c>
      <c r="S81" s="105">
        <f t="shared" si="11"/>
        <v>0.36591052973472493</v>
      </c>
      <c r="T81" s="105">
        <f t="shared" si="12"/>
        <v>0.53444590977101314</v>
      </c>
      <c r="U81" s="105">
        <f t="shared" si="13"/>
        <v>0.37802723336594818</v>
      </c>
      <c r="V81" s="86"/>
      <c r="W81" s="103" t="s">
        <v>121</v>
      </c>
      <c r="X81" s="104" t="s">
        <v>8</v>
      </c>
      <c r="Y81" s="105">
        <f t="shared" si="19"/>
        <v>0.63512032949997199</v>
      </c>
      <c r="Z81" s="105">
        <f t="shared" si="14"/>
        <v>0.501520629404138</v>
      </c>
      <c r="AA81" s="105">
        <f t="shared" si="15"/>
        <v>0.36591052973472493</v>
      </c>
      <c r="AB81" s="105">
        <f t="shared" si="16"/>
        <v>0.53444590977101314</v>
      </c>
      <c r="AC81" s="105">
        <f t="shared" si="17"/>
        <v>0.37802723336594818</v>
      </c>
    </row>
    <row r="82" spans="1:29">
      <c r="A82" s="89" t="s">
        <v>122</v>
      </c>
      <c r="B82" s="90" t="s">
        <v>13</v>
      </c>
      <c r="C82" s="93" t="s">
        <v>47</v>
      </c>
      <c r="D82" s="93" t="s">
        <v>47</v>
      </c>
      <c r="E82" s="93" t="s">
        <v>47</v>
      </c>
      <c r="F82" s="93" t="s">
        <v>47</v>
      </c>
      <c r="G82" s="93" t="s">
        <v>47</v>
      </c>
      <c r="H82" s="91">
        <v>0.43113151301369901</v>
      </c>
      <c r="I82" s="91">
        <v>0.46493850981735102</v>
      </c>
      <c r="J82" s="91">
        <v>0.39973529703196348</v>
      </c>
      <c r="K82" s="91">
        <v>0.4737069082422587</v>
      </c>
      <c r="L82" s="91">
        <v>0.44656431506849326</v>
      </c>
      <c r="M82" s="92">
        <v>0.44754500000000003</v>
      </c>
      <c r="O82" s="89" t="s">
        <v>122</v>
      </c>
      <c r="P82" s="90" t="s">
        <v>13</v>
      </c>
      <c r="Q82" s="91">
        <f t="shared" si="18"/>
        <v>0.43113151301369901</v>
      </c>
      <c r="R82" s="91">
        <f t="shared" si="10"/>
        <v>0.46493850981735102</v>
      </c>
      <c r="S82" s="91">
        <f t="shared" si="11"/>
        <v>0.39973529703196348</v>
      </c>
      <c r="T82" s="91">
        <f t="shared" si="12"/>
        <v>0.4737069082422587</v>
      </c>
      <c r="U82" s="91">
        <f t="shared" si="13"/>
        <v>0.44656431506849326</v>
      </c>
      <c r="V82" s="86"/>
      <c r="W82" s="89" t="s">
        <v>122</v>
      </c>
      <c r="X82" s="90" t="s">
        <v>13</v>
      </c>
      <c r="Y82" s="91">
        <f t="shared" si="19"/>
        <v>0.43113151301369901</v>
      </c>
      <c r="Z82" s="91">
        <f t="shared" si="14"/>
        <v>0.46493850981735102</v>
      </c>
      <c r="AA82" s="91">
        <f t="shared" si="15"/>
        <v>0.39973529703196348</v>
      </c>
      <c r="AB82" s="91">
        <f t="shared" si="16"/>
        <v>0.4737069082422587</v>
      </c>
      <c r="AC82" s="91">
        <f t="shared" si="17"/>
        <v>0.44656431506849326</v>
      </c>
    </row>
    <row r="83" spans="1:29">
      <c r="A83" s="103" t="s">
        <v>123</v>
      </c>
      <c r="B83" s="104" t="s">
        <v>14</v>
      </c>
      <c r="C83" s="93" t="s">
        <v>47</v>
      </c>
      <c r="D83" s="93" t="s">
        <v>47</v>
      </c>
      <c r="E83" s="93" t="s">
        <v>47</v>
      </c>
      <c r="F83" s="93" t="s">
        <v>47</v>
      </c>
      <c r="G83" s="93" t="s">
        <v>47</v>
      </c>
      <c r="H83" s="105">
        <v>0.25822831413394698</v>
      </c>
      <c r="I83" s="105">
        <v>0.28896986809802699</v>
      </c>
      <c r="J83" s="105">
        <v>0.27368359081818927</v>
      </c>
      <c r="K83" s="105">
        <v>0.27582611279159963</v>
      </c>
      <c r="L83" s="105">
        <v>0.24297971050809353</v>
      </c>
      <c r="M83" s="106">
        <v>0.26924599999999999</v>
      </c>
      <c r="O83" s="103" t="s">
        <v>123</v>
      </c>
      <c r="P83" s="104" t="s">
        <v>14</v>
      </c>
      <c r="Q83" s="105">
        <f t="shared" si="18"/>
        <v>0.25822831413394698</v>
      </c>
      <c r="R83" s="105">
        <f t="shared" si="10"/>
        <v>0.28896986809802699</v>
      </c>
      <c r="S83" s="105">
        <f t="shared" si="11"/>
        <v>0.27368359081818927</v>
      </c>
      <c r="T83" s="105">
        <f t="shared" si="12"/>
        <v>0.27582611279159963</v>
      </c>
      <c r="U83" s="105">
        <f t="shared" si="13"/>
        <v>0.24297971050809353</v>
      </c>
      <c r="V83" s="86"/>
      <c r="W83" s="103" t="s">
        <v>123</v>
      </c>
      <c r="X83" s="104" t="s">
        <v>14</v>
      </c>
      <c r="Y83" s="105">
        <f t="shared" si="19"/>
        <v>0.25822831413394698</v>
      </c>
      <c r="Z83" s="105">
        <f t="shared" si="14"/>
        <v>0.28896986809802699</v>
      </c>
      <c r="AA83" s="105">
        <f t="shared" si="15"/>
        <v>0.27368359081818927</v>
      </c>
      <c r="AB83" s="105">
        <f t="shared" si="16"/>
        <v>0.27582611279159963</v>
      </c>
      <c r="AC83" s="105">
        <f t="shared" si="17"/>
        <v>0.24297971050809353</v>
      </c>
    </row>
    <row r="84" spans="1:29">
      <c r="A84" s="89" t="s">
        <v>124</v>
      </c>
      <c r="B84" s="90" t="s">
        <v>13</v>
      </c>
      <c r="C84" s="93" t="s">
        <v>47</v>
      </c>
      <c r="D84" s="93" t="s">
        <v>47</v>
      </c>
      <c r="E84" s="93" t="s">
        <v>47</v>
      </c>
      <c r="F84" s="93" t="s">
        <v>47</v>
      </c>
      <c r="G84" s="93" t="s">
        <v>47</v>
      </c>
      <c r="H84" s="91">
        <v>0.45794015019586098</v>
      </c>
      <c r="I84" s="91">
        <v>0.47301896188426201</v>
      </c>
      <c r="J84" s="91">
        <v>0.39807995438360733</v>
      </c>
      <c r="K84" s="91">
        <v>0.45494466574953779</v>
      </c>
      <c r="L84" s="91">
        <v>0.42051541952911803</v>
      </c>
      <c r="M84" s="92">
        <v>0.444467</v>
      </c>
      <c r="O84" s="89" t="s">
        <v>124</v>
      </c>
      <c r="P84" s="90" t="s">
        <v>13</v>
      </c>
      <c r="Q84" s="91">
        <f t="shared" si="18"/>
        <v>0.45794015019586098</v>
      </c>
      <c r="R84" s="91">
        <f t="shared" si="10"/>
        <v>0.47301896188426201</v>
      </c>
      <c r="S84" s="91">
        <f t="shared" si="11"/>
        <v>0.39807995438360733</v>
      </c>
      <c r="T84" s="91">
        <f t="shared" si="12"/>
        <v>0.45494466574953779</v>
      </c>
      <c r="U84" s="91">
        <f t="shared" si="13"/>
        <v>0.42051541952911803</v>
      </c>
      <c r="V84" s="86"/>
      <c r="W84" s="89" t="s">
        <v>124</v>
      </c>
      <c r="X84" s="90" t="s">
        <v>13</v>
      </c>
      <c r="Y84" s="91">
        <f t="shared" si="19"/>
        <v>0.45794015019586098</v>
      </c>
      <c r="Z84" s="91">
        <f t="shared" si="14"/>
        <v>0.47301896188426201</v>
      </c>
      <c r="AA84" s="91">
        <f t="shared" si="15"/>
        <v>0.39807995438360733</v>
      </c>
      <c r="AB84" s="91">
        <f t="shared" si="16"/>
        <v>0.45494466574953779</v>
      </c>
      <c r="AC84" s="91">
        <f t="shared" si="17"/>
        <v>0.42051541952911803</v>
      </c>
    </row>
    <row r="85" spans="1:29">
      <c r="A85" s="103" t="s">
        <v>125</v>
      </c>
      <c r="B85" s="104" t="s">
        <v>13</v>
      </c>
      <c r="C85" s="93" t="s">
        <v>47</v>
      </c>
      <c r="D85" s="93" t="s">
        <v>47</v>
      </c>
      <c r="E85" s="93" t="s">
        <v>47</v>
      </c>
      <c r="F85" s="93" t="s">
        <v>47</v>
      </c>
      <c r="G85" s="93" t="s">
        <v>47</v>
      </c>
      <c r="H85" s="105">
        <v>0.43989288670091298</v>
      </c>
      <c r="I85" s="105">
        <v>0.46992754530536501</v>
      </c>
      <c r="J85" s="105">
        <v>0.39645290560787672</v>
      </c>
      <c r="K85" s="105">
        <v>0.45041894709130093</v>
      </c>
      <c r="L85" s="105">
        <v>0.41840004815924614</v>
      </c>
      <c r="M85" s="106">
        <v>0.43623699999999999</v>
      </c>
      <c r="O85" s="103" t="s">
        <v>125</v>
      </c>
      <c r="P85" s="104" t="s">
        <v>13</v>
      </c>
      <c r="Q85" s="105">
        <f t="shared" si="18"/>
        <v>0.43989288670091298</v>
      </c>
      <c r="R85" s="105">
        <f t="shared" si="10"/>
        <v>0.46992754530536501</v>
      </c>
      <c r="S85" s="105">
        <f t="shared" si="11"/>
        <v>0.39645290560787672</v>
      </c>
      <c r="T85" s="105">
        <f t="shared" si="12"/>
        <v>0.45041894709130093</v>
      </c>
      <c r="U85" s="105">
        <f t="shared" si="13"/>
        <v>0.41840004815924614</v>
      </c>
      <c r="V85" s="86"/>
      <c r="W85" s="103" t="s">
        <v>125</v>
      </c>
      <c r="X85" s="104" t="s">
        <v>13</v>
      </c>
      <c r="Y85" s="105">
        <f t="shared" si="19"/>
        <v>0.43989288670091298</v>
      </c>
      <c r="Z85" s="105">
        <f t="shared" si="14"/>
        <v>0.46992754530536501</v>
      </c>
      <c r="AA85" s="105">
        <f t="shared" si="15"/>
        <v>0.39645290560787672</v>
      </c>
      <c r="AB85" s="105">
        <f t="shared" si="16"/>
        <v>0.45041894709130093</v>
      </c>
      <c r="AC85" s="105">
        <f t="shared" si="17"/>
        <v>0.41840004815924614</v>
      </c>
    </row>
    <row r="86" spans="1:29">
      <c r="A86" s="89" t="s">
        <v>126</v>
      </c>
      <c r="B86" s="90" t="s">
        <v>13</v>
      </c>
      <c r="C86" s="93" t="s">
        <v>47</v>
      </c>
      <c r="D86" s="93" t="s">
        <v>47</v>
      </c>
      <c r="E86" s="93" t="s">
        <v>47</v>
      </c>
      <c r="F86" s="93" t="s">
        <v>47</v>
      </c>
      <c r="G86" s="93" t="s">
        <v>47</v>
      </c>
      <c r="H86" s="91">
        <v>0.448323335998282</v>
      </c>
      <c r="I86" s="91">
        <v>0.504030505306031</v>
      </c>
      <c r="J86" s="91">
        <v>0.42833066122539898</v>
      </c>
      <c r="K86" s="91">
        <v>0.45316476405469613</v>
      </c>
      <c r="L86" s="91">
        <v>0.41725460837191664</v>
      </c>
      <c r="M86" s="92">
        <v>0.44327299999999997</v>
      </c>
      <c r="O86" s="89" t="s">
        <v>126</v>
      </c>
      <c r="P86" s="90" t="s">
        <v>13</v>
      </c>
      <c r="Q86" s="91">
        <f t="shared" si="18"/>
        <v>0.448323335998282</v>
      </c>
      <c r="R86" s="91">
        <f t="shared" si="10"/>
        <v>0.504030505306031</v>
      </c>
      <c r="S86" s="91">
        <f t="shared" si="11"/>
        <v>0.42833066122539898</v>
      </c>
      <c r="T86" s="91">
        <f t="shared" si="12"/>
        <v>0.45316476405469613</v>
      </c>
      <c r="U86" s="91">
        <f t="shared" si="13"/>
        <v>0.41725460837191664</v>
      </c>
      <c r="V86" s="86"/>
      <c r="W86" s="89" t="s">
        <v>126</v>
      </c>
      <c r="X86" s="90" t="s">
        <v>13</v>
      </c>
      <c r="Y86" s="91">
        <f t="shared" si="19"/>
        <v>0.448323335998282</v>
      </c>
      <c r="Z86" s="91">
        <f t="shared" si="14"/>
        <v>0.504030505306031</v>
      </c>
      <c r="AA86" s="91">
        <f t="shared" si="15"/>
        <v>0.42833066122539898</v>
      </c>
      <c r="AB86" s="91">
        <f t="shared" si="16"/>
        <v>0.45316476405469613</v>
      </c>
      <c r="AC86" s="91">
        <f t="shared" si="17"/>
        <v>0.41725460837191664</v>
      </c>
    </row>
    <row r="87" spans="1:29">
      <c r="A87" s="103" t="s">
        <v>127</v>
      </c>
      <c r="B87" s="104" t="s">
        <v>14</v>
      </c>
      <c r="C87" s="93" t="s">
        <v>47</v>
      </c>
      <c r="D87" s="93" t="s">
        <v>47</v>
      </c>
      <c r="E87" s="93" t="s">
        <v>47</v>
      </c>
      <c r="F87" s="93" t="s">
        <v>47</v>
      </c>
      <c r="G87" s="93" t="s">
        <v>47</v>
      </c>
      <c r="H87" s="105">
        <v>0.31436362732595802</v>
      </c>
      <c r="I87" s="105">
        <v>0.340375022282559</v>
      </c>
      <c r="J87" s="105">
        <v>0.31273504783322137</v>
      </c>
      <c r="K87" s="105">
        <v>0.33531240598522077</v>
      </c>
      <c r="L87" s="105">
        <v>0.29928488534196401</v>
      </c>
      <c r="M87" s="106">
        <v>0.32080399999999998</v>
      </c>
      <c r="O87" s="103" t="s">
        <v>127</v>
      </c>
      <c r="P87" s="104" t="s">
        <v>14</v>
      </c>
      <c r="Q87" s="105">
        <f t="shared" si="18"/>
        <v>0.31436362732595802</v>
      </c>
      <c r="R87" s="105">
        <f t="shared" si="10"/>
        <v>0.340375022282559</v>
      </c>
      <c r="S87" s="105">
        <f t="shared" si="11"/>
        <v>0.31273504783322137</v>
      </c>
      <c r="T87" s="105">
        <f t="shared" si="12"/>
        <v>0.33531240598522077</v>
      </c>
      <c r="U87" s="105">
        <f t="shared" si="13"/>
        <v>0.29928488534196401</v>
      </c>
      <c r="V87" s="86"/>
      <c r="W87" s="103" t="s">
        <v>127</v>
      </c>
      <c r="X87" s="104" t="s">
        <v>14</v>
      </c>
      <c r="Y87" s="105">
        <f t="shared" si="19"/>
        <v>0.31436362732595802</v>
      </c>
      <c r="Z87" s="105">
        <f t="shared" si="14"/>
        <v>0.340375022282559</v>
      </c>
      <c r="AA87" s="105">
        <f t="shared" si="15"/>
        <v>0.31273504783322137</v>
      </c>
      <c r="AB87" s="105">
        <f t="shared" si="16"/>
        <v>0.33531240598522077</v>
      </c>
      <c r="AC87" s="105">
        <f t="shared" si="17"/>
        <v>0.29928488534196401</v>
      </c>
    </row>
    <row r="88" spans="1:29">
      <c r="A88" s="89" t="s">
        <v>128</v>
      </c>
      <c r="B88" s="90" t="s">
        <v>14</v>
      </c>
      <c r="C88" s="93" t="s">
        <v>45</v>
      </c>
      <c r="D88" s="93" t="s">
        <v>45</v>
      </c>
      <c r="E88" s="93" t="s">
        <v>45</v>
      </c>
      <c r="F88" s="93" t="s">
        <v>45</v>
      </c>
      <c r="G88" s="93" t="s">
        <v>46</v>
      </c>
      <c r="H88" s="91">
        <v>0</v>
      </c>
      <c r="I88" s="91">
        <v>0</v>
      </c>
      <c r="J88" s="91">
        <v>0</v>
      </c>
      <c r="K88" s="91">
        <v>0</v>
      </c>
      <c r="L88" s="91">
        <v>0.3346439834134422</v>
      </c>
      <c r="M88" s="92">
        <v>0.34825600000000001</v>
      </c>
      <c r="O88" s="89" t="s">
        <v>128</v>
      </c>
      <c r="P88" s="90" t="s">
        <v>14</v>
      </c>
      <c r="Q88" s="91" t="str">
        <f t="shared" si="18"/>
        <v/>
      </c>
      <c r="R88" s="91" t="str">
        <f t="shared" si="10"/>
        <v/>
      </c>
      <c r="S88" s="91" t="str">
        <f t="shared" si="11"/>
        <v/>
      </c>
      <c r="T88" s="91" t="str">
        <f t="shared" si="12"/>
        <v/>
      </c>
      <c r="U88" s="91" t="str">
        <f t="shared" si="13"/>
        <v/>
      </c>
      <c r="V88" s="86"/>
      <c r="W88" s="89" t="s">
        <v>128</v>
      </c>
      <c r="X88" s="90" t="s">
        <v>14</v>
      </c>
      <c r="Y88" s="91">
        <f t="shared" si="19"/>
        <v>0.35506199999999999</v>
      </c>
      <c r="Z88" s="91">
        <f t="shared" si="14"/>
        <v>0.35506199999999999</v>
      </c>
      <c r="AA88" s="91">
        <f t="shared" si="15"/>
        <v>0.35506199999999999</v>
      </c>
      <c r="AB88" s="91">
        <f t="shared" si="16"/>
        <v>0.35506199999999999</v>
      </c>
      <c r="AC88" s="91">
        <f t="shared" si="17"/>
        <v>0.35506199999999999</v>
      </c>
    </row>
    <row r="89" spans="1:29">
      <c r="A89" s="103" t="s">
        <v>129</v>
      </c>
      <c r="B89" s="104" t="s">
        <v>14</v>
      </c>
      <c r="C89" s="93" t="s">
        <v>47</v>
      </c>
      <c r="D89" s="93" t="s">
        <v>47</v>
      </c>
      <c r="E89" s="93" t="s">
        <v>47</v>
      </c>
      <c r="F89" s="93" t="s">
        <v>47</v>
      </c>
      <c r="G89" s="93" t="s">
        <v>47</v>
      </c>
      <c r="H89" s="105">
        <v>0.22546389403880401</v>
      </c>
      <c r="I89" s="105">
        <v>0.29012459543378999</v>
      </c>
      <c r="J89" s="105">
        <v>0.23847288675799086</v>
      </c>
      <c r="K89" s="105">
        <v>0.29020462477231312</v>
      </c>
      <c r="L89" s="105">
        <v>0.27925306484018253</v>
      </c>
      <c r="M89" s="106">
        <v>0.26928400000000002</v>
      </c>
      <c r="O89" s="103" t="s">
        <v>129</v>
      </c>
      <c r="P89" s="104" t="s">
        <v>14</v>
      </c>
      <c r="Q89" s="105">
        <f t="shared" si="18"/>
        <v>0.22546389403880401</v>
      </c>
      <c r="R89" s="105">
        <f t="shared" si="10"/>
        <v>0.29012459543378999</v>
      </c>
      <c r="S89" s="105">
        <f t="shared" si="11"/>
        <v>0.23847288675799086</v>
      </c>
      <c r="T89" s="105">
        <f t="shared" si="12"/>
        <v>0.29020462477231312</v>
      </c>
      <c r="U89" s="105">
        <f t="shared" si="13"/>
        <v>0.27925306484018253</v>
      </c>
      <c r="V89" s="86"/>
      <c r="W89" s="103" t="s">
        <v>129</v>
      </c>
      <c r="X89" s="104" t="s">
        <v>14</v>
      </c>
      <c r="Y89" s="105">
        <f t="shared" si="19"/>
        <v>0.22546389403880401</v>
      </c>
      <c r="Z89" s="105">
        <f t="shared" si="14"/>
        <v>0.29012459543378999</v>
      </c>
      <c r="AA89" s="105">
        <f t="shared" si="15"/>
        <v>0.23847288675799086</v>
      </c>
      <c r="AB89" s="105">
        <f t="shared" si="16"/>
        <v>0.29020462477231312</v>
      </c>
      <c r="AC89" s="105">
        <f t="shared" si="17"/>
        <v>0.27925306484018253</v>
      </c>
    </row>
    <row r="90" spans="1:29">
      <c r="A90" s="89" t="s">
        <v>130</v>
      </c>
      <c r="B90" s="90" t="s">
        <v>12</v>
      </c>
      <c r="C90" s="93" t="s">
        <v>47</v>
      </c>
      <c r="D90" s="93" t="s">
        <v>47</v>
      </c>
      <c r="E90" s="93" t="s">
        <v>47</v>
      </c>
      <c r="F90" s="93" t="s">
        <v>47</v>
      </c>
      <c r="G90" s="93" t="s">
        <v>47</v>
      </c>
      <c r="H90" s="91">
        <v>0.78039047981145004</v>
      </c>
      <c r="I90" s="91">
        <v>0.80621774296058402</v>
      </c>
      <c r="J90" s="91">
        <v>0.85448870288613321</v>
      </c>
      <c r="K90" s="91">
        <v>0.78365033396564943</v>
      </c>
      <c r="L90" s="91">
        <v>0.82679639772559577</v>
      </c>
      <c r="M90" s="92">
        <v>0.80555500000000002</v>
      </c>
      <c r="O90" s="89" t="s">
        <v>130</v>
      </c>
      <c r="P90" s="90" t="s">
        <v>12</v>
      </c>
      <c r="Q90" s="91">
        <f t="shared" si="18"/>
        <v>0.78039047981145004</v>
      </c>
      <c r="R90" s="91">
        <f t="shared" si="10"/>
        <v>0.80621774296058402</v>
      </c>
      <c r="S90" s="91">
        <f t="shared" si="11"/>
        <v>0.85448870288613321</v>
      </c>
      <c r="T90" s="91">
        <f t="shared" si="12"/>
        <v>0.78365033396564943</v>
      </c>
      <c r="U90" s="91">
        <f t="shared" si="13"/>
        <v>0.82679639772559577</v>
      </c>
      <c r="V90" s="86"/>
      <c r="W90" s="89" t="s">
        <v>130</v>
      </c>
      <c r="X90" s="90" t="s">
        <v>12</v>
      </c>
      <c r="Y90" s="91">
        <f t="shared" si="19"/>
        <v>0.78039047981145004</v>
      </c>
      <c r="Z90" s="91">
        <f t="shared" si="14"/>
        <v>0.80621774296058402</v>
      </c>
      <c r="AA90" s="91">
        <f t="shared" si="15"/>
        <v>0.85448870288613321</v>
      </c>
      <c r="AB90" s="91">
        <f t="shared" si="16"/>
        <v>0.78365033396564943</v>
      </c>
      <c r="AC90" s="91">
        <f t="shared" si="17"/>
        <v>0.82679639772559577</v>
      </c>
    </row>
    <row r="91" spans="1:29">
      <c r="A91" s="103" t="s">
        <v>131</v>
      </c>
      <c r="B91" s="104" t="s">
        <v>12</v>
      </c>
      <c r="C91" s="93" t="s">
        <v>47</v>
      </c>
      <c r="D91" s="93" t="s">
        <v>47</v>
      </c>
      <c r="E91" s="93" t="s">
        <v>47</v>
      </c>
      <c r="F91" s="93" t="s">
        <v>47</v>
      </c>
      <c r="G91" s="93" t="s">
        <v>47</v>
      </c>
      <c r="H91" s="105">
        <v>0.79616878170588201</v>
      </c>
      <c r="I91" s="105">
        <v>0.85161689582172095</v>
      </c>
      <c r="J91" s="105">
        <v>0.77351182144216135</v>
      </c>
      <c r="K91" s="105">
        <v>0.81947872134942323</v>
      </c>
      <c r="L91" s="105">
        <v>0.72348830606609971</v>
      </c>
      <c r="M91" s="106">
        <v>0.79638600000000004</v>
      </c>
      <c r="O91" s="103" t="s">
        <v>131</v>
      </c>
      <c r="P91" s="104" t="s">
        <v>12</v>
      </c>
      <c r="Q91" s="105">
        <f t="shared" si="18"/>
        <v>0.79616878170588201</v>
      </c>
      <c r="R91" s="105">
        <f t="shared" si="10"/>
        <v>0.85161689582172095</v>
      </c>
      <c r="S91" s="105">
        <f t="shared" si="11"/>
        <v>0.77351182144216135</v>
      </c>
      <c r="T91" s="105">
        <f t="shared" si="12"/>
        <v>0.81947872134942323</v>
      </c>
      <c r="U91" s="105">
        <f t="shared" si="13"/>
        <v>0.72348830606609971</v>
      </c>
      <c r="V91" s="86"/>
      <c r="W91" s="103" t="s">
        <v>131</v>
      </c>
      <c r="X91" s="104" t="s">
        <v>12</v>
      </c>
      <c r="Y91" s="105">
        <f t="shared" si="19"/>
        <v>0.79616878170588201</v>
      </c>
      <c r="Z91" s="105">
        <f t="shared" si="14"/>
        <v>0.85161689582172095</v>
      </c>
      <c r="AA91" s="105">
        <f t="shared" si="15"/>
        <v>0.77351182144216135</v>
      </c>
      <c r="AB91" s="105">
        <f t="shared" si="16"/>
        <v>0.81947872134942323</v>
      </c>
      <c r="AC91" s="105">
        <f t="shared" si="17"/>
        <v>0.72348830606609971</v>
      </c>
    </row>
    <row r="92" spans="1:29">
      <c r="A92" s="89" t="s">
        <v>132</v>
      </c>
      <c r="B92" s="90" t="s">
        <v>12</v>
      </c>
      <c r="C92" s="93" t="s">
        <v>47</v>
      </c>
      <c r="D92" s="93" t="s">
        <v>47</v>
      </c>
      <c r="E92" s="93" t="s">
        <v>47</v>
      </c>
      <c r="F92" s="93" t="s">
        <v>47</v>
      </c>
      <c r="G92" s="93" t="s">
        <v>47</v>
      </c>
      <c r="H92" s="91">
        <v>0.71226459331399705</v>
      </c>
      <c r="I92" s="91">
        <v>0.834643153267142</v>
      </c>
      <c r="J92" s="91">
        <v>0.79846247702907991</v>
      </c>
      <c r="K92" s="91">
        <v>0.72333861562192603</v>
      </c>
      <c r="L92" s="91">
        <v>8.5018529086456615E-2</v>
      </c>
      <c r="M92" s="92">
        <v>0.74468900000000005</v>
      </c>
      <c r="O92" s="89" t="s">
        <v>132</v>
      </c>
      <c r="P92" s="90" t="s">
        <v>12</v>
      </c>
      <c r="Q92" s="91">
        <f t="shared" si="18"/>
        <v>0.71226459331399705</v>
      </c>
      <c r="R92" s="91">
        <f t="shared" si="10"/>
        <v>0.834643153267142</v>
      </c>
      <c r="S92" s="91">
        <f t="shared" si="11"/>
        <v>0.79846247702907991</v>
      </c>
      <c r="T92" s="91">
        <f t="shared" si="12"/>
        <v>0.72333861562192603</v>
      </c>
      <c r="U92" s="91">
        <f t="shared" si="13"/>
        <v>8.5018529086456615E-2</v>
      </c>
      <c r="V92" s="86"/>
      <c r="W92" s="89" t="s">
        <v>132</v>
      </c>
      <c r="X92" s="90" t="s">
        <v>12</v>
      </c>
      <c r="Y92" s="91">
        <f t="shared" si="19"/>
        <v>0.71226459331399705</v>
      </c>
      <c r="Z92" s="91">
        <f t="shared" si="14"/>
        <v>0.834643153267142</v>
      </c>
      <c r="AA92" s="91">
        <f t="shared" si="15"/>
        <v>0.79846247702907991</v>
      </c>
      <c r="AB92" s="91">
        <f t="shared" si="16"/>
        <v>0.72333861562192603</v>
      </c>
      <c r="AC92" s="91">
        <f t="shared" si="17"/>
        <v>8.5018529086456615E-2</v>
      </c>
    </row>
    <row r="93" spans="1:29">
      <c r="A93" s="103" t="s">
        <v>133</v>
      </c>
      <c r="B93" s="104" t="s">
        <v>13</v>
      </c>
      <c r="C93" s="93" t="s">
        <v>45</v>
      </c>
      <c r="D93" s="93" t="s">
        <v>45</v>
      </c>
      <c r="E93" s="93" t="s">
        <v>45</v>
      </c>
      <c r="F93" s="93" t="s">
        <v>46</v>
      </c>
      <c r="G93" s="93" t="s">
        <v>47</v>
      </c>
      <c r="H93" s="105">
        <v>0</v>
      </c>
      <c r="I93" s="105">
        <v>0</v>
      </c>
      <c r="J93" s="105">
        <v>0</v>
      </c>
      <c r="K93" s="105">
        <v>0.35773342224499027</v>
      </c>
      <c r="L93" s="105">
        <v>0.50027818122146195</v>
      </c>
      <c r="M93" s="106">
        <v>0.44672400000000001</v>
      </c>
      <c r="O93" s="103" t="s">
        <v>133</v>
      </c>
      <c r="P93" s="104" t="s">
        <v>13</v>
      </c>
      <c r="Q93" s="105" t="str">
        <f t="shared" si="18"/>
        <v/>
      </c>
      <c r="R93" s="105" t="str">
        <f t="shared" si="10"/>
        <v/>
      </c>
      <c r="S93" s="105" t="str">
        <f t="shared" si="11"/>
        <v/>
      </c>
      <c r="T93" s="105" t="str">
        <f t="shared" si="12"/>
        <v/>
      </c>
      <c r="U93" s="105">
        <f t="shared" si="13"/>
        <v>0.50027818122146195</v>
      </c>
      <c r="V93" s="86"/>
      <c r="W93" s="103" t="s">
        <v>133</v>
      </c>
      <c r="X93" s="104" t="s">
        <v>13</v>
      </c>
      <c r="Y93" s="105">
        <f t="shared" si="19"/>
        <v>0.48216100000000001</v>
      </c>
      <c r="Z93" s="105">
        <f t="shared" si="14"/>
        <v>0.48216100000000001</v>
      </c>
      <c r="AA93" s="105">
        <f t="shared" si="15"/>
        <v>0.48216100000000001</v>
      </c>
      <c r="AB93" s="105">
        <f t="shared" si="16"/>
        <v>0.48216100000000001</v>
      </c>
      <c r="AC93" s="105">
        <f t="shared" si="17"/>
        <v>0.50027818122146195</v>
      </c>
    </row>
    <row r="94" spans="1:29">
      <c r="A94" s="89" t="s">
        <v>134</v>
      </c>
      <c r="B94" s="90" t="s">
        <v>13</v>
      </c>
      <c r="C94" s="93" t="s">
        <v>45</v>
      </c>
      <c r="D94" s="93" t="s">
        <v>45</v>
      </c>
      <c r="E94" s="93" t="s">
        <v>46</v>
      </c>
      <c r="F94" s="93" t="s">
        <v>47</v>
      </c>
      <c r="G94" s="93" t="s">
        <v>47</v>
      </c>
      <c r="H94" s="91">
        <v>0</v>
      </c>
      <c r="I94" s="91">
        <v>0</v>
      </c>
      <c r="J94" s="91">
        <v>0.39492936849315069</v>
      </c>
      <c r="K94" s="91">
        <v>0.56165959016393507</v>
      </c>
      <c r="L94" s="91">
        <v>0.52537210644977195</v>
      </c>
      <c r="M94" s="92">
        <v>0.49398700000000001</v>
      </c>
      <c r="O94" s="89" t="s">
        <v>134</v>
      </c>
      <c r="P94" s="90" t="s">
        <v>13</v>
      </c>
      <c r="Q94" s="91" t="str">
        <f t="shared" si="18"/>
        <v/>
      </c>
      <c r="R94" s="91" t="str">
        <f t="shared" si="10"/>
        <v/>
      </c>
      <c r="S94" s="91" t="str">
        <f t="shared" si="11"/>
        <v/>
      </c>
      <c r="T94" s="91">
        <f t="shared" si="12"/>
        <v>0.56165959016393507</v>
      </c>
      <c r="U94" s="91">
        <f t="shared" si="13"/>
        <v>0.52537210644977195</v>
      </c>
      <c r="V94" s="86"/>
      <c r="W94" s="89" t="s">
        <v>134</v>
      </c>
      <c r="X94" s="90" t="s">
        <v>13</v>
      </c>
      <c r="Y94" s="91">
        <f t="shared" si="19"/>
        <v>0.48216100000000001</v>
      </c>
      <c r="Z94" s="91">
        <f t="shared" si="14"/>
        <v>0.48216100000000001</v>
      </c>
      <c r="AA94" s="91">
        <f t="shared" si="15"/>
        <v>0.48216100000000001</v>
      </c>
      <c r="AB94" s="91">
        <f t="shared" si="16"/>
        <v>0.56165959016393507</v>
      </c>
      <c r="AC94" s="91">
        <f t="shared" si="17"/>
        <v>0.52537210644977195</v>
      </c>
    </row>
    <row r="95" spans="1:29">
      <c r="A95" s="103" t="s">
        <v>135</v>
      </c>
      <c r="B95" s="104" t="s">
        <v>13</v>
      </c>
      <c r="C95" s="93" t="s">
        <v>45</v>
      </c>
      <c r="D95" s="93" t="s">
        <v>45</v>
      </c>
      <c r="E95" s="93" t="s">
        <v>45</v>
      </c>
      <c r="F95" s="93" t="s">
        <v>46</v>
      </c>
      <c r="G95" s="93" t="s">
        <v>47</v>
      </c>
      <c r="H95" s="105">
        <v>0</v>
      </c>
      <c r="I95" s="105">
        <v>0</v>
      </c>
      <c r="J95" s="105">
        <v>0</v>
      </c>
      <c r="K95" s="105">
        <v>0.45321652703779525</v>
      </c>
      <c r="L95" s="105">
        <v>0.50952553767123065</v>
      </c>
      <c r="M95" s="106">
        <v>0.48163400000000001</v>
      </c>
      <c r="O95" s="103" t="s">
        <v>135</v>
      </c>
      <c r="P95" s="104" t="s">
        <v>13</v>
      </c>
      <c r="Q95" s="105" t="str">
        <f t="shared" si="18"/>
        <v/>
      </c>
      <c r="R95" s="105" t="str">
        <f t="shared" si="10"/>
        <v/>
      </c>
      <c r="S95" s="105" t="str">
        <f t="shared" si="11"/>
        <v/>
      </c>
      <c r="T95" s="105" t="str">
        <f t="shared" si="12"/>
        <v/>
      </c>
      <c r="U95" s="105">
        <f t="shared" si="13"/>
        <v>0.50952553767123065</v>
      </c>
      <c r="V95" s="86"/>
      <c r="W95" s="103" t="s">
        <v>135</v>
      </c>
      <c r="X95" s="104" t="s">
        <v>13</v>
      </c>
      <c r="Y95" s="105">
        <f t="shared" si="19"/>
        <v>0.48216100000000001</v>
      </c>
      <c r="Z95" s="105">
        <f t="shared" si="14"/>
        <v>0.48216100000000001</v>
      </c>
      <c r="AA95" s="105">
        <f t="shared" si="15"/>
        <v>0.48216100000000001</v>
      </c>
      <c r="AB95" s="105">
        <f t="shared" si="16"/>
        <v>0.48216100000000001</v>
      </c>
      <c r="AC95" s="105">
        <f t="shared" si="17"/>
        <v>0.50952553767123065</v>
      </c>
    </row>
    <row r="96" spans="1:29">
      <c r="A96" s="89" t="s">
        <v>136</v>
      </c>
      <c r="B96" s="90" t="s">
        <v>13</v>
      </c>
      <c r="C96" s="93" t="s">
        <v>47</v>
      </c>
      <c r="D96" s="93" t="s">
        <v>47</v>
      </c>
      <c r="E96" s="93" t="s">
        <v>47</v>
      </c>
      <c r="F96" s="93" t="s">
        <v>47</v>
      </c>
      <c r="G96" s="93" t="s">
        <v>47</v>
      </c>
      <c r="H96" s="91">
        <v>0.59719514476961399</v>
      </c>
      <c r="I96" s="91">
        <v>0.54991295973432897</v>
      </c>
      <c r="J96" s="91">
        <v>0.46835106268161059</v>
      </c>
      <c r="K96" s="91">
        <v>0.50307174097532537</v>
      </c>
      <c r="L96" s="91">
        <v>0.47468159194686627</v>
      </c>
      <c r="M96" s="92">
        <v>0.50922199999999995</v>
      </c>
      <c r="O96" s="89" t="s">
        <v>136</v>
      </c>
      <c r="P96" s="90" t="s">
        <v>13</v>
      </c>
      <c r="Q96" s="91">
        <f t="shared" si="18"/>
        <v>0.59719514476961399</v>
      </c>
      <c r="R96" s="91">
        <f t="shared" si="10"/>
        <v>0.54991295973432897</v>
      </c>
      <c r="S96" s="91">
        <f t="shared" si="11"/>
        <v>0.46835106268161059</v>
      </c>
      <c r="T96" s="91">
        <f t="shared" si="12"/>
        <v>0.50307174097532537</v>
      </c>
      <c r="U96" s="91">
        <f t="shared" si="13"/>
        <v>0.47468159194686627</v>
      </c>
      <c r="V96" s="86"/>
      <c r="W96" s="89" t="s">
        <v>136</v>
      </c>
      <c r="X96" s="90" t="s">
        <v>13</v>
      </c>
      <c r="Y96" s="91">
        <f t="shared" si="19"/>
        <v>0.59719514476961399</v>
      </c>
      <c r="Z96" s="91">
        <f t="shared" si="14"/>
        <v>0.54991295973432897</v>
      </c>
      <c r="AA96" s="91">
        <f t="shared" si="15"/>
        <v>0.46835106268161059</v>
      </c>
      <c r="AB96" s="91">
        <f t="shared" si="16"/>
        <v>0.50307174097532537</v>
      </c>
      <c r="AC96" s="91">
        <f t="shared" si="17"/>
        <v>0.47468159194686627</v>
      </c>
    </row>
    <row r="97" spans="1:29">
      <c r="A97" s="103" t="s">
        <v>137</v>
      </c>
      <c r="B97" s="104" t="s">
        <v>12</v>
      </c>
      <c r="C97" s="93" t="s">
        <v>47</v>
      </c>
      <c r="D97" s="93" t="s">
        <v>47</v>
      </c>
      <c r="E97" s="93" t="s">
        <v>47</v>
      </c>
      <c r="F97" s="93" t="s">
        <v>47</v>
      </c>
      <c r="G97" s="93" t="s">
        <v>47</v>
      </c>
      <c r="H97" s="105">
        <v>0.83293933870734604</v>
      </c>
      <c r="I97" s="105">
        <v>0.79864447069802602</v>
      </c>
      <c r="J97" s="105">
        <v>0.24081254208075922</v>
      </c>
      <c r="K97" s="105">
        <v>0.14312532240437167</v>
      </c>
      <c r="L97" s="105">
        <v>0.4967169097031961</v>
      </c>
      <c r="M97" s="106">
        <v>0.51205800000000001</v>
      </c>
      <c r="O97" s="103" t="s">
        <v>137</v>
      </c>
      <c r="P97" s="104" t="s">
        <v>12</v>
      </c>
      <c r="Q97" s="105">
        <f t="shared" si="18"/>
        <v>0.83293933870734604</v>
      </c>
      <c r="R97" s="105">
        <f t="shared" si="10"/>
        <v>0.79864447069802602</v>
      </c>
      <c r="S97" s="105">
        <f t="shared" si="11"/>
        <v>0.24081254208075922</v>
      </c>
      <c r="T97" s="105">
        <f t="shared" si="12"/>
        <v>0.14312532240437167</v>
      </c>
      <c r="U97" s="105">
        <f t="shared" si="13"/>
        <v>0.4967169097031961</v>
      </c>
      <c r="V97" s="86"/>
      <c r="W97" s="103" t="s">
        <v>137</v>
      </c>
      <c r="X97" s="104" t="s">
        <v>12</v>
      </c>
      <c r="Y97" s="105">
        <f t="shared" si="19"/>
        <v>0.83293933870734604</v>
      </c>
      <c r="Z97" s="105">
        <f t="shared" si="14"/>
        <v>0.79864447069802602</v>
      </c>
      <c r="AA97" s="105">
        <f t="shared" si="15"/>
        <v>0.24081254208075922</v>
      </c>
      <c r="AB97" s="105">
        <f t="shared" si="16"/>
        <v>0.14312532240437167</v>
      </c>
      <c r="AC97" s="105">
        <f t="shared" si="17"/>
        <v>0.4967169097031961</v>
      </c>
    </row>
    <row r="98" spans="1:29">
      <c r="A98" s="89" t="s">
        <v>138</v>
      </c>
      <c r="B98" s="90" t="s">
        <v>8</v>
      </c>
      <c r="C98" s="93" t="s">
        <v>47</v>
      </c>
      <c r="D98" s="93" t="s">
        <v>47</v>
      </c>
      <c r="E98" s="93" t="s">
        <v>47</v>
      </c>
      <c r="F98" s="93" t="s">
        <v>47</v>
      </c>
      <c r="G98" s="93" t="s">
        <v>47</v>
      </c>
      <c r="H98" s="91">
        <v>0.71955030591358005</v>
      </c>
      <c r="I98" s="91">
        <v>0.64317510881300999</v>
      </c>
      <c r="J98" s="91">
        <v>0.72998010127763913</v>
      </c>
      <c r="K98" s="91">
        <v>0.69294584589536445</v>
      </c>
      <c r="L98" s="91">
        <v>0.6974127329966876</v>
      </c>
      <c r="M98" s="92">
        <v>0.70330300000000001</v>
      </c>
      <c r="O98" s="89" t="s">
        <v>138</v>
      </c>
      <c r="P98" s="90" t="s">
        <v>8</v>
      </c>
      <c r="Q98" s="91">
        <f t="shared" si="18"/>
        <v>0.71955030591358005</v>
      </c>
      <c r="R98" s="91">
        <f t="shared" si="10"/>
        <v>0.64317510881300999</v>
      </c>
      <c r="S98" s="91">
        <f t="shared" si="11"/>
        <v>0.72998010127763913</v>
      </c>
      <c r="T98" s="91">
        <f t="shared" si="12"/>
        <v>0.69294584589536445</v>
      </c>
      <c r="U98" s="91">
        <f t="shared" si="13"/>
        <v>0.6974127329966876</v>
      </c>
      <c r="V98" s="86"/>
      <c r="W98" s="89" t="s">
        <v>138</v>
      </c>
      <c r="X98" s="90" t="s">
        <v>8</v>
      </c>
      <c r="Y98" s="91">
        <f t="shared" si="19"/>
        <v>0.71955030591358005</v>
      </c>
      <c r="Z98" s="91">
        <f t="shared" si="14"/>
        <v>0.64317510881300999</v>
      </c>
      <c r="AA98" s="91">
        <f t="shared" si="15"/>
        <v>0.72998010127763913</v>
      </c>
      <c r="AB98" s="91">
        <f t="shared" si="16"/>
        <v>0.69294584589536445</v>
      </c>
      <c r="AC98" s="91">
        <f t="shared" si="17"/>
        <v>0.6974127329966876</v>
      </c>
    </row>
    <row r="99" spans="1:29">
      <c r="A99" s="103" t="s">
        <v>139</v>
      </c>
      <c r="B99" s="104" t="s">
        <v>10</v>
      </c>
      <c r="C99" s="93" t="s">
        <v>47</v>
      </c>
      <c r="D99" s="93" t="s">
        <v>47</v>
      </c>
      <c r="E99" s="93" t="s">
        <v>47</v>
      </c>
      <c r="F99" s="93" t="s">
        <v>47</v>
      </c>
      <c r="G99" s="93" t="s">
        <v>47</v>
      </c>
      <c r="H99" s="105">
        <v>8.4737442922374403E-4</v>
      </c>
      <c r="I99" s="105">
        <v>7.4029109589041097E-4</v>
      </c>
      <c r="J99" s="105">
        <v>2.8769243313763864E-4</v>
      </c>
      <c r="K99" s="105">
        <v>1.7888962073900603E-3</v>
      </c>
      <c r="L99" s="105">
        <v>4.2963633398564909E-4</v>
      </c>
      <c r="M99" s="106">
        <v>6.7199999999999996E-4</v>
      </c>
      <c r="O99" s="103" t="s">
        <v>139</v>
      </c>
      <c r="P99" s="104" t="s">
        <v>10</v>
      </c>
      <c r="Q99" s="105">
        <f t="shared" si="18"/>
        <v>8.4737442922374403E-4</v>
      </c>
      <c r="R99" s="105">
        <f t="shared" si="10"/>
        <v>7.4029109589041097E-4</v>
      </c>
      <c r="S99" s="105">
        <f t="shared" si="11"/>
        <v>2.8769243313763864E-4</v>
      </c>
      <c r="T99" s="105">
        <f t="shared" si="12"/>
        <v>1.7888962073900603E-3</v>
      </c>
      <c r="U99" s="105">
        <f t="shared" si="13"/>
        <v>4.2963633398564909E-4</v>
      </c>
      <c r="V99" s="86"/>
      <c r="W99" s="103" t="s">
        <v>139</v>
      </c>
      <c r="X99" s="104" t="s">
        <v>10</v>
      </c>
      <c r="Y99" s="105">
        <f t="shared" si="19"/>
        <v>8.4737442922374403E-4</v>
      </c>
      <c r="Z99" s="105">
        <f t="shared" si="14"/>
        <v>7.4029109589041097E-4</v>
      </c>
      <c r="AA99" s="105">
        <f t="shared" si="15"/>
        <v>2.8769243313763864E-4</v>
      </c>
      <c r="AB99" s="105">
        <f t="shared" si="16"/>
        <v>1.7888962073900603E-3</v>
      </c>
      <c r="AC99" s="105">
        <f t="shared" si="17"/>
        <v>4.2963633398564909E-4</v>
      </c>
    </row>
    <row r="100" spans="1:29">
      <c r="A100" s="89" t="s">
        <v>140</v>
      </c>
      <c r="B100" s="90" t="s">
        <v>16</v>
      </c>
      <c r="C100" s="93" t="s">
        <v>45</v>
      </c>
      <c r="D100" s="93" t="s">
        <v>45</v>
      </c>
      <c r="E100" s="93" t="s">
        <v>47</v>
      </c>
      <c r="F100" s="93" t="s">
        <v>47</v>
      </c>
      <c r="G100" s="93" t="s">
        <v>47</v>
      </c>
      <c r="H100" s="91">
        <v>0</v>
      </c>
      <c r="I100" s="91">
        <v>0</v>
      </c>
      <c r="J100" s="91">
        <v>0.36313469441517388</v>
      </c>
      <c r="K100" s="91">
        <v>0.4354790966092178</v>
      </c>
      <c r="L100" s="91">
        <v>0.45164362486828141</v>
      </c>
      <c r="M100" s="92">
        <v>0.41675200000000001</v>
      </c>
      <c r="O100" s="89" t="s">
        <v>140</v>
      </c>
      <c r="P100" s="90" t="s">
        <v>16</v>
      </c>
      <c r="Q100" s="91" t="str">
        <f t="shared" si="18"/>
        <v/>
      </c>
      <c r="R100" s="91" t="str">
        <f t="shared" si="10"/>
        <v/>
      </c>
      <c r="S100" s="91">
        <f t="shared" si="11"/>
        <v>0.36313469441517388</v>
      </c>
      <c r="T100" s="91">
        <f t="shared" si="12"/>
        <v>0.4354790966092178</v>
      </c>
      <c r="U100" s="91">
        <f t="shared" si="13"/>
        <v>0.45164362486828141</v>
      </c>
      <c r="V100" s="86"/>
      <c r="W100" s="89" t="s">
        <v>140</v>
      </c>
      <c r="X100" s="90" t="s">
        <v>16</v>
      </c>
      <c r="Y100" s="91">
        <f t="shared" si="19"/>
        <v>0.43168400000000001</v>
      </c>
      <c r="Z100" s="91">
        <f t="shared" si="14"/>
        <v>0.43168400000000001</v>
      </c>
      <c r="AA100" s="91">
        <f t="shared" si="15"/>
        <v>0.36313469441517388</v>
      </c>
      <c r="AB100" s="91">
        <f t="shared" si="16"/>
        <v>0.4354790966092178</v>
      </c>
      <c r="AC100" s="91">
        <f t="shared" si="17"/>
        <v>0.45164362486828141</v>
      </c>
    </row>
    <row r="101" spans="1:29">
      <c r="A101" s="103" t="s">
        <v>141</v>
      </c>
      <c r="B101" s="104" t="s">
        <v>8</v>
      </c>
      <c r="C101" s="93" t="s">
        <v>47</v>
      </c>
      <c r="D101" s="93" t="s">
        <v>47</v>
      </c>
      <c r="E101" s="93" t="s">
        <v>47</v>
      </c>
      <c r="F101" s="93" t="s">
        <v>47</v>
      </c>
      <c r="G101" s="93" t="s">
        <v>47</v>
      </c>
      <c r="H101" s="105">
        <v>0.28607587136916801</v>
      </c>
      <c r="I101" s="105">
        <v>0.38695736550848198</v>
      </c>
      <c r="J101" s="105">
        <v>0.40368734494541719</v>
      </c>
      <c r="K101" s="105">
        <v>0.27317280048613402</v>
      </c>
      <c r="L101" s="105">
        <v>0.29368909522513437</v>
      </c>
      <c r="M101" s="106">
        <v>0.322241</v>
      </c>
      <c r="O101" s="103" t="s">
        <v>141</v>
      </c>
      <c r="P101" s="104" t="s">
        <v>8</v>
      </c>
      <c r="Q101" s="105">
        <f t="shared" si="18"/>
        <v>0.28607587136916801</v>
      </c>
      <c r="R101" s="105">
        <f t="shared" si="10"/>
        <v>0.38695736550848198</v>
      </c>
      <c r="S101" s="105">
        <f t="shared" si="11"/>
        <v>0.40368734494541719</v>
      </c>
      <c r="T101" s="105">
        <f t="shared" si="12"/>
        <v>0.27317280048613402</v>
      </c>
      <c r="U101" s="105">
        <f t="shared" si="13"/>
        <v>0.29368909522513437</v>
      </c>
      <c r="V101" s="86"/>
      <c r="W101" s="103" t="s">
        <v>141</v>
      </c>
      <c r="X101" s="104" t="s">
        <v>8</v>
      </c>
      <c r="Y101" s="105">
        <f t="shared" si="19"/>
        <v>0.28607587136916801</v>
      </c>
      <c r="Z101" s="105">
        <f t="shared" si="14"/>
        <v>0.38695736550848198</v>
      </c>
      <c r="AA101" s="105">
        <f t="shared" si="15"/>
        <v>0.40368734494541719</v>
      </c>
      <c r="AB101" s="105">
        <f t="shared" si="16"/>
        <v>0.27317280048613402</v>
      </c>
      <c r="AC101" s="105">
        <f t="shared" si="17"/>
        <v>0.29368909522513437</v>
      </c>
    </row>
    <row r="102" spans="1:29">
      <c r="A102" s="89" t="s">
        <v>142</v>
      </c>
      <c r="B102" s="90" t="s">
        <v>14</v>
      </c>
      <c r="C102" s="93" t="s">
        <v>45</v>
      </c>
      <c r="D102" s="93" t="s">
        <v>46</v>
      </c>
      <c r="E102" s="93" t="s">
        <v>47</v>
      </c>
      <c r="F102" s="93" t="s">
        <v>47</v>
      </c>
      <c r="G102" s="93" t="s">
        <v>47</v>
      </c>
      <c r="H102" s="91">
        <v>0</v>
      </c>
      <c r="I102" s="91">
        <v>0.36985799560252186</v>
      </c>
      <c r="J102" s="91">
        <v>0.23849287163876204</v>
      </c>
      <c r="K102" s="91">
        <v>0.2479895264116595</v>
      </c>
      <c r="L102" s="91">
        <v>0.22258632673769871</v>
      </c>
      <c r="M102" s="92">
        <v>0.23635600000000001</v>
      </c>
      <c r="O102" s="89" t="s">
        <v>142</v>
      </c>
      <c r="P102" s="90" t="s">
        <v>14</v>
      </c>
      <c r="Q102" s="91" t="str">
        <f t="shared" si="18"/>
        <v/>
      </c>
      <c r="R102" s="91" t="str">
        <f t="shared" si="10"/>
        <v/>
      </c>
      <c r="S102" s="91">
        <f t="shared" si="11"/>
        <v>0.23849287163876204</v>
      </c>
      <c r="T102" s="91">
        <f t="shared" si="12"/>
        <v>0.2479895264116595</v>
      </c>
      <c r="U102" s="91">
        <f t="shared" si="13"/>
        <v>0.22258632673769871</v>
      </c>
      <c r="V102" s="86"/>
      <c r="W102" s="89" t="s">
        <v>142</v>
      </c>
      <c r="X102" s="90" t="s">
        <v>14</v>
      </c>
      <c r="Y102" s="91">
        <f t="shared" si="19"/>
        <v>0.35506199999999999</v>
      </c>
      <c r="Z102" s="91">
        <f t="shared" si="14"/>
        <v>0.35506199999999999</v>
      </c>
      <c r="AA102" s="91">
        <f t="shared" si="15"/>
        <v>0.23849287163876204</v>
      </c>
      <c r="AB102" s="91">
        <f t="shared" si="16"/>
        <v>0.2479895264116595</v>
      </c>
      <c r="AC102" s="91">
        <f t="shared" si="17"/>
        <v>0.22258632673769871</v>
      </c>
    </row>
    <row r="103" spans="1:29">
      <c r="A103" s="103" t="s">
        <v>143</v>
      </c>
      <c r="B103" s="104" t="s">
        <v>8</v>
      </c>
      <c r="C103" s="93" t="s">
        <v>45</v>
      </c>
      <c r="D103" s="93" t="s">
        <v>45</v>
      </c>
      <c r="E103" s="93" t="s">
        <v>45</v>
      </c>
      <c r="F103" s="93" t="s">
        <v>45</v>
      </c>
      <c r="G103" s="93" t="s">
        <v>46</v>
      </c>
      <c r="H103" s="105">
        <v>0</v>
      </c>
      <c r="I103" s="105">
        <v>0</v>
      </c>
      <c r="J103" s="105">
        <v>0</v>
      </c>
      <c r="K103" s="105">
        <v>0</v>
      </c>
      <c r="L103" s="105">
        <v>0.41092982888127855</v>
      </c>
      <c r="M103" s="106">
        <v>0.47936899999999999</v>
      </c>
      <c r="O103" s="103" t="s">
        <v>143</v>
      </c>
      <c r="P103" s="104" t="s">
        <v>8</v>
      </c>
      <c r="Q103" s="105" t="str">
        <f t="shared" si="18"/>
        <v/>
      </c>
      <c r="R103" s="105" t="str">
        <f t="shared" si="10"/>
        <v/>
      </c>
      <c r="S103" s="105" t="str">
        <f t="shared" si="11"/>
        <v/>
      </c>
      <c r="T103" s="105" t="str">
        <f t="shared" si="12"/>
        <v/>
      </c>
      <c r="U103" s="105" t="str">
        <f t="shared" si="13"/>
        <v/>
      </c>
      <c r="V103" s="86"/>
      <c r="W103" s="103" t="s">
        <v>143</v>
      </c>
      <c r="X103" s="104" t="s">
        <v>8</v>
      </c>
      <c r="Y103" s="105">
        <f t="shared" si="19"/>
        <v>0.51358899999999996</v>
      </c>
      <c r="Z103" s="105">
        <f t="shared" si="14"/>
        <v>0.51358899999999996</v>
      </c>
      <c r="AA103" s="105">
        <f t="shared" si="15"/>
        <v>0.51358899999999996</v>
      </c>
      <c r="AB103" s="105">
        <f t="shared" si="16"/>
        <v>0.51358899999999996</v>
      </c>
      <c r="AC103" s="105">
        <f t="shared" si="17"/>
        <v>0.51358899999999996</v>
      </c>
    </row>
    <row r="104" spans="1:29">
      <c r="A104" s="89" t="s">
        <v>144</v>
      </c>
      <c r="B104" s="90" t="s">
        <v>14</v>
      </c>
      <c r="C104" s="93" t="s">
        <v>47</v>
      </c>
      <c r="D104" s="93" t="s">
        <v>47</v>
      </c>
      <c r="E104" s="93" t="s">
        <v>47</v>
      </c>
      <c r="F104" s="93" t="s">
        <v>47</v>
      </c>
      <c r="G104" s="93" t="s">
        <v>47</v>
      </c>
      <c r="H104" s="91">
        <v>0.46534190349621801</v>
      </c>
      <c r="I104" s="91">
        <v>0.56750149253731297</v>
      </c>
      <c r="J104" s="91">
        <v>0.49769907653513257</v>
      </c>
      <c r="K104" s="91">
        <v>0.44217990987684513</v>
      </c>
      <c r="L104" s="91">
        <v>0.41228141313978006</v>
      </c>
      <c r="M104" s="92">
        <v>0.46840700000000002</v>
      </c>
      <c r="O104" s="89" t="s">
        <v>144</v>
      </c>
      <c r="P104" s="90" t="s">
        <v>14</v>
      </c>
      <c r="Q104" s="91">
        <f t="shared" si="18"/>
        <v>0.46534190349621801</v>
      </c>
      <c r="R104" s="91">
        <f t="shared" si="10"/>
        <v>0.56750149253731297</v>
      </c>
      <c r="S104" s="91">
        <f t="shared" si="11"/>
        <v>0.49769907653513257</v>
      </c>
      <c r="T104" s="91">
        <f t="shared" si="12"/>
        <v>0.44217990987684513</v>
      </c>
      <c r="U104" s="91">
        <f t="shared" si="13"/>
        <v>0.41228141313978006</v>
      </c>
      <c r="V104" s="86"/>
      <c r="W104" s="89" t="s">
        <v>144</v>
      </c>
      <c r="X104" s="90" t="s">
        <v>14</v>
      </c>
      <c r="Y104" s="91">
        <f t="shared" si="19"/>
        <v>0.46534190349621801</v>
      </c>
      <c r="Z104" s="91">
        <f t="shared" si="14"/>
        <v>0.56750149253731297</v>
      </c>
      <c r="AA104" s="91">
        <f t="shared" si="15"/>
        <v>0.49769907653513257</v>
      </c>
      <c r="AB104" s="91">
        <f t="shared" si="16"/>
        <v>0.44217990987684513</v>
      </c>
      <c r="AC104" s="91">
        <f t="shared" si="17"/>
        <v>0.41228141313978006</v>
      </c>
    </row>
    <row r="105" spans="1:29">
      <c r="A105" s="103" t="s">
        <v>145</v>
      </c>
      <c r="B105" s="104" t="s">
        <v>14</v>
      </c>
      <c r="C105" s="93" t="s">
        <v>46</v>
      </c>
      <c r="D105" s="93" t="s">
        <v>47</v>
      </c>
      <c r="E105" s="93" t="s">
        <v>47</v>
      </c>
      <c r="F105" s="93" t="s">
        <v>47</v>
      </c>
      <c r="G105" s="93" t="s">
        <v>47</v>
      </c>
      <c r="H105" s="105">
        <v>0.25273920687061607</v>
      </c>
      <c r="I105" s="105">
        <v>0.25325405952094798</v>
      </c>
      <c r="J105" s="105">
        <v>0.43344177030761838</v>
      </c>
      <c r="K105" s="105">
        <v>0.46497772015706434</v>
      </c>
      <c r="L105" s="105">
        <v>0.43411129436033047</v>
      </c>
      <c r="M105" s="106">
        <v>0.44417699999999999</v>
      </c>
      <c r="O105" s="103" t="s">
        <v>145</v>
      </c>
      <c r="P105" s="104" t="s">
        <v>14</v>
      </c>
      <c r="Q105" s="105" t="str">
        <f t="shared" si="18"/>
        <v/>
      </c>
      <c r="R105" s="105">
        <f t="shared" si="10"/>
        <v>0.25325405952094798</v>
      </c>
      <c r="S105" s="105">
        <f t="shared" si="11"/>
        <v>0.43344177030761838</v>
      </c>
      <c r="T105" s="105">
        <f t="shared" si="12"/>
        <v>0.46497772015706434</v>
      </c>
      <c r="U105" s="105">
        <f t="shared" si="13"/>
        <v>0.43411129436033047</v>
      </c>
      <c r="V105" s="86"/>
      <c r="W105" s="103" t="s">
        <v>145</v>
      </c>
      <c r="X105" s="104" t="s">
        <v>14</v>
      </c>
      <c r="Y105" s="105">
        <f t="shared" si="19"/>
        <v>0.35506199999999999</v>
      </c>
      <c r="Z105" s="105">
        <f t="shared" si="14"/>
        <v>0.25325405952094798</v>
      </c>
      <c r="AA105" s="105">
        <f t="shared" si="15"/>
        <v>0.43344177030761838</v>
      </c>
      <c r="AB105" s="105">
        <f t="shared" si="16"/>
        <v>0.46497772015706434</v>
      </c>
      <c r="AC105" s="105">
        <f t="shared" si="17"/>
        <v>0.43411129436033047</v>
      </c>
    </row>
    <row r="106" spans="1:29">
      <c r="A106" s="89" t="s">
        <v>146</v>
      </c>
      <c r="B106" s="90" t="s">
        <v>11</v>
      </c>
      <c r="C106" s="93" t="s">
        <v>47</v>
      </c>
      <c r="D106" s="93" t="s">
        <v>47</v>
      </c>
      <c r="E106" s="93" t="s">
        <v>47</v>
      </c>
      <c r="F106" s="93" t="s">
        <v>47</v>
      </c>
      <c r="G106" s="93" t="s">
        <v>47</v>
      </c>
      <c r="H106" s="91">
        <v>0.27496182979820299</v>
      </c>
      <c r="I106" s="91">
        <v>0.34923094896155599</v>
      </c>
      <c r="J106" s="91">
        <v>0.40476438356164385</v>
      </c>
      <c r="K106" s="91">
        <v>0.43156467771312679</v>
      </c>
      <c r="L106" s="91">
        <v>0.42061957946678891</v>
      </c>
      <c r="M106" s="92">
        <v>0.391538</v>
      </c>
      <c r="O106" s="89" t="s">
        <v>146</v>
      </c>
      <c r="P106" s="90" t="s">
        <v>11</v>
      </c>
      <c r="Q106" s="91">
        <f t="shared" si="18"/>
        <v>0.27496182979820299</v>
      </c>
      <c r="R106" s="91">
        <f t="shared" si="10"/>
        <v>0.34923094896155599</v>
      </c>
      <c r="S106" s="91">
        <f t="shared" si="11"/>
        <v>0.40476438356164385</v>
      </c>
      <c r="T106" s="91">
        <f t="shared" si="12"/>
        <v>0.43156467771312679</v>
      </c>
      <c r="U106" s="91">
        <f t="shared" si="13"/>
        <v>0.42061957946678891</v>
      </c>
      <c r="V106" s="86"/>
      <c r="W106" s="89" t="s">
        <v>146</v>
      </c>
      <c r="X106" s="90" t="s">
        <v>11</v>
      </c>
      <c r="Y106" s="91">
        <f t="shared" si="19"/>
        <v>0.27496182979820299</v>
      </c>
      <c r="Z106" s="91">
        <f t="shared" si="14"/>
        <v>0.34923094896155599</v>
      </c>
      <c r="AA106" s="91">
        <f t="shared" si="15"/>
        <v>0.40476438356164385</v>
      </c>
      <c r="AB106" s="91">
        <f t="shared" si="16"/>
        <v>0.43156467771312679</v>
      </c>
      <c r="AC106" s="91">
        <f t="shared" si="17"/>
        <v>0.42061957946678891</v>
      </c>
    </row>
    <row r="107" spans="1:29">
      <c r="A107" s="103" t="s">
        <v>147</v>
      </c>
      <c r="B107" s="104" t="s">
        <v>10</v>
      </c>
      <c r="C107" s="93" t="s">
        <v>45</v>
      </c>
      <c r="D107" s="93" t="s">
        <v>46</v>
      </c>
      <c r="E107" s="93" t="s">
        <v>47</v>
      </c>
      <c r="F107" s="93" t="s">
        <v>47</v>
      </c>
      <c r="G107" s="93" t="s">
        <v>47</v>
      </c>
      <c r="H107" s="105">
        <v>0</v>
      </c>
      <c r="I107" s="105">
        <v>5.4893880767405067E-3</v>
      </c>
      <c r="J107" s="105">
        <v>6.1393906012176562E-3</v>
      </c>
      <c r="K107" s="105">
        <v>1.2782172700364296E-2</v>
      </c>
      <c r="L107" s="105">
        <v>1.644405175038053E-2</v>
      </c>
      <c r="M107" s="106">
        <v>1.1789000000000001E-2</v>
      </c>
      <c r="O107" s="103" t="s">
        <v>147</v>
      </c>
      <c r="P107" s="104" t="s">
        <v>10</v>
      </c>
      <c r="Q107" s="105" t="str">
        <f t="shared" si="18"/>
        <v/>
      </c>
      <c r="R107" s="105" t="str">
        <f t="shared" si="10"/>
        <v/>
      </c>
      <c r="S107" s="105">
        <f t="shared" si="11"/>
        <v>6.1393906012176562E-3</v>
      </c>
      <c r="T107" s="105">
        <f t="shared" si="12"/>
        <v>1.2782172700364296E-2</v>
      </c>
      <c r="U107" s="105">
        <f t="shared" si="13"/>
        <v>1.644405175038053E-2</v>
      </c>
      <c r="V107" s="86"/>
      <c r="W107" s="103" t="s">
        <v>147</v>
      </c>
      <c r="X107" s="104" t="s">
        <v>10</v>
      </c>
      <c r="Y107" s="105">
        <f t="shared" si="19"/>
        <v>4.627E-3</v>
      </c>
      <c r="Z107" s="105">
        <f t="shared" si="14"/>
        <v>4.627E-3</v>
      </c>
      <c r="AA107" s="105">
        <f t="shared" si="15"/>
        <v>6.1393906012176562E-3</v>
      </c>
      <c r="AB107" s="105">
        <f t="shared" si="16"/>
        <v>1.2782172700364296E-2</v>
      </c>
      <c r="AC107" s="105">
        <f t="shared" si="17"/>
        <v>1.644405175038053E-2</v>
      </c>
    </row>
    <row r="108" spans="1:29">
      <c r="A108" s="89" t="s">
        <v>148</v>
      </c>
      <c r="B108" s="90" t="s">
        <v>8</v>
      </c>
      <c r="C108" s="93" t="s">
        <v>45</v>
      </c>
      <c r="D108" s="93" t="s">
        <v>45</v>
      </c>
      <c r="E108" s="93" t="s">
        <v>47</v>
      </c>
      <c r="F108" s="93" t="s">
        <v>47</v>
      </c>
      <c r="G108" s="93" t="s">
        <v>47</v>
      </c>
      <c r="H108" s="91">
        <v>0</v>
      </c>
      <c r="I108" s="91">
        <v>0</v>
      </c>
      <c r="J108" s="91">
        <v>4.2536863133862055E-3</v>
      </c>
      <c r="K108" s="91">
        <v>0.20957451646534372</v>
      </c>
      <c r="L108" s="91">
        <v>0.51770638344604014</v>
      </c>
      <c r="M108" s="92">
        <v>0.24384500000000001</v>
      </c>
      <c r="O108" s="89" t="s">
        <v>148</v>
      </c>
      <c r="P108" s="90" t="s">
        <v>8</v>
      </c>
      <c r="Q108" s="91" t="str">
        <f t="shared" si="18"/>
        <v/>
      </c>
      <c r="R108" s="91" t="str">
        <f t="shared" si="10"/>
        <v/>
      </c>
      <c r="S108" s="91">
        <f t="shared" si="11"/>
        <v>4.2536863133862055E-3</v>
      </c>
      <c r="T108" s="91">
        <f t="shared" si="12"/>
        <v>0.20957451646534372</v>
      </c>
      <c r="U108" s="91">
        <f t="shared" si="13"/>
        <v>0.51770638344604014</v>
      </c>
      <c r="V108" s="86"/>
      <c r="W108" s="89" t="s">
        <v>148</v>
      </c>
      <c r="X108" s="90" t="s">
        <v>8</v>
      </c>
      <c r="Y108" s="91">
        <f t="shared" si="19"/>
        <v>0.51358899999999996</v>
      </c>
      <c r="Z108" s="91">
        <f t="shared" si="14"/>
        <v>0.51358899999999996</v>
      </c>
      <c r="AA108" s="91">
        <f t="shared" si="15"/>
        <v>4.2536863133862055E-3</v>
      </c>
      <c r="AB108" s="91">
        <f t="shared" si="16"/>
        <v>0.20957451646534372</v>
      </c>
      <c r="AC108" s="91">
        <f t="shared" si="17"/>
        <v>0.51770638344604014</v>
      </c>
    </row>
    <row r="109" spans="1:29">
      <c r="A109" s="103" t="s">
        <v>149</v>
      </c>
      <c r="B109" s="104" t="s">
        <v>14</v>
      </c>
      <c r="C109" s="93" t="s">
        <v>45</v>
      </c>
      <c r="D109" s="93" t="s">
        <v>45</v>
      </c>
      <c r="E109" s="93" t="s">
        <v>46</v>
      </c>
      <c r="F109" s="93" t="s">
        <v>47</v>
      </c>
      <c r="G109" s="93" t="s">
        <v>47</v>
      </c>
      <c r="H109" s="105">
        <v>0</v>
      </c>
      <c r="I109" s="105">
        <v>0</v>
      </c>
      <c r="J109" s="105">
        <v>0.2777735653525899</v>
      </c>
      <c r="K109" s="105">
        <v>0.42820384682351226</v>
      </c>
      <c r="L109" s="105">
        <v>0.3555133435091638</v>
      </c>
      <c r="M109" s="106">
        <v>0.35382999999999998</v>
      </c>
      <c r="O109" s="103" t="s">
        <v>149</v>
      </c>
      <c r="P109" s="104" t="s">
        <v>14</v>
      </c>
      <c r="Q109" s="105" t="str">
        <f t="shared" si="18"/>
        <v/>
      </c>
      <c r="R109" s="105" t="str">
        <f t="shared" si="10"/>
        <v/>
      </c>
      <c r="S109" s="105" t="str">
        <f t="shared" si="11"/>
        <v/>
      </c>
      <c r="T109" s="105">
        <f t="shared" si="12"/>
        <v>0.42820384682351226</v>
      </c>
      <c r="U109" s="105">
        <f t="shared" si="13"/>
        <v>0.3555133435091638</v>
      </c>
      <c r="V109" s="86"/>
      <c r="W109" s="103" t="s">
        <v>149</v>
      </c>
      <c r="X109" s="104" t="s">
        <v>14</v>
      </c>
      <c r="Y109" s="105">
        <f t="shared" si="19"/>
        <v>0.35506199999999999</v>
      </c>
      <c r="Z109" s="105">
        <f t="shared" si="14"/>
        <v>0.35506199999999999</v>
      </c>
      <c r="AA109" s="105">
        <f t="shared" si="15"/>
        <v>0.35506199999999999</v>
      </c>
      <c r="AB109" s="105">
        <f t="shared" si="16"/>
        <v>0.42820384682351226</v>
      </c>
      <c r="AC109" s="105">
        <f t="shared" si="17"/>
        <v>0.3555133435091638</v>
      </c>
    </row>
    <row r="110" spans="1:29">
      <c r="A110" s="89" t="s">
        <v>150</v>
      </c>
      <c r="B110" s="90" t="s">
        <v>8</v>
      </c>
      <c r="C110" s="93" t="s">
        <v>47</v>
      </c>
      <c r="D110" s="93" t="s">
        <v>47</v>
      </c>
      <c r="E110" s="93" t="s">
        <v>47</v>
      </c>
      <c r="F110" s="93" t="s">
        <v>47</v>
      </c>
      <c r="G110" s="93" t="s">
        <v>47</v>
      </c>
      <c r="H110" s="91">
        <v>0.44541262456166902</v>
      </c>
      <c r="I110" s="91">
        <v>0.42336801193269302</v>
      </c>
      <c r="J110" s="91">
        <v>0.2455906111405434</v>
      </c>
      <c r="K110" s="91">
        <v>0.28983632131247494</v>
      </c>
      <c r="L110" s="91">
        <v>0.25437403655490681</v>
      </c>
      <c r="M110" s="92">
        <v>0.32252599999999998</v>
      </c>
      <c r="O110" s="89" t="s">
        <v>150</v>
      </c>
      <c r="P110" s="90" t="s">
        <v>8</v>
      </c>
      <c r="Q110" s="91">
        <f t="shared" si="18"/>
        <v>0.44541262456166902</v>
      </c>
      <c r="R110" s="91">
        <f t="shared" si="10"/>
        <v>0.42336801193269302</v>
      </c>
      <c r="S110" s="91">
        <f t="shared" si="11"/>
        <v>0.2455906111405434</v>
      </c>
      <c r="T110" s="91">
        <f t="shared" si="12"/>
        <v>0.28983632131247494</v>
      </c>
      <c r="U110" s="91">
        <f t="shared" si="13"/>
        <v>0.25437403655490681</v>
      </c>
      <c r="V110" s="86"/>
      <c r="W110" s="89" t="s">
        <v>150</v>
      </c>
      <c r="X110" s="90" t="s">
        <v>8</v>
      </c>
      <c r="Y110" s="91">
        <f t="shared" si="19"/>
        <v>0.44541262456166902</v>
      </c>
      <c r="Z110" s="91">
        <f t="shared" si="14"/>
        <v>0.42336801193269302</v>
      </c>
      <c r="AA110" s="91">
        <f t="shared" si="15"/>
        <v>0.2455906111405434</v>
      </c>
      <c r="AB110" s="91">
        <f t="shared" si="16"/>
        <v>0.28983632131247494</v>
      </c>
      <c r="AC110" s="91">
        <f t="shared" si="17"/>
        <v>0.25437403655490681</v>
      </c>
    </row>
    <row r="111" spans="1:29">
      <c r="A111" s="103" t="s">
        <v>151</v>
      </c>
      <c r="B111" s="104" t="s">
        <v>13</v>
      </c>
      <c r="C111" s="93" t="s">
        <v>47</v>
      </c>
      <c r="D111" s="93" t="s">
        <v>47</v>
      </c>
      <c r="E111" s="93" t="s">
        <v>47</v>
      </c>
      <c r="F111" s="93" t="s">
        <v>47</v>
      </c>
      <c r="G111" s="93" t="s">
        <v>47</v>
      </c>
      <c r="H111" s="105">
        <v>0.445192400203339</v>
      </c>
      <c r="I111" s="105">
        <v>0.51091140393122103</v>
      </c>
      <c r="J111" s="105">
        <v>0.46741154840896121</v>
      </c>
      <c r="K111" s="105">
        <v>0.50805616034836032</v>
      </c>
      <c r="L111" s="105">
        <v>0.48398096059860651</v>
      </c>
      <c r="M111" s="106">
        <v>0.486483</v>
      </c>
      <c r="O111" s="103" t="s">
        <v>151</v>
      </c>
      <c r="P111" s="104" t="s">
        <v>13</v>
      </c>
      <c r="Q111" s="105">
        <f t="shared" si="18"/>
        <v>0.445192400203339</v>
      </c>
      <c r="R111" s="105">
        <f t="shared" si="10"/>
        <v>0.51091140393122103</v>
      </c>
      <c r="S111" s="105">
        <f t="shared" si="11"/>
        <v>0.46741154840896121</v>
      </c>
      <c r="T111" s="105">
        <f t="shared" si="12"/>
        <v>0.50805616034836032</v>
      </c>
      <c r="U111" s="105">
        <f t="shared" si="13"/>
        <v>0.48398096059860651</v>
      </c>
      <c r="V111" s="86"/>
      <c r="W111" s="103" t="s">
        <v>151</v>
      </c>
      <c r="X111" s="104" t="s">
        <v>13</v>
      </c>
      <c r="Y111" s="105">
        <f t="shared" si="19"/>
        <v>0.445192400203339</v>
      </c>
      <c r="Z111" s="105">
        <f t="shared" si="14"/>
        <v>0.51091140393122103</v>
      </c>
      <c r="AA111" s="105">
        <f t="shared" si="15"/>
        <v>0.46741154840896121</v>
      </c>
      <c r="AB111" s="105">
        <f t="shared" si="16"/>
        <v>0.50805616034836032</v>
      </c>
      <c r="AC111" s="105">
        <f t="shared" si="17"/>
        <v>0.48398096059860651</v>
      </c>
    </row>
    <row r="112" spans="1:29">
      <c r="A112" s="89" t="s">
        <v>152</v>
      </c>
      <c r="B112" s="90" t="s">
        <v>8</v>
      </c>
      <c r="C112" s="93" t="s">
        <v>47</v>
      </c>
      <c r="D112" s="93" t="s">
        <v>47</v>
      </c>
      <c r="E112" s="93" t="s">
        <v>47</v>
      </c>
      <c r="F112" s="93" t="s">
        <v>47</v>
      </c>
      <c r="G112" s="93" t="s">
        <v>47</v>
      </c>
      <c r="H112" s="91">
        <v>0.648596694742687</v>
      </c>
      <c r="I112" s="91">
        <v>0.66306726983833197</v>
      </c>
      <c r="J112" s="91">
        <v>0.63234188510428235</v>
      </c>
      <c r="K112" s="91">
        <v>0.3847873912334529</v>
      </c>
      <c r="L112" s="91">
        <v>0.3832982137788512</v>
      </c>
      <c r="M112" s="92">
        <v>0.55524200000000001</v>
      </c>
      <c r="O112" s="89" t="s">
        <v>152</v>
      </c>
      <c r="P112" s="90" t="s">
        <v>8</v>
      </c>
      <c r="Q112" s="91">
        <f t="shared" si="18"/>
        <v>0.648596694742687</v>
      </c>
      <c r="R112" s="91">
        <f t="shared" si="10"/>
        <v>0.66306726983833197</v>
      </c>
      <c r="S112" s="91">
        <f t="shared" si="11"/>
        <v>0.63234188510428235</v>
      </c>
      <c r="T112" s="91">
        <f t="shared" si="12"/>
        <v>0.3847873912334529</v>
      </c>
      <c r="U112" s="91">
        <f t="shared" si="13"/>
        <v>0.3832982137788512</v>
      </c>
      <c r="V112" s="86"/>
      <c r="W112" s="89" t="s">
        <v>152</v>
      </c>
      <c r="X112" s="90" t="s">
        <v>8</v>
      </c>
      <c r="Y112" s="91">
        <f t="shared" si="19"/>
        <v>0.648596694742687</v>
      </c>
      <c r="Z112" s="91">
        <f t="shared" si="14"/>
        <v>0.66306726983833197</v>
      </c>
      <c r="AA112" s="91">
        <f t="shared" si="15"/>
        <v>0.63234188510428235</v>
      </c>
      <c r="AB112" s="91">
        <f t="shared" si="16"/>
        <v>0.3847873912334529</v>
      </c>
      <c r="AC112" s="91">
        <f t="shared" si="17"/>
        <v>0.3832982137788512</v>
      </c>
    </row>
    <row r="113" spans="1:29">
      <c r="A113" s="103" t="s">
        <v>153</v>
      </c>
      <c r="B113" s="104" t="s">
        <v>14</v>
      </c>
      <c r="C113" s="93" t="s">
        <v>47</v>
      </c>
      <c r="D113" s="93" t="s">
        <v>47</v>
      </c>
      <c r="E113" s="93" t="s">
        <v>47</v>
      </c>
      <c r="F113" s="93" t="s">
        <v>47</v>
      </c>
      <c r="G113" s="93" t="s">
        <v>47</v>
      </c>
      <c r="H113" s="105">
        <v>0.31689689299186002</v>
      </c>
      <c r="I113" s="105">
        <v>0.343321940970154</v>
      </c>
      <c r="J113" s="105">
        <v>0.32847506121368536</v>
      </c>
      <c r="K113" s="105">
        <v>0.34145419207518329</v>
      </c>
      <c r="L113" s="105">
        <v>0.30239935642909116</v>
      </c>
      <c r="M113" s="106">
        <v>0.32894200000000001</v>
      </c>
      <c r="O113" s="103" t="s">
        <v>153</v>
      </c>
      <c r="P113" s="104" t="s">
        <v>14</v>
      </c>
      <c r="Q113" s="105">
        <f t="shared" si="18"/>
        <v>0.31689689299186002</v>
      </c>
      <c r="R113" s="105">
        <f t="shared" si="10"/>
        <v>0.343321940970154</v>
      </c>
      <c r="S113" s="105">
        <f t="shared" si="11"/>
        <v>0.32847506121368536</v>
      </c>
      <c r="T113" s="105">
        <f t="shared" si="12"/>
        <v>0.34145419207518329</v>
      </c>
      <c r="U113" s="105">
        <f t="shared" si="13"/>
        <v>0.30239935642909116</v>
      </c>
      <c r="V113" s="86"/>
      <c r="W113" s="103" t="s">
        <v>153</v>
      </c>
      <c r="X113" s="104" t="s">
        <v>14</v>
      </c>
      <c r="Y113" s="105">
        <f t="shared" si="19"/>
        <v>0.31689689299186002</v>
      </c>
      <c r="Z113" s="105">
        <f t="shared" si="14"/>
        <v>0.343321940970154</v>
      </c>
      <c r="AA113" s="105">
        <f t="shared" si="15"/>
        <v>0.32847506121368536</v>
      </c>
      <c r="AB113" s="105">
        <f t="shared" si="16"/>
        <v>0.34145419207518329</v>
      </c>
      <c r="AC113" s="105">
        <f t="shared" si="17"/>
        <v>0.30239935642909116</v>
      </c>
    </row>
    <row r="114" spans="1:29">
      <c r="A114" s="89" t="s">
        <v>154</v>
      </c>
      <c r="B114" s="90" t="s">
        <v>13</v>
      </c>
      <c r="C114" s="93" t="s">
        <v>47</v>
      </c>
      <c r="D114" s="93" t="s">
        <v>47</v>
      </c>
      <c r="E114" s="93" t="s">
        <v>47</v>
      </c>
      <c r="F114" s="93" t="s">
        <v>47</v>
      </c>
      <c r="G114" s="93" t="s">
        <v>47</v>
      </c>
      <c r="H114" s="91">
        <v>0.53624547655287402</v>
      </c>
      <c r="I114" s="91">
        <v>0.50551464032035898</v>
      </c>
      <c r="J114" s="91">
        <v>0.36853872490396461</v>
      </c>
      <c r="K114" s="91">
        <v>0.45893593637060415</v>
      </c>
      <c r="L114" s="91">
        <v>0.46882670018844663</v>
      </c>
      <c r="M114" s="92">
        <v>0.47775899999999999</v>
      </c>
      <c r="O114" s="89" t="s">
        <v>154</v>
      </c>
      <c r="P114" s="90" t="s">
        <v>13</v>
      </c>
      <c r="Q114" s="91">
        <f t="shared" si="18"/>
        <v>0.53624547655287402</v>
      </c>
      <c r="R114" s="91">
        <f t="shared" si="10"/>
        <v>0.50551464032035898</v>
      </c>
      <c r="S114" s="91">
        <f t="shared" si="11"/>
        <v>0.36853872490396461</v>
      </c>
      <c r="T114" s="91">
        <f t="shared" si="12"/>
        <v>0.45893593637060415</v>
      </c>
      <c r="U114" s="91">
        <f t="shared" si="13"/>
        <v>0.46882670018844663</v>
      </c>
      <c r="V114" s="86"/>
      <c r="W114" s="89" t="s">
        <v>154</v>
      </c>
      <c r="X114" s="90" t="s">
        <v>13</v>
      </c>
      <c r="Y114" s="91">
        <f t="shared" si="19"/>
        <v>0.53624547655287402</v>
      </c>
      <c r="Z114" s="91">
        <f t="shared" si="14"/>
        <v>0.50551464032035898</v>
      </c>
      <c r="AA114" s="91">
        <f t="shared" si="15"/>
        <v>0.36853872490396461</v>
      </c>
      <c r="AB114" s="91">
        <f t="shared" si="16"/>
        <v>0.45893593637060415</v>
      </c>
      <c r="AC114" s="91">
        <f t="shared" si="17"/>
        <v>0.46882670018844663</v>
      </c>
    </row>
    <row r="115" spans="1:29">
      <c r="A115" s="103" t="s">
        <v>155</v>
      </c>
      <c r="B115" s="104" t="s">
        <v>16</v>
      </c>
      <c r="C115" s="93" t="s">
        <v>45</v>
      </c>
      <c r="D115" s="93" t="s">
        <v>47</v>
      </c>
      <c r="E115" s="93" t="s">
        <v>47</v>
      </c>
      <c r="F115" s="93" t="s">
        <v>47</v>
      </c>
      <c r="G115" s="93" t="s">
        <v>47</v>
      </c>
      <c r="H115" s="105">
        <v>0</v>
      </c>
      <c r="I115" s="105">
        <v>1.07832272496656E-2</v>
      </c>
      <c r="J115" s="105">
        <v>0.85649492412711592</v>
      </c>
      <c r="K115" s="105">
        <v>0.90717961462300611</v>
      </c>
      <c r="L115" s="105">
        <v>0.87122815656565666</v>
      </c>
      <c r="M115" s="106">
        <v>0.878301</v>
      </c>
      <c r="O115" s="103" t="s">
        <v>155</v>
      </c>
      <c r="P115" s="104" t="s">
        <v>16</v>
      </c>
      <c r="Q115" s="105" t="str">
        <f t="shared" si="18"/>
        <v/>
      </c>
      <c r="R115" s="105">
        <f t="shared" si="10"/>
        <v>1.07832272496656E-2</v>
      </c>
      <c r="S115" s="105">
        <f t="shared" si="11"/>
        <v>0.85649492412711592</v>
      </c>
      <c r="T115" s="105">
        <f t="shared" si="12"/>
        <v>0.90717961462300611</v>
      </c>
      <c r="U115" s="105">
        <f t="shared" si="13"/>
        <v>0.87122815656565666</v>
      </c>
      <c r="V115" s="86"/>
      <c r="W115" s="103" t="s">
        <v>155</v>
      </c>
      <c r="X115" s="104" t="s">
        <v>16</v>
      </c>
      <c r="Y115" s="105">
        <f t="shared" si="19"/>
        <v>0.43168400000000001</v>
      </c>
      <c r="Z115" s="105">
        <f t="shared" si="14"/>
        <v>1.07832272496656E-2</v>
      </c>
      <c r="AA115" s="105">
        <f t="shared" si="15"/>
        <v>0.85649492412711592</v>
      </c>
      <c r="AB115" s="105">
        <f t="shared" si="16"/>
        <v>0.90717961462300611</v>
      </c>
      <c r="AC115" s="105">
        <f t="shared" si="17"/>
        <v>0.87122815656565666</v>
      </c>
    </row>
    <row r="116" spans="1:29">
      <c r="A116" s="89" t="s">
        <v>156</v>
      </c>
      <c r="B116" s="90" t="s">
        <v>8</v>
      </c>
      <c r="C116" s="93" t="s">
        <v>47</v>
      </c>
      <c r="D116" s="93" t="s">
        <v>47</v>
      </c>
      <c r="E116" s="93" t="s">
        <v>47</v>
      </c>
      <c r="F116" s="93" t="s">
        <v>47</v>
      </c>
      <c r="G116" s="93" t="s">
        <v>47</v>
      </c>
      <c r="H116" s="91">
        <v>0.75424782174409399</v>
      </c>
      <c r="I116" s="91">
        <v>0.67369242493051396</v>
      </c>
      <c r="J116" s="91">
        <v>0.72273686445304741</v>
      </c>
      <c r="K116" s="91">
        <v>0.4584816420171075</v>
      </c>
      <c r="L116" s="91">
        <v>0.63646872989875081</v>
      </c>
      <c r="M116" s="92">
        <v>0.67763300000000004</v>
      </c>
      <c r="O116" s="89" t="s">
        <v>156</v>
      </c>
      <c r="P116" s="90" t="s">
        <v>8</v>
      </c>
      <c r="Q116" s="91">
        <f t="shared" si="18"/>
        <v>0.75424782174409399</v>
      </c>
      <c r="R116" s="91">
        <f t="shared" si="10"/>
        <v>0.67369242493051396</v>
      </c>
      <c r="S116" s="91">
        <f t="shared" si="11"/>
        <v>0.72273686445304741</v>
      </c>
      <c r="T116" s="91">
        <f t="shared" si="12"/>
        <v>0.4584816420171075</v>
      </c>
      <c r="U116" s="91">
        <f t="shared" si="13"/>
        <v>0.63646872989875081</v>
      </c>
      <c r="V116" s="86"/>
      <c r="W116" s="89" t="s">
        <v>156</v>
      </c>
      <c r="X116" s="90" t="s">
        <v>8</v>
      </c>
      <c r="Y116" s="91">
        <f t="shared" si="19"/>
        <v>0.75424782174409399</v>
      </c>
      <c r="Z116" s="91">
        <f t="shared" si="14"/>
        <v>0.67369242493051396</v>
      </c>
      <c r="AA116" s="91">
        <f t="shared" si="15"/>
        <v>0.72273686445304741</v>
      </c>
      <c r="AB116" s="91">
        <f t="shared" si="16"/>
        <v>0.4584816420171075</v>
      </c>
      <c r="AC116" s="91">
        <f t="shared" si="17"/>
        <v>0.63646872989875081</v>
      </c>
    </row>
    <row r="117" spans="1:29">
      <c r="A117" s="103" t="s">
        <v>157</v>
      </c>
      <c r="B117" s="104" t="s">
        <v>14</v>
      </c>
      <c r="C117" s="93" t="s">
        <v>47</v>
      </c>
      <c r="D117" s="93" t="s">
        <v>47</v>
      </c>
      <c r="E117" s="93" t="s">
        <v>47</v>
      </c>
      <c r="F117" s="93" t="s">
        <v>47</v>
      </c>
      <c r="G117" s="93" t="s">
        <v>47</v>
      </c>
      <c r="H117" s="105">
        <v>0.21965297880589299</v>
      </c>
      <c r="I117" s="105">
        <v>0.31091456664082001</v>
      </c>
      <c r="J117" s="105">
        <v>0.28666647281812702</v>
      </c>
      <c r="K117" s="105">
        <v>0.31836376387600035</v>
      </c>
      <c r="L117" s="105">
        <v>0.27835350650469487</v>
      </c>
      <c r="M117" s="106">
        <v>0.29197800000000002</v>
      </c>
      <c r="O117" s="103" t="s">
        <v>157</v>
      </c>
      <c r="P117" s="104" t="s">
        <v>14</v>
      </c>
      <c r="Q117" s="105">
        <f t="shared" si="18"/>
        <v>0.21965297880589299</v>
      </c>
      <c r="R117" s="105">
        <f t="shared" si="10"/>
        <v>0.31091456664082001</v>
      </c>
      <c r="S117" s="105">
        <f t="shared" si="11"/>
        <v>0.28666647281812702</v>
      </c>
      <c r="T117" s="105">
        <f t="shared" si="12"/>
        <v>0.31836376387600035</v>
      </c>
      <c r="U117" s="105">
        <f t="shared" si="13"/>
        <v>0.27835350650469487</v>
      </c>
      <c r="V117" s="86"/>
      <c r="W117" s="103" t="s">
        <v>157</v>
      </c>
      <c r="X117" s="104" t="s">
        <v>14</v>
      </c>
      <c r="Y117" s="105">
        <f t="shared" si="19"/>
        <v>0.21965297880589299</v>
      </c>
      <c r="Z117" s="105">
        <f t="shared" si="14"/>
        <v>0.31091456664082001</v>
      </c>
      <c r="AA117" s="105">
        <f t="shared" si="15"/>
        <v>0.28666647281812702</v>
      </c>
      <c r="AB117" s="105">
        <f t="shared" si="16"/>
        <v>0.31836376387600035</v>
      </c>
      <c r="AC117" s="105">
        <f t="shared" si="17"/>
        <v>0.27835350650469487</v>
      </c>
    </row>
    <row r="118" spans="1:29">
      <c r="A118" s="89" t="s">
        <v>158</v>
      </c>
      <c r="B118" s="90" t="s">
        <v>8</v>
      </c>
      <c r="C118" s="93" t="s">
        <v>47</v>
      </c>
      <c r="D118" s="93" t="s">
        <v>47</v>
      </c>
      <c r="E118" s="93" t="s">
        <v>47</v>
      </c>
      <c r="F118" s="93" t="s">
        <v>47</v>
      </c>
      <c r="G118" s="93" t="s">
        <v>47</v>
      </c>
      <c r="H118" s="91">
        <v>0.35150475724536401</v>
      </c>
      <c r="I118" s="91">
        <v>0.36726104075420102</v>
      </c>
      <c r="J118" s="91">
        <v>0.27428975709005066</v>
      </c>
      <c r="K118" s="91">
        <v>0.2136100251849383</v>
      </c>
      <c r="L118" s="91">
        <v>0.35511251871524779</v>
      </c>
      <c r="M118" s="92">
        <v>0.32696900000000001</v>
      </c>
      <c r="O118" s="89" t="s">
        <v>158</v>
      </c>
      <c r="P118" s="90" t="s">
        <v>8</v>
      </c>
      <c r="Q118" s="91">
        <f t="shared" si="18"/>
        <v>0.35150475724536401</v>
      </c>
      <c r="R118" s="91">
        <f t="shared" si="10"/>
        <v>0.36726104075420102</v>
      </c>
      <c r="S118" s="91">
        <f t="shared" si="11"/>
        <v>0.27428975709005066</v>
      </c>
      <c r="T118" s="91">
        <f t="shared" si="12"/>
        <v>0.2136100251849383</v>
      </c>
      <c r="U118" s="91">
        <f t="shared" si="13"/>
        <v>0.35511251871524779</v>
      </c>
      <c r="V118" s="86"/>
      <c r="W118" s="89" t="s">
        <v>158</v>
      </c>
      <c r="X118" s="90" t="s">
        <v>8</v>
      </c>
      <c r="Y118" s="91">
        <f t="shared" si="19"/>
        <v>0.35150475724536401</v>
      </c>
      <c r="Z118" s="91">
        <f t="shared" si="14"/>
        <v>0.36726104075420102</v>
      </c>
      <c r="AA118" s="91">
        <f t="shared" si="15"/>
        <v>0.27428975709005066</v>
      </c>
      <c r="AB118" s="91">
        <f t="shared" si="16"/>
        <v>0.2136100251849383</v>
      </c>
      <c r="AC118" s="91">
        <f t="shared" si="17"/>
        <v>0.35511251871524779</v>
      </c>
    </row>
    <row r="119" spans="1:29">
      <c r="A119" s="103" t="s">
        <v>159</v>
      </c>
      <c r="B119" s="104" t="s">
        <v>14</v>
      </c>
      <c r="C119" s="93" t="s">
        <v>45</v>
      </c>
      <c r="D119" s="93" t="s">
        <v>45</v>
      </c>
      <c r="E119" s="93" t="s">
        <v>46</v>
      </c>
      <c r="F119" s="93" t="s">
        <v>47</v>
      </c>
      <c r="G119" s="93" t="s">
        <v>47</v>
      </c>
      <c r="H119" s="105">
        <v>0</v>
      </c>
      <c r="I119" s="105">
        <v>0</v>
      </c>
      <c r="J119" s="105">
        <v>0.29366895514370128</v>
      </c>
      <c r="K119" s="105">
        <v>0.50115648103503763</v>
      </c>
      <c r="L119" s="105">
        <v>0.37333384367445721</v>
      </c>
      <c r="M119" s="106">
        <v>0.38938600000000001</v>
      </c>
      <c r="O119" s="103" t="s">
        <v>159</v>
      </c>
      <c r="P119" s="104" t="s">
        <v>14</v>
      </c>
      <c r="Q119" s="105" t="str">
        <f t="shared" si="18"/>
        <v/>
      </c>
      <c r="R119" s="105" t="str">
        <f t="shared" si="10"/>
        <v/>
      </c>
      <c r="S119" s="105" t="str">
        <f t="shared" si="11"/>
        <v/>
      </c>
      <c r="T119" s="105">
        <f t="shared" si="12"/>
        <v>0.50115648103503763</v>
      </c>
      <c r="U119" s="105">
        <f t="shared" si="13"/>
        <v>0.37333384367445721</v>
      </c>
      <c r="V119" s="86"/>
      <c r="W119" s="103" t="s">
        <v>159</v>
      </c>
      <c r="X119" s="104" t="s">
        <v>14</v>
      </c>
      <c r="Y119" s="105">
        <f t="shared" si="19"/>
        <v>0.35506199999999999</v>
      </c>
      <c r="Z119" s="105">
        <f t="shared" si="14"/>
        <v>0.35506199999999999</v>
      </c>
      <c r="AA119" s="105">
        <f t="shared" si="15"/>
        <v>0.35506199999999999</v>
      </c>
      <c r="AB119" s="105">
        <f t="shared" si="16"/>
        <v>0.50115648103503763</v>
      </c>
      <c r="AC119" s="105">
        <f t="shared" si="17"/>
        <v>0.37333384367445721</v>
      </c>
    </row>
    <row r="120" spans="1:29">
      <c r="A120" s="89" t="s">
        <v>160</v>
      </c>
      <c r="B120" s="90" t="s">
        <v>14</v>
      </c>
      <c r="C120" s="93" t="s">
        <v>47</v>
      </c>
      <c r="D120" s="93" t="s">
        <v>47</v>
      </c>
      <c r="E120" s="93" t="s">
        <v>47</v>
      </c>
      <c r="F120" s="93" t="s">
        <v>47</v>
      </c>
      <c r="G120" s="93" t="s">
        <v>47</v>
      </c>
      <c r="H120" s="91">
        <v>0.44976350544432703</v>
      </c>
      <c r="I120" s="91">
        <v>0.53648756585879898</v>
      </c>
      <c r="J120" s="91">
        <v>0.54121550755180892</v>
      </c>
      <c r="K120" s="91">
        <v>0.54844251786464759</v>
      </c>
      <c r="L120" s="91">
        <v>0.45237038988408979</v>
      </c>
      <c r="M120" s="92">
        <v>0.51002400000000003</v>
      </c>
      <c r="O120" s="89" t="s">
        <v>160</v>
      </c>
      <c r="P120" s="90" t="s">
        <v>14</v>
      </c>
      <c r="Q120" s="91">
        <f t="shared" si="18"/>
        <v>0.44976350544432703</v>
      </c>
      <c r="R120" s="91">
        <f t="shared" si="10"/>
        <v>0.53648756585879898</v>
      </c>
      <c r="S120" s="91">
        <f t="shared" si="11"/>
        <v>0.54121550755180892</v>
      </c>
      <c r="T120" s="91">
        <f t="shared" si="12"/>
        <v>0.54844251786464759</v>
      </c>
      <c r="U120" s="91">
        <f t="shared" si="13"/>
        <v>0.45237038988408979</v>
      </c>
      <c r="V120" s="86"/>
      <c r="W120" s="89" t="s">
        <v>160</v>
      </c>
      <c r="X120" s="90" t="s">
        <v>14</v>
      </c>
      <c r="Y120" s="91">
        <f t="shared" si="19"/>
        <v>0.44976350544432703</v>
      </c>
      <c r="Z120" s="91">
        <f t="shared" si="14"/>
        <v>0.53648756585879898</v>
      </c>
      <c r="AA120" s="91">
        <f t="shared" si="15"/>
        <v>0.54121550755180892</v>
      </c>
      <c r="AB120" s="91">
        <f t="shared" si="16"/>
        <v>0.54844251786464759</v>
      </c>
      <c r="AC120" s="91">
        <f t="shared" si="17"/>
        <v>0.45237038988408979</v>
      </c>
    </row>
    <row r="121" spans="1:29">
      <c r="A121" s="103" t="s">
        <v>161</v>
      </c>
      <c r="B121" s="104" t="s">
        <v>14</v>
      </c>
      <c r="C121" s="93" t="s">
        <v>45</v>
      </c>
      <c r="D121" s="93" t="s">
        <v>47</v>
      </c>
      <c r="E121" s="93" t="s">
        <v>47</v>
      </c>
      <c r="F121" s="93" t="s">
        <v>47</v>
      </c>
      <c r="G121" s="93" t="s">
        <v>47</v>
      </c>
      <c r="H121" s="105">
        <v>0</v>
      </c>
      <c r="I121" s="105">
        <v>0.30996197260274</v>
      </c>
      <c r="J121" s="105">
        <v>0.32427870776255707</v>
      </c>
      <c r="K121" s="105">
        <v>0.34115649362477185</v>
      </c>
      <c r="L121" s="105">
        <v>0.32236573972602811</v>
      </c>
      <c r="M121" s="106">
        <v>0.32926699999999998</v>
      </c>
      <c r="O121" s="103" t="s">
        <v>161</v>
      </c>
      <c r="P121" s="104" t="s">
        <v>14</v>
      </c>
      <c r="Q121" s="105" t="str">
        <f t="shared" si="18"/>
        <v/>
      </c>
      <c r="R121" s="105">
        <f t="shared" si="10"/>
        <v>0.30996197260274</v>
      </c>
      <c r="S121" s="105">
        <f t="shared" si="11"/>
        <v>0.32427870776255707</v>
      </c>
      <c r="T121" s="105">
        <f t="shared" si="12"/>
        <v>0.34115649362477185</v>
      </c>
      <c r="U121" s="105">
        <f t="shared" si="13"/>
        <v>0.32236573972602811</v>
      </c>
      <c r="V121" s="86"/>
      <c r="W121" s="103" t="s">
        <v>161</v>
      </c>
      <c r="X121" s="104" t="s">
        <v>14</v>
      </c>
      <c r="Y121" s="105">
        <f t="shared" si="19"/>
        <v>0.35506199999999999</v>
      </c>
      <c r="Z121" s="105">
        <f t="shared" si="14"/>
        <v>0.30996197260274</v>
      </c>
      <c r="AA121" s="105">
        <f t="shared" si="15"/>
        <v>0.32427870776255707</v>
      </c>
      <c r="AB121" s="105">
        <f t="shared" si="16"/>
        <v>0.34115649362477185</v>
      </c>
      <c r="AC121" s="105">
        <f t="shared" si="17"/>
        <v>0.32236573972602811</v>
      </c>
    </row>
    <row r="122" spans="1:29">
      <c r="A122" s="89" t="s">
        <v>162</v>
      </c>
      <c r="B122" s="90" t="s">
        <v>11</v>
      </c>
      <c r="C122" s="93" t="s">
        <v>47</v>
      </c>
      <c r="D122" s="93" t="s">
        <v>47</v>
      </c>
      <c r="E122" s="93" t="s">
        <v>47</v>
      </c>
      <c r="F122" s="93" t="s">
        <v>47</v>
      </c>
      <c r="G122" s="93" t="s">
        <v>47</v>
      </c>
      <c r="H122" s="91">
        <v>0.30635013698630098</v>
      </c>
      <c r="I122" s="91">
        <v>0.34902575342465703</v>
      </c>
      <c r="J122" s="91">
        <v>0.34028140030441401</v>
      </c>
      <c r="K122" s="91">
        <v>0.380822374013355</v>
      </c>
      <c r="L122" s="91">
        <v>0.31349022070015048</v>
      </c>
      <c r="M122" s="92">
        <v>0.33426600000000001</v>
      </c>
      <c r="O122" s="89" t="s">
        <v>162</v>
      </c>
      <c r="P122" s="90" t="s">
        <v>11</v>
      </c>
      <c r="Q122" s="91">
        <f t="shared" si="18"/>
        <v>0.30635013698630098</v>
      </c>
      <c r="R122" s="91">
        <f t="shared" si="10"/>
        <v>0.34902575342465703</v>
      </c>
      <c r="S122" s="91">
        <f t="shared" si="11"/>
        <v>0.34028140030441401</v>
      </c>
      <c r="T122" s="91">
        <f t="shared" si="12"/>
        <v>0.380822374013355</v>
      </c>
      <c r="U122" s="91">
        <f t="shared" si="13"/>
        <v>0.31349022070015048</v>
      </c>
      <c r="V122" s="86"/>
      <c r="W122" s="89" t="s">
        <v>162</v>
      </c>
      <c r="X122" s="90" t="s">
        <v>11</v>
      </c>
      <c r="Y122" s="91">
        <f t="shared" si="19"/>
        <v>0.30635013698630098</v>
      </c>
      <c r="Z122" s="91">
        <f t="shared" si="14"/>
        <v>0.34902575342465703</v>
      </c>
      <c r="AA122" s="91">
        <f t="shared" si="15"/>
        <v>0.34028140030441401</v>
      </c>
      <c r="AB122" s="91">
        <f t="shared" si="16"/>
        <v>0.380822374013355</v>
      </c>
      <c r="AC122" s="91">
        <f t="shared" si="17"/>
        <v>0.31349022070015048</v>
      </c>
    </row>
    <row r="123" spans="1:29">
      <c r="A123" s="103" t="s">
        <v>163</v>
      </c>
      <c r="B123" s="104" t="s">
        <v>15</v>
      </c>
      <c r="C123" s="93" t="s">
        <v>45</v>
      </c>
      <c r="D123" s="93" t="s">
        <v>45</v>
      </c>
      <c r="E123" s="93" t="s">
        <v>45</v>
      </c>
      <c r="F123" s="93" t="s">
        <v>45</v>
      </c>
      <c r="G123" s="93" t="s">
        <v>46</v>
      </c>
      <c r="H123" s="105">
        <v>0</v>
      </c>
      <c r="I123" s="105">
        <v>0</v>
      </c>
      <c r="J123" s="105">
        <v>0</v>
      </c>
      <c r="K123" s="105">
        <v>0</v>
      </c>
      <c r="L123" s="105">
        <v>9.0073545205479458E-2</v>
      </c>
      <c r="M123" s="106">
        <v>9.0239E-2</v>
      </c>
      <c r="O123" s="103" t="s">
        <v>163</v>
      </c>
      <c r="P123" s="104" t="s">
        <v>15</v>
      </c>
      <c r="Q123" s="105" t="str">
        <f t="shared" si="18"/>
        <v/>
      </c>
      <c r="R123" s="105" t="str">
        <f t="shared" si="10"/>
        <v/>
      </c>
      <c r="S123" s="105" t="str">
        <f t="shared" si="11"/>
        <v/>
      </c>
      <c r="T123" s="105" t="str">
        <f t="shared" si="12"/>
        <v/>
      </c>
      <c r="U123" s="105" t="str">
        <f t="shared" si="13"/>
        <v/>
      </c>
      <c r="V123" s="86"/>
      <c r="W123" s="103" t="s">
        <v>163</v>
      </c>
      <c r="X123" s="104" t="s">
        <v>15</v>
      </c>
      <c r="Y123" s="105">
        <f t="shared" si="19"/>
        <v>9.0320999999999999E-2</v>
      </c>
      <c r="Z123" s="105">
        <f t="shared" si="14"/>
        <v>9.0320999999999999E-2</v>
      </c>
      <c r="AA123" s="105">
        <f t="shared" si="15"/>
        <v>9.0320999999999999E-2</v>
      </c>
      <c r="AB123" s="105">
        <f t="shared" si="16"/>
        <v>9.0320999999999999E-2</v>
      </c>
      <c r="AC123" s="105">
        <f t="shared" si="17"/>
        <v>9.0320999999999999E-2</v>
      </c>
    </row>
    <row r="124" spans="1:29">
      <c r="A124" s="89" t="s">
        <v>164</v>
      </c>
      <c r="B124" s="90" t="s">
        <v>13</v>
      </c>
      <c r="C124" s="93" t="s">
        <v>47</v>
      </c>
      <c r="D124" s="93" t="s">
        <v>47</v>
      </c>
      <c r="E124" s="93" t="s">
        <v>47</v>
      </c>
      <c r="F124" s="93" t="s">
        <v>47</v>
      </c>
      <c r="G124" s="93" t="s">
        <v>47</v>
      </c>
      <c r="H124" s="91">
        <v>0.41218757229832598</v>
      </c>
      <c r="I124" s="91">
        <v>0.37716158295281599</v>
      </c>
      <c r="J124" s="91">
        <v>0.40864640410958902</v>
      </c>
      <c r="K124" s="91">
        <v>0.42885367334547608</v>
      </c>
      <c r="L124" s="91">
        <v>0.39599633561643777</v>
      </c>
      <c r="M124" s="92">
        <v>0.40561000000000003</v>
      </c>
      <c r="O124" s="89" t="s">
        <v>164</v>
      </c>
      <c r="P124" s="90" t="s">
        <v>13</v>
      </c>
      <c r="Q124" s="91">
        <f t="shared" si="18"/>
        <v>0.41218757229832598</v>
      </c>
      <c r="R124" s="91">
        <f t="shared" si="10"/>
        <v>0.37716158295281599</v>
      </c>
      <c r="S124" s="91">
        <f t="shared" si="11"/>
        <v>0.40864640410958902</v>
      </c>
      <c r="T124" s="91">
        <f t="shared" si="12"/>
        <v>0.42885367334547608</v>
      </c>
      <c r="U124" s="91">
        <f t="shared" si="13"/>
        <v>0.39599633561643777</v>
      </c>
      <c r="V124" s="86"/>
      <c r="W124" s="89" t="s">
        <v>164</v>
      </c>
      <c r="X124" s="90" t="s">
        <v>13</v>
      </c>
      <c r="Y124" s="91">
        <f t="shared" si="19"/>
        <v>0.41218757229832598</v>
      </c>
      <c r="Z124" s="91">
        <f t="shared" si="14"/>
        <v>0.37716158295281599</v>
      </c>
      <c r="AA124" s="91">
        <f t="shared" si="15"/>
        <v>0.40864640410958902</v>
      </c>
      <c r="AB124" s="91">
        <f t="shared" si="16"/>
        <v>0.42885367334547608</v>
      </c>
      <c r="AC124" s="91">
        <f t="shared" si="17"/>
        <v>0.39599633561643777</v>
      </c>
    </row>
    <row r="125" spans="1:29">
      <c r="A125" s="103" t="s">
        <v>165</v>
      </c>
      <c r="B125" s="104" t="s">
        <v>8</v>
      </c>
      <c r="C125" s="93" t="s">
        <v>47</v>
      </c>
      <c r="D125" s="93" t="s">
        <v>47</v>
      </c>
      <c r="E125" s="93" t="s">
        <v>47</v>
      </c>
      <c r="F125" s="93" t="s">
        <v>47</v>
      </c>
      <c r="G125" s="93" t="s">
        <v>47</v>
      </c>
      <c r="H125" s="105">
        <v>0.77647842086793295</v>
      </c>
      <c r="I125" s="105">
        <v>0.70286596891281095</v>
      </c>
      <c r="J125" s="105">
        <v>0.70526296173437075</v>
      </c>
      <c r="K125" s="105">
        <v>0.63400259458264741</v>
      </c>
      <c r="L125" s="105">
        <v>0.6096150913864975</v>
      </c>
      <c r="M125" s="106">
        <v>0.68071099999999996</v>
      </c>
      <c r="O125" s="103" t="s">
        <v>165</v>
      </c>
      <c r="P125" s="104" t="s">
        <v>8</v>
      </c>
      <c r="Q125" s="105">
        <f t="shared" si="18"/>
        <v>0.77647842086793295</v>
      </c>
      <c r="R125" s="105">
        <f t="shared" si="10"/>
        <v>0.70286596891281095</v>
      </c>
      <c r="S125" s="105">
        <f t="shared" si="11"/>
        <v>0.70526296173437075</v>
      </c>
      <c r="T125" s="105">
        <f t="shared" si="12"/>
        <v>0.63400259458264741</v>
      </c>
      <c r="U125" s="105">
        <f t="shared" si="13"/>
        <v>0.6096150913864975</v>
      </c>
      <c r="V125" s="86"/>
      <c r="W125" s="103" t="s">
        <v>165</v>
      </c>
      <c r="X125" s="104" t="s">
        <v>8</v>
      </c>
      <c r="Y125" s="105">
        <f t="shared" si="19"/>
        <v>0.77647842086793295</v>
      </c>
      <c r="Z125" s="105">
        <f t="shared" si="14"/>
        <v>0.70286596891281095</v>
      </c>
      <c r="AA125" s="105">
        <f t="shared" si="15"/>
        <v>0.70526296173437075</v>
      </c>
      <c r="AB125" s="105">
        <f t="shared" si="16"/>
        <v>0.63400259458264741</v>
      </c>
      <c r="AC125" s="105">
        <f t="shared" si="17"/>
        <v>0.6096150913864975</v>
      </c>
    </row>
    <row r="126" spans="1:29">
      <c r="A126" s="89" t="s">
        <v>166</v>
      </c>
      <c r="B126" s="90" t="s">
        <v>14</v>
      </c>
      <c r="C126" s="93" t="s">
        <v>46</v>
      </c>
      <c r="D126" s="93" t="s">
        <v>47</v>
      </c>
      <c r="E126" s="93" t="s">
        <v>47</v>
      </c>
      <c r="F126" s="93" t="s">
        <v>47</v>
      </c>
      <c r="G126" s="93" t="s">
        <v>47</v>
      </c>
      <c r="H126" s="91">
        <v>0.26944647543301026</v>
      </c>
      <c r="I126" s="91">
        <v>0.36094778398622102</v>
      </c>
      <c r="J126" s="91">
        <v>0.33200915244732837</v>
      </c>
      <c r="K126" s="91">
        <v>0.38540844298245597</v>
      </c>
      <c r="L126" s="91">
        <v>0.36661513908916099</v>
      </c>
      <c r="M126" s="92">
        <v>0.37098999999999999</v>
      </c>
      <c r="O126" s="89" t="s">
        <v>166</v>
      </c>
      <c r="P126" s="90" t="s">
        <v>14</v>
      </c>
      <c r="Q126" s="91" t="str">
        <f t="shared" si="18"/>
        <v/>
      </c>
      <c r="R126" s="91">
        <f t="shared" si="10"/>
        <v>0.36094778398622102</v>
      </c>
      <c r="S126" s="91">
        <f t="shared" si="11"/>
        <v>0.33200915244732837</v>
      </c>
      <c r="T126" s="91">
        <f t="shared" si="12"/>
        <v>0.38540844298245597</v>
      </c>
      <c r="U126" s="91">
        <f t="shared" si="13"/>
        <v>0.36661513908916099</v>
      </c>
      <c r="V126" s="86"/>
      <c r="W126" s="89" t="s">
        <v>166</v>
      </c>
      <c r="X126" s="90" t="s">
        <v>14</v>
      </c>
      <c r="Y126" s="91">
        <f t="shared" si="19"/>
        <v>0.35506199999999999</v>
      </c>
      <c r="Z126" s="91">
        <f t="shared" si="14"/>
        <v>0.36094778398622102</v>
      </c>
      <c r="AA126" s="91">
        <f t="shared" si="15"/>
        <v>0.33200915244732837</v>
      </c>
      <c r="AB126" s="91">
        <f t="shared" si="16"/>
        <v>0.38540844298245597</v>
      </c>
      <c r="AC126" s="91">
        <f t="shared" si="17"/>
        <v>0.36661513908916099</v>
      </c>
    </row>
    <row r="127" spans="1:29">
      <c r="A127" s="103" t="s">
        <v>167</v>
      </c>
      <c r="B127" s="104" t="s">
        <v>8</v>
      </c>
      <c r="C127" s="93" t="s">
        <v>47</v>
      </c>
      <c r="D127" s="93" t="s">
        <v>47</v>
      </c>
      <c r="E127" s="93" t="s">
        <v>47</v>
      </c>
      <c r="F127" s="93" t="s">
        <v>47</v>
      </c>
      <c r="G127" s="93" t="s">
        <v>47</v>
      </c>
      <c r="H127" s="105">
        <v>1.7913749883515101E-2</v>
      </c>
      <c r="I127" s="105">
        <v>4.3488631068865904E-3</v>
      </c>
      <c r="J127" s="105">
        <v>4.1358433510390452E-3</v>
      </c>
      <c r="K127" s="105">
        <v>5.4999168246533574E-3</v>
      </c>
      <c r="L127" s="105">
        <v>7.8578930202217838E-3</v>
      </c>
      <c r="M127" s="106">
        <v>5.9020000000000001E-3</v>
      </c>
      <c r="O127" s="103" t="s">
        <v>167</v>
      </c>
      <c r="P127" s="104" t="s">
        <v>8</v>
      </c>
      <c r="Q127" s="105">
        <f t="shared" si="18"/>
        <v>1.7913749883515101E-2</v>
      </c>
      <c r="R127" s="105">
        <f t="shared" si="10"/>
        <v>4.3488631068865904E-3</v>
      </c>
      <c r="S127" s="105">
        <f t="shared" si="11"/>
        <v>4.1358433510390452E-3</v>
      </c>
      <c r="T127" s="105">
        <f t="shared" si="12"/>
        <v>5.4999168246533574E-3</v>
      </c>
      <c r="U127" s="105">
        <f t="shared" si="13"/>
        <v>7.8578930202217838E-3</v>
      </c>
      <c r="V127" s="86"/>
      <c r="W127" s="103" t="s">
        <v>167</v>
      </c>
      <c r="X127" s="104" t="s">
        <v>8</v>
      </c>
      <c r="Y127" s="105">
        <f t="shared" si="19"/>
        <v>1.7913749883515101E-2</v>
      </c>
      <c r="Z127" s="105">
        <f t="shared" si="14"/>
        <v>4.3488631068865904E-3</v>
      </c>
      <c r="AA127" s="105">
        <f t="shared" si="15"/>
        <v>4.1358433510390452E-3</v>
      </c>
      <c r="AB127" s="105">
        <f t="shared" si="16"/>
        <v>5.4999168246533574E-3</v>
      </c>
      <c r="AC127" s="105">
        <f t="shared" si="17"/>
        <v>7.8578930202217838E-3</v>
      </c>
    </row>
    <row r="128" spans="1:29">
      <c r="A128" s="89" t="s">
        <v>168</v>
      </c>
      <c r="B128" s="90" t="s">
        <v>8</v>
      </c>
      <c r="C128" s="93" t="s">
        <v>47</v>
      </c>
      <c r="D128" s="93" t="s">
        <v>47</v>
      </c>
      <c r="E128" s="93" t="s">
        <v>47</v>
      </c>
      <c r="F128" s="93" t="s">
        <v>47</v>
      </c>
      <c r="G128" s="93" t="s">
        <v>47</v>
      </c>
      <c r="H128" s="91">
        <v>0.42229194520547902</v>
      </c>
      <c r="I128" s="91">
        <v>0.65780801080042794</v>
      </c>
      <c r="J128" s="91">
        <v>0.61574686053711014</v>
      </c>
      <c r="K128" s="91">
        <v>0.50740496434194693</v>
      </c>
      <c r="L128" s="91">
        <v>0.45169455305317152</v>
      </c>
      <c r="M128" s="92">
        <v>0.524949</v>
      </c>
      <c r="O128" s="89" t="s">
        <v>168</v>
      </c>
      <c r="P128" s="90" t="s">
        <v>8</v>
      </c>
      <c r="Q128" s="91">
        <f t="shared" si="18"/>
        <v>0.42229194520547902</v>
      </c>
      <c r="R128" s="91">
        <f t="shared" si="10"/>
        <v>0.65780801080042794</v>
      </c>
      <c r="S128" s="91">
        <f t="shared" si="11"/>
        <v>0.61574686053711014</v>
      </c>
      <c r="T128" s="91">
        <f t="shared" si="12"/>
        <v>0.50740496434194693</v>
      </c>
      <c r="U128" s="91">
        <f t="shared" si="13"/>
        <v>0.45169455305317152</v>
      </c>
      <c r="V128" s="86"/>
      <c r="W128" s="89" t="s">
        <v>168</v>
      </c>
      <c r="X128" s="90" t="s">
        <v>8</v>
      </c>
      <c r="Y128" s="91">
        <f t="shared" si="19"/>
        <v>0.42229194520547902</v>
      </c>
      <c r="Z128" s="91">
        <f t="shared" si="14"/>
        <v>0.65780801080042794</v>
      </c>
      <c r="AA128" s="91">
        <f t="shared" si="15"/>
        <v>0.61574686053711014</v>
      </c>
      <c r="AB128" s="91">
        <f t="shared" si="16"/>
        <v>0.50740496434194693</v>
      </c>
      <c r="AC128" s="91">
        <f t="shared" si="17"/>
        <v>0.45169455305317152</v>
      </c>
    </row>
    <row r="129" spans="1:29">
      <c r="A129" s="103" t="s">
        <v>169</v>
      </c>
      <c r="B129" s="104" t="s">
        <v>14</v>
      </c>
      <c r="C129" s="93" t="s">
        <v>45</v>
      </c>
      <c r="D129" s="93" t="s">
        <v>45</v>
      </c>
      <c r="E129" s="93" t="s">
        <v>46</v>
      </c>
      <c r="F129" s="93" t="s">
        <v>47</v>
      </c>
      <c r="G129" s="93" t="s">
        <v>47</v>
      </c>
      <c r="H129" s="105">
        <v>0</v>
      </c>
      <c r="I129" s="105">
        <v>0</v>
      </c>
      <c r="J129" s="105">
        <v>0.29076882410578386</v>
      </c>
      <c r="K129" s="105">
        <v>0.32058322186171861</v>
      </c>
      <c r="L129" s="105">
        <v>0.28635400019025792</v>
      </c>
      <c r="M129" s="106">
        <v>0.29923499999999997</v>
      </c>
      <c r="O129" s="103" t="s">
        <v>169</v>
      </c>
      <c r="P129" s="104" t="s">
        <v>14</v>
      </c>
      <c r="Q129" s="105" t="str">
        <f t="shared" si="18"/>
        <v/>
      </c>
      <c r="R129" s="105" t="str">
        <f t="shared" si="10"/>
        <v/>
      </c>
      <c r="S129" s="105" t="str">
        <f t="shared" si="11"/>
        <v/>
      </c>
      <c r="T129" s="105">
        <f t="shared" si="12"/>
        <v>0.32058322186171861</v>
      </c>
      <c r="U129" s="105">
        <f t="shared" si="13"/>
        <v>0.28635400019025792</v>
      </c>
      <c r="V129" s="86"/>
      <c r="W129" s="103" t="s">
        <v>169</v>
      </c>
      <c r="X129" s="104" t="s">
        <v>14</v>
      </c>
      <c r="Y129" s="105">
        <f t="shared" si="19"/>
        <v>0.35506199999999999</v>
      </c>
      <c r="Z129" s="105">
        <f t="shared" si="14"/>
        <v>0.35506199999999999</v>
      </c>
      <c r="AA129" s="105">
        <f t="shared" si="15"/>
        <v>0.35506199999999999</v>
      </c>
      <c r="AB129" s="105">
        <f t="shared" si="16"/>
        <v>0.32058322186171861</v>
      </c>
      <c r="AC129" s="105">
        <f t="shared" si="17"/>
        <v>0.28635400019025792</v>
      </c>
    </row>
    <row r="130" spans="1:29">
      <c r="A130" s="89" t="s">
        <v>170</v>
      </c>
      <c r="B130" s="90" t="s">
        <v>13</v>
      </c>
      <c r="C130" s="93" t="s">
        <v>46</v>
      </c>
      <c r="D130" s="93" t="s">
        <v>47</v>
      </c>
      <c r="E130" s="93" t="s">
        <v>47</v>
      </c>
      <c r="F130" s="93" t="s">
        <v>47</v>
      </c>
      <c r="G130" s="93" t="s">
        <v>47</v>
      </c>
      <c r="H130" s="91">
        <v>0.45306214474534423</v>
      </c>
      <c r="I130" s="91">
        <v>0.38197767608929001</v>
      </c>
      <c r="J130" s="91">
        <v>0.47131976502202283</v>
      </c>
      <c r="K130" s="91">
        <v>0.51522160565469144</v>
      </c>
      <c r="L130" s="91">
        <v>0.48591416090839218</v>
      </c>
      <c r="M130" s="92">
        <v>0.49081900000000001</v>
      </c>
      <c r="O130" s="89" t="s">
        <v>170</v>
      </c>
      <c r="P130" s="90" t="s">
        <v>13</v>
      </c>
      <c r="Q130" s="91" t="str">
        <f t="shared" si="18"/>
        <v/>
      </c>
      <c r="R130" s="91">
        <f t="shared" si="10"/>
        <v>0.38197767608929001</v>
      </c>
      <c r="S130" s="91">
        <f t="shared" si="11"/>
        <v>0.47131976502202283</v>
      </c>
      <c r="T130" s="91">
        <f t="shared" si="12"/>
        <v>0.51522160565469144</v>
      </c>
      <c r="U130" s="91">
        <f t="shared" si="13"/>
        <v>0.48591416090839218</v>
      </c>
      <c r="V130" s="86"/>
      <c r="W130" s="89" t="s">
        <v>170</v>
      </c>
      <c r="X130" s="90" t="s">
        <v>13</v>
      </c>
      <c r="Y130" s="91">
        <f t="shared" si="19"/>
        <v>0.48216100000000001</v>
      </c>
      <c r="Z130" s="91">
        <f t="shared" si="14"/>
        <v>0.38197767608929001</v>
      </c>
      <c r="AA130" s="91">
        <f t="shared" si="15"/>
        <v>0.47131976502202283</v>
      </c>
      <c r="AB130" s="91">
        <f t="shared" si="16"/>
        <v>0.51522160565469144</v>
      </c>
      <c r="AC130" s="91">
        <f t="shared" si="17"/>
        <v>0.48591416090839218</v>
      </c>
    </row>
    <row r="131" spans="1:29">
      <c r="A131" s="103" t="s">
        <v>171</v>
      </c>
      <c r="B131" s="104" t="s">
        <v>13</v>
      </c>
      <c r="C131" s="93" t="s">
        <v>45</v>
      </c>
      <c r="D131" s="93" t="s">
        <v>46</v>
      </c>
      <c r="E131" s="93" t="s">
        <v>47</v>
      </c>
      <c r="F131" s="93" t="s">
        <v>47</v>
      </c>
      <c r="G131" s="93" t="s">
        <v>47</v>
      </c>
      <c r="H131" s="105">
        <v>0</v>
      </c>
      <c r="I131" s="105">
        <v>0.40988478922460053</v>
      </c>
      <c r="J131" s="105">
        <v>0.35489146432648405</v>
      </c>
      <c r="K131" s="105">
        <v>0.35394841046220288</v>
      </c>
      <c r="L131" s="105">
        <v>0.46918659931506967</v>
      </c>
      <c r="M131" s="106">
        <v>0.392675</v>
      </c>
      <c r="O131" s="103" t="s">
        <v>171</v>
      </c>
      <c r="P131" s="104" t="s">
        <v>13</v>
      </c>
      <c r="Q131" s="105" t="str">
        <f t="shared" si="18"/>
        <v/>
      </c>
      <c r="R131" s="105" t="str">
        <f t="shared" si="10"/>
        <v/>
      </c>
      <c r="S131" s="105">
        <f t="shared" si="11"/>
        <v>0.35489146432648405</v>
      </c>
      <c r="T131" s="105">
        <f t="shared" si="12"/>
        <v>0.35394841046220288</v>
      </c>
      <c r="U131" s="105">
        <f t="shared" si="13"/>
        <v>0.46918659931506967</v>
      </c>
      <c r="V131" s="86"/>
      <c r="W131" s="103" t="s">
        <v>171</v>
      </c>
      <c r="X131" s="104" t="s">
        <v>13</v>
      </c>
      <c r="Y131" s="105">
        <f t="shared" si="19"/>
        <v>0.48216100000000001</v>
      </c>
      <c r="Z131" s="105">
        <f t="shared" si="14"/>
        <v>0.48216100000000001</v>
      </c>
      <c r="AA131" s="105">
        <f t="shared" si="15"/>
        <v>0.35489146432648405</v>
      </c>
      <c r="AB131" s="105">
        <f t="shared" si="16"/>
        <v>0.35394841046220288</v>
      </c>
      <c r="AC131" s="105">
        <f t="shared" si="17"/>
        <v>0.46918659931506967</v>
      </c>
    </row>
    <row r="132" spans="1:29">
      <c r="A132" s="89" t="s">
        <v>172</v>
      </c>
      <c r="B132" s="90" t="s">
        <v>9</v>
      </c>
      <c r="C132" s="93" t="s">
        <v>47</v>
      </c>
      <c r="D132" s="93" t="s">
        <v>47</v>
      </c>
      <c r="E132" s="93" t="s">
        <v>47</v>
      </c>
      <c r="F132" s="93" t="s">
        <v>47</v>
      </c>
      <c r="G132" s="93" t="s">
        <v>47</v>
      </c>
      <c r="H132" s="91">
        <v>0.15465655751594601</v>
      </c>
      <c r="I132" s="91">
        <v>0.193779864730829</v>
      </c>
      <c r="J132" s="91">
        <v>0.16853559836330403</v>
      </c>
      <c r="K132" s="91">
        <v>1.1880962439918215E-2</v>
      </c>
      <c r="L132" s="91">
        <v>8.6794427461426779E-2</v>
      </c>
      <c r="M132" s="92">
        <v>0.13666200000000001</v>
      </c>
      <c r="O132" s="89" t="s">
        <v>172</v>
      </c>
      <c r="P132" s="90" t="s">
        <v>9</v>
      </c>
      <c r="Q132" s="91">
        <f t="shared" si="18"/>
        <v>0.15465655751594601</v>
      </c>
      <c r="R132" s="91">
        <f t="shared" si="10"/>
        <v>0.193779864730829</v>
      </c>
      <c r="S132" s="91">
        <f t="shared" si="11"/>
        <v>0.16853559836330403</v>
      </c>
      <c r="T132" s="91">
        <f t="shared" si="12"/>
        <v>1.1880962439918215E-2</v>
      </c>
      <c r="U132" s="91">
        <f t="shared" si="13"/>
        <v>8.6794427461426779E-2</v>
      </c>
      <c r="V132" s="86"/>
      <c r="W132" s="89" t="s">
        <v>172</v>
      </c>
      <c r="X132" s="90" t="s">
        <v>9</v>
      </c>
      <c r="Y132" s="91">
        <f t="shared" si="19"/>
        <v>0.15465655751594601</v>
      </c>
      <c r="Z132" s="91">
        <f t="shared" si="14"/>
        <v>0.193779864730829</v>
      </c>
      <c r="AA132" s="91">
        <f t="shared" si="15"/>
        <v>0.16853559836330403</v>
      </c>
      <c r="AB132" s="91">
        <f t="shared" si="16"/>
        <v>1.1880962439918215E-2</v>
      </c>
      <c r="AC132" s="91">
        <f t="shared" si="17"/>
        <v>8.6794427461426779E-2</v>
      </c>
    </row>
    <row r="133" spans="1:29">
      <c r="A133" s="103" t="s">
        <v>173</v>
      </c>
      <c r="B133" s="104" t="s">
        <v>13</v>
      </c>
      <c r="C133" s="93" t="s">
        <v>47</v>
      </c>
      <c r="D133" s="93" t="s">
        <v>47</v>
      </c>
      <c r="E133" s="93" t="s">
        <v>47</v>
      </c>
      <c r="F133" s="93" t="s">
        <v>47</v>
      </c>
      <c r="G133" s="93" t="s">
        <v>47</v>
      </c>
      <c r="H133" s="105">
        <v>0.50509602690093303</v>
      </c>
      <c r="I133" s="105">
        <v>0.42559880757395302</v>
      </c>
      <c r="J133" s="105">
        <v>0.34422933417708951</v>
      </c>
      <c r="K133" s="105">
        <v>0.40054094521752048</v>
      </c>
      <c r="L133" s="105">
        <v>0.40153291255176909</v>
      </c>
      <c r="M133" s="106">
        <v>0.40922399999999998</v>
      </c>
      <c r="O133" s="103" t="s">
        <v>173</v>
      </c>
      <c r="P133" s="104" t="s">
        <v>13</v>
      </c>
      <c r="Q133" s="105">
        <f t="shared" si="18"/>
        <v>0.50509602690093303</v>
      </c>
      <c r="R133" s="105">
        <f t="shared" si="10"/>
        <v>0.42559880757395302</v>
      </c>
      <c r="S133" s="105">
        <f t="shared" si="11"/>
        <v>0.34422933417708951</v>
      </c>
      <c r="T133" s="105">
        <f t="shared" si="12"/>
        <v>0.40054094521752048</v>
      </c>
      <c r="U133" s="105">
        <f t="shared" si="13"/>
        <v>0.40153291255176909</v>
      </c>
      <c r="V133" s="86"/>
      <c r="W133" s="103" t="s">
        <v>173</v>
      </c>
      <c r="X133" s="104" t="s">
        <v>13</v>
      </c>
      <c r="Y133" s="105">
        <f t="shared" si="19"/>
        <v>0.50509602690093303</v>
      </c>
      <c r="Z133" s="105">
        <f t="shared" si="14"/>
        <v>0.42559880757395302</v>
      </c>
      <c r="AA133" s="105">
        <f t="shared" si="15"/>
        <v>0.34422933417708951</v>
      </c>
      <c r="AB133" s="105">
        <f t="shared" si="16"/>
        <v>0.40054094521752048</v>
      </c>
      <c r="AC133" s="105">
        <f t="shared" si="17"/>
        <v>0.40153291255176909</v>
      </c>
    </row>
    <row r="134" spans="1:29">
      <c r="A134" s="89" t="s">
        <v>174</v>
      </c>
      <c r="B134" s="90" t="s">
        <v>13</v>
      </c>
      <c r="C134" s="93" t="s">
        <v>47</v>
      </c>
      <c r="D134" s="93" t="s">
        <v>47</v>
      </c>
      <c r="E134" s="93" t="s">
        <v>47</v>
      </c>
      <c r="F134" s="93" t="s">
        <v>47</v>
      </c>
      <c r="G134" s="93" t="s">
        <v>47</v>
      </c>
      <c r="H134" s="91">
        <v>0.51538305290847697</v>
      </c>
      <c r="I134" s="91">
        <v>0.473990817947191</v>
      </c>
      <c r="J134" s="91">
        <v>0.40949441383760177</v>
      </c>
      <c r="K134" s="91">
        <v>0.41993418493110002</v>
      </c>
      <c r="L134" s="91">
        <v>0.41396690490371185</v>
      </c>
      <c r="M134" s="92">
        <v>0.43596400000000002</v>
      </c>
      <c r="O134" s="89" t="s">
        <v>174</v>
      </c>
      <c r="P134" s="90" t="s">
        <v>13</v>
      </c>
      <c r="Q134" s="91">
        <f t="shared" si="18"/>
        <v>0.51538305290847697</v>
      </c>
      <c r="R134" s="91">
        <f t="shared" si="10"/>
        <v>0.473990817947191</v>
      </c>
      <c r="S134" s="91">
        <f t="shared" si="11"/>
        <v>0.40949441383760177</v>
      </c>
      <c r="T134" s="91">
        <f t="shared" si="12"/>
        <v>0.41993418493110002</v>
      </c>
      <c r="U134" s="91">
        <f t="shared" si="13"/>
        <v>0.41396690490371185</v>
      </c>
      <c r="V134" s="86"/>
      <c r="W134" s="89" t="s">
        <v>174</v>
      </c>
      <c r="X134" s="90" t="s">
        <v>13</v>
      </c>
      <c r="Y134" s="91">
        <f t="shared" si="19"/>
        <v>0.51538305290847697</v>
      </c>
      <c r="Z134" s="91">
        <f t="shared" si="14"/>
        <v>0.473990817947191</v>
      </c>
      <c r="AA134" s="91">
        <f t="shared" si="15"/>
        <v>0.40949441383760177</v>
      </c>
      <c r="AB134" s="91">
        <f t="shared" si="16"/>
        <v>0.41993418493110002</v>
      </c>
      <c r="AC134" s="91">
        <f t="shared" si="17"/>
        <v>0.41396690490371185</v>
      </c>
    </row>
    <row r="135" spans="1:29">
      <c r="A135" s="103" t="s">
        <v>175</v>
      </c>
      <c r="B135" s="104" t="s">
        <v>8</v>
      </c>
      <c r="C135" s="93" t="s">
        <v>47</v>
      </c>
      <c r="D135" s="93" t="s">
        <v>47</v>
      </c>
      <c r="E135" s="93" t="s">
        <v>47</v>
      </c>
      <c r="F135" s="93" t="s">
        <v>47</v>
      </c>
      <c r="G135" s="93" t="s">
        <v>47</v>
      </c>
      <c r="H135" s="105">
        <v>0.58680632039573799</v>
      </c>
      <c r="I135" s="105">
        <v>0.29812207692090897</v>
      </c>
      <c r="J135" s="105">
        <v>0.35621397979029257</v>
      </c>
      <c r="K135" s="105">
        <v>0.34767764327395989</v>
      </c>
      <c r="L135" s="105">
        <v>0.28472673473701632</v>
      </c>
      <c r="M135" s="106">
        <v>0.334005</v>
      </c>
      <c r="O135" s="103" t="s">
        <v>175</v>
      </c>
      <c r="P135" s="104" t="s">
        <v>8</v>
      </c>
      <c r="Q135" s="105">
        <f t="shared" si="18"/>
        <v>0.58680632039573799</v>
      </c>
      <c r="R135" s="105">
        <f t="shared" ref="R135:R153" si="20">IF(D135="actual",I135,"")</f>
        <v>0.29812207692090897</v>
      </c>
      <c r="S135" s="105">
        <f t="shared" ref="S135:S153" si="21">IF(E135="actual",J135,"")</f>
        <v>0.35621397979029257</v>
      </c>
      <c r="T135" s="105">
        <f t="shared" ref="T135:T153" si="22">IF(F135="actual",K135,"")</f>
        <v>0.34767764327395989</v>
      </c>
      <c r="U135" s="105">
        <f t="shared" ref="U135:U153" si="23">IF(G135="actual",L135,"")</f>
        <v>0.28472673473701632</v>
      </c>
      <c r="V135" s="86"/>
      <c r="W135" s="103" t="s">
        <v>175</v>
      </c>
      <c r="X135" s="104" t="s">
        <v>8</v>
      </c>
      <c r="Y135" s="105">
        <f t="shared" si="19"/>
        <v>0.58680632039573799</v>
      </c>
      <c r="Z135" s="105">
        <f t="shared" ref="Z135:Z173" si="24">IF(D135&lt;&gt;"Actual",VLOOKUP($X135,$AG$7:$AH$15,2,FALSE),R135)</f>
        <v>0.29812207692090897</v>
      </c>
      <c r="AA135" s="105">
        <f t="shared" ref="AA135:AA173" si="25">IF(E135&lt;&gt;"Actual",VLOOKUP($X135,$AG$7:$AH$15,2,FALSE),S135)</f>
        <v>0.35621397979029257</v>
      </c>
      <c r="AB135" s="105">
        <f t="shared" ref="AB135:AB173" si="26">IF(F135&lt;&gt;"Actual",VLOOKUP($X135,$AG$7:$AH$15,2,FALSE),T135)</f>
        <v>0.34767764327395989</v>
      </c>
      <c r="AC135" s="105">
        <f t="shared" ref="AC135:AC173" si="27">IF(G135&lt;&gt;"Actual",VLOOKUP($X135,$AG$7:$AH$15,2,FALSE),U135)</f>
        <v>0.28472673473701632</v>
      </c>
    </row>
    <row r="136" spans="1:29">
      <c r="A136" s="89" t="s">
        <v>176</v>
      </c>
      <c r="B136" s="90" t="s">
        <v>8</v>
      </c>
      <c r="C136" s="93" t="s">
        <v>47</v>
      </c>
      <c r="D136" s="93" t="s">
        <v>47</v>
      </c>
      <c r="E136" s="93" t="s">
        <v>47</v>
      </c>
      <c r="F136" s="93" t="s">
        <v>47</v>
      </c>
      <c r="G136" s="93" t="s">
        <v>47</v>
      </c>
      <c r="H136" s="91">
        <v>0.156538393045311</v>
      </c>
      <c r="I136" s="91">
        <v>0.13473585656352799</v>
      </c>
      <c r="J136" s="91">
        <v>8.6392733020404247E-2</v>
      </c>
      <c r="K136" s="91">
        <v>7.0222498471473771E-2</v>
      </c>
      <c r="L136" s="91">
        <v>8.1725764281380578E-2</v>
      </c>
      <c r="M136" s="92">
        <v>0.100951</v>
      </c>
      <c r="O136" s="89" t="s">
        <v>176</v>
      </c>
      <c r="P136" s="90" t="s">
        <v>8</v>
      </c>
      <c r="Q136" s="91">
        <f t="shared" ref="Q136:Q153" si="28">IF(C136="actual",H136,"")</f>
        <v>0.156538393045311</v>
      </c>
      <c r="R136" s="91">
        <f t="shared" si="20"/>
        <v>0.13473585656352799</v>
      </c>
      <c r="S136" s="91">
        <f t="shared" si="21"/>
        <v>8.6392733020404247E-2</v>
      </c>
      <c r="T136" s="91">
        <f t="shared" si="22"/>
        <v>7.0222498471473771E-2</v>
      </c>
      <c r="U136" s="91">
        <f t="shared" si="23"/>
        <v>8.1725764281380578E-2</v>
      </c>
      <c r="V136" s="86"/>
      <c r="W136" s="89" t="s">
        <v>176</v>
      </c>
      <c r="X136" s="90" t="s">
        <v>8</v>
      </c>
      <c r="Y136" s="91">
        <f t="shared" ref="Y136:Y173" si="29">IF(C136&lt;&gt;"Actual",VLOOKUP($X136,$AG$7:$AH$15,2,FALSE),Q136)</f>
        <v>0.156538393045311</v>
      </c>
      <c r="Z136" s="91">
        <f t="shared" si="24"/>
        <v>0.13473585656352799</v>
      </c>
      <c r="AA136" s="91">
        <f t="shared" si="25"/>
        <v>8.6392733020404247E-2</v>
      </c>
      <c r="AB136" s="91">
        <f t="shared" si="26"/>
        <v>7.0222498471473771E-2</v>
      </c>
      <c r="AC136" s="91">
        <f t="shared" si="27"/>
        <v>8.1725764281380578E-2</v>
      </c>
    </row>
    <row r="137" spans="1:29">
      <c r="A137" s="103" t="s">
        <v>177</v>
      </c>
      <c r="B137" s="104" t="s">
        <v>8</v>
      </c>
      <c r="C137" s="93" t="s">
        <v>47</v>
      </c>
      <c r="D137" s="93" t="s">
        <v>47</v>
      </c>
      <c r="E137" s="93" t="s">
        <v>47</v>
      </c>
      <c r="F137" s="93" t="s">
        <v>47</v>
      </c>
      <c r="G137" s="93" t="s">
        <v>47</v>
      </c>
      <c r="H137" s="105">
        <v>0.77401942963885395</v>
      </c>
      <c r="I137" s="105">
        <v>0.70159584142797904</v>
      </c>
      <c r="J137" s="105">
        <v>0.71326582938978822</v>
      </c>
      <c r="K137" s="105">
        <v>0.74081157103825079</v>
      </c>
      <c r="L137" s="105">
        <v>0.74127136633457602</v>
      </c>
      <c r="M137" s="106">
        <v>0.73178299999999996</v>
      </c>
      <c r="O137" s="103" t="s">
        <v>177</v>
      </c>
      <c r="P137" s="104" t="s">
        <v>8</v>
      </c>
      <c r="Q137" s="105">
        <f t="shared" si="28"/>
        <v>0.77401942963885395</v>
      </c>
      <c r="R137" s="105">
        <f t="shared" si="20"/>
        <v>0.70159584142797904</v>
      </c>
      <c r="S137" s="105">
        <f t="shared" si="21"/>
        <v>0.71326582938978822</v>
      </c>
      <c r="T137" s="105">
        <f t="shared" si="22"/>
        <v>0.74081157103825079</v>
      </c>
      <c r="U137" s="105">
        <f t="shared" si="23"/>
        <v>0.74127136633457602</v>
      </c>
      <c r="V137" s="86"/>
      <c r="W137" s="103" t="s">
        <v>177</v>
      </c>
      <c r="X137" s="104" t="s">
        <v>8</v>
      </c>
      <c r="Y137" s="105">
        <f t="shared" si="29"/>
        <v>0.77401942963885395</v>
      </c>
      <c r="Z137" s="105">
        <f t="shared" si="24"/>
        <v>0.70159584142797904</v>
      </c>
      <c r="AA137" s="105">
        <f t="shared" si="25"/>
        <v>0.71326582938978822</v>
      </c>
      <c r="AB137" s="105">
        <f t="shared" si="26"/>
        <v>0.74081157103825079</v>
      </c>
      <c r="AC137" s="105">
        <f t="shared" si="27"/>
        <v>0.74127136633457602</v>
      </c>
    </row>
    <row r="138" spans="1:29">
      <c r="A138" s="89" t="s">
        <v>178</v>
      </c>
      <c r="B138" s="90" t="s">
        <v>14</v>
      </c>
      <c r="C138" s="93" t="s">
        <v>45</v>
      </c>
      <c r="D138" s="93" t="s">
        <v>46</v>
      </c>
      <c r="E138" s="93" t="s">
        <v>47</v>
      </c>
      <c r="F138" s="93" t="s">
        <v>47</v>
      </c>
      <c r="G138" s="93" t="s">
        <v>47</v>
      </c>
      <c r="H138" s="91">
        <v>0</v>
      </c>
      <c r="I138" s="91">
        <v>0.35209786478956556</v>
      </c>
      <c r="J138" s="91">
        <v>0.50984388888888887</v>
      </c>
      <c r="K138" s="91">
        <v>0.57984056594376177</v>
      </c>
      <c r="L138" s="91">
        <v>0.52507551863126423</v>
      </c>
      <c r="M138" s="92">
        <v>0.53825299999999998</v>
      </c>
      <c r="O138" s="89" t="s">
        <v>178</v>
      </c>
      <c r="P138" s="90" t="s">
        <v>14</v>
      </c>
      <c r="Q138" s="91" t="str">
        <f t="shared" si="28"/>
        <v/>
      </c>
      <c r="R138" s="91" t="str">
        <f t="shared" si="20"/>
        <v/>
      </c>
      <c r="S138" s="91">
        <f t="shared" si="21"/>
        <v>0.50984388888888887</v>
      </c>
      <c r="T138" s="91">
        <f t="shared" si="22"/>
        <v>0.57984056594376177</v>
      </c>
      <c r="U138" s="91">
        <f t="shared" si="23"/>
        <v>0.52507551863126423</v>
      </c>
      <c r="V138" s="86"/>
      <c r="W138" s="89" t="s">
        <v>178</v>
      </c>
      <c r="X138" s="90" t="s">
        <v>14</v>
      </c>
      <c r="Y138" s="91">
        <f t="shared" si="29"/>
        <v>0.35506199999999999</v>
      </c>
      <c r="Z138" s="91">
        <f t="shared" si="24"/>
        <v>0.35506199999999999</v>
      </c>
      <c r="AA138" s="91">
        <f t="shared" si="25"/>
        <v>0.50984388888888887</v>
      </c>
      <c r="AB138" s="91">
        <f t="shared" si="26"/>
        <v>0.57984056594376177</v>
      </c>
      <c r="AC138" s="91">
        <f t="shared" si="27"/>
        <v>0.52507551863126423</v>
      </c>
    </row>
    <row r="139" spans="1:29">
      <c r="A139" s="103" t="s">
        <v>179</v>
      </c>
      <c r="B139" s="104" t="s">
        <v>8</v>
      </c>
      <c r="C139" s="93" t="s">
        <v>47</v>
      </c>
      <c r="D139" s="93" t="s">
        <v>47</v>
      </c>
      <c r="E139" s="93" t="s">
        <v>47</v>
      </c>
      <c r="F139" s="93" t="s">
        <v>47</v>
      </c>
      <c r="G139" s="93" t="s">
        <v>47</v>
      </c>
      <c r="H139" s="105">
        <v>0.41681524906936601</v>
      </c>
      <c r="I139" s="105">
        <v>0.554605918403973</v>
      </c>
      <c r="J139" s="105">
        <v>0.32675276535082848</v>
      </c>
      <c r="K139" s="105">
        <v>0.22359014815872788</v>
      </c>
      <c r="L139" s="105">
        <v>0.27189090985620584</v>
      </c>
      <c r="M139" s="106">
        <v>0.33848600000000001</v>
      </c>
      <c r="O139" s="103" t="s">
        <v>179</v>
      </c>
      <c r="P139" s="104" t="s">
        <v>8</v>
      </c>
      <c r="Q139" s="105">
        <f t="shared" si="28"/>
        <v>0.41681524906936601</v>
      </c>
      <c r="R139" s="105">
        <f t="shared" si="20"/>
        <v>0.554605918403973</v>
      </c>
      <c r="S139" s="105">
        <f t="shared" si="21"/>
        <v>0.32675276535082848</v>
      </c>
      <c r="T139" s="105">
        <f t="shared" si="22"/>
        <v>0.22359014815872788</v>
      </c>
      <c r="U139" s="105">
        <f t="shared" si="23"/>
        <v>0.27189090985620584</v>
      </c>
      <c r="V139" s="86"/>
      <c r="W139" s="103" t="s">
        <v>179</v>
      </c>
      <c r="X139" s="104" t="s">
        <v>8</v>
      </c>
      <c r="Y139" s="105">
        <f t="shared" si="29"/>
        <v>0.41681524906936601</v>
      </c>
      <c r="Z139" s="105">
        <f t="shared" si="24"/>
        <v>0.554605918403973</v>
      </c>
      <c r="AA139" s="105">
        <f t="shared" si="25"/>
        <v>0.32675276535082848</v>
      </c>
      <c r="AB139" s="105">
        <f t="shared" si="26"/>
        <v>0.22359014815872788</v>
      </c>
      <c r="AC139" s="105">
        <f t="shared" si="27"/>
        <v>0.27189090985620584</v>
      </c>
    </row>
    <row r="140" spans="1:29">
      <c r="A140" s="89" t="s">
        <v>180</v>
      </c>
      <c r="B140" s="90" t="s">
        <v>8</v>
      </c>
      <c r="C140" s="93" t="s">
        <v>47</v>
      </c>
      <c r="D140" s="93" t="s">
        <v>47</v>
      </c>
      <c r="E140" s="93" t="s">
        <v>47</v>
      </c>
      <c r="F140" s="93" t="s">
        <v>47</v>
      </c>
      <c r="G140" s="93" t="s">
        <v>47</v>
      </c>
      <c r="H140" s="91">
        <v>0.19858754308440099</v>
      </c>
      <c r="I140" s="91">
        <v>0.136007126233613</v>
      </c>
      <c r="J140" s="91">
        <v>8.8320469877743404E-2</v>
      </c>
      <c r="K140" s="91">
        <v>3.2368402226922895E-2</v>
      </c>
      <c r="L140" s="91">
        <v>2.0666640153189076E-2</v>
      </c>
      <c r="M140" s="92">
        <v>8.5565000000000002E-2</v>
      </c>
      <c r="O140" s="89" t="s">
        <v>180</v>
      </c>
      <c r="P140" s="90" t="s">
        <v>8</v>
      </c>
      <c r="Q140" s="91">
        <f t="shared" si="28"/>
        <v>0.19858754308440099</v>
      </c>
      <c r="R140" s="91">
        <f t="shared" si="20"/>
        <v>0.136007126233613</v>
      </c>
      <c r="S140" s="91">
        <f t="shared" si="21"/>
        <v>8.8320469877743404E-2</v>
      </c>
      <c r="T140" s="91">
        <f t="shared" si="22"/>
        <v>3.2368402226922895E-2</v>
      </c>
      <c r="U140" s="91">
        <f t="shared" si="23"/>
        <v>2.0666640153189076E-2</v>
      </c>
      <c r="V140" s="86"/>
      <c r="W140" s="89" t="s">
        <v>180</v>
      </c>
      <c r="X140" s="90" t="s">
        <v>8</v>
      </c>
      <c r="Y140" s="91">
        <f t="shared" si="29"/>
        <v>0.19858754308440099</v>
      </c>
      <c r="Z140" s="91">
        <f t="shared" si="24"/>
        <v>0.136007126233613</v>
      </c>
      <c r="AA140" s="91">
        <f t="shared" si="25"/>
        <v>8.8320469877743404E-2</v>
      </c>
      <c r="AB140" s="91">
        <f t="shared" si="26"/>
        <v>3.2368402226922895E-2</v>
      </c>
      <c r="AC140" s="91">
        <f t="shared" si="27"/>
        <v>2.0666640153189076E-2</v>
      </c>
    </row>
    <row r="141" spans="1:29">
      <c r="A141" s="103" t="s">
        <v>181</v>
      </c>
      <c r="B141" s="104" t="s">
        <v>8</v>
      </c>
      <c r="C141" s="93" t="s">
        <v>47</v>
      </c>
      <c r="D141" s="93" t="s">
        <v>47</v>
      </c>
      <c r="E141" s="93" t="s">
        <v>47</v>
      </c>
      <c r="F141" s="93" t="s">
        <v>47</v>
      </c>
      <c r="G141" s="93" t="s">
        <v>47</v>
      </c>
      <c r="H141" s="105">
        <v>0.64424587201181804</v>
      </c>
      <c r="I141" s="105">
        <v>0.55691995366639901</v>
      </c>
      <c r="J141" s="105">
        <v>0.39561556191243619</v>
      </c>
      <c r="K141" s="105">
        <v>0.2624811621397195</v>
      </c>
      <c r="L141" s="105">
        <v>9.2565784313725322E-2</v>
      </c>
      <c r="M141" s="106">
        <v>0.40500599999999998</v>
      </c>
      <c r="O141" s="103" t="s">
        <v>181</v>
      </c>
      <c r="P141" s="104" t="s">
        <v>8</v>
      </c>
      <c r="Q141" s="105">
        <f t="shared" si="28"/>
        <v>0.64424587201181804</v>
      </c>
      <c r="R141" s="105">
        <f t="shared" si="20"/>
        <v>0.55691995366639901</v>
      </c>
      <c r="S141" s="105">
        <f t="shared" si="21"/>
        <v>0.39561556191243619</v>
      </c>
      <c r="T141" s="105">
        <f t="shared" si="22"/>
        <v>0.2624811621397195</v>
      </c>
      <c r="U141" s="105">
        <f t="shared" si="23"/>
        <v>9.2565784313725322E-2</v>
      </c>
      <c r="V141" s="86"/>
      <c r="W141" s="103" t="s">
        <v>181</v>
      </c>
      <c r="X141" s="104" t="s">
        <v>8</v>
      </c>
      <c r="Y141" s="105">
        <f t="shared" si="29"/>
        <v>0.64424587201181804</v>
      </c>
      <c r="Z141" s="105">
        <f t="shared" si="24"/>
        <v>0.55691995366639901</v>
      </c>
      <c r="AA141" s="105">
        <f t="shared" si="25"/>
        <v>0.39561556191243619</v>
      </c>
      <c r="AB141" s="105">
        <f t="shared" si="26"/>
        <v>0.2624811621397195</v>
      </c>
      <c r="AC141" s="105">
        <f t="shared" si="27"/>
        <v>9.2565784313725322E-2</v>
      </c>
    </row>
    <row r="142" spans="1:29">
      <c r="A142" s="89" t="s">
        <v>182</v>
      </c>
      <c r="B142" s="90" t="s">
        <v>13</v>
      </c>
      <c r="C142" s="93" t="s">
        <v>47</v>
      </c>
      <c r="D142" s="93" t="s">
        <v>47</v>
      </c>
      <c r="E142" s="93" t="s">
        <v>47</v>
      </c>
      <c r="F142" s="93" t="s">
        <v>47</v>
      </c>
      <c r="G142" s="93" t="s">
        <v>47</v>
      </c>
      <c r="H142" s="91">
        <v>0.46971540552294</v>
      </c>
      <c r="I142" s="91">
        <v>0.54307147568311898</v>
      </c>
      <c r="J142" s="91">
        <v>0.50759400159454959</v>
      </c>
      <c r="K142" s="91">
        <v>0.4902360391910256</v>
      </c>
      <c r="L142" s="91">
        <v>0.45795164347321954</v>
      </c>
      <c r="M142" s="92">
        <v>0.48918200000000001</v>
      </c>
      <c r="O142" s="89" t="s">
        <v>182</v>
      </c>
      <c r="P142" s="90" t="s">
        <v>13</v>
      </c>
      <c r="Q142" s="91">
        <f t="shared" si="28"/>
        <v>0.46971540552294</v>
      </c>
      <c r="R142" s="91">
        <f t="shared" si="20"/>
        <v>0.54307147568311898</v>
      </c>
      <c r="S142" s="91">
        <f t="shared" si="21"/>
        <v>0.50759400159454959</v>
      </c>
      <c r="T142" s="91">
        <f t="shared" si="22"/>
        <v>0.4902360391910256</v>
      </c>
      <c r="U142" s="91">
        <f t="shared" si="23"/>
        <v>0.45795164347321954</v>
      </c>
      <c r="V142" s="86"/>
      <c r="W142" s="89" t="s">
        <v>182</v>
      </c>
      <c r="X142" s="90" t="s">
        <v>13</v>
      </c>
      <c r="Y142" s="91">
        <f t="shared" si="29"/>
        <v>0.46971540552294</v>
      </c>
      <c r="Z142" s="91">
        <f t="shared" si="24"/>
        <v>0.54307147568311898</v>
      </c>
      <c r="AA142" s="91">
        <f t="shared" si="25"/>
        <v>0.50759400159454959</v>
      </c>
      <c r="AB142" s="91">
        <f t="shared" si="26"/>
        <v>0.4902360391910256</v>
      </c>
      <c r="AC142" s="91">
        <f t="shared" si="27"/>
        <v>0.45795164347321954</v>
      </c>
    </row>
    <row r="143" spans="1:29">
      <c r="A143" s="103" t="s">
        <v>183</v>
      </c>
      <c r="B143" s="104" t="s">
        <v>8</v>
      </c>
      <c r="C143" s="93" t="s">
        <v>47</v>
      </c>
      <c r="D143" s="93" t="s">
        <v>47</v>
      </c>
      <c r="E143" s="93" t="s">
        <v>47</v>
      </c>
      <c r="F143" s="93" t="s">
        <v>47</v>
      </c>
      <c r="G143" s="93" t="s">
        <v>47</v>
      </c>
      <c r="H143" s="105">
        <v>0.68986288948684504</v>
      </c>
      <c r="I143" s="105">
        <v>0.64299415035877405</v>
      </c>
      <c r="J143" s="105">
        <v>0.12098266552511416</v>
      </c>
      <c r="K143" s="105">
        <v>7.2595821135831448E-2</v>
      </c>
      <c r="L143" s="105">
        <v>0.26125237660360884</v>
      </c>
      <c r="M143" s="106">
        <v>0.34174300000000002</v>
      </c>
      <c r="O143" s="103" t="s">
        <v>183</v>
      </c>
      <c r="P143" s="104" t="s">
        <v>8</v>
      </c>
      <c r="Q143" s="105">
        <f t="shared" si="28"/>
        <v>0.68986288948684504</v>
      </c>
      <c r="R143" s="105">
        <f t="shared" si="20"/>
        <v>0.64299415035877405</v>
      </c>
      <c r="S143" s="105">
        <f t="shared" si="21"/>
        <v>0.12098266552511416</v>
      </c>
      <c r="T143" s="105">
        <f t="shared" si="22"/>
        <v>7.2595821135831448E-2</v>
      </c>
      <c r="U143" s="105">
        <f t="shared" si="23"/>
        <v>0.26125237660360884</v>
      </c>
      <c r="V143" s="86"/>
      <c r="W143" s="103" t="s">
        <v>183</v>
      </c>
      <c r="X143" s="104" t="s">
        <v>8</v>
      </c>
      <c r="Y143" s="105">
        <f t="shared" si="29"/>
        <v>0.68986288948684504</v>
      </c>
      <c r="Z143" s="105">
        <f t="shared" si="24"/>
        <v>0.64299415035877405</v>
      </c>
      <c r="AA143" s="105">
        <f t="shared" si="25"/>
        <v>0.12098266552511416</v>
      </c>
      <c r="AB143" s="105">
        <f t="shared" si="26"/>
        <v>7.2595821135831448E-2</v>
      </c>
      <c r="AC143" s="105">
        <f t="shared" si="27"/>
        <v>0.26125237660360884</v>
      </c>
    </row>
    <row r="144" spans="1:29">
      <c r="A144" s="89" t="s">
        <v>184</v>
      </c>
      <c r="B144" s="90" t="s">
        <v>12</v>
      </c>
      <c r="C144" s="93" t="s">
        <v>47</v>
      </c>
      <c r="D144" s="93" t="s">
        <v>47</v>
      </c>
      <c r="E144" s="93" t="s">
        <v>47</v>
      </c>
      <c r="F144" s="93" t="s">
        <v>47</v>
      </c>
      <c r="G144" s="93" t="s">
        <v>47</v>
      </c>
      <c r="H144" s="91">
        <v>0.81635853057032604</v>
      </c>
      <c r="I144" s="91">
        <v>0.73370826104752496</v>
      </c>
      <c r="J144" s="91">
        <v>0.98017992613044502</v>
      </c>
      <c r="K144" s="91">
        <v>0.79951497938346228</v>
      </c>
      <c r="L144" s="91">
        <v>0.79729536762182696</v>
      </c>
      <c r="M144" s="92">
        <v>0.80439000000000005</v>
      </c>
      <c r="O144" s="89" t="s">
        <v>184</v>
      </c>
      <c r="P144" s="90" t="s">
        <v>12</v>
      </c>
      <c r="Q144" s="91">
        <f t="shared" si="28"/>
        <v>0.81635853057032604</v>
      </c>
      <c r="R144" s="91">
        <f t="shared" si="20"/>
        <v>0.73370826104752496</v>
      </c>
      <c r="S144" s="91">
        <f t="shared" si="21"/>
        <v>0.98017992613044502</v>
      </c>
      <c r="T144" s="91">
        <f t="shared" si="22"/>
        <v>0.79951497938346228</v>
      </c>
      <c r="U144" s="91">
        <f t="shared" si="23"/>
        <v>0.79729536762182696</v>
      </c>
      <c r="V144" s="86"/>
      <c r="W144" s="89" t="s">
        <v>184</v>
      </c>
      <c r="X144" s="90" t="s">
        <v>12</v>
      </c>
      <c r="Y144" s="91">
        <f t="shared" si="29"/>
        <v>0.81635853057032604</v>
      </c>
      <c r="Z144" s="91">
        <f t="shared" si="24"/>
        <v>0.73370826104752496</v>
      </c>
      <c r="AA144" s="91">
        <f t="shared" si="25"/>
        <v>0.98017992613044502</v>
      </c>
      <c r="AB144" s="91">
        <f t="shared" si="26"/>
        <v>0.79951497938346228</v>
      </c>
      <c r="AC144" s="91">
        <f t="shared" si="27"/>
        <v>0.79729536762182696</v>
      </c>
    </row>
    <row r="145" spans="1:29">
      <c r="A145" s="103" t="s">
        <v>185</v>
      </c>
      <c r="B145" s="104" t="s">
        <v>11</v>
      </c>
      <c r="C145" s="93" t="s">
        <v>47</v>
      </c>
      <c r="D145" s="93" t="s">
        <v>47</v>
      </c>
      <c r="E145" s="93" t="s">
        <v>47</v>
      </c>
      <c r="F145" s="93" t="s">
        <v>47</v>
      </c>
      <c r="G145" s="93" t="s">
        <v>47</v>
      </c>
      <c r="H145" s="105">
        <v>8.1781719463470307E-2</v>
      </c>
      <c r="I145" s="105">
        <v>0.120303067922374</v>
      </c>
      <c r="J145" s="105">
        <v>9.824600028538813E-2</v>
      </c>
      <c r="K145" s="105">
        <v>0.17516919968123815</v>
      </c>
      <c r="L145" s="105">
        <v>0.14350445776255613</v>
      </c>
      <c r="M145" s="106">
        <v>0.120685</v>
      </c>
      <c r="O145" s="103" t="s">
        <v>185</v>
      </c>
      <c r="P145" s="104" t="s">
        <v>11</v>
      </c>
      <c r="Q145" s="105">
        <f t="shared" si="28"/>
        <v>8.1781719463470307E-2</v>
      </c>
      <c r="R145" s="105">
        <f t="shared" si="20"/>
        <v>0.120303067922374</v>
      </c>
      <c r="S145" s="105">
        <f t="shared" si="21"/>
        <v>9.824600028538813E-2</v>
      </c>
      <c r="T145" s="105">
        <f t="shared" si="22"/>
        <v>0.17516919968123815</v>
      </c>
      <c r="U145" s="105">
        <f t="shared" si="23"/>
        <v>0.14350445776255613</v>
      </c>
      <c r="V145" s="86"/>
      <c r="W145" s="103" t="s">
        <v>185</v>
      </c>
      <c r="X145" s="104" t="s">
        <v>11</v>
      </c>
      <c r="Y145" s="105">
        <f t="shared" si="29"/>
        <v>8.1781719463470307E-2</v>
      </c>
      <c r="Z145" s="105">
        <f t="shared" si="24"/>
        <v>0.120303067922374</v>
      </c>
      <c r="AA145" s="105">
        <f t="shared" si="25"/>
        <v>9.824600028538813E-2</v>
      </c>
      <c r="AB145" s="105">
        <f t="shared" si="26"/>
        <v>0.17516919968123815</v>
      </c>
      <c r="AC145" s="105">
        <f t="shared" si="27"/>
        <v>0.14350445776255613</v>
      </c>
    </row>
    <row r="146" spans="1:29">
      <c r="A146" s="89" t="s">
        <v>186</v>
      </c>
      <c r="B146" s="90" t="s">
        <v>8</v>
      </c>
      <c r="C146" s="93" t="s">
        <v>47</v>
      </c>
      <c r="D146" s="93" t="s">
        <v>47</v>
      </c>
      <c r="E146" s="93" t="s">
        <v>47</v>
      </c>
      <c r="F146" s="93" t="s">
        <v>47</v>
      </c>
      <c r="G146" s="93" t="s">
        <v>47</v>
      </c>
      <c r="H146" s="91">
        <v>0.55341943091493295</v>
      </c>
      <c r="I146" s="91">
        <v>0.34617422602390102</v>
      </c>
      <c r="J146" s="91">
        <v>0.31056903114389417</v>
      </c>
      <c r="K146" s="91">
        <v>0.55544312377818195</v>
      </c>
      <c r="L146" s="91">
        <v>0.78993018925519243</v>
      </c>
      <c r="M146" s="92">
        <v>0.485012</v>
      </c>
      <c r="O146" s="89" t="s">
        <v>186</v>
      </c>
      <c r="P146" s="90" t="s">
        <v>8</v>
      </c>
      <c r="Q146" s="91">
        <f t="shared" si="28"/>
        <v>0.55341943091493295</v>
      </c>
      <c r="R146" s="91">
        <f t="shared" si="20"/>
        <v>0.34617422602390102</v>
      </c>
      <c r="S146" s="91">
        <f t="shared" si="21"/>
        <v>0.31056903114389417</v>
      </c>
      <c r="T146" s="91">
        <f t="shared" si="22"/>
        <v>0.55544312377818195</v>
      </c>
      <c r="U146" s="91">
        <f t="shared" si="23"/>
        <v>0.78993018925519243</v>
      </c>
      <c r="V146" s="86"/>
      <c r="W146" s="89" t="s">
        <v>186</v>
      </c>
      <c r="X146" s="90" t="s">
        <v>8</v>
      </c>
      <c r="Y146" s="91">
        <f t="shared" si="29"/>
        <v>0.55341943091493295</v>
      </c>
      <c r="Z146" s="91">
        <f t="shared" si="24"/>
        <v>0.34617422602390102</v>
      </c>
      <c r="AA146" s="91">
        <f t="shared" si="25"/>
        <v>0.31056903114389417</v>
      </c>
      <c r="AB146" s="91">
        <f t="shared" si="26"/>
        <v>0.55544312377818195</v>
      </c>
      <c r="AC146" s="91">
        <f t="shared" si="27"/>
        <v>0.78993018925519243</v>
      </c>
    </row>
    <row r="147" spans="1:29">
      <c r="A147" s="103" t="s">
        <v>187</v>
      </c>
      <c r="B147" s="104" t="s">
        <v>8</v>
      </c>
      <c r="C147" s="93" t="s">
        <v>47</v>
      </c>
      <c r="D147" s="93" t="s">
        <v>47</v>
      </c>
      <c r="E147" s="93" t="s">
        <v>47</v>
      </c>
      <c r="F147" s="93" t="s">
        <v>47</v>
      </c>
      <c r="G147" s="93" t="s">
        <v>47</v>
      </c>
      <c r="H147" s="105">
        <v>0.60974755059153196</v>
      </c>
      <c r="I147" s="105">
        <v>0.529683071035699</v>
      </c>
      <c r="J147" s="105">
        <v>0.38185001362652765</v>
      </c>
      <c r="K147" s="105">
        <v>0.55893223516440793</v>
      </c>
      <c r="L147" s="105">
        <v>0.47012167231433966</v>
      </c>
      <c r="M147" s="106">
        <v>0.51957900000000001</v>
      </c>
      <c r="O147" s="103" t="s">
        <v>187</v>
      </c>
      <c r="P147" s="104" t="s">
        <v>8</v>
      </c>
      <c r="Q147" s="105">
        <f t="shared" si="28"/>
        <v>0.60974755059153196</v>
      </c>
      <c r="R147" s="105">
        <f t="shared" si="20"/>
        <v>0.529683071035699</v>
      </c>
      <c r="S147" s="105">
        <f t="shared" si="21"/>
        <v>0.38185001362652765</v>
      </c>
      <c r="T147" s="105">
        <f t="shared" si="22"/>
        <v>0.55893223516440793</v>
      </c>
      <c r="U147" s="105">
        <f t="shared" si="23"/>
        <v>0.47012167231433966</v>
      </c>
      <c r="V147" s="86"/>
      <c r="W147" s="103" t="s">
        <v>187</v>
      </c>
      <c r="X147" s="104" t="s">
        <v>8</v>
      </c>
      <c r="Y147" s="105">
        <f t="shared" si="29"/>
        <v>0.60974755059153196</v>
      </c>
      <c r="Z147" s="105">
        <f t="shared" si="24"/>
        <v>0.529683071035699</v>
      </c>
      <c r="AA147" s="105">
        <f t="shared" si="25"/>
        <v>0.38185001362652765</v>
      </c>
      <c r="AB147" s="105">
        <f t="shared" si="26"/>
        <v>0.55893223516440793</v>
      </c>
      <c r="AC147" s="105">
        <f t="shared" si="27"/>
        <v>0.47012167231433966</v>
      </c>
    </row>
    <row r="148" spans="1:29">
      <c r="A148" s="89" t="s">
        <v>188</v>
      </c>
      <c r="B148" s="90" t="s">
        <v>8</v>
      </c>
      <c r="C148" s="93" t="s">
        <v>45</v>
      </c>
      <c r="D148" s="93" t="s">
        <v>45</v>
      </c>
      <c r="E148" s="93" t="s">
        <v>45</v>
      </c>
      <c r="F148" s="93" t="s">
        <v>46</v>
      </c>
      <c r="G148" s="93" t="s">
        <v>47</v>
      </c>
      <c r="H148" s="91">
        <v>0</v>
      </c>
      <c r="I148" s="91">
        <v>0</v>
      </c>
      <c r="J148" s="91">
        <v>0</v>
      </c>
      <c r="K148" s="91">
        <v>0.13506169559340506</v>
      </c>
      <c r="L148" s="91">
        <v>3.557653405798461E-2</v>
      </c>
      <c r="M148" s="92">
        <v>0.228076</v>
      </c>
      <c r="O148" s="89" t="s">
        <v>188</v>
      </c>
      <c r="P148" s="90" t="s">
        <v>8</v>
      </c>
      <c r="Q148" s="91" t="str">
        <f t="shared" si="28"/>
        <v/>
      </c>
      <c r="R148" s="91" t="str">
        <f t="shared" si="20"/>
        <v/>
      </c>
      <c r="S148" s="91" t="str">
        <f t="shared" si="21"/>
        <v/>
      </c>
      <c r="T148" s="91" t="str">
        <f t="shared" si="22"/>
        <v/>
      </c>
      <c r="U148" s="91">
        <f t="shared" si="23"/>
        <v>3.557653405798461E-2</v>
      </c>
      <c r="V148" s="86"/>
      <c r="W148" s="89" t="s">
        <v>188</v>
      </c>
      <c r="X148" s="90" t="s">
        <v>8</v>
      </c>
      <c r="Y148" s="91">
        <f t="shared" si="29"/>
        <v>0.51358899999999996</v>
      </c>
      <c r="Z148" s="91">
        <f t="shared" si="24"/>
        <v>0.51358899999999996</v>
      </c>
      <c r="AA148" s="91">
        <f t="shared" si="25"/>
        <v>0.51358899999999996</v>
      </c>
      <c r="AB148" s="91">
        <f t="shared" si="26"/>
        <v>0.51358899999999996</v>
      </c>
      <c r="AC148" s="91">
        <f t="shared" si="27"/>
        <v>3.557653405798461E-2</v>
      </c>
    </row>
    <row r="149" spans="1:29">
      <c r="A149" s="103" t="s">
        <v>189</v>
      </c>
      <c r="B149" s="104" t="s">
        <v>8</v>
      </c>
      <c r="C149" s="93" t="s">
        <v>47</v>
      </c>
      <c r="D149" s="93" t="s">
        <v>47</v>
      </c>
      <c r="E149" s="93" t="s">
        <v>47</v>
      </c>
      <c r="F149" s="93" t="s">
        <v>47</v>
      </c>
      <c r="G149" s="93" t="s">
        <v>47</v>
      </c>
      <c r="H149" s="105">
        <v>0.65779093798529298</v>
      </c>
      <c r="I149" s="105">
        <v>0.52070147359312802</v>
      </c>
      <c r="J149" s="105">
        <v>0.60323271394987599</v>
      </c>
      <c r="K149" s="105">
        <v>0.56140642628824911</v>
      </c>
      <c r="L149" s="105">
        <v>0.41671585715477366</v>
      </c>
      <c r="M149" s="106">
        <v>0.56177999999999995</v>
      </c>
      <c r="O149" s="103" t="s">
        <v>189</v>
      </c>
      <c r="P149" s="104" t="s">
        <v>8</v>
      </c>
      <c r="Q149" s="105">
        <f t="shared" si="28"/>
        <v>0.65779093798529298</v>
      </c>
      <c r="R149" s="105">
        <f t="shared" si="20"/>
        <v>0.52070147359312802</v>
      </c>
      <c r="S149" s="105">
        <f t="shared" si="21"/>
        <v>0.60323271394987599</v>
      </c>
      <c r="T149" s="105">
        <f t="shared" si="22"/>
        <v>0.56140642628824911</v>
      </c>
      <c r="U149" s="105">
        <f t="shared" si="23"/>
        <v>0.41671585715477366</v>
      </c>
      <c r="V149" s="86"/>
      <c r="W149" s="103" t="s">
        <v>189</v>
      </c>
      <c r="X149" s="104" t="s">
        <v>8</v>
      </c>
      <c r="Y149" s="105">
        <f t="shared" si="29"/>
        <v>0.65779093798529298</v>
      </c>
      <c r="Z149" s="105">
        <f t="shared" si="24"/>
        <v>0.52070147359312802</v>
      </c>
      <c r="AA149" s="105">
        <f t="shared" si="25"/>
        <v>0.60323271394987599</v>
      </c>
      <c r="AB149" s="105">
        <f t="shared" si="26"/>
        <v>0.56140642628824911</v>
      </c>
      <c r="AC149" s="105">
        <f t="shared" si="27"/>
        <v>0.41671585715477366</v>
      </c>
    </row>
    <row r="150" spans="1:29">
      <c r="A150" s="89" t="s">
        <v>190</v>
      </c>
      <c r="B150" s="90" t="s">
        <v>14</v>
      </c>
      <c r="C150" s="93" t="s">
        <v>47</v>
      </c>
      <c r="D150" s="93" t="s">
        <v>47</v>
      </c>
      <c r="E150" s="93" t="s">
        <v>47</v>
      </c>
      <c r="F150" s="93" t="s">
        <v>47</v>
      </c>
      <c r="G150" s="93" t="s">
        <v>47</v>
      </c>
      <c r="H150" s="91">
        <v>0.36198723621109402</v>
      </c>
      <c r="I150" s="91">
        <v>0.40231283938618001</v>
      </c>
      <c r="J150" s="91">
        <v>0.34071078982271763</v>
      </c>
      <c r="K150" s="91">
        <v>0.38305372800374821</v>
      </c>
      <c r="L150" s="91">
        <v>0.3449865882345004</v>
      </c>
      <c r="M150" s="92">
        <v>0.36334300000000003</v>
      </c>
      <c r="O150" s="89" t="s">
        <v>190</v>
      </c>
      <c r="P150" s="90" t="s">
        <v>14</v>
      </c>
      <c r="Q150" s="91">
        <f t="shared" si="28"/>
        <v>0.36198723621109402</v>
      </c>
      <c r="R150" s="91">
        <f t="shared" si="20"/>
        <v>0.40231283938618001</v>
      </c>
      <c r="S150" s="91">
        <f t="shared" si="21"/>
        <v>0.34071078982271763</v>
      </c>
      <c r="T150" s="91">
        <f t="shared" si="22"/>
        <v>0.38305372800374821</v>
      </c>
      <c r="U150" s="91">
        <f t="shared" si="23"/>
        <v>0.3449865882345004</v>
      </c>
      <c r="V150" s="86"/>
      <c r="W150" s="89" t="s">
        <v>190</v>
      </c>
      <c r="X150" s="90" t="s">
        <v>14</v>
      </c>
      <c r="Y150" s="91">
        <f t="shared" si="29"/>
        <v>0.36198723621109402</v>
      </c>
      <c r="Z150" s="91">
        <f t="shared" si="24"/>
        <v>0.40231283938618001</v>
      </c>
      <c r="AA150" s="91">
        <f t="shared" si="25"/>
        <v>0.34071078982271763</v>
      </c>
      <c r="AB150" s="91">
        <f t="shared" si="26"/>
        <v>0.38305372800374821</v>
      </c>
      <c r="AC150" s="91">
        <f t="shared" si="27"/>
        <v>0.3449865882345004</v>
      </c>
    </row>
    <row r="151" spans="1:29">
      <c r="A151" s="103" t="s">
        <v>191</v>
      </c>
      <c r="B151" s="104" t="s">
        <v>14</v>
      </c>
      <c r="C151" s="93" t="s">
        <v>45</v>
      </c>
      <c r="D151" s="93" t="s">
        <v>46</v>
      </c>
      <c r="E151" s="93" t="s">
        <v>47</v>
      </c>
      <c r="F151" s="93" t="s">
        <v>47</v>
      </c>
      <c r="G151" s="93" t="s">
        <v>47</v>
      </c>
      <c r="H151" s="105">
        <v>0</v>
      </c>
      <c r="I151" s="105">
        <v>0.37536585793425781</v>
      </c>
      <c r="J151" s="105">
        <v>0.484637780577371</v>
      </c>
      <c r="K151" s="105">
        <v>0.47674061287103736</v>
      </c>
      <c r="L151" s="105">
        <v>0.33035303739160909</v>
      </c>
      <c r="M151" s="106">
        <v>0.43057699999999999</v>
      </c>
      <c r="O151" s="103" t="s">
        <v>191</v>
      </c>
      <c r="P151" s="104" t="s">
        <v>14</v>
      </c>
      <c r="Q151" s="105" t="str">
        <f t="shared" si="28"/>
        <v/>
      </c>
      <c r="R151" s="105" t="str">
        <f t="shared" si="20"/>
        <v/>
      </c>
      <c r="S151" s="105">
        <f t="shared" si="21"/>
        <v>0.484637780577371</v>
      </c>
      <c r="T151" s="105">
        <f t="shared" si="22"/>
        <v>0.47674061287103736</v>
      </c>
      <c r="U151" s="105">
        <f t="shared" si="23"/>
        <v>0.33035303739160909</v>
      </c>
      <c r="V151" s="86"/>
      <c r="W151" s="103" t="s">
        <v>191</v>
      </c>
      <c r="X151" s="104" t="s">
        <v>14</v>
      </c>
      <c r="Y151" s="105">
        <f t="shared" si="29"/>
        <v>0.35506199999999999</v>
      </c>
      <c r="Z151" s="105">
        <f t="shared" si="24"/>
        <v>0.35506199999999999</v>
      </c>
      <c r="AA151" s="105">
        <f t="shared" si="25"/>
        <v>0.484637780577371</v>
      </c>
      <c r="AB151" s="105">
        <f t="shared" si="26"/>
        <v>0.47674061287103736</v>
      </c>
      <c r="AC151" s="105">
        <f t="shared" si="27"/>
        <v>0.33035303739160909</v>
      </c>
    </row>
    <row r="152" spans="1:29">
      <c r="A152" s="89" t="s">
        <v>192</v>
      </c>
      <c r="B152" s="90" t="s">
        <v>8</v>
      </c>
      <c r="C152" s="93" t="s">
        <v>47</v>
      </c>
      <c r="D152" s="93" t="s">
        <v>47</v>
      </c>
      <c r="E152" s="93" t="s">
        <v>47</v>
      </c>
      <c r="F152" s="93" t="s">
        <v>47</v>
      </c>
      <c r="G152" s="93" t="s">
        <v>47</v>
      </c>
      <c r="H152" s="91">
        <v>0.38018402537340901</v>
      </c>
      <c r="I152" s="91">
        <v>0.29187766389227099</v>
      </c>
      <c r="J152" s="91">
        <v>0.22355977437550364</v>
      </c>
      <c r="K152" s="91">
        <v>0.26485165796099858</v>
      </c>
      <c r="L152" s="91">
        <v>4.0643436475960214E-2</v>
      </c>
      <c r="M152" s="92">
        <v>0.26009599999999999</v>
      </c>
      <c r="O152" s="89" t="s">
        <v>192</v>
      </c>
      <c r="P152" s="90" t="s">
        <v>8</v>
      </c>
      <c r="Q152" s="91">
        <f t="shared" si="28"/>
        <v>0.38018402537340901</v>
      </c>
      <c r="R152" s="91">
        <f t="shared" si="20"/>
        <v>0.29187766389227099</v>
      </c>
      <c r="S152" s="91">
        <f t="shared" si="21"/>
        <v>0.22355977437550364</v>
      </c>
      <c r="T152" s="91">
        <f t="shared" si="22"/>
        <v>0.26485165796099858</v>
      </c>
      <c r="U152" s="91">
        <f t="shared" si="23"/>
        <v>4.0643436475960214E-2</v>
      </c>
      <c r="V152" s="86"/>
      <c r="W152" s="89" t="s">
        <v>192</v>
      </c>
      <c r="X152" s="90" t="s">
        <v>8</v>
      </c>
      <c r="Y152" s="91">
        <f t="shared" si="29"/>
        <v>0.38018402537340901</v>
      </c>
      <c r="Z152" s="91">
        <f t="shared" si="24"/>
        <v>0.29187766389227099</v>
      </c>
      <c r="AA152" s="91">
        <f t="shared" si="25"/>
        <v>0.22355977437550364</v>
      </c>
      <c r="AB152" s="91">
        <f t="shared" si="26"/>
        <v>0.26485165796099858</v>
      </c>
      <c r="AC152" s="91">
        <f t="shared" si="27"/>
        <v>4.0643436475960214E-2</v>
      </c>
    </row>
    <row r="153" spans="1:29">
      <c r="A153" s="103" t="s">
        <v>193</v>
      </c>
      <c r="B153" s="104" t="s">
        <v>10</v>
      </c>
      <c r="C153" s="93" t="s">
        <v>47</v>
      </c>
      <c r="D153" s="93" t="s">
        <v>47</v>
      </c>
      <c r="E153" s="93" t="s">
        <v>47</v>
      </c>
      <c r="F153" s="93" t="s">
        <v>47</v>
      </c>
      <c r="G153" s="93" t="s">
        <v>47</v>
      </c>
      <c r="H153" s="105">
        <v>8.0470684297311006E-3</v>
      </c>
      <c r="I153" s="105">
        <v>1.1712294174622899E-2</v>
      </c>
      <c r="J153" s="105">
        <v>1.132937753678336E-3</v>
      </c>
      <c r="K153" s="105">
        <v>9.6000777929568931E-4</v>
      </c>
      <c r="L153" s="105">
        <v>3.6991731671740225E-3</v>
      </c>
      <c r="M153" s="106">
        <v>4.2929999999999999E-3</v>
      </c>
      <c r="O153" s="103" t="s">
        <v>193</v>
      </c>
      <c r="P153" s="104" t="s">
        <v>10</v>
      </c>
      <c r="Q153" s="105">
        <f t="shared" si="28"/>
        <v>8.0470684297311006E-3</v>
      </c>
      <c r="R153" s="105">
        <f t="shared" si="20"/>
        <v>1.1712294174622899E-2</v>
      </c>
      <c r="S153" s="105">
        <f t="shared" si="21"/>
        <v>1.132937753678336E-3</v>
      </c>
      <c r="T153" s="105">
        <f t="shared" si="22"/>
        <v>9.6000777929568931E-4</v>
      </c>
      <c r="U153" s="105">
        <f t="shared" si="23"/>
        <v>3.6991731671740225E-3</v>
      </c>
      <c r="V153" s="86"/>
      <c r="W153" s="103" t="s">
        <v>193</v>
      </c>
      <c r="X153" s="104" t="s">
        <v>10</v>
      </c>
      <c r="Y153" s="105">
        <f t="shared" si="29"/>
        <v>8.0470684297311006E-3</v>
      </c>
      <c r="Z153" s="105">
        <f t="shared" si="24"/>
        <v>1.1712294174622899E-2</v>
      </c>
      <c r="AA153" s="105">
        <f t="shared" si="25"/>
        <v>1.132937753678336E-3</v>
      </c>
      <c r="AB153" s="105">
        <f t="shared" si="26"/>
        <v>9.6000777929568931E-4</v>
      </c>
      <c r="AC153" s="105">
        <f t="shared" si="27"/>
        <v>3.6991731671740225E-3</v>
      </c>
    </row>
    <row r="154" spans="1:29">
      <c r="A154" s="89" t="s">
        <v>194</v>
      </c>
      <c r="B154" s="90" t="s">
        <v>16</v>
      </c>
      <c r="C154" s="93" t="s">
        <v>45</v>
      </c>
      <c r="D154" s="93" t="s">
        <v>45</v>
      </c>
      <c r="E154" s="93" t="s">
        <v>45</v>
      </c>
      <c r="F154" s="93" t="s">
        <v>45</v>
      </c>
      <c r="G154" s="93" t="s">
        <v>47</v>
      </c>
      <c r="H154" s="91">
        <v>0</v>
      </c>
      <c r="I154" s="91">
        <v>0</v>
      </c>
      <c r="J154" s="91">
        <v>0</v>
      </c>
      <c r="K154" s="91">
        <v>0</v>
      </c>
      <c r="L154" s="91">
        <v>0</v>
      </c>
      <c r="M154" s="92">
        <v>0.28778900000000002</v>
      </c>
      <c r="O154" s="89" t="s">
        <v>194</v>
      </c>
      <c r="P154" s="90" t="s">
        <v>16</v>
      </c>
      <c r="Q154" s="91" t="str">
        <f t="shared" ref="Q154:Q173" si="30">IF(C154="actual",H154,"")</f>
        <v/>
      </c>
      <c r="R154" s="91" t="str">
        <f t="shared" ref="R154:R173" si="31">IF(D154="actual",I154,"")</f>
        <v/>
      </c>
      <c r="S154" s="91" t="str">
        <f t="shared" ref="S154:S173" si="32">IF(E154="actual",J154,"")</f>
        <v/>
      </c>
      <c r="T154" s="91" t="str">
        <f t="shared" ref="T154:T173" si="33">IF(F154="actual",K154,"")</f>
        <v/>
      </c>
      <c r="U154" s="91"/>
      <c r="W154" s="89" t="s">
        <v>194</v>
      </c>
      <c r="X154" s="90" t="s">
        <v>16</v>
      </c>
      <c r="Y154" s="91">
        <f t="shared" si="29"/>
        <v>0.43168400000000001</v>
      </c>
      <c r="Z154" s="91">
        <f t="shared" si="24"/>
        <v>0.43168400000000001</v>
      </c>
      <c r="AA154" s="91">
        <f t="shared" si="25"/>
        <v>0.43168400000000001</v>
      </c>
      <c r="AB154" s="91">
        <f t="shared" si="26"/>
        <v>0.43168400000000001</v>
      </c>
      <c r="AC154" s="91">
        <f t="shared" si="27"/>
        <v>0</v>
      </c>
    </row>
    <row r="155" spans="1:29">
      <c r="A155" s="103" t="s">
        <v>195</v>
      </c>
      <c r="B155" s="104" t="s">
        <v>13</v>
      </c>
      <c r="C155" s="93" t="s">
        <v>47</v>
      </c>
      <c r="D155" s="93" t="s">
        <v>47</v>
      </c>
      <c r="E155" s="93" t="s">
        <v>47</v>
      </c>
      <c r="F155" s="93" t="s">
        <v>47</v>
      </c>
      <c r="G155" s="93" t="s">
        <v>47</v>
      </c>
      <c r="H155" s="105">
        <v>0.337132357686454</v>
      </c>
      <c r="I155" s="105">
        <v>0.38506919672755002</v>
      </c>
      <c r="J155" s="105">
        <v>0.35837322298325719</v>
      </c>
      <c r="K155" s="105">
        <v>0.41282053278688474</v>
      </c>
      <c r="L155" s="105">
        <v>0.39031505517503867</v>
      </c>
      <c r="M155" s="106">
        <v>0.377919</v>
      </c>
      <c r="O155" s="103" t="s">
        <v>195</v>
      </c>
      <c r="P155" s="104" t="s">
        <v>13</v>
      </c>
      <c r="Q155" s="105">
        <f t="shared" si="30"/>
        <v>0.337132357686454</v>
      </c>
      <c r="R155" s="105">
        <f t="shared" si="31"/>
        <v>0.38506919672755002</v>
      </c>
      <c r="S155" s="105">
        <f t="shared" si="32"/>
        <v>0.35837322298325719</v>
      </c>
      <c r="T155" s="105">
        <f t="shared" si="33"/>
        <v>0.41282053278688474</v>
      </c>
      <c r="U155" s="105">
        <f t="shared" ref="U154:U173" si="34">IF(G155="actual",L155,"")</f>
        <v>0.39031505517503867</v>
      </c>
      <c r="W155" s="103" t="s">
        <v>195</v>
      </c>
      <c r="X155" s="104" t="s">
        <v>13</v>
      </c>
      <c r="Y155" s="105">
        <f t="shared" si="29"/>
        <v>0.337132357686454</v>
      </c>
      <c r="Z155" s="105">
        <f t="shared" si="24"/>
        <v>0.38506919672755002</v>
      </c>
      <c r="AA155" s="105">
        <f t="shared" si="25"/>
        <v>0.35837322298325719</v>
      </c>
      <c r="AB155" s="105">
        <f t="shared" si="26"/>
        <v>0.41282053278688474</v>
      </c>
      <c r="AC155" s="105">
        <f t="shared" si="27"/>
        <v>0.39031505517503867</v>
      </c>
    </row>
    <row r="156" spans="1:29">
      <c r="A156" s="89" t="s">
        <v>196</v>
      </c>
      <c r="B156" s="90" t="s">
        <v>14</v>
      </c>
      <c r="C156" s="93" t="s">
        <v>47</v>
      </c>
      <c r="D156" s="93" t="s">
        <v>47</v>
      </c>
      <c r="E156" s="93" t="s">
        <v>47</v>
      </c>
      <c r="F156" s="93" t="s">
        <v>47</v>
      </c>
      <c r="G156" s="93" t="s">
        <v>47</v>
      </c>
      <c r="H156" s="91">
        <v>0.31343541956191101</v>
      </c>
      <c r="I156" s="91">
        <v>0.38015814638343198</v>
      </c>
      <c r="J156" s="91">
        <v>0.3470617431010522</v>
      </c>
      <c r="K156" s="91">
        <v>0.37269125270583858</v>
      </c>
      <c r="L156" s="91">
        <v>0.34707264161868556</v>
      </c>
      <c r="M156" s="92">
        <v>0.35560900000000001</v>
      </c>
      <c r="O156" s="89" t="s">
        <v>196</v>
      </c>
      <c r="P156" s="90" t="s">
        <v>14</v>
      </c>
      <c r="Q156" s="91">
        <f t="shared" si="30"/>
        <v>0.31343541956191101</v>
      </c>
      <c r="R156" s="91">
        <f t="shared" si="31"/>
        <v>0.38015814638343198</v>
      </c>
      <c r="S156" s="91">
        <f t="shared" si="32"/>
        <v>0.3470617431010522</v>
      </c>
      <c r="T156" s="91">
        <f t="shared" si="33"/>
        <v>0.37269125270583858</v>
      </c>
      <c r="U156" s="91">
        <f t="shared" si="34"/>
        <v>0.34707264161868556</v>
      </c>
      <c r="W156" s="89" t="s">
        <v>196</v>
      </c>
      <c r="X156" s="90" t="s">
        <v>14</v>
      </c>
      <c r="Y156" s="91">
        <f t="shared" si="29"/>
        <v>0.31343541956191101</v>
      </c>
      <c r="Z156" s="91">
        <f t="shared" si="24"/>
        <v>0.38015814638343198</v>
      </c>
      <c r="AA156" s="91">
        <f t="shared" si="25"/>
        <v>0.3470617431010522</v>
      </c>
      <c r="AB156" s="91">
        <f t="shared" si="26"/>
        <v>0.37269125270583858</v>
      </c>
      <c r="AC156" s="91">
        <f t="shared" si="27"/>
        <v>0.34707264161868556</v>
      </c>
    </row>
    <row r="157" spans="1:29">
      <c r="A157" s="103" t="s">
        <v>197</v>
      </c>
      <c r="B157" s="104" t="s">
        <v>12</v>
      </c>
      <c r="C157" s="93" t="s">
        <v>47</v>
      </c>
      <c r="D157" s="93" t="s">
        <v>47</v>
      </c>
      <c r="E157" s="93" t="s">
        <v>47</v>
      </c>
      <c r="F157" s="93" t="s">
        <v>47</v>
      </c>
      <c r="G157" s="93" t="s">
        <v>47</v>
      </c>
      <c r="H157" s="105">
        <v>0.97994229362797602</v>
      </c>
      <c r="I157" s="105">
        <v>0.864413034242422</v>
      </c>
      <c r="J157" s="105">
        <v>0.85463158757990865</v>
      </c>
      <c r="K157" s="105">
        <v>0.96554645892531987</v>
      </c>
      <c r="L157" s="105">
        <v>0.83608986520547912</v>
      </c>
      <c r="M157" s="106">
        <v>0.89486399999999999</v>
      </c>
      <c r="O157" s="103" t="s">
        <v>197</v>
      </c>
      <c r="P157" s="104" t="s">
        <v>12</v>
      </c>
      <c r="Q157" s="105">
        <f t="shared" si="30"/>
        <v>0.97994229362797602</v>
      </c>
      <c r="R157" s="105">
        <f t="shared" si="31"/>
        <v>0.864413034242422</v>
      </c>
      <c r="S157" s="105">
        <f t="shared" si="32"/>
        <v>0.85463158757990865</v>
      </c>
      <c r="T157" s="105">
        <f t="shared" si="33"/>
        <v>0.96554645892531987</v>
      </c>
      <c r="U157" s="105">
        <f t="shared" si="34"/>
        <v>0.83608986520547912</v>
      </c>
      <c r="W157" s="103" t="s">
        <v>197</v>
      </c>
      <c r="X157" s="104" t="s">
        <v>12</v>
      </c>
      <c r="Y157" s="105">
        <f t="shared" si="29"/>
        <v>0.97994229362797602</v>
      </c>
      <c r="Z157" s="105">
        <f t="shared" si="24"/>
        <v>0.864413034242422</v>
      </c>
      <c r="AA157" s="105">
        <f t="shared" si="25"/>
        <v>0.85463158757990865</v>
      </c>
      <c r="AB157" s="105">
        <f t="shared" si="26"/>
        <v>0.96554645892531987</v>
      </c>
      <c r="AC157" s="105">
        <f t="shared" si="27"/>
        <v>0.83608986520547912</v>
      </c>
    </row>
    <row r="158" spans="1:29">
      <c r="A158" s="89" t="s">
        <v>198</v>
      </c>
      <c r="B158" s="90" t="s">
        <v>14</v>
      </c>
      <c r="C158" s="93" t="s">
        <v>45</v>
      </c>
      <c r="D158" s="93" t="s">
        <v>45</v>
      </c>
      <c r="E158" s="93" t="s">
        <v>45</v>
      </c>
      <c r="F158" s="93" t="s">
        <v>45</v>
      </c>
      <c r="G158" s="93" t="s">
        <v>46</v>
      </c>
      <c r="H158" s="91">
        <v>0</v>
      </c>
      <c r="I158" s="91">
        <v>0</v>
      </c>
      <c r="J158" s="91">
        <v>0</v>
      </c>
      <c r="K158" s="91">
        <v>0</v>
      </c>
      <c r="L158" s="91">
        <v>0.26503759109589026</v>
      </c>
      <c r="M158" s="92">
        <v>0.32505400000000001</v>
      </c>
      <c r="O158" s="89" t="s">
        <v>198</v>
      </c>
      <c r="P158" s="90" t="s">
        <v>14</v>
      </c>
      <c r="Q158" s="91" t="str">
        <f t="shared" si="30"/>
        <v/>
      </c>
      <c r="R158" s="91" t="str">
        <f t="shared" si="31"/>
        <v/>
      </c>
      <c r="S158" s="91" t="str">
        <f t="shared" si="32"/>
        <v/>
      </c>
      <c r="T158" s="91" t="str">
        <f t="shared" si="33"/>
        <v/>
      </c>
      <c r="U158" s="91" t="str">
        <f t="shared" si="34"/>
        <v/>
      </c>
      <c r="W158" s="89" t="s">
        <v>198</v>
      </c>
      <c r="X158" s="90" t="s">
        <v>14</v>
      </c>
      <c r="Y158" s="91">
        <f t="shared" si="29"/>
        <v>0.35506199999999999</v>
      </c>
      <c r="Z158" s="91">
        <f t="shared" si="24"/>
        <v>0.35506199999999999</v>
      </c>
      <c r="AA158" s="91">
        <f t="shared" si="25"/>
        <v>0.35506199999999999</v>
      </c>
      <c r="AB158" s="91">
        <f t="shared" si="26"/>
        <v>0.35506199999999999</v>
      </c>
      <c r="AC158" s="91">
        <f t="shared" si="27"/>
        <v>0.35506199999999999</v>
      </c>
    </row>
    <row r="159" spans="1:29">
      <c r="A159" s="103" t="s">
        <v>199</v>
      </c>
      <c r="B159" s="104" t="s">
        <v>13</v>
      </c>
      <c r="C159" s="93" t="s">
        <v>45</v>
      </c>
      <c r="D159" s="93" t="s">
        <v>45</v>
      </c>
      <c r="E159" s="93" t="s">
        <v>45</v>
      </c>
      <c r="F159" s="93" t="s">
        <v>45</v>
      </c>
      <c r="G159" s="93" t="s">
        <v>46</v>
      </c>
      <c r="H159" s="105">
        <v>0</v>
      </c>
      <c r="I159" s="105">
        <v>0</v>
      </c>
      <c r="J159" s="105">
        <v>0</v>
      </c>
      <c r="K159" s="105">
        <v>0</v>
      </c>
      <c r="L159" s="105">
        <v>8.5859410971588029E-2</v>
      </c>
      <c r="M159" s="106">
        <v>0.35005999999999998</v>
      </c>
      <c r="O159" s="103" t="s">
        <v>199</v>
      </c>
      <c r="P159" s="104" t="s">
        <v>13</v>
      </c>
      <c r="Q159" s="105" t="str">
        <f t="shared" si="30"/>
        <v/>
      </c>
      <c r="R159" s="105" t="str">
        <f t="shared" si="31"/>
        <v/>
      </c>
      <c r="S159" s="105" t="str">
        <f t="shared" si="32"/>
        <v/>
      </c>
      <c r="T159" s="105" t="str">
        <f t="shared" si="33"/>
        <v/>
      </c>
      <c r="U159" s="105" t="str">
        <f t="shared" si="34"/>
        <v/>
      </c>
      <c r="W159" s="103" t="s">
        <v>199</v>
      </c>
      <c r="X159" s="104" t="s">
        <v>13</v>
      </c>
      <c r="Y159" s="105">
        <f t="shared" si="29"/>
        <v>0.48216100000000001</v>
      </c>
      <c r="Z159" s="105">
        <f t="shared" si="24"/>
        <v>0.48216100000000001</v>
      </c>
      <c r="AA159" s="105">
        <f t="shared" si="25"/>
        <v>0.48216100000000001</v>
      </c>
      <c r="AB159" s="105">
        <f t="shared" si="26"/>
        <v>0.48216100000000001</v>
      </c>
      <c r="AC159" s="105">
        <f t="shared" si="27"/>
        <v>0.48216100000000001</v>
      </c>
    </row>
    <row r="160" spans="1:29">
      <c r="A160" s="89" t="s">
        <v>200</v>
      </c>
      <c r="B160" s="90" t="s">
        <v>9</v>
      </c>
      <c r="C160" s="93" t="s">
        <v>47</v>
      </c>
      <c r="D160" s="93" t="s">
        <v>47</v>
      </c>
      <c r="E160" s="93" t="s">
        <v>47</v>
      </c>
      <c r="F160" s="93" t="s">
        <v>47</v>
      </c>
      <c r="G160" s="93" t="s">
        <v>47</v>
      </c>
      <c r="H160" s="91">
        <v>0.24330435053400001</v>
      </c>
      <c r="I160" s="91">
        <v>9.9967738733373001E-4</v>
      </c>
      <c r="J160" s="91">
        <v>1.0777843954734961E-4</v>
      </c>
      <c r="K160" s="91">
        <v>0</v>
      </c>
      <c r="L160" s="91">
        <v>1.282166964462974E-4</v>
      </c>
      <c r="M160" s="92">
        <v>4.1199999999999999E-4</v>
      </c>
      <c r="O160" s="89" t="s">
        <v>200</v>
      </c>
      <c r="P160" s="90" t="s">
        <v>9</v>
      </c>
      <c r="Q160" s="91">
        <f t="shared" si="30"/>
        <v>0.24330435053400001</v>
      </c>
      <c r="R160" s="91">
        <f t="shared" si="31"/>
        <v>9.9967738733373001E-4</v>
      </c>
      <c r="S160" s="91">
        <f t="shared" si="32"/>
        <v>1.0777843954734961E-4</v>
      </c>
      <c r="T160" s="91"/>
      <c r="U160" s="91">
        <f t="shared" si="34"/>
        <v>1.282166964462974E-4</v>
      </c>
      <c r="W160" s="89" t="s">
        <v>200</v>
      </c>
      <c r="X160" s="90" t="s">
        <v>9</v>
      </c>
      <c r="Y160" s="91">
        <f t="shared" si="29"/>
        <v>0.24330435053400001</v>
      </c>
      <c r="Z160" s="91">
        <f t="shared" si="24"/>
        <v>9.9967738733373001E-4</v>
      </c>
      <c r="AA160" s="91">
        <f t="shared" si="25"/>
        <v>1.0777843954734961E-4</v>
      </c>
      <c r="AB160" s="91">
        <f t="shared" si="26"/>
        <v>0</v>
      </c>
      <c r="AC160" s="91">
        <f t="shared" si="27"/>
        <v>1.282166964462974E-4</v>
      </c>
    </row>
    <row r="161" spans="1:29">
      <c r="A161" s="103" t="s">
        <v>201</v>
      </c>
      <c r="B161" s="104" t="s">
        <v>13</v>
      </c>
      <c r="C161" s="93" t="s">
        <v>45</v>
      </c>
      <c r="D161" s="93" t="s">
        <v>46</v>
      </c>
      <c r="E161" s="93" t="s">
        <v>47</v>
      </c>
      <c r="F161" s="93" t="s">
        <v>47</v>
      </c>
      <c r="G161" s="93" t="s">
        <v>47</v>
      </c>
      <c r="H161" s="105">
        <v>0</v>
      </c>
      <c r="I161" s="105">
        <v>0.45203323748346913</v>
      </c>
      <c r="J161" s="105">
        <v>0.50333784142797833</v>
      </c>
      <c r="K161" s="105">
        <v>0.56101722139426846</v>
      </c>
      <c r="L161" s="105">
        <v>0.50426556005257939</v>
      </c>
      <c r="M161" s="106">
        <v>0.52287399999999995</v>
      </c>
      <c r="O161" s="103" t="s">
        <v>201</v>
      </c>
      <c r="P161" s="104" t="s">
        <v>13</v>
      </c>
      <c r="Q161" s="105" t="str">
        <f t="shared" si="30"/>
        <v/>
      </c>
      <c r="R161" s="105" t="str">
        <f t="shared" si="31"/>
        <v/>
      </c>
      <c r="S161" s="105">
        <f t="shared" si="32"/>
        <v>0.50333784142797833</v>
      </c>
      <c r="T161" s="105">
        <f t="shared" si="33"/>
        <v>0.56101722139426846</v>
      </c>
      <c r="U161" s="105">
        <f t="shared" si="34"/>
        <v>0.50426556005257939</v>
      </c>
      <c r="W161" s="103" t="s">
        <v>201</v>
      </c>
      <c r="X161" s="104" t="s">
        <v>13</v>
      </c>
      <c r="Y161" s="105">
        <f t="shared" si="29"/>
        <v>0.48216100000000001</v>
      </c>
      <c r="Z161" s="105">
        <f t="shared" si="24"/>
        <v>0.48216100000000001</v>
      </c>
      <c r="AA161" s="105">
        <f t="shared" si="25"/>
        <v>0.50333784142797833</v>
      </c>
      <c r="AB161" s="105">
        <f t="shared" si="26"/>
        <v>0.56101722139426846</v>
      </c>
      <c r="AC161" s="105">
        <f t="shared" si="27"/>
        <v>0.50426556005257939</v>
      </c>
    </row>
    <row r="162" spans="1:29">
      <c r="A162" s="89" t="s">
        <v>202</v>
      </c>
      <c r="B162" s="90" t="s">
        <v>13</v>
      </c>
      <c r="C162" s="93" t="s">
        <v>47</v>
      </c>
      <c r="D162" s="93" t="s">
        <v>47</v>
      </c>
      <c r="E162" s="93" t="s">
        <v>47</v>
      </c>
      <c r="F162" s="93" t="s">
        <v>47</v>
      </c>
      <c r="G162" s="93" t="s">
        <v>47</v>
      </c>
      <c r="H162" s="91">
        <v>0.47461680716543703</v>
      </c>
      <c r="I162" s="91">
        <v>0.55947165437302404</v>
      </c>
      <c r="J162" s="91">
        <v>0.41614977670731096</v>
      </c>
      <c r="K162" s="91">
        <v>0.46532234682439622</v>
      </c>
      <c r="L162" s="91">
        <v>0.44296836206031237</v>
      </c>
      <c r="M162" s="92">
        <v>0.46096900000000002</v>
      </c>
      <c r="O162" s="89" t="s">
        <v>202</v>
      </c>
      <c r="P162" s="90" t="s">
        <v>13</v>
      </c>
      <c r="Q162" s="91">
        <f t="shared" si="30"/>
        <v>0.47461680716543703</v>
      </c>
      <c r="R162" s="91">
        <f t="shared" si="31"/>
        <v>0.55947165437302404</v>
      </c>
      <c r="S162" s="91">
        <f t="shared" si="32"/>
        <v>0.41614977670731096</v>
      </c>
      <c r="T162" s="91">
        <f t="shared" si="33"/>
        <v>0.46532234682439622</v>
      </c>
      <c r="U162" s="91">
        <f t="shared" si="34"/>
        <v>0.44296836206031237</v>
      </c>
      <c r="W162" s="89" t="s">
        <v>202</v>
      </c>
      <c r="X162" s="90" t="s">
        <v>13</v>
      </c>
      <c r="Y162" s="91">
        <f t="shared" si="29"/>
        <v>0.47461680716543703</v>
      </c>
      <c r="Z162" s="91">
        <f t="shared" si="24"/>
        <v>0.55947165437302404</v>
      </c>
      <c r="AA162" s="91">
        <f t="shared" si="25"/>
        <v>0.41614977670731096</v>
      </c>
      <c r="AB162" s="91">
        <f t="shared" si="26"/>
        <v>0.46532234682439622</v>
      </c>
      <c r="AC162" s="91">
        <f t="shared" si="27"/>
        <v>0.44296836206031237</v>
      </c>
    </row>
    <row r="163" spans="1:29">
      <c r="A163" s="103" t="s">
        <v>203</v>
      </c>
      <c r="B163" s="104" t="s">
        <v>13</v>
      </c>
      <c r="C163" s="93" t="s">
        <v>47</v>
      </c>
      <c r="D163" s="93" t="s">
        <v>47</v>
      </c>
      <c r="E163" s="93" t="s">
        <v>47</v>
      </c>
      <c r="F163" s="93" t="s">
        <v>47</v>
      </c>
      <c r="G163" s="93" t="s">
        <v>47</v>
      </c>
      <c r="H163" s="105">
        <v>0.54972707737467996</v>
      </c>
      <c r="I163" s="105">
        <v>0.62828977495107696</v>
      </c>
      <c r="J163" s="105">
        <v>0.48729173628882533</v>
      </c>
      <c r="K163" s="105">
        <v>0.54721973580836336</v>
      </c>
      <c r="L163" s="105">
        <v>0.49755738998444776</v>
      </c>
      <c r="M163" s="106">
        <v>0.531501</v>
      </c>
      <c r="O163" s="103" t="s">
        <v>203</v>
      </c>
      <c r="P163" s="104" t="s">
        <v>13</v>
      </c>
      <c r="Q163" s="105">
        <f t="shared" si="30"/>
        <v>0.54972707737467996</v>
      </c>
      <c r="R163" s="105">
        <f t="shared" si="31"/>
        <v>0.62828977495107696</v>
      </c>
      <c r="S163" s="105">
        <f t="shared" si="32"/>
        <v>0.48729173628882533</v>
      </c>
      <c r="T163" s="105">
        <f t="shared" si="33"/>
        <v>0.54721973580836336</v>
      </c>
      <c r="U163" s="105">
        <f t="shared" si="34"/>
        <v>0.49755738998444776</v>
      </c>
      <c r="W163" s="103" t="s">
        <v>203</v>
      </c>
      <c r="X163" s="104" t="s">
        <v>13</v>
      </c>
      <c r="Y163" s="105">
        <f t="shared" si="29"/>
        <v>0.54972707737467996</v>
      </c>
      <c r="Z163" s="105">
        <f t="shared" si="24"/>
        <v>0.62828977495107696</v>
      </c>
      <c r="AA163" s="105">
        <f t="shared" si="25"/>
        <v>0.48729173628882533</v>
      </c>
      <c r="AB163" s="105">
        <f t="shared" si="26"/>
        <v>0.54721973580836336</v>
      </c>
      <c r="AC163" s="105">
        <f t="shared" si="27"/>
        <v>0.49755738998444776</v>
      </c>
    </row>
    <row r="164" spans="1:29">
      <c r="A164" s="89" t="s">
        <v>204</v>
      </c>
      <c r="B164" s="90" t="s">
        <v>13</v>
      </c>
      <c r="C164" s="93" t="s">
        <v>45</v>
      </c>
      <c r="D164" s="93" t="s">
        <v>46</v>
      </c>
      <c r="E164" s="93" t="s">
        <v>47</v>
      </c>
      <c r="F164" s="93" t="s">
        <v>47</v>
      </c>
      <c r="G164" s="93" t="s">
        <v>47</v>
      </c>
      <c r="H164" s="91">
        <v>0</v>
      </c>
      <c r="I164" s="91">
        <v>0.50176221518800135</v>
      </c>
      <c r="J164" s="91">
        <v>0.50771574027950739</v>
      </c>
      <c r="K164" s="91">
        <v>0.56205001724898984</v>
      </c>
      <c r="L164" s="91">
        <v>0.53135978794797234</v>
      </c>
      <c r="M164" s="92">
        <v>0.53370899999999999</v>
      </c>
      <c r="O164" s="89" t="s">
        <v>204</v>
      </c>
      <c r="P164" s="90" t="s">
        <v>13</v>
      </c>
      <c r="Q164" s="91" t="str">
        <f t="shared" si="30"/>
        <v/>
      </c>
      <c r="R164" s="91" t="str">
        <f t="shared" si="31"/>
        <v/>
      </c>
      <c r="S164" s="91">
        <f t="shared" si="32"/>
        <v>0.50771574027950739</v>
      </c>
      <c r="T164" s="91">
        <f t="shared" si="33"/>
        <v>0.56205001724898984</v>
      </c>
      <c r="U164" s="91">
        <f t="shared" si="34"/>
        <v>0.53135978794797234</v>
      </c>
      <c r="W164" s="89" t="s">
        <v>204</v>
      </c>
      <c r="X164" s="90" t="s">
        <v>13</v>
      </c>
      <c r="Y164" s="91">
        <f t="shared" si="29"/>
        <v>0.48216100000000001</v>
      </c>
      <c r="Z164" s="91">
        <f t="shared" si="24"/>
        <v>0.48216100000000001</v>
      </c>
      <c r="AA164" s="91">
        <f t="shared" si="25"/>
        <v>0.50771574027950739</v>
      </c>
      <c r="AB164" s="91">
        <f t="shared" si="26"/>
        <v>0.56205001724898984</v>
      </c>
      <c r="AC164" s="91">
        <f t="shared" si="27"/>
        <v>0.53135978794797234</v>
      </c>
    </row>
    <row r="165" spans="1:29">
      <c r="A165" s="103" t="s">
        <v>205</v>
      </c>
      <c r="B165" s="104" t="s">
        <v>9</v>
      </c>
      <c r="C165" s="93" t="s">
        <v>47</v>
      </c>
      <c r="D165" s="93" t="s">
        <v>47</v>
      </c>
      <c r="E165" s="93" t="s">
        <v>47</v>
      </c>
      <c r="F165" s="93" t="s">
        <v>47</v>
      </c>
      <c r="G165" s="93" t="s">
        <v>47</v>
      </c>
      <c r="H165" s="105">
        <v>0.10107107477140199</v>
      </c>
      <c r="I165" s="105">
        <v>0.11819860497342299</v>
      </c>
      <c r="J165" s="105">
        <v>6.3689842595592822E-2</v>
      </c>
      <c r="K165" s="105">
        <v>0.10300643212071528</v>
      </c>
      <c r="L165" s="105">
        <v>5.243189994797999E-2</v>
      </c>
      <c r="M165" s="106">
        <v>8.9256000000000002E-2</v>
      </c>
      <c r="O165" s="103" t="s">
        <v>205</v>
      </c>
      <c r="P165" s="104" t="s">
        <v>9</v>
      </c>
      <c r="Q165" s="105">
        <f t="shared" si="30"/>
        <v>0.10107107477140199</v>
      </c>
      <c r="R165" s="105">
        <f t="shared" si="31"/>
        <v>0.11819860497342299</v>
      </c>
      <c r="S165" s="105">
        <f t="shared" si="32"/>
        <v>6.3689842595592822E-2</v>
      </c>
      <c r="T165" s="105">
        <f t="shared" si="33"/>
        <v>0.10300643212071528</v>
      </c>
      <c r="U165" s="105">
        <f t="shared" si="34"/>
        <v>5.243189994797999E-2</v>
      </c>
      <c r="W165" s="103" t="s">
        <v>205</v>
      </c>
      <c r="X165" s="104" t="s">
        <v>9</v>
      </c>
      <c r="Y165" s="105">
        <f t="shared" si="29"/>
        <v>0.10107107477140199</v>
      </c>
      <c r="Z165" s="105">
        <f t="shared" si="24"/>
        <v>0.11819860497342299</v>
      </c>
      <c r="AA165" s="105">
        <f t="shared" si="25"/>
        <v>6.3689842595592822E-2</v>
      </c>
      <c r="AB165" s="105">
        <f t="shared" si="26"/>
        <v>0.10300643212071528</v>
      </c>
      <c r="AC165" s="105">
        <f t="shared" si="27"/>
        <v>5.243189994797999E-2</v>
      </c>
    </row>
    <row r="166" spans="1:29">
      <c r="A166" s="89" t="s">
        <v>206</v>
      </c>
      <c r="B166" s="90" t="s">
        <v>8</v>
      </c>
      <c r="C166" s="93" t="s">
        <v>47</v>
      </c>
      <c r="D166" s="93" t="s">
        <v>47</v>
      </c>
      <c r="E166" s="93" t="s">
        <v>47</v>
      </c>
      <c r="F166" s="93" t="s">
        <v>47</v>
      </c>
      <c r="G166" s="93" t="s">
        <v>47</v>
      </c>
      <c r="H166" s="91">
        <v>0.54287794643958998</v>
      </c>
      <c r="I166" s="91">
        <v>0.63242001277420501</v>
      </c>
      <c r="J166" s="91">
        <v>0.62806739373199461</v>
      </c>
      <c r="K166" s="91">
        <v>0.5348626658030623</v>
      </c>
      <c r="L166" s="91">
        <v>0.4012758936309429</v>
      </c>
      <c r="M166" s="92">
        <v>0.56860299999999997</v>
      </c>
      <c r="O166" s="89" t="s">
        <v>206</v>
      </c>
      <c r="P166" s="90" t="s">
        <v>8</v>
      </c>
      <c r="Q166" s="91">
        <f t="shared" si="30"/>
        <v>0.54287794643958998</v>
      </c>
      <c r="R166" s="91">
        <f t="shared" si="31"/>
        <v>0.63242001277420501</v>
      </c>
      <c r="S166" s="91">
        <f t="shared" si="32"/>
        <v>0.62806739373199461</v>
      </c>
      <c r="T166" s="91">
        <f t="shared" si="33"/>
        <v>0.5348626658030623</v>
      </c>
      <c r="U166" s="91">
        <f t="shared" si="34"/>
        <v>0.4012758936309429</v>
      </c>
      <c r="W166" s="89" t="s">
        <v>206</v>
      </c>
      <c r="X166" s="90" t="s">
        <v>8</v>
      </c>
      <c r="Y166" s="91">
        <f t="shared" si="29"/>
        <v>0.54287794643958998</v>
      </c>
      <c r="Z166" s="91">
        <f t="shared" si="24"/>
        <v>0.63242001277420501</v>
      </c>
      <c r="AA166" s="91">
        <f t="shared" si="25"/>
        <v>0.62806739373199461</v>
      </c>
      <c r="AB166" s="91">
        <f t="shared" si="26"/>
        <v>0.5348626658030623</v>
      </c>
      <c r="AC166" s="91">
        <f t="shared" si="27"/>
        <v>0.4012758936309429</v>
      </c>
    </row>
    <row r="167" spans="1:29">
      <c r="A167" s="103" t="s">
        <v>207</v>
      </c>
      <c r="B167" s="104" t="s">
        <v>13</v>
      </c>
      <c r="C167" s="93" t="s">
        <v>47</v>
      </c>
      <c r="D167" s="93" t="s">
        <v>47</v>
      </c>
      <c r="E167" s="93" t="s">
        <v>47</v>
      </c>
      <c r="F167" s="93" t="s">
        <v>47</v>
      </c>
      <c r="G167" s="93" t="s">
        <v>47</v>
      </c>
      <c r="H167" s="105">
        <v>0.48769068050873798</v>
      </c>
      <c r="I167" s="105">
        <v>0.554034060699514</v>
      </c>
      <c r="J167" s="105">
        <v>0.48920894833727802</v>
      </c>
      <c r="K167" s="105">
        <v>0.50743727499546665</v>
      </c>
      <c r="L167" s="105">
        <v>0.50686698881158954</v>
      </c>
      <c r="M167" s="106">
        <v>0.50117100000000003</v>
      </c>
      <c r="O167" s="103" t="s">
        <v>207</v>
      </c>
      <c r="P167" s="104" t="s">
        <v>13</v>
      </c>
      <c r="Q167" s="105">
        <f t="shared" si="30"/>
        <v>0.48769068050873798</v>
      </c>
      <c r="R167" s="105">
        <f t="shared" si="31"/>
        <v>0.554034060699514</v>
      </c>
      <c r="S167" s="105">
        <f t="shared" si="32"/>
        <v>0.48920894833727802</v>
      </c>
      <c r="T167" s="105">
        <f t="shared" si="33"/>
        <v>0.50743727499546665</v>
      </c>
      <c r="U167" s="105">
        <f t="shared" si="34"/>
        <v>0.50686698881158954</v>
      </c>
      <c r="W167" s="103" t="s">
        <v>207</v>
      </c>
      <c r="X167" s="104" t="s">
        <v>13</v>
      </c>
      <c r="Y167" s="105">
        <f t="shared" si="29"/>
        <v>0.48769068050873798</v>
      </c>
      <c r="Z167" s="105">
        <f t="shared" si="24"/>
        <v>0.554034060699514</v>
      </c>
      <c r="AA167" s="105">
        <f t="shared" si="25"/>
        <v>0.48920894833727802</v>
      </c>
      <c r="AB167" s="105">
        <f t="shared" si="26"/>
        <v>0.50743727499546665</v>
      </c>
      <c r="AC167" s="105">
        <f t="shared" si="27"/>
        <v>0.50686698881158954</v>
      </c>
    </row>
    <row r="168" spans="1:29">
      <c r="A168" s="89" t="s">
        <v>208</v>
      </c>
      <c r="B168" s="90" t="s">
        <v>13</v>
      </c>
      <c r="C168" s="93" t="s">
        <v>47</v>
      </c>
      <c r="D168" s="93" t="s">
        <v>47</v>
      </c>
      <c r="E168" s="93" t="s">
        <v>47</v>
      </c>
      <c r="F168" s="93" t="s">
        <v>47</v>
      </c>
      <c r="G168" s="93" t="s">
        <v>47</v>
      </c>
      <c r="H168" s="91">
        <v>0.58106107250250605</v>
      </c>
      <c r="I168" s="91">
        <v>0.63474022663993801</v>
      </c>
      <c r="J168" s="91">
        <v>0.52550109788052735</v>
      </c>
      <c r="K168" s="91">
        <v>0.56166122699427257</v>
      </c>
      <c r="L168" s="91">
        <v>0.53149518613110791</v>
      </c>
      <c r="M168" s="92">
        <v>0.55807200000000001</v>
      </c>
      <c r="O168" s="89" t="s">
        <v>208</v>
      </c>
      <c r="P168" s="90" t="s">
        <v>13</v>
      </c>
      <c r="Q168" s="91">
        <f t="shared" si="30"/>
        <v>0.58106107250250605</v>
      </c>
      <c r="R168" s="91">
        <f t="shared" si="31"/>
        <v>0.63474022663993801</v>
      </c>
      <c r="S168" s="91">
        <f t="shared" si="32"/>
        <v>0.52550109788052735</v>
      </c>
      <c r="T168" s="91">
        <f t="shared" si="33"/>
        <v>0.56166122699427257</v>
      </c>
      <c r="U168" s="91">
        <f t="shared" si="34"/>
        <v>0.53149518613110791</v>
      </c>
      <c r="W168" s="89" t="s">
        <v>208</v>
      </c>
      <c r="X168" s="90" t="s">
        <v>13</v>
      </c>
      <c r="Y168" s="91">
        <f t="shared" si="29"/>
        <v>0.58106107250250605</v>
      </c>
      <c r="Z168" s="91">
        <f t="shared" si="24"/>
        <v>0.63474022663993801</v>
      </c>
      <c r="AA168" s="91">
        <f t="shared" si="25"/>
        <v>0.52550109788052735</v>
      </c>
      <c r="AB168" s="91">
        <f t="shared" si="26"/>
        <v>0.56166122699427257</v>
      </c>
      <c r="AC168" s="91">
        <f t="shared" si="27"/>
        <v>0.53149518613110791</v>
      </c>
    </row>
    <row r="169" spans="1:29">
      <c r="A169" s="103" t="s">
        <v>209</v>
      </c>
      <c r="B169" s="104" t="s">
        <v>14</v>
      </c>
      <c r="C169" s="93" t="s">
        <v>47</v>
      </c>
      <c r="D169" s="93" t="s">
        <v>47</v>
      </c>
      <c r="E169" s="93" t="s">
        <v>47</v>
      </c>
      <c r="F169" s="93" t="s">
        <v>47</v>
      </c>
      <c r="G169" s="93" t="s">
        <v>47</v>
      </c>
      <c r="H169" s="105">
        <v>0.27289283778725898</v>
      </c>
      <c r="I169" s="105">
        <v>0.29633575829029102</v>
      </c>
      <c r="J169" s="105">
        <v>0.30729609364473387</v>
      </c>
      <c r="K169" s="105">
        <v>0.3134870446265941</v>
      </c>
      <c r="L169" s="105">
        <v>0.28225608728198204</v>
      </c>
      <c r="M169" s="106">
        <v>0.295296</v>
      </c>
      <c r="O169" s="103" t="s">
        <v>209</v>
      </c>
      <c r="P169" s="104" t="s">
        <v>14</v>
      </c>
      <c r="Q169" s="105">
        <f t="shared" si="30"/>
        <v>0.27289283778725898</v>
      </c>
      <c r="R169" s="105">
        <f t="shared" si="31"/>
        <v>0.29633575829029102</v>
      </c>
      <c r="S169" s="105">
        <f t="shared" si="32"/>
        <v>0.30729609364473387</v>
      </c>
      <c r="T169" s="105">
        <f t="shared" si="33"/>
        <v>0.3134870446265941</v>
      </c>
      <c r="U169" s="105">
        <f t="shared" si="34"/>
        <v>0.28225608728198204</v>
      </c>
      <c r="W169" s="103" t="s">
        <v>209</v>
      </c>
      <c r="X169" s="104" t="s">
        <v>14</v>
      </c>
      <c r="Y169" s="105">
        <f t="shared" si="29"/>
        <v>0.27289283778725898</v>
      </c>
      <c r="Z169" s="105">
        <f t="shared" si="24"/>
        <v>0.29633575829029102</v>
      </c>
      <c r="AA169" s="105">
        <f t="shared" si="25"/>
        <v>0.30729609364473387</v>
      </c>
      <c r="AB169" s="105">
        <f t="shared" si="26"/>
        <v>0.3134870446265941</v>
      </c>
      <c r="AC169" s="105">
        <f t="shared" si="27"/>
        <v>0.28225608728198204</v>
      </c>
    </row>
    <row r="170" spans="1:29">
      <c r="A170" s="89" t="s">
        <v>210</v>
      </c>
      <c r="B170" s="90" t="s">
        <v>14</v>
      </c>
      <c r="C170" s="93" t="s">
        <v>47</v>
      </c>
      <c r="D170" s="93" t="s">
        <v>47</v>
      </c>
      <c r="E170" s="93" t="s">
        <v>47</v>
      </c>
      <c r="F170" s="93" t="s">
        <v>47</v>
      </c>
      <c r="G170" s="93" t="s">
        <v>47</v>
      </c>
      <c r="H170" s="91">
        <v>0.23525274249678599</v>
      </c>
      <c r="I170" s="91">
        <v>0.25166449827104698</v>
      </c>
      <c r="J170" s="91">
        <v>0.26664741543644987</v>
      </c>
      <c r="K170" s="91">
        <v>0.2844923498373027</v>
      </c>
      <c r="L170" s="91">
        <v>0.27097905084895901</v>
      </c>
      <c r="M170" s="92">
        <v>0.26309700000000003</v>
      </c>
      <c r="O170" s="89" t="s">
        <v>210</v>
      </c>
      <c r="P170" s="90" t="s">
        <v>14</v>
      </c>
      <c r="Q170" s="91">
        <f t="shared" si="30"/>
        <v>0.23525274249678599</v>
      </c>
      <c r="R170" s="91">
        <f t="shared" si="31"/>
        <v>0.25166449827104698</v>
      </c>
      <c r="S170" s="91">
        <f t="shared" si="32"/>
        <v>0.26664741543644987</v>
      </c>
      <c r="T170" s="91">
        <f t="shared" si="33"/>
        <v>0.2844923498373027</v>
      </c>
      <c r="U170" s="91">
        <f t="shared" si="34"/>
        <v>0.27097905084895901</v>
      </c>
      <c r="W170" s="89" t="s">
        <v>210</v>
      </c>
      <c r="X170" s="90" t="s">
        <v>14</v>
      </c>
      <c r="Y170" s="91">
        <f t="shared" si="29"/>
        <v>0.23525274249678599</v>
      </c>
      <c r="Z170" s="91">
        <f t="shared" si="24"/>
        <v>0.25166449827104698</v>
      </c>
      <c r="AA170" s="91">
        <f t="shared" si="25"/>
        <v>0.26664741543644987</v>
      </c>
      <c r="AB170" s="91">
        <f t="shared" si="26"/>
        <v>0.2844923498373027</v>
      </c>
      <c r="AC170" s="91">
        <f t="shared" si="27"/>
        <v>0.27097905084895901</v>
      </c>
    </row>
    <row r="171" spans="1:29">
      <c r="A171" s="103" t="s">
        <v>211</v>
      </c>
      <c r="B171" s="104" t="s">
        <v>14</v>
      </c>
      <c r="C171" s="93" t="s">
        <v>45</v>
      </c>
      <c r="D171" s="93" t="s">
        <v>46</v>
      </c>
      <c r="E171" s="93" t="s">
        <v>47</v>
      </c>
      <c r="F171" s="93" t="s">
        <v>47</v>
      </c>
      <c r="G171" s="93" t="s">
        <v>47</v>
      </c>
      <c r="H171" s="105">
        <v>0</v>
      </c>
      <c r="I171" s="105">
        <v>0.38370428708589049</v>
      </c>
      <c r="J171" s="105">
        <v>0.55084738711314052</v>
      </c>
      <c r="K171" s="105">
        <v>0.60339918960399475</v>
      </c>
      <c r="L171" s="105">
        <v>0.56303727803145698</v>
      </c>
      <c r="M171" s="106">
        <v>0.57242800000000005</v>
      </c>
      <c r="O171" s="103" t="s">
        <v>211</v>
      </c>
      <c r="P171" s="104" t="s">
        <v>14</v>
      </c>
      <c r="Q171" s="105" t="str">
        <f t="shared" si="30"/>
        <v/>
      </c>
      <c r="R171" s="105" t="str">
        <f t="shared" si="31"/>
        <v/>
      </c>
      <c r="S171" s="105">
        <f t="shared" si="32"/>
        <v>0.55084738711314052</v>
      </c>
      <c r="T171" s="105">
        <f t="shared" si="33"/>
        <v>0.60339918960399475</v>
      </c>
      <c r="U171" s="105">
        <f t="shared" si="34"/>
        <v>0.56303727803145698</v>
      </c>
      <c r="W171" s="103" t="s">
        <v>211</v>
      </c>
      <c r="X171" s="104" t="s">
        <v>14</v>
      </c>
      <c r="Y171" s="105">
        <f t="shared" si="29"/>
        <v>0.35506199999999999</v>
      </c>
      <c r="Z171" s="105">
        <f t="shared" si="24"/>
        <v>0.35506199999999999</v>
      </c>
      <c r="AA171" s="105">
        <f t="shared" si="25"/>
        <v>0.55084738711314052</v>
      </c>
      <c r="AB171" s="105">
        <f t="shared" si="26"/>
        <v>0.60339918960399475</v>
      </c>
      <c r="AC171" s="105">
        <f t="shared" si="27"/>
        <v>0.56303727803145698</v>
      </c>
    </row>
    <row r="172" spans="1:29">
      <c r="A172" s="89" t="s">
        <v>212</v>
      </c>
      <c r="B172" s="90" t="s">
        <v>8</v>
      </c>
      <c r="C172" s="93" t="s">
        <v>47</v>
      </c>
      <c r="D172" s="93" t="s">
        <v>47</v>
      </c>
      <c r="E172" s="93" t="s">
        <v>47</v>
      </c>
      <c r="F172" s="93" t="s">
        <v>47</v>
      </c>
      <c r="G172" s="93" t="s">
        <v>47</v>
      </c>
      <c r="H172" s="91">
        <v>0.14412988600667101</v>
      </c>
      <c r="I172" s="91">
        <v>0.155749761164545</v>
      </c>
      <c r="J172" s="91">
        <v>0.21451455277049125</v>
      </c>
      <c r="K172" s="91">
        <v>0.17152530713482902</v>
      </c>
      <c r="L172" s="91">
        <v>0.28241380873733002</v>
      </c>
      <c r="M172" s="92">
        <v>0.18059700000000001</v>
      </c>
      <c r="O172" s="89" t="s">
        <v>212</v>
      </c>
      <c r="P172" s="90" t="s">
        <v>8</v>
      </c>
      <c r="Q172" s="91">
        <f t="shared" si="30"/>
        <v>0.14412988600667101</v>
      </c>
      <c r="R172" s="91">
        <f t="shared" si="31"/>
        <v>0.155749761164545</v>
      </c>
      <c r="S172" s="91">
        <f t="shared" si="32"/>
        <v>0.21451455277049125</v>
      </c>
      <c r="T172" s="91">
        <f t="shared" si="33"/>
        <v>0.17152530713482902</v>
      </c>
      <c r="U172" s="91">
        <f t="shared" si="34"/>
        <v>0.28241380873733002</v>
      </c>
      <c r="W172" s="89" t="s">
        <v>212</v>
      </c>
      <c r="X172" s="90" t="s">
        <v>8</v>
      </c>
      <c r="Y172" s="91">
        <f t="shared" si="29"/>
        <v>0.14412988600667101</v>
      </c>
      <c r="Z172" s="91">
        <f t="shared" si="24"/>
        <v>0.155749761164545</v>
      </c>
      <c r="AA172" s="91">
        <f t="shared" si="25"/>
        <v>0.21451455277049125</v>
      </c>
      <c r="AB172" s="91">
        <f t="shared" si="26"/>
        <v>0.17152530713482902</v>
      </c>
      <c r="AC172" s="91">
        <f t="shared" si="27"/>
        <v>0.28241380873733002</v>
      </c>
    </row>
    <row r="173" spans="1:29">
      <c r="A173" s="103" t="s">
        <v>213</v>
      </c>
      <c r="B173" s="104" t="s">
        <v>14</v>
      </c>
      <c r="C173" s="93" t="s">
        <v>45</v>
      </c>
      <c r="D173" s="93" t="s">
        <v>46</v>
      </c>
      <c r="E173" s="93" t="s">
        <v>47</v>
      </c>
      <c r="F173" s="93" t="s">
        <v>47</v>
      </c>
      <c r="G173" s="93" t="s">
        <v>47</v>
      </c>
      <c r="H173" s="105">
        <v>0</v>
      </c>
      <c r="I173" s="105">
        <v>0.43298134876232403</v>
      </c>
      <c r="J173" s="105">
        <v>0.49450936258677652</v>
      </c>
      <c r="K173" s="105">
        <v>0.53447649273624087</v>
      </c>
      <c r="L173" s="105">
        <v>0.52543661135241371</v>
      </c>
      <c r="M173" s="106">
        <v>0.51814099999999996</v>
      </c>
      <c r="O173" s="103" t="s">
        <v>213</v>
      </c>
      <c r="P173" s="104" t="s">
        <v>14</v>
      </c>
      <c r="Q173" s="105" t="str">
        <f t="shared" si="30"/>
        <v/>
      </c>
      <c r="R173" s="105" t="str">
        <f t="shared" si="31"/>
        <v/>
      </c>
      <c r="S173" s="105">
        <f t="shared" si="32"/>
        <v>0.49450936258677652</v>
      </c>
      <c r="T173" s="105">
        <f t="shared" si="33"/>
        <v>0.53447649273624087</v>
      </c>
      <c r="U173" s="105">
        <f t="shared" si="34"/>
        <v>0.52543661135241371</v>
      </c>
      <c r="W173" s="103" t="s">
        <v>213</v>
      </c>
      <c r="X173" s="104" t="s">
        <v>14</v>
      </c>
      <c r="Y173" s="105">
        <f t="shared" si="29"/>
        <v>0.35506199999999999</v>
      </c>
      <c r="Z173" s="105">
        <f t="shared" si="24"/>
        <v>0.35506199999999999</v>
      </c>
      <c r="AA173" s="105">
        <f t="shared" si="25"/>
        <v>0.49450936258677652</v>
      </c>
      <c r="AB173" s="105">
        <f t="shared" si="26"/>
        <v>0.53447649273624087</v>
      </c>
      <c r="AC173" s="105">
        <f t="shared" si="27"/>
        <v>0.52543661135241371</v>
      </c>
    </row>
  </sheetData>
  <autoFilter ref="O6:U173" xr:uid="{AD8E504E-3295-42EF-874E-D40C5AC6B687}"/>
  <sortState xmlns:xlrd2="http://schemas.microsoft.com/office/spreadsheetml/2017/richdata2" ref="AG7:AH15">
    <sortCondition ref="AG7:AG15"/>
  </sortState>
  <mergeCells count="7">
    <mergeCell ref="A5:A6"/>
    <mergeCell ref="B5:B6"/>
    <mergeCell ref="Y5:AC5"/>
    <mergeCell ref="Q5:U5"/>
    <mergeCell ref="C5:G5"/>
    <mergeCell ref="H5:L5"/>
    <mergeCell ref="M5:M6"/>
  </mergeCells>
  <conditionalFormatting sqref="C31:G53 C133:G137 C99:G109 C65:G81">
    <cfRule type="cellIs" dxfId="36" priority="21" stopIfTrue="1" operator="equal">
      <formula>"Actual"</formula>
    </cfRule>
    <cfRule type="cellIs" dxfId="35" priority="22" stopIfTrue="1" operator="equal">
      <formula>"Partial"</formula>
    </cfRule>
    <cfRule type="cellIs" dxfId="34" priority="23" stopIfTrue="1" operator="equal">
      <formula>"Generic"</formula>
    </cfRule>
  </conditionalFormatting>
  <conditionalFormatting sqref="C54:G64">
    <cfRule type="cellIs" dxfId="33" priority="18" stopIfTrue="1" operator="equal">
      <formula>"Actual"</formula>
    </cfRule>
    <cfRule type="cellIs" dxfId="32" priority="19" stopIfTrue="1" operator="equal">
      <formula>"Partial"</formula>
    </cfRule>
    <cfRule type="cellIs" dxfId="31" priority="20" stopIfTrue="1" operator="equal">
      <formula>"Generic"</formula>
    </cfRule>
  </conditionalFormatting>
  <conditionalFormatting sqref="C82:G98">
    <cfRule type="cellIs" dxfId="30" priority="15" stopIfTrue="1" operator="equal">
      <formula>"Actual"</formula>
    </cfRule>
    <cfRule type="cellIs" dxfId="29" priority="16" stopIfTrue="1" operator="equal">
      <formula>"Partial"</formula>
    </cfRule>
    <cfRule type="cellIs" dxfId="28" priority="17" stopIfTrue="1" operator="equal">
      <formula>"Generic"</formula>
    </cfRule>
  </conditionalFormatting>
  <conditionalFormatting sqref="C110:G132">
    <cfRule type="cellIs" dxfId="27" priority="12" stopIfTrue="1" operator="equal">
      <formula>"Actual"</formula>
    </cfRule>
    <cfRule type="cellIs" dxfId="26" priority="13" stopIfTrue="1" operator="equal">
      <formula>"Partial"</formula>
    </cfRule>
    <cfRule type="cellIs" dxfId="25" priority="14" stopIfTrue="1" operator="equal">
      <formula>"Generic"</formula>
    </cfRule>
  </conditionalFormatting>
  <conditionalFormatting sqref="C138:G166">
    <cfRule type="cellIs" dxfId="24" priority="9" stopIfTrue="1" operator="equal">
      <formula>"Actual"</formula>
    </cfRule>
    <cfRule type="cellIs" dxfId="23" priority="10" stopIfTrue="1" operator="equal">
      <formula>"Partial"</formula>
    </cfRule>
    <cfRule type="cellIs" dxfId="22" priority="11" stopIfTrue="1" operator="equal">
      <formula>"Generic"</formula>
    </cfRule>
  </conditionalFormatting>
  <conditionalFormatting sqref="C7:G30">
    <cfRule type="cellIs" dxfId="21" priority="6" stopIfTrue="1" operator="equal">
      <formula>"Actual"</formula>
    </cfRule>
    <cfRule type="cellIs" dxfId="20" priority="7" stopIfTrue="1" operator="equal">
      <formula>"Partial"</formula>
    </cfRule>
    <cfRule type="cellIs" dxfId="19" priority="8" stopIfTrue="1" operator="equal">
      <formula>"Generic"</formula>
    </cfRule>
  </conditionalFormatting>
  <conditionalFormatting sqref="C167:G173">
    <cfRule type="cellIs" dxfId="18" priority="3" stopIfTrue="1" operator="equal">
      <formula>"Actual"</formula>
    </cfRule>
    <cfRule type="cellIs" dxfId="17" priority="4" stopIfTrue="1" operator="equal">
      <formula>"Partial"</formula>
    </cfRule>
    <cfRule type="cellIs" dxfId="16" priority="5" stopIfTrue="1" operator="equal">
      <formula>"Generic"</formula>
    </cfRule>
  </conditionalFormatting>
  <conditionalFormatting sqref="Y7:AC173">
    <cfRule type="expression" dxfId="15" priority="1">
      <formula>C7="Partial"</formula>
    </cfRule>
    <cfRule type="expression" dxfId="14" priority="2">
      <formula>C7="Generic"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76362-0F83-4303-866A-D7AE48D73BB2}">
  <sheetPr codeName="Sheet3">
    <tabColor rgb="FF00B050"/>
  </sheetPr>
  <dimension ref="A1:AS50"/>
  <sheetViews>
    <sheetView showGridLines="0" zoomScale="80" zoomScaleNormal="80" workbookViewId="0">
      <selection activeCell="G24" sqref="G24"/>
    </sheetView>
  </sheetViews>
  <sheetFormatPr defaultRowHeight="15"/>
  <cols>
    <col min="1" max="1" width="4.28515625" customWidth="1"/>
    <col min="3" max="3" width="35.85546875" bestFit="1" customWidth="1"/>
    <col min="4" max="4" width="16" customWidth="1"/>
    <col min="5" max="5" width="22.7109375" customWidth="1"/>
    <col min="6" max="6" width="13" customWidth="1"/>
    <col min="7" max="7" width="11.140625" customWidth="1"/>
    <col min="8" max="25" width="12.85546875" customWidth="1"/>
    <col min="26" max="27" width="12.42578125" customWidth="1"/>
    <col min="28" max="35" width="12.28515625" customWidth="1"/>
    <col min="37" max="37" width="10.140625" customWidth="1"/>
    <col min="38" max="45" width="13.140625" customWidth="1"/>
  </cols>
  <sheetData>
    <row r="1" spans="1:35">
      <c r="B1" s="1"/>
      <c r="C1" s="1"/>
      <c r="D1" s="1"/>
      <c r="E1" s="1"/>
      <c r="F1" s="1"/>
      <c r="G1" s="1"/>
      <c r="H1" s="1"/>
      <c r="I1" s="2"/>
      <c r="J1" s="2"/>
      <c r="K1" s="2"/>
      <c r="L1" s="2"/>
      <c r="M1" s="2"/>
    </row>
    <row r="2" spans="1:3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35">
      <c r="A3" s="2"/>
      <c r="C3" t="s">
        <v>214</v>
      </c>
      <c r="D3" s="19">
        <v>100000</v>
      </c>
      <c r="E3" t="s">
        <v>215</v>
      </c>
      <c r="F3" s="2"/>
      <c r="G3" s="2"/>
      <c r="H3" s="2"/>
      <c r="I3" s="2"/>
      <c r="J3" s="2"/>
      <c r="K3" s="2"/>
      <c r="L3" s="2"/>
      <c r="M3" s="2"/>
    </row>
    <row r="4" spans="1:35">
      <c r="A4" s="2"/>
      <c r="C4" s="2" t="s">
        <v>216</v>
      </c>
      <c r="D4" s="17">
        <v>0.01</v>
      </c>
      <c r="E4" s="2" t="s">
        <v>217</v>
      </c>
      <c r="F4" s="2"/>
      <c r="G4" s="2"/>
      <c r="H4" s="2"/>
      <c r="I4" s="2"/>
      <c r="J4" s="2"/>
      <c r="K4" s="2"/>
      <c r="L4" s="2"/>
      <c r="M4" s="2"/>
    </row>
    <row r="5" spans="1:35">
      <c r="A5" s="2"/>
      <c r="B5" s="2"/>
      <c r="C5" s="17"/>
      <c r="D5" s="2"/>
      <c r="E5" s="2"/>
      <c r="F5" s="2"/>
      <c r="G5" s="2"/>
      <c r="H5" s="2"/>
      <c r="I5" s="2"/>
      <c r="J5" s="2"/>
      <c r="K5" s="2"/>
      <c r="L5" s="2"/>
      <c r="M5" s="2"/>
    </row>
    <row r="6" spans="1:35">
      <c r="A6" s="2"/>
      <c r="B6" s="2"/>
      <c r="C6" s="80" t="s">
        <v>40</v>
      </c>
      <c r="D6" s="80" t="s">
        <v>218</v>
      </c>
      <c r="E6" s="80" t="s">
        <v>219</v>
      </c>
      <c r="F6" s="2"/>
      <c r="G6" s="2"/>
      <c r="H6" s="2"/>
      <c r="I6" s="2"/>
      <c r="J6" s="2"/>
      <c r="K6" s="2"/>
      <c r="L6" s="2"/>
      <c r="M6" s="2"/>
    </row>
    <row r="7" spans="1:35">
      <c r="A7" s="2"/>
      <c r="B7" s="2"/>
      <c r="C7" s="74" t="s">
        <v>10</v>
      </c>
      <c r="D7" s="82">
        <v>4.627E-3</v>
      </c>
      <c r="E7" s="83" t="s">
        <v>220</v>
      </c>
      <c r="F7" s="2"/>
      <c r="G7" s="2"/>
      <c r="H7" s="2"/>
      <c r="I7" s="2"/>
      <c r="J7" s="2"/>
      <c r="K7" s="2"/>
      <c r="L7" s="2"/>
      <c r="M7" s="2"/>
    </row>
    <row r="8" spans="1:35">
      <c r="A8" s="2"/>
      <c r="B8" s="2"/>
      <c r="C8" s="74" t="s">
        <v>15</v>
      </c>
      <c r="D8" s="81">
        <v>9.0320999999999999E-2</v>
      </c>
      <c r="E8" s="83" t="s">
        <v>220</v>
      </c>
      <c r="F8" s="2"/>
      <c r="G8" s="2"/>
      <c r="H8" s="2"/>
      <c r="I8" s="2"/>
      <c r="J8" s="2"/>
      <c r="K8" s="2"/>
      <c r="L8" s="2"/>
      <c r="M8" s="2"/>
    </row>
    <row r="9" spans="1:35">
      <c r="A9" s="2"/>
      <c r="B9" s="2"/>
      <c r="C9" s="74" t="s">
        <v>16</v>
      </c>
      <c r="D9" s="82">
        <v>0.43168400000000001</v>
      </c>
      <c r="E9" s="83" t="s">
        <v>220</v>
      </c>
      <c r="F9" s="2"/>
      <c r="G9" s="2"/>
      <c r="H9" s="2"/>
      <c r="I9" s="2"/>
      <c r="J9" s="2"/>
      <c r="K9" s="2"/>
      <c r="L9" s="2"/>
      <c r="M9" s="2"/>
    </row>
    <row r="10" spans="1:35">
      <c r="A10" s="2"/>
      <c r="B10" s="2"/>
      <c r="C10" s="74" t="s">
        <v>8</v>
      </c>
      <c r="D10" s="81">
        <v>0.51358899999999996</v>
      </c>
      <c r="E10" s="83" t="s">
        <v>220</v>
      </c>
      <c r="F10" s="2"/>
      <c r="G10" s="2"/>
      <c r="H10" s="2"/>
      <c r="I10" s="2"/>
      <c r="J10" s="2"/>
      <c r="K10" s="2"/>
      <c r="L10" s="2"/>
      <c r="M10" s="2"/>
    </row>
    <row r="11" spans="1:35">
      <c r="A11" s="2"/>
      <c r="B11" s="2"/>
      <c r="C11" s="74" t="s">
        <v>9</v>
      </c>
      <c r="D11" s="82">
        <v>0.14055200000000001</v>
      </c>
      <c r="E11" s="83" t="s">
        <v>220</v>
      </c>
      <c r="F11" s="2"/>
      <c r="G11" s="2"/>
      <c r="H11" s="2"/>
      <c r="I11" s="2"/>
      <c r="J11" s="2"/>
      <c r="K11" s="2"/>
      <c r="L11" s="2"/>
      <c r="M11" s="2"/>
    </row>
    <row r="12" spans="1:35" ht="27" customHeight="1">
      <c r="A12" s="2"/>
      <c r="B12" s="2"/>
      <c r="C12" s="74" t="s">
        <v>11</v>
      </c>
      <c r="D12" s="81">
        <v>0.40920299999999998</v>
      </c>
      <c r="E12" s="84" t="s">
        <v>221</v>
      </c>
      <c r="F12" s="2"/>
      <c r="G12" s="2"/>
      <c r="H12" s="2"/>
      <c r="I12" s="2"/>
      <c r="J12" s="2"/>
      <c r="K12" s="2"/>
      <c r="L12" s="2"/>
      <c r="M12" s="2"/>
    </row>
    <row r="13" spans="1:35" ht="27" customHeight="1">
      <c r="A13" s="2"/>
      <c r="B13" s="2"/>
      <c r="C13" s="74" t="s">
        <v>12</v>
      </c>
      <c r="D13" s="82">
        <v>0.70261200000000001</v>
      </c>
      <c r="E13" s="84" t="s">
        <v>221</v>
      </c>
      <c r="F13" s="2"/>
      <c r="G13" s="2"/>
      <c r="H13" s="2"/>
      <c r="I13" s="2"/>
      <c r="J13" s="2"/>
      <c r="K13" s="2"/>
      <c r="L13" s="2"/>
      <c r="M13" s="2"/>
      <c r="AA13" s="171" t="s">
        <v>222</v>
      </c>
      <c r="AB13" s="171"/>
      <c r="AC13" s="171"/>
      <c r="AD13" s="171"/>
      <c r="AE13" s="171"/>
      <c r="AF13" s="171"/>
      <c r="AG13" s="171"/>
      <c r="AH13" s="171"/>
      <c r="AI13" s="171"/>
    </row>
    <row r="14" spans="1:35">
      <c r="A14" s="2"/>
      <c r="B14" s="2"/>
      <c r="C14" s="74" t="s">
        <v>223</v>
      </c>
      <c r="D14" s="81">
        <v>0.128</v>
      </c>
      <c r="E14" s="85" t="s">
        <v>224</v>
      </c>
      <c r="F14" s="2"/>
      <c r="G14" s="2"/>
      <c r="H14" s="2"/>
      <c r="I14" s="2"/>
      <c r="J14" s="2"/>
      <c r="K14" s="2"/>
      <c r="L14" s="2"/>
      <c r="M14" s="2"/>
      <c r="AA14" s="87" t="s">
        <v>17</v>
      </c>
      <c r="AB14" s="87">
        <v>0.760792769204092</v>
      </c>
      <c r="AC14" s="87">
        <v>0.55889599091784803</v>
      </c>
      <c r="AD14" s="87">
        <v>1.1712294174622899E-2</v>
      </c>
      <c r="AE14" s="87">
        <v>0.60000964011055002</v>
      </c>
      <c r="AF14" s="87">
        <v>0.864413034242422</v>
      </c>
      <c r="AG14" s="87">
        <v>0.63474022663993801</v>
      </c>
      <c r="AH14" s="87">
        <v>0.756935856893034</v>
      </c>
      <c r="AI14" s="87">
        <v>0.14946748554311201</v>
      </c>
    </row>
    <row r="15" spans="1:35">
      <c r="A15" s="2"/>
      <c r="B15" s="2"/>
      <c r="C15" s="74" t="s">
        <v>225</v>
      </c>
      <c r="D15" s="82">
        <v>2.9000000000000001E-2</v>
      </c>
      <c r="E15" s="85" t="s">
        <v>224</v>
      </c>
      <c r="F15" s="2"/>
      <c r="G15" s="2"/>
      <c r="H15" s="2"/>
      <c r="I15" s="2"/>
      <c r="J15" s="2"/>
      <c r="K15" s="2"/>
      <c r="L15" s="2"/>
      <c r="M15" s="2"/>
      <c r="AA15" s="87" t="s">
        <v>45</v>
      </c>
      <c r="AB15" s="87">
        <v>0.48637900000000001</v>
      </c>
      <c r="AC15" s="87">
        <v>0.376162</v>
      </c>
      <c r="AD15" s="87">
        <v>2.715E-3</v>
      </c>
      <c r="AE15" s="87">
        <v>0.42416500000000001</v>
      </c>
      <c r="AF15" s="87">
        <v>0.76317800000000002</v>
      </c>
      <c r="AG15" s="87">
        <v>0.49551899999999999</v>
      </c>
      <c r="AH15" s="87">
        <v>0.38459300000000002</v>
      </c>
      <c r="AI15" s="87">
        <v>0.106826</v>
      </c>
    </row>
    <row r="16" spans="1:35">
      <c r="A16" s="2"/>
      <c r="B16" s="2"/>
      <c r="C16" s="74" t="s">
        <v>14</v>
      </c>
      <c r="D16" s="81">
        <v>0.35506199999999999</v>
      </c>
      <c r="E16" s="85" t="s">
        <v>224</v>
      </c>
      <c r="F16" s="2"/>
      <c r="G16" s="2"/>
      <c r="H16" s="2"/>
      <c r="I16" s="2"/>
      <c r="J16" s="2"/>
      <c r="K16" s="2"/>
      <c r="L16" s="2"/>
      <c r="M16" s="2"/>
      <c r="AA16" s="87" t="s">
        <v>23</v>
      </c>
      <c r="AB16" s="87">
        <v>4.3488631068865904E-3</v>
      </c>
      <c r="AC16" s="87">
        <v>9.9967738733373001E-4</v>
      </c>
      <c r="AD16" s="87">
        <v>7.4029109589041097E-4</v>
      </c>
      <c r="AE16" s="87">
        <v>0.120303067922374</v>
      </c>
      <c r="AF16" s="87">
        <v>0.68208599259612801</v>
      </c>
      <c r="AG16" s="87">
        <v>0.37716158295281599</v>
      </c>
      <c r="AH16" s="87">
        <v>0.21213706756442999</v>
      </c>
      <c r="AI16" s="87">
        <v>4.2117838977676299E-2</v>
      </c>
    </row>
    <row r="17" spans="1:45">
      <c r="A17" s="2"/>
      <c r="B17" s="2"/>
      <c r="C17" s="74" t="s">
        <v>13</v>
      </c>
      <c r="D17" s="82">
        <v>0.48216100000000001</v>
      </c>
      <c r="E17" s="85" t="s">
        <v>224</v>
      </c>
      <c r="F17" s="2"/>
      <c r="G17" s="2"/>
      <c r="H17" s="2"/>
      <c r="I17" s="2"/>
      <c r="J17" s="2"/>
      <c r="K17" s="2"/>
      <c r="L17" s="2"/>
      <c r="M17" s="2"/>
    </row>
    <row r="18" spans="1:45">
      <c r="A18" s="2"/>
      <c r="B18" s="2"/>
      <c r="C18" s="74" t="s">
        <v>34</v>
      </c>
      <c r="D18" s="81">
        <v>0.109</v>
      </c>
      <c r="E18" s="85" t="s">
        <v>224</v>
      </c>
      <c r="F18" s="2"/>
      <c r="G18" s="2"/>
      <c r="H18" s="2"/>
      <c r="I18" s="2"/>
      <c r="J18" s="2"/>
      <c r="K18" s="2"/>
      <c r="L18" s="2"/>
      <c r="M18" s="2"/>
    </row>
    <row r="19" spans="1:45" ht="15.75" thickBot="1">
      <c r="A19" s="2"/>
      <c r="B19" s="2"/>
      <c r="C19" s="20"/>
      <c r="D19" s="21"/>
      <c r="E19" s="21"/>
      <c r="F19" s="2"/>
      <c r="G19" s="2"/>
      <c r="H19" s="2"/>
      <c r="I19" s="2"/>
      <c r="J19" s="2"/>
      <c r="K19" s="2"/>
      <c r="L19" s="2"/>
      <c r="M19" s="2"/>
      <c r="AA19" s="58" t="s">
        <v>226</v>
      </c>
      <c r="AK19" s="58" t="s">
        <v>227</v>
      </c>
    </row>
    <row r="20" spans="1:45" ht="24">
      <c r="A20" s="2"/>
      <c r="B20" s="2"/>
      <c r="C20" s="2"/>
      <c r="D20" s="2"/>
      <c r="E20" s="2"/>
      <c r="F20" s="2"/>
      <c r="G20" s="2"/>
      <c r="H20" s="183" t="s">
        <v>228</v>
      </c>
      <c r="I20" s="184"/>
      <c r="J20" s="185"/>
      <c r="K20" s="180" t="s">
        <v>229</v>
      </c>
      <c r="L20" s="181"/>
      <c r="M20" s="182"/>
      <c r="N20" s="176" t="s">
        <v>230</v>
      </c>
      <c r="O20" s="177"/>
      <c r="P20" s="178"/>
      <c r="Q20" s="172" t="s">
        <v>231</v>
      </c>
      <c r="R20" s="173"/>
      <c r="S20" s="179"/>
      <c r="T20" s="176" t="s">
        <v>232</v>
      </c>
      <c r="U20" s="177"/>
      <c r="V20" s="178"/>
      <c r="W20" s="172" t="s">
        <v>233</v>
      </c>
      <c r="X20" s="173"/>
      <c r="Y20" s="173"/>
      <c r="Z20" s="57"/>
      <c r="AA20" s="57"/>
      <c r="AB20" s="59" t="s">
        <v>8</v>
      </c>
      <c r="AC20" s="59" t="s">
        <v>9</v>
      </c>
      <c r="AD20" s="59" t="s">
        <v>10</v>
      </c>
      <c r="AE20" s="60" t="s">
        <v>11</v>
      </c>
      <c r="AF20" s="60" t="s">
        <v>12</v>
      </c>
      <c r="AG20" s="61" t="s">
        <v>13</v>
      </c>
      <c r="AH20" s="61" t="s">
        <v>14</v>
      </c>
      <c r="AI20" s="61" t="s">
        <v>15</v>
      </c>
      <c r="AJ20" s="15"/>
      <c r="AK20" s="15"/>
      <c r="AL20" s="59" t="s">
        <v>8</v>
      </c>
      <c r="AM20" s="59" t="s">
        <v>9</v>
      </c>
      <c r="AN20" s="59" t="s">
        <v>10</v>
      </c>
      <c r="AO20" s="60" t="s">
        <v>11</v>
      </c>
      <c r="AP20" s="60" t="s">
        <v>12</v>
      </c>
      <c r="AQ20" s="61" t="s">
        <v>13</v>
      </c>
      <c r="AR20" s="61" t="s">
        <v>14</v>
      </c>
      <c r="AS20" s="61" t="s">
        <v>15</v>
      </c>
    </row>
    <row r="21" spans="1:45" ht="38.25">
      <c r="A21" s="2"/>
      <c r="B21" s="168" t="s">
        <v>234</v>
      </c>
      <c r="C21" s="169"/>
      <c r="D21" s="174" t="s">
        <v>235</v>
      </c>
      <c r="E21" s="174" t="s">
        <v>236</v>
      </c>
      <c r="F21" s="174" t="s">
        <v>237</v>
      </c>
      <c r="G21" s="174" t="s">
        <v>238</v>
      </c>
      <c r="H21" s="26" t="s">
        <v>220</v>
      </c>
      <c r="I21" s="8" t="s">
        <v>221</v>
      </c>
      <c r="J21" s="27" t="s">
        <v>224</v>
      </c>
      <c r="K21" s="22" t="s">
        <v>220</v>
      </c>
      <c r="L21" s="8" t="s">
        <v>221</v>
      </c>
      <c r="M21" s="39" t="s">
        <v>224</v>
      </c>
      <c r="N21" s="26" t="s">
        <v>220</v>
      </c>
      <c r="O21" s="8" t="s">
        <v>221</v>
      </c>
      <c r="P21" s="27" t="s">
        <v>224</v>
      </c>
      <c r="Q21" s="22" t="s">
        <v>220</v>
      </c>
      <c r="R21" s="8" t="s">
        <v>221</v>
      </c>
      <c r="S21" s="39" t="s">
        <v>224</v>
      </c>
      <c r="T21" s="26" t="s">
        <v>220</v>
      </c>
      <c r="U21" s="8" t="s">
        <v>221</v>
      </c>
      <c r="V21" s="27" t="s">
        <v>224</v>
      </c>
      <c r="W21" s="22" t="s">
        <v>220</v>
      </c>
      <c r="X21" s="8" t="s">
        <v>221</v>
      </c>
      <c r="Y21" s="9" t="s">
        <v>224</v>
      </c>
      <c r="AA21" s="66" t="s">
        <v>17</v>
      </c>
      <c r="AB21" s="63">
        <f>_xlfn.MAXIFS(Data!$M$7:$M$173,Data!$B$7:$B$173,'TNUoS Impact'!AB$20)</f>
        <v>0.73178299999999996</v>
      </c>
      <c r="AC21" s="63">
        <f>_xlfn.MAXIFS(Data!$M$7:$M$173,Data!$B$7:$B$173,'TNUoS Impact'!AC$20)</f>
        <v>0.51411700000000005</v>
      </c>
      <c r="AD21" s="63">
        <f>_xlfn.MAXIFS(Data!$M$7:$M$173,Data!$B$7:$B$173,'TNUoS Impact'!AD$20)</f>
        <v>1.1789000000000001E-2</v>
      </c>
      <c r="AE21" s="63">
        <f>_xlfn.MAXIFS(Data!$M$7:$M$173,Data!$B$7:$B$173,'TNUoS Impact'!AE$20)</f>
        <v>0.59426199999999996</v>
      </c>
      <c r="AF21" s="63">
        <f>_xlfn.MAXIFS(Data!$M$7:$M$173,Data!$B$7:$B$173,'TNUoS Impact'!AF$20)</f>
        <v>0.89486399999999999</v>
      </c>
      <c r="AG21" s="63">
        <f>_xlfn.MAXIFS(Data!$M$7:$M$173,Data!$B$7:$B$173,'TNUoS Impact'!AG$20)</f>
        <v>0.55807200000000001</v>
      </c>
      <c r="AH21" s="63">
        <f>_xlfn.MAXIFS(Data!$M$7:$M$173,Data!$B$7:$B$173,'TNUoS Impact'!AH$20)</f>
        <v>0.59213700000000002</v>
      </c>
      <c r="AI21" s="63">
        <f>_xlfn.MAXIFS(Data!$M$7:$M$173,Data!$B$7:$B$173,'TNUoS Impact'!AI$20)</f>
        <v>0.12790899999999999</v>
      </c>
      <c r="AK21" s="65" t="s">
        <v>17</v>
      </c>
      <c r="AL21" s="63">
        <f>_xlfn.MAXIFS(Data!$M$7:$M$173,Data!$B$7:$B$173,'TNUoS Impact'!AL$20)</f>
        <v>0.73178299999999996</v>
      </c>
      <c r="AM21" s="63">
        <f>_xlfn.MAXIFS(Data!$M$7:$M$173,Data!$B$7:$B$173,'TNUoS Impact'!AM$20)</f>
        <v>0.51411700000000005</v>
      </c>
      <c r="AN21" s="63">
        <f>_xlfn.MAXIFS(Data!$M$7:$M$173,Data!$B$7:$B$173,'TNUoS Impact'!AN$20)</f>
        <v>1.1789000000000001E-2</v>
      </c>
      <c r="AO21" s="63">
        <f>_xlfn.MAXIFS(Data!$M$7:$M$173,Data!$B$7:$B$173,'TNUoS Impact'!AO$20)</f>
        <v>0.59426199999999996</v>
      </c>
      <c r="AP21" s="63">
        <f>_xlfn.MAXIFS(Data!$M$7:$M$173,Data!$B$7:$B$173,'TNUoS Impact'!AP$20)</f>
        <v>0.89486399999999999</v>
      </c>
      <c r="AQ21" s="63">
        <f>_xlfn.MAXIFS(Data!$M$7:$M$173,Data!$B$7:$B$173,'TNUoS Impact'!AQ$20)</f>
        <v>0.55807200000000001</v>
      </c>
      <c r="AR21" s="63">
        <f>_xlfn.MAXIFS(Data!$M$7:$M$173,Data!$B$7:$B$173,'TNUoS Impact'!AR$20)</f>
        <v>0.59213700000000002</v>
      </c>
      <c r="AS21" s="63">
        <f>_xlfn.MAXIFS(Data!$M$7:$M$173,Data!$B$7:$B$173,'TNUoS Impact'!AS$20)</f>
        <v>0.12790899999999999</v>
      </c>
    </row>
    <row r="22" spans="1:45">
      <c r="A22" s="2"/>
      <c r="B22" s="170"/>
      <c r="C22" s="169"/>
      <c r="D22" s="175"/>
      <c r="E22" s="175"/>
      <c r="F22" s="175"/>
      <c r="G22" s="175"/>
      <c r="H22" s="28">
        <v>0.4</v>
      </c>
      <c r="I22" s="10">
        <v>0.75</v>
      </c>
      <c r="J22" s="29">
        <v>0.45</v>
      </c>
      <c r="K22" s="23">
        <f>+H22-$D$4</f>
        <v>0.39</v>
      </c>
      <c r="L22" s="10">
        <f>+I22-$D$4</f>
        <v>0.74</v>
      </c>
      <c r="M22" s="40">
        <f>+J22-$D$4</f>
        <v>0.44</v>
      </c>
      <c r="N22" s="28">
        <f>H22</f>
        <v>0.4</v>
      </c>
      <c r="O22" s="10">
        <f>I22</f>
        <v>0.75</v>
      </c>
      <c r="P22" s="29">
        <f>J22</f>
        <v>0.45</v>
      </c>
      <c r="Q22" s="23">
        <f>+K22</f>
        <v>0.39</v>
      </c>
      <c r="R22" s="10">
        <f>+L22</f>
        <v>0.74</v>
      </c>
      <c r="S22" s="40">
        <f>+M22</f>
        <v>0.44</v>
      </c>
      <c r="T22" s="28"/>
      <c r="U22" s="10"/>
      <c r="V22" s="29"/>
      <c r="W22" s="23"/>
      <c r="X22" s="10"/>
      <c r="Y22" s="11"/>
      <c r="AA22" s="66" t="s">
        <v>45</v>
      </c>
      <c r="AB22" s="63">
        <f>INDEX($D$7:$D$18,MATCH(AB20,$C$7:$C$18,0))</f>
        <v>0.51358899999999996</v>
      </c>
      <c r="AC22" s="63">
        <f t="shared" ref="AC22:AI22" si="0">INDEX($D$7:$D$18,MATCH(AC20,$C$7:$C$18,0))</f>
        <v>0.14055200000000001</v>
      </c>
      <c r="AD22" s="63">
        <f t="shared" si="0"/>
        <v>4.627E-3</v>
      </c>
      <c r="AE22" s="63">
        <f t="shared" si="0"/>
        <v>0.40920299999999998</v>
      </c>
      <c r="AF22" s="63">
        <f t="shared" si="0"/>
        <v>0.70261200000000001</v>
      </c>
      <c r="AG22" s="63">
        <f t="shared" si="0"/>
        <v>0.48216100000000001</v>
      </c>
      <c r="AH22" s="63">
        <f t="shared" si="0"/>
        <v>0.35506199999999999</v>
      </c>
      <c r="AI22" s="63">
        <f t="shared" si="0"/>
        <v>9.0320999999999999E-2</v>
      </c>
      <c r="AK22" s="65" t="s">
        <v>45</v>
      </c>
      <c r="AL22" s="63">
        <f>INDEX($D$7:$D$18,MATCH(AL20,$C$7:$C$18,0))</f>
        <v>0.51358899999999996</v>
      </c>
      <c r="AM22" s="63">
        <f t="shared" ref="AM22:AS22" si="1">INDEX($D$7:$D$18,MATCH(AM20,$C$7:$C$18,0))</f>
        <v>0.14055200000000001</v>
      </c>
      <c r="AN22" s="63">
        <f t="shared" si="1"/>
        <v>4.627E-3</v>
      </c>
      <c r="AO22" s="63">
        <f t="shared" si="1"/>
        <v>0.40920299999999998</v>
      </c>
      <c r="AP22" s="63">
        <f t="shared" si="1"/>
        <v>0.70261200000000001</v>
      </c>
      <c r="AQ22" s="63">
        <f t="shared" si="1"/>
        <v>0.48216100000000001</v>
      </c>
      <c r="AR22" s="63">
        <f t="shared" si="1"/>
        <v>0.35506199999999999</v>
      </c>
      <c r="AS22" s="63">
        <f t="shared" si="1"/>
        <v>9.0320999999999999E-2</v>
      </c>
    </row>
    <row r="23" spans="1:45" ht="26.25" thickBot="1">
      <c r="A23" s="2"/>
      <c r="B23" s="68" t="s">
        <v>239</v>
      </c>
      <c r="C23" s="69" t="s">
        <v>240</v>
      </c>
      <c r="D23" s="69" t="s">
        <v>241</v>
      </c>
      <c r="E23" s="69" t="s">
        <v>241</v>
      </c>
      <c r="F23" s="69" t="s">
        <v>241</v>
      </c>
      <c r="G23" s="69" t="s">
        <v>241</v>
      </c>
      <c r="H23" s="30" t="s">
        <v>242</v>
      </c>
      <c r="I23" s="12" t="s">
        <v>242</v>
      </c>
      <c r="J23" s="31" t="s">
        <v>242</v>
      </c>
      <c r="K23" s="24" t="s">
        <v>242</v>
      </c>
      <c r="L23" s="12" t="s">
        <v>242</v>
      </c>
      <c r="M23" s="41" t="s">
        <v>242</v>
      </c>
      <c r="N23" s="30" t="s">
        <v>242</v>
      </c>
      <c r="O23" s="12" t="s">
        <v>242</v>
      </c>
      <c r="P23" s="31" t="s">
        <v>242</v>
      </c>
      <c r="Q23" s="24" t="s">
        <v>242</v>
      </c>
      <c r="R23" s="12" t="s">
        <v>242</v>
      </c>
      <c r="S23" s="41" t="s">
        <v>242</v>
      </c>
      <c r="T23" s="30" t="s">
        <v>243</v>
      </c>
      <c r="U23" s="12" t="s">
        <v>243</v>
      </c>
      <c r="V23" s="31" t="s">
        <v>243</v>
      </c>
      <c r="W23" s="24" t="s">
        <v>217</v>
      </c>
      <c r="X23" s="12" t="s">
        <v>217</v>
      </c>
      <c r="Y23" s="13" t="s">
        <v>217</v>
      </c>
      <c r="AA23" s="66" t="s">
        <v>23</v>
      </c>
      <c r="AB23" s="64">
        <f>_xlfn.MINIFS(Data!$M$7:$M$173,Data!$B$7:$B$173,'TNUoS Impact'!AB$20)</f>
        <v>5.9020000000000001E-3</v>
      </c>
      <c r="AC23" s="64">
        <f>_xlfn.MINIFS(Data!$M$7:$M$173,Data!$B$7:$B$173,'TNUoS Impact'!AC$20)</f>
        <v>4.1199999999999999E-4</v>
      </c>
      <c r="AD23" s="64">
        <f>_xlfn.MINIFS(Data!$M$7:$M$173,Data!$B$7:$B$173,'TNUoS Impact'!AD$20)</f>
        <v>6.7199999999999996E-4</v>
      </c>
      <c r="AE23" s="64">
        <f>_xlfn.MINIFS(Data!$M$7:$M$173,Data!$B$7:$B$173,'TNUoS Impact'!AE$20)</f>
        <v>0.120685</v>
      </c>
      <c r="AF23" s="64">
        <f>_xlfn.MINIFS(Data!$M$7:$M$173,Data!$B$7:$B$173,'TNUoS Impact'!AF$20)</f>
        <v>0.360344</v>
      </c>
      <c r="AG23" s="64">
        <f>_xlfn.MINIFS(Data!$M$7:$M$173,Data!$B$7:$B$173,'TNUoS Impact'!AG$20)</f>
        <v>0.35005999999999998</v>
      </c>
      <c r="AH23" s="64">
        <f>_xlfn.MINIFS(Data!$M$7:$M$173,Data!$B$7:$B$173,'TNUoS Impact'!AH$20)</f>
        <v>0.23608399999999999</v>
      </c>
      <c r="AI23" s="64">
        <f>_xlfn.MINIFS(Data!$M$7:$M$173,Data!$B$7:$B$173,'TNUoS Impact'!AI$20)</f>
        <v>3.5937999999999998E-2</v>
      </c>
      <c r="AK23" s="66" t="s">
        <v>23</v>
      </c>
      <c r="AL23" s="64">
        <f>_xlfn.MINIFS(Data!$M$7:$M$173,Data!$B$7:$B$173,'TNUoS Impact'!AL$20)</f>
        <v>5.9020000000000001E-3</v>
      </c>
      <c r="AM23" s="64">
        <f>_xlfn.MINIFS(Data!$M$7:$M$173,Data!$B$7:$B$173,'TNUoS Impact'!AM$20)</f>
        <v>4.1199999999999999E-4</v>
      </c>
      <c r="AN23" s="64">
        <f>_xlfn.MINIFS(Data!$M$7:$M$173,Data!$B$7:$B$173,'TNUoS Impact'!AN$20)</f>
        <v>6.7199999999999996E-4</v>
      </c>
      <c r="AO23" s="64">
        <f>_xlfn.MINIFS(Data!$M$7:$M$173,Data!$B$7:$B$173,'TNUoS Impact'!AO$20)</f>
        <v>0.120685</v>
      </c>
      <c r="AP23" s="64">
        <f>_xlfn.MINIFS(Data!$M$7:$M$173,Data!$B$7:$B$173,'TNUoS Impact'!AP$20)</f>
        <v>0.360344</v>
      </c>
      <c r="AQ23" s="64">
        <f>_xlfn.MINIFS(Data!$M$7:$M$173,Data!$B$7:$B$173,'TNUoS Impact'!AQ$20)</f>
        <v>0.35005999999999998</v>
      </c>
      <c r="AR23" s="64">
        <f>_xlfn.MINIFS(Data!$M$7:$M$173,Data!$B$7:$B$173,'TNUoS Impact'!AR$20)</f>
        <v>0.23608399999999999</v>
      </c>
      <c r="AS23" s="64">
        <f>_xlfn.MINIFS(Data!$M$7:$M$173,Data!$B$7:$B$173,'TNUoS Impact'!AS$20)</f>
        <v>3.5937999999999998E-2</v>
      </c>
    </row>
    <row r="24" spans="1:45" ht="15.75" thickTop="1">
      <c r="A24" s="2"/>
      <c r="B24" s="70">
        <v>1</v>
      </c>
      <c r="C24" s="71" t="s">
        <v>244</v>
      </c>
      <c r="D24" s="72">
        <v>4.2311370000000004</v>
      </c>
      <c r="E24" s="72">
        <v>19.441495</v>
      </c>
      <c r="F24" s="72">
        <v>16.478674999999999</v>
      </c>
      <c r="G24" s="72">
        <v>-0.29259299999999999</v>
      </c>
      <c r="H24" s="32">
        <f>ROUND($D24+($E24*$H$22)+($F24*$H$22)+$G24,6)</f>
        <v>18.306612000000001</v>
      </c>
      <c r="I24" s="14">
        <f>ROUND($D24+($E24*$I$22)+$F24+$G24,6)</f>
        <v>34.998339999999999</v>
      </c>
      <c r="J24" s="33">
        <f>ROUND(($E24*$J$22)+$F24+$G24,6)</f>
        <v>24.934754999999999</v>
      </c>
      <c r="K24" s="25">
        <f>ROUND($D24+($E24*$K$22)+($F24*$K$22)+$G24,6)</f>
        <v>17.947410000000001</v>
      </c>
      <c r="L24" s="14">
        <f>ROUND($D24+($E24*$L$22)+$F24+$G24,6)</f>
        <v>34.803925</v>
      </c>
      <c r="M24" s="42">
        <f>ROUND(($E24*$M$22)+$F24+$G24,6)</f>
        <v>24.74034</v>
      </c>
      <c r="N24" s="44">
        <f t="shared" ref="N24:N50" si="2">+H24*$D$3</f>
        <v>1830661.2000000002</v>
      </c>
      <c r="O24" s="16">
        <f t="shared" ref="O24:O50" si="3">+I24*$D$3</f>
        <v>3499834</v>
      </c>
      <c r="P24" s="45">
        <f t="shared" ref="P24:P50" si="4">+J24*$D$3</f>
        <v>2493475.5</v>
      </c>
      <c r="Q24" s="43">
        <f t="shared" ref="Q24:Q50" si="5">+K24*$D$3</f>
        <v>1794741.0000000002</v>
      </c>
      <c r="R24" s="16">
        <f t="shared" ref="R24:R50" si="6">+L24*$D$3</f>
        <v>3480392.5</v>
      </c>
      <c r="S24" s="49">
        <f t="shared" ref="S24:S50" si="7">+M24*$D$3</f>
        <v>2474034</v>
      </c>
      <c r="T24" s="50">
        <f>+Q24-N24</f>
        <v>-35920.199999999953</v>
      </c>
      <c r="U24" s="18">
        <f t="shared" ref="U24:U50" si="8">+R24-O24</f>
        <v>-19441.5</v>
      </c>
      <c r="V24" s="51">
        <f t="shared" ref="V24:V50" si="9">+S24-P24</f>
        <v>-19441.5</v>
      </c>
      <c r="W24" s="55">
        <f>IF(N24&lt;0,(-1*T24/N24),T24/N24)</f>
        <v>-1.9621435140483642E-2</v>
      </c>
      <c r="X24" s="56">
        <f t="shared" ref="X24:X50" si="10">IF(O24&lt;0,(-1*U24/O24),U24/O24)</f>
        <v>-5.5549777503733034E-3</v>
      </c>
      <c r="Y24" s="56">
        <f t="shared" ref="Y24:Y50" si="11">IF(P24&lt;0,(-1*V24/P24),V24/P24)</f>
        <v>-7.7969484761330121E-3</v>
      </c>
      <c r="AB24" s="67">
        <f>+(AB$21-AB$22)*100*-$T24</f>
        <v>783757.21187999903</v>
      </c>
      <c r="AC24" s="67">
        <f t="shared" ref="AC24:AD50" si="12">+(AC$21-AC$22)*100*-$T24</f>
        <v>1341852.9512999984</v>
      </c>
      <c r="AD24" s="67">
        <f t="shared" si="12"/>
        <v>25726.047239999967</v>
      </c>
      <c r="AE24" s="67">
        <f>+(AE$21-AE$22)*100*-$U24</f>
        <v>359782.45484999992</v>
      </c>
      <c r="AF24" s="67">
        <f t="shared" ref="AF24:AF50" si="13">+(AF$21-AF$22)*100*-$U24</f>
        <v>373766.72579999996</v>
      </c>
      <c r="AG24" s="67">
        <f>+(AG$21-AG$22)*100*-$V24</f>
        <v>147582.37065000003</v>
      </c>
      <c r="AH24" s="67">
        <f t="shared" ref="AH24:AI50" si="14">+(AH$21-AH$22)*100*-$V24</f>
        <v>460909.36125000007</v>
      </c>
      <c r="AI24" s="67">
        <f t="shared" si="14"/>
        <v>73076.710199999987</v>
      </c>
      <c r="AJ24" s="62"/>
      <c r="AK24" s="62"/>
      <c r="AL24" s="67">
        <f>+(AL$22-AL$23)*100*$T24</f>
        <v>-1823621.8577399978</v>
      </c>
      <c r="AM24" s="67">
        <f t="shared" ref="AM24:AN50" si="15">+(AM$22-AM$23)*100*$T24</f>
        <v>-503385.68279999937</v>
      </c>
      <c r="AN24" s="67">
        <f t="shared" si="15"/>
        <v>-14206.439099999981</v>
      </c>
      <c r="AO24" s="67">
        <f>+(AO$22-AO$23)*100*$U24</f>
        <v>-560922.26970000006</v>
      </c>
      <c r="AP24" s="67">
        <f t="shared" ref="AP24:AP50" si="16">+(AP$22-AP$23)*100*$U24</f>
        <v>-665420.33220000006</v>
      </c>
      <c r="AQ24" s="67">
        <f>+(AQ$22-AQ$23)*100*$V24</f>
        <v>-256824.15915000005</v>
      </c>
      <c r="AR24" s="67">
        <f t="shared" ref="AR24:AS50" si="17">+(AR$22-AR$23)*100*$V24</f>
        <v>-231311.07870000001</v>
      </c>
      <c r="AS24" s="67">
        <f t="shared" si="17"/>
        <v>-105728.70944999999</v>
      </c>
    </row>
    <row r="25" spans="1:45">
      <c r="A25" s="2"/>
      <c r="B25" s="73">
        <v>2</v>
      </c>
      <c r="C25" s="74" t="s">
        <v>245</v>
      </c>
      <c r="D25" s="75">
        <v>3.595971</v>
      </c>
      <c r="E25" s="75">
        <v>9.8350410000000004</v>
      </c>
      <c r="F25" s="75">
        <v>16.478674999999999</v>
      </c>
      <c r="G25" s="75">
        <v>-0.29259299999999999</v>
      </c>
      <c r="H25" s="34">
        <f t="shared" ref="H25:H50" si="18">ROUND($D25+($E25*$H$22)+($F25*$H$22)+$G25,6)</f>
        <v>13.828863999999999</v>
      </c>
      <c r="I25" s="14">
        <f t="shared" ref="I25:I50" si="19">ROUND($D25+($E25*$I$22)+$F25+$G25,6)</f>
        <v>27.158334</v>
      </c>
      <c r="J25" s="35">
        <f t="shared" ref="J25:J50" si="20">ROUND(($E25*$J$22)+$F25+$G25,6)</f>
        <v>20.61185</v>
      </c>
      <c r="K25" s="25">
        <f t="shared" ref="K25:K50" si="21">ROUND($D25+($E25*$K$22)+($F25*$K$22)+$G25,6)</f>
        <v>13.565727000000001</v>
      </c>
      <c r="L25" s="14">
        <f t="shared" ref="L25:L50" si="22">ROUND($D25+($E25*$L$22)+$F25+$G25,6)</f>
        <v>27.059982999999999</v>
      </c>
      <c r="M25" s="42">
        <f t="shared" ref="M25:M50" si="23">ROUND(($E25*$M$22)+$F25+$G25,6)</f>
        <v>20.513500000000001</v>
      </c>
      <c r="N25" s="44">
        <f t="shared" si="2"/>
        <v>1382886.3999999999</v>
      </c>
      <c r="O25" s="16">
        <f t="shared" si="3"/>
        <v>2715833.4</v>
      </c>
      <c r="P25" s="45">
        <f t="shared" si="4"/>
        <v>2061185</v>
      </c>
      <c r="Q25" s="43">
        <f t="shared" si="5"/>
        <v>1356572.7000000002</v>
      </c>
      <c r="R25" s="16">
        <f t="shared" si="6"/>
        <v>2705998.3</v>
      </c>
      <c r="S25" s="49">
        <f t="shared" si="7"/>
        <v>2051350</v>
      </c>
      <c r="T25" s="50">
        <f t="shared" ref="T25:T50" si="24">+Q25-N25</f>
        <v>-26313.699999999721</v>
      </c>
      <c r="U25" s="18">
        <f t="shared" si="8"/>
        <v>-9835.1000000000931</v>
      </c>
      <c r="V25" s="51">
        <f t="shared" si="9"/>
        <v>-9835</v>
      </c>
      <c r="W25" s="55">
        <f t="shared" ref="W25:W50" si="25">IF(N25&lt;0,(-1*T25/N25),T25/N25)</f>
        <v>-1.9028099488142859E-2</v>
      </c>
      <c r="X25" s="56">
        <f t="shared" si="10"/>
        <v>-3.6213929764616981E-3</v>
      </c>
      <c r="Y25" s="56">
        <f t="shared" si="11"/>
        <v>-4.7715270584639423E-3</v>
      </c>
      <c r="AB25" s="67">
        <f t="shared" ref="AB25:AB50" si="26">+(AB$21-AB$22)*100*-$T25</f>
        <v>574149.14577999397</v>
      </c>
      <c r="AC25" s="67">
        <f t="shared" si="12"/>
        <v>982987.73404998973</v>
      </c>
      <c r="AD25" s="67">
        <f t="shared" si="12"/>
        <v>18845.871939999801</v>
      </c>
      <c r="AE25" s="67">
        <f t="shared" ref="AE25:AE50" si="27">+(AE$21-AE$22)*100*-$U25</f>
        <v>182007.37709000168</v>
      </c>
      <c r="AF25" s="67">
        <f t="shared" si="13"/>
        <v>189081.76452000177</v>
      </c>
      <c r="AG25" s="67">
        <f t="shared" ref="AG25:AG50" si="28">+(AG$21-AG$22)*100*-$V25</f>
        <v>74658.468500000003</v>
      </c>
      <c r="AH25" s="67">
        <f t="shared" si="14"/>
        <v>233163.26250000004</v>
      </c>
      <c r="AI25" s="67">
        <f t="shared" si="14"/>
        <v>36967.797999999995</v>
      </c>
      <c r="AJ25" s="62"/>
      <c r="AK25" s="62"/>
      <c r="AL25" s="67">
        <f t="shared" ref="AL25:AL50" si="29">+(AL$22-AL$23)*100*$T25</f>
        <v>-1335912.3411899859</v>
      </c>
      <c r="AM25" s="67">
        <f t="shared" si="15"/>
        <v>-368760.19179999613</v>
      </c>
      <c r="AN25" s="67">
        <f t="shared" si="15"/>
        <v>-10407.06834999989</v>
      </c>
      <c r="AO25" s="67">
        <f t="shared" ref="AO25:AO50" si="30">+(AO$22-AO$23)*100*$U25</f>
        <v>-283760.3381800027</v>
      </c>
      <c r="AP25" s="67">
        <f t="shared" si="16"/>
        <v>-336624.00068000326</v>
      </c>
      <c r="AQ25" s="67">
        <f t="shared" ref="AQ25:AQ50" si="31">+(AQ$22-AQ$23)*100*$V25</f>
        <v>-129921.33350000002</v>
      </c>
      <c r="AR25" s="67">
        <f t="shared" si="17"/>
        <v>-117014.863</v>
      </c>
      <c r="AS25" s="67">
        <f t="shared" si="17"/>
        <v>-53485.680500000002</v>
      </c>
    </row>
    <row r="26" spans="1:45">
      <c r="A26" s="2"/>
      <c r="B26" s="73">
        <v>3</v>
      </c>
      <c r="C26" s="74" t="s">
        <v>246</v>
      </c>
      <c r="D26" s="76">
        <v>3.9620739999999999</v>
      </c>
      <c r="E26" s="76">
        <v>17.376252000000001</v>
      </c>
      <c r="F26" s="76">
        <v>15.600599000000001</v>
      </c>
      <c r="G26" s="76">
        <v>-0.29259299999999999</v>
      </c>
      <c r="H26" s="34">
        <f t="shared" si="18"/>
        <v>16.860220999999999</v>
      </c>
      <c r="I26" s="14">
        <f t="shared" si="19"/>
        <v>32.302269000000003</v>
      </c>
      <c r="J26" s="35">
        <f t="shared" si="20"/>
        <v>23.127319</v>
      </c>
      <c r="K26" s="25">
        <f t="shared" si="21"/>
        <v>16.530453000000001</v>
      </c>
      <c r="L26" s="14">
        <f t="shared" si="22"/>
        <v>32.128506000000002</v>
      </c>
      <c r="M26" s="42">
        <f t="shared" si="23"/>
        <v>22.953557</v>
      </c>
      <c r="N26" s="44">
        <f t="shared" si="2"/>
        <v>1686022.0999999999</v>
      </c>
      <c r="O26" s="16">
        <f t="shared" si="3"/>
        <v>3230226.9000000004</v>
      </c>
      <c r="P26" s="45">
        <f t="shared" si="4"/>
        <v>2312731.9</v>
      </c>
      <c r="Q26" s="43">
        <f t="shared" si="5"/>
        <v>1653045.3</v>
      </c>
      <c r="R26" s="16">
        <f t="shared" si="6"/>
        <v>3212850.6</v>
      </c>
      <c r="S26" s="49">
        <f t="shared" si="7"/>
        <v>2295355.7000000002</v>
      </c>
      <c r="T26" s="50">
        <f t="shared" si="24"/>
        <v>-32976.799999999814</v>
      </c>
      <c r="U26" s="18">
        <f t="shared" si="8"/>
        <v>-17376.300000000279</v>
      </c>
      <c r="V26" s="51">
        <f t="shared" si="9"/>
        <v>-17376.199999999721</v>
      </c>
      <c r="W26" s="55">
        <f t="shared" si="25"/>
        <v>-1.9558936979532961E-2</v>
      </c>
      <c r="X26" s="56">
        <f t="shared" si="10"/>
        <v>-5.3792815606854977E-3</v>
      </c>
      <c r="Y26" s="56">
        <f t="shared" si="11"/>
        <v>-7.5132789926924612E-3</v>
      </c>
      <c r="AB26" s="67">
        <f t="shared" si="26"/>
        <v>719533.98991999601</v>
      </c>
      <c r="AC26" s="67">
        <f t="shared" si="12"/>
        <v>1231897.8291999933</v>
      </c>
      <c r="AD26" s="67">
        <f t="shared" si="12"/>
        <v>23617.984159999869</v>
      </c>
      <c r="AE26" s="67">
        <f t="shared" si="27"/>
        <v>321564.07017000514</v>
      </c>
      <c r="AF26" s="67">
        <f t="shared" si="13"/>
        <v>334062.84276000533</v>
      </c>
      <c r="AG26" s="67">
        <f t="shared" si="28"/>
        <v>131904.47181999788</v>
      </c>
      <c r="AH26" s="67">
        <f t="shared" si="14"/>
        <v>411946.26149999344</v>
      </c>
      <c r="AI26" s="67">
        <f t="shared" si="14"/>
        <v>65313.660559998942</v>
      </c>
      <c r="AJ26" s="62"/>
      <c r="AK26" s="62"/>
      <c r="AL26" s="67">
        <f t="shared" si="29"/>
        <v>-1674189.2661599906</v>
      </c>
      <c r="AM26" s="67">
        <f t="shared" si="15"/>
        <v>-462136.87519999745</v>
      </c>
      <c r="AN26" s="67">
        <f t="shared" si="15"/>
        <v>-13042.324399999927</v>
      </c>
      <c r="AO26" s="67">
        <f t="shared" si="30"/>
        <v>-501337.53234000807</v>
      </c>
      <c r="AP26" s="67">
        <f t="shared" si="16"/>
        <v>-594735.14484000963</v>
      </c>
      <c r="AQ26" s="67">
        <f t="shared" si="31"/>
        <v>-229541.33961999635</v>
      </c>
      <c r="AR26" s="67">
        <f t="shared" si="17"/>
        <v>-206738.55235999668</v>
      </c>
      <c r="AS26" s="67">
        <f t="shared" si="17"/>
        <v>-94496.98845999848</v>
      </c>
    </row>
    <row r="27" spans="1:45">
      <c r="A27" s="2"/>
      <c r="B27" s="73">
        <v>4</v>
      </c>
      <c r="C27" s="74" t="s">
        <v>247</v>
      </c>
      <c r="D27" s="75">
        <v>-0.60141800000000001</v>
      </c>
      <c r="E27" s="75">
        <v>17.376252000000001</v>
      </c>
      <c r="F27" s="75">
        <v>17.177835999999999</v>
      </c>
      <c r="G27" s="75">
        <v>-0.29259299999999999</v>
      </c>
      <c r="H27" s="34">
        <f t="shared" si="18"/>
        <v>12.927624</v>
      </c>
      <c r="I27" s="14">
        <f t="shared" si="19"/>
        <v>29.316013999999999</v>
      </c>
      <c r="J27" s="35">
        <f t="shared" si="20"/>
        <v>24.704556</v>
      </c>
      <c r="K27" s="25">
        <f t="shared" si="21"/>
        <v>12.582083000000001</v>
      </c>
      <c r="L27" s="14">
        <f t="shared" si="22"/>
        <v>29.142251000000002</v>
      </c>
      <c r="M27" s="42">
        <f t="shared" si="23"/>
        <v>24.530794</v>
      </c>
      <c r="N27" s="44">
        <f t="shared" si="2"/>
        <v>1292762.3999999999</v>
      </c>
      <c r="O27" s="16">
        <f t="shared" si="3"/>
        <v>2931601.4</v>
      </c>
      <c r="P27" s="45">
        <f t="shared" si="4"/>
        <v>2470455.6</v>
      </c>
      <c r="Q27" s="43">
        <f t="shared" si="5"/>
        <v>1258208.3</v>
      </c>
      <c r="R27" s="16">
        <f t="shared" si="6"/>
        <v>2914225.1</v>
      </c>
      <c r="S27" s="49">
        <f t="shared" si="7"/>
        <v>2453079.4</v>
      </c>
      <c r="T27" s="50">
        <f t="shared" si="24"/>
        <v>-34554.09999999986</v>
      </c>
      <c r="U27" s="18">
        <f t="shared" si="8"/>
        <v>-17376.299999999814</v>
      </c>
      <c r="V27" s="51">
        <f t="shared" si="9"/>
        <v>-17376.200000000186</v>
      </c>
      <c r="W27" s="55">
        <f t="shared" si="25"/>
        <v>-2.6728886916884236E-2</v>
      </c>
      <c r="X27" s="56">
        <f t="shared" si="10"/>
        <v>-5.9272382664300183E-3</v>
      </c>
      <c r="Y27" s="56">
        <f t="shared" si="11"/>
        <v>-7.0336014134397664E-3</v>
      </c>
      <c r="AB27" s="67">
        <f t="shared" si="26"/>
        <v>753949.72953999706</v>
      </c>
      <c r="AC27" s="67">
        <f t="shared" si="12"/>
        <v>1290820.236649995</v>
      </c>
      <c r="AD27" s="67">
        <f t="shared" si="12"/>
        <v>24747.646419999903</v>
      </c>
      <c r="AE27" s="67">
        <f t="shared" si="27"/>
        <v>321564.07016999647</v>
      </c>
      <c r="AF27" s="67">
        <f t="shared" si="13"/>
        <v>334062.84275999636</v>
      </c>
      <c r="AG27" s="67">
        <f t="shared" si="28"/>
        <v>131904.47182000143</v>
      </c>
      <c r="AH27" s="67">
        <f t="shared" si="14"/>
        <v>411946.26150000445</v>
      </c>
      <c r="AI27" s="67">
        <f t="shared" si="14"/>
        <v>65313.660560000688</v>
      </c>
      <c r="AJ27" s="62"/>
      <c r="AK27" s="62"/>
      <c r="AL27" s="67">
        <f t="shared" si="29"/>
        <v>-1754266.736669993</v>
      </c>
      <c r="AM27" s="67">
        <f t="shared" si="15"/>
        <v>-484241.1573999981</v>
      </c>
      <c r="AN27" s="67">
        <f t="shared" si="15"/>
        <v>-13666.146549999945</v>
      </c>
      <c r="AO27" s="67">
        <f t="shared" si="30"/>
        <v>-501337.53233999462</v>
      </c>
      <c r="AP27" s="67">
        <f t="shared" si="16"/>
        <v>-594735.14483999368</v>
      </c>
      <c r="AQ27" s="67">
        <f t="shared" si="31"/>
        <v>-229541.33962000252</v>
      </c>
      <c r="AR27" s="67">
        <f t="shared" si="17"/>
        <v>-206738.55236000221</v>
      </c>
      <c r="AS27" s="67">
        <f t="shared" si="17"/>
        <v>-94496.988460001012</v>
      </c>
    </row>
    <row r="28" spans="1:45">
      <c r="A28" s="2"/>
      <c r="B28" s="73">
        <v>5</v>
      </c>
      <c r="C28" s="74" t="s">
        <v>248</v>
      </c>
      <c r="D28" s="76">
        <v>4.9439669999999998</v>
      </c>
      <c r="E28" s="76">
        <v>12.821536999999999</v>
      </c>
      <c r="F28" s="76">
        <v>12.811143</v>
      </c>
      <c r="G28" s="76">
        <v>-0.29259299999999999</v>
      </c>
      <c r="H28" s="34">
        <f t="shared" si="18"/>
        <v>14.904446</v>
      </c>
      <c r="I28" s="14">
        <f t="shared" si="19"/>
        <v>27.078669999999999</v>
      </c>
      <c r="J28" s="35">
        <f t="shared" si="20"/>
        <v>18.288242</v>
      </c>
      <c r="K28" s="25">
        <f t="shared" si="21"/>
        <v>14.648118999999999</v>
      </c>
      <c r="L28" s="14">
        <f t="shared" si="22"/>
        <v>26.950454000000001</v>
      </c>
      <c r="M28" s="42">
        <f t="shared" si="23"/>
        <v>18.160025999999998</v>
      </c>
      <c r="N28" s="44">
        <f t="shared" si="2"/>
        <v>1490444.6</v>
      </c>
      <c r="O28" s="16">
        <f t="shared" si="3"/>
        <v>2707867</v>
      </c>
      <c r="P28" s="45">
        <f t="shared" si="4"/>
        <v>1828824.2</v>
      </c>
      <c r="Q28" s="43">
        <f t="shared" si="5"/>
        <v>1464811.9</v>
      </c>
      <c r="R28" s="16">
        <f t="shared" si="6"/>
        <v>2695045.4</v>
      </c>
      <c r="S28" s="49">
        <f t="shared" si="7"/>
        <v>1816002.5999999999</v>
      </c>
      <c r="T28" s="50">
        <f t="shared" si="24"/>
        <v>-25632.700000000186</v>
      </c>
      <c r="U28" s="18">
        <f t="shared" si="8"/>
        <v>-12821.600000000093</v>
      </c>
      <c r="V28" s="51">
        <f t="shared" si="9"/>
        <v>-12821.600000000093</v>
      </c>
      <c r="W28" s="55">
        <f t="shared" si="25"/>
        <v>-1.7198022657132096E-2</v>
      </c>
      <c r="X28" s="56">
        <f t="shared" si="10"/>
        <v>-4.7349445153695114E-3</v>
      </c>
      <c r="Y28" s="56">
        <f t="shared" si="11"/>
        <v>-7.0108433604498966E-3</v>
      </c>
      <c r="AB28" s="67">
        <f t="shared" si="26"/>
        <v>559290.13438000414</v>
      </c>
      <c r="AC28" s="67">
        <f t="shared" si="12"/>
        <v>957547.95755000704</v>
      </c>
      <c r="AD28" s="67">
        <f t="shared" si="12"/>
        <v>18358.139740000133</v>
      </c>
      <c r="AE28" s="67">
        <f t="shared" si="27"/>
        <v>237275.24744000169</v>
      </c>
      <c r="AF28" s="67">
        <f t="shared" si="13"/>
        <v>246497.82432000176</v>
      </c>
      <c r="AG28" s="67">
        <f t="shared" si="28"/>
        <v>97330.047760000714</v>
      </c>
      <c r="AH28" s="67">
        <f t="shared" si="14"/>
        <v>303968.08200000226</v>
      </c>
      <c r="AI28" s="67">
        <f t="shared" si="14"/>
        <v>48193.830080000342</v>
      </c>
      <c r="AJ28" s="62"/>
      <c r="AK28" s="62"/>
      <c r="AL28" s="67">
        <f t="shared" si="29"/>
        <v>-1301338.8564900095</v>
      </c>
      <c r="AM28" s="67">
        <f t="shared" si="15"/>
        <v>-359216.65780000266</v>
      </c>
      <c r="AN28" s="67">
        <f t="shared" si="15"/>
        <v>-10137.732850000075</v>
      </c>
      <c r="AO28" s="67">
        <f t="shared" si="30"/>
        <v>-369926.2388800027</v>
      </c>
      <c r="AP28" s="67">
        <f t="shared" si="16"/>
        <v>-438842.33888000326</v>
      </c>
      <c r="AQ28" s="67">
        <f t="shared" si="31"/>
        <v>-169374.61816000126</v>
      </c>
      <c r="AR28" s="67">
        <f t="shared" si="17"/>
        <v>-152548.83248000112</v>
      </c>
      <c r="AS28" s="67">
        <f t="shared" si="17"/>
        <v>-69727.707280000512</v>
      </c>
    </row>
    <row r="29" spans="1:45">
      <c r="A29" s="2"/>
      <c r="B29" s="73">
        <v>6</v>
      </c>
      <c r="C29" s="74" t="s">
        <v>249</v>
      </c>
      <c r="D29" s="75">
        <v>4.380376</v>
      </c>
      <c r="E29" s="75">
        <v>13.178909000000001</v>
      </c>
      <c r="F29" s="75">
        <v>13.226514999999999</v>
      </c>
      <c r="G29" s="75">
        <v>-0.29259299999999999</v>
      </c>
      <c r="H29" s="34">
        <f t="shared" si="18"/>
        <v>14.649953</v>
      </c>
      <c r="I29" s="14">
        <f t="shared" si="19"/>
        <v>27.19848</v>
      </c>
      <c r="J29" s="35">
        <f t="shared" si="20"/>
        <v>18.864431</v>
      </c>
      <c r="K29" s="25">
        <f t="shared" si="21"/>
        <v>14.385897999999999</v>
      </c>
      <c r="L29" s="14">
        <f t="shared" si="22"/>
        <v>27.066690999999999</v>
      </c>
      <c r="M29" s="42">
        <f t="shared" si="23"/>
        <v>18.732641999999998</v>
      </c>
      <c r="N29" s="44">
        <f t="shared" si="2"/>
        <v>1464995.3</v>
      </c>
      <c r="O29" s="16">
        <f t="shared" si="3"/>
        <v>2719848</v>
      </c>
      <c r="P29" s="45">
        <f t="shared" si="4"/>
        <v>1886443.0999999999</v>
      </c>
      <c r="Q29" s="43">
        <f t="shared" si="5"/>
        <v>1438589.7999999998</v>
      </c>
      <c r="R29" s="16">
        <f t="shared" si="6"/>
        <v>2706669.1</v>
      </c>
      <c r="S29" s="49">
        <f t="shared" si="7"/>
        <v>1873264.2</v>
      </c>
      <c r="T29" s="50">
        <f t="shared" si="24"/>
        <v>-26405.500000000233</v>
      </c>
      <c r="U29" s="18">
        <f t="shared" si="8"/>
        <v>-13178.899999999907</v>
      </c>
      <c r="V29" s="51">
        <f t="shared" si="9"/>
        <v>-13178.899999999907</v>
      </c>
      <c r="W29" s="55">
        <f t="shared" si="25"/>
        <v>-1.8024289907278359E-2</v>
      </c>
      <c r="X29" s="56">
        <f t="shared" si="10"/>
        <v>-4.8454545989334357E-3</v>
      </c>
      <c r="Y29" s="56">
        <f t="shared" si="11"/>
        <v>-6.9861105272668485E-3</v>
      </c>
      <c r="AB29" s="67">
        <f t="shared" si="26"/>
        <v>576152.16670000518</v>
      </c>
      <c r="AC29" s="67">
        <f t="shared" si="12"/>
        <v>986417.06075000879</v>
      </c>
      <c r="AD29" s="67">
        <f t="shared" si="12"/>
        <v>18911.619100000167</v>
      </c>
      <c r="AE29" s="67">
        <f t="shared" si="27"/>
        <v>243887.40550999824</v>
      </c>
      <c r="AF29" s="67">
        <f t="shared" si="13"/>
        <v>253366.98827999819</v>
      </c>
      <c r="AG29" s="67">
        <f t="shared" si="28"/>
        <v>100042.3477899993</v>
      </c>
      <c r="AH29" s="67">
        <f t="shared" si="14"/>
        <v>312438.77174999786</v>
      </c>
      <c r="AI29" s="67">
        <f t="shared" si="14"/>
        <v>49536.849319999645</v>
      </c>
      <c r="AJ29" s="62"/>
      <c r="AK29" s="62"/>
      <c r="AL29" s="67">
        <f t="shared" si="29"/>
        <v>-1340572.907850012</v>
      </c>
      <c r="AM29" s="67">
        <f t="shared" si="15"/>
        <v>-370046.67700000328</v>
      </c>
      <c r="AN29" s="67">
        <f t="shared" si="15"/>
        <v>-10443.375250000092</v>
      </c>
      <c r="AO29" s="67">
        <f t="shared" si="30"/>
        <v>-380234.98701999732</v>
      </c>
      <c r="AP29" s="67">
        <f t="shared" si="16"/>
        <v>-451071.57451999688</v>
      </c>
      <c r="AQ29" s="67">
        <f t="shared" si="31"/>
        <v>-174094.58688999881</v>
      </c>
      <c r="AR29" s="67">
        <f t="shared" si="17"/>
        <v>-156799.91641999889</v>
      </c>
      <c r="AS29" s="67">
        <f t="shared" si="17"/>
        <v>-71670.811869999496</v>
      </c>
    </row>
    <row r="30" spans="1:45">
      <c r="A30" s="2"/>
      <c r="B30" s="73">
        <v>7</v>
      </c>
      <c r="C30" s="74" t="s">
        <v>250</v>
      </c>
      <c r="D30" s="76">
        <v>2.838838</v>
      </c>
      <c r="E30" s="76">
        <v>11.248312</v>
      </c>
      <c r="F30" s="76">
        <v>18.630994000000001</v>
      </c>
      <c r="G30" s="76">
        <v>-0.29259299999999999</v>
      </c>
      <c r="H30" s="34">
        <f t="shared" si="18"/>
        <v>14.497966999999999</v>
      </c>
      <c r="I30" s="14">
        <f t="shared" si="19"/>
        <v>29.613472999999999</v>
      </c>
      <c r="J30" s="35">
        <f t="shared" si="20"/>
        <v>23.400141000000001</v>
      </c>
      <c r="K30" s="25">
        <f t="shared" si="21"/>
        <v>14.199173999999999</v>
      </c>
      <c r="L30" s="14">
        <f t="shared" si="22"/>
        <v>29.500990000000002</v>
      </c>
      <c r="M30" s="42">
        <f t="shared" si="23"/>
        <v>23.287658</v>
      </c>
      <c r="N30" s="44">
        <f t="shared" si="2"/>
        <v>1449796.7</v>
      </c>
      <c r="O30" s="16">
        <f t="shared" si="3"/>
        <v>2961347.3</v>
      </c>
      <c r="P30" s="45">
        <f t="shared" si="4"/>
        <v>2340014.1</v>
      </c>
      <c r="Q30" s="43">
        <f t="shared" si="5"/>
        <v>1419917.4</v>
      </c>
      <c r="R30" s="16">
        <f t="shared" si="6"/>
        <v>2950099</v>
      </c>
      <c r="S30" s="49">
        <f t="shared" si="7"/>
        <v>2328765.7999999998</v>
      </c>
      <c r="T30" s="50">
        <f t="shared" si="24"/>
        <v>-29879.300000000047</v>
      </c>
      <c r="U30" s="18">
        <f t="shared" si="8"/>
        <v>-11248.299999999814</v>
      </c>
      <c r="V30" s="51">
        <f t="shared" si="9"/>
        <v>-11248.300000000279</v>
      </c>
      <c r="W30" s="55">
        <f t="shared" si="25"/>
        <v>-2.0609303359567618E-2</v>
      </c>
      <c r="X30" s="56">
        <f t="shared" si="10"/>
        <v>-3.798372450269448E-3</v>
      </c>
      <c r="Y30" s="56">
        <f t="shared" si="11"/>
        <v>-4.8069368470900573E-3</v>
      </c>
      <c r="AB30" s="67">
        <f t="shared" si="26"/>
        <v>651948.39842000103</v>
      </c>
      <c r="AC30" s="67">
        <f t="shared" si="12"/>
        <v>1116186.0704500019</v>
      </c>
      <c r="AD30" s="67">
        <f t="shared" si="12"/>
        <v>21399.554660000034</v>
      </c>
      <c r="AE30" s="67">
        <f t="shared" si="27"/>
        <v>208159.91496999652</v>
      </c>
      <c r="AF30" s="67">
        <f t="shared" si="13"/>
        <v>216250.8171599964</v>
      </c>
      <c r="AG30" s="67">
        <f t="shared" si="28"/>
        <v>85386.970130002126</v>
      </c>
      <c r="AH30" s="67">
        <f t="shared" si="14"/>
        <v>266669.07225000666</v>
      </c>
      <c r="AI30" s="67">
        <f t="shared" si="14"/>
        <v>42280.110040001047</v>
      </c>
      <c r="AJ30" s="62"/>
      <c r="AK30" s="62"/>
      <c r="AL30" s="67">
        <f t="shared" si="29"/>
        <v>-1516933.2179100025</v>
      </c>
      <c r="AM30" s="67">
        <f t="shared" si="15"/>
        <v>-418728.51020000066</v>
      </c>
      <c r="AN30" s="67">
        <f t="shared" si="15"/>
        <v>-11817.263150000019</v>
      </c>
      <c r="AO30" s="67">
        <f t="shared" si="30"/>
        <v>-324533.70193999464</v>
      </c>
      <c r="AP30" s="67">
        <f t="shared" si="16"/>
        <v>-384993.3144399937</v>
      </c>
      <c r="AQ30" s="67">
        <f t="shared" si="31"/>
        <v>-148591.16783000372</v>
      </c>
      <c r="AR30" s="67">
        <f t="shared" si="17"/>
        <v>-133830.02374000332</v>
      </c>
      <c r="AS30" s="67">
        <f t="shared" si="17"/>
        <v>-61171.629890001517</v>
      </c>
    </row>
    <row r="31" spans="1:45">
      <c r="A31" s="2"/>
      <c r="B31" s="73">
        <v>8</v>
      </c>
      <c r="C31" s="74" t="s">
        <v>251</v>
      </c>
      <c r="D31" s="75">
        <v>3.7247889999999999</v>
      </c>
      <c r="E31" s="75">
        <v>11.248312</v>
      </c>
      <c r="F31" s="75">
        <v>10.941171000000001</v>
      </c>
      <c r="G31" s="75">
        <v>-0.29259299999999999</v>
      </c>
      <c r="H31" s="34">
        <f t="shared" si="18"/>
        <v>12.307988999999999</v>
      </c>
      <c r="I31" s="14">
        <f t="shared" si="19"/>
        <v>22.809601000000001</v>
      </c>
      <c r="J31" s="35">
        <f t="shared" si="20"/>
        <v>15.710317999999999</v>
      </c>
      <c r="K31" s="25">
        <f t="shared" si="21"/>
        <v>12.086093999999999</v>
      </c>
      <c r="L31" s="14">
        <f t="shared" si="22"/>
        <v>22.697118</v>
      </c>
      <c r="M31" s="42">
        <f t="shared" si="23"/>
        <v>15.597835</v>
      </c>
      <c r="N31" s="44">
        <f t="shared" si="2"/>
        <v>1230798.8999999999</v>
      </c>
      <c r="O31" s="16">
        <f t="shared" si="3"/>
        <v>2280960.1</v>
      </c>
      <c r="P31" s="45">
        <f t="shared" si="4"/>
        <v>1571031.7999999998</v>
      </c>
      <c r="Q31" s="43">
        <f t="shared" si="5"/>
        <v>1208609.3999999999</v>
      </c>
      <c r="R31" s="16">
        <f t="shared" si="6"/>
        <v>2269711.7999999998</v>
      </c>
      <c r="S31" s="49">
        <f t="shared" si="7"/>
        <v>1559783.5</v>
      </c>
      <c r="T31" s="50">
        <f t="shared" si="24"/>
        <v>-22189.5</v>
      </c>
      <c r="U31" s="18">
        <f t="shared" si="8"/>
        <v>-11248.300000000279</v>
      </c>
      <c r="V31" s="51">
        <f t="shared" si="9"/>
        <v>-11248.299999999814</v>
      </c>
      <c r="W31" s="55">
        <f t="shared" si="25"/>
        <v>-1.8028534149648657E-2</v>
      </c>
      <c r="X31" s="56">
        <f t="shared" si="10"/>
        <v>-4.9313883219615634E-3</v>
      </c>
      <c r="Y31" s="56">
        <f t="shared" si="11"/>
        <v>-7.1598168795818234E-3</v>
      </c>
      <c r="AB31" s="67">
        <f t="shared" si="26"/>
        <v>484161.57630000002</v>
      </c>
      <c r="AC31" s="67">
        <f t="shared" si="12"/>
        <v>828922.05675000011</v>
      </c>
      <c r="AD31" s="67">
        <f t="shared" si="12"/>
        <v>15892.119900000002</v>
      </c>
      <c r="AE31" s="67">
        <f t="shared" si="27"/>
        <v>208159.91497000513</v>
      </c>
      <c r="AF31" s="67">
        <f t="shared" si="13"/>
        <v>216250.81716000533</v>
      </c>
      <c r="AG31" s="67">
        <f t="shared" si="28"/>
        <v>85386.97012999859</v>
      </c>
      <c r="AH31" s="67">
        <f t="shared" si="14"/>
        <v>266669.0722499956</v>
      </c>
      <c r="AI31" s="67">
        <f t="shared" si="14"/>
        <v>42280.110039999294</v>
      </c>
      <c r="AJ31" s="62"/>
      <c r="AK31" s="62"/>
      <c r="AL31" s="67">
        <f t="shared" si="29"/>
        <v>-1126532.06865</v>
      </c>
      <c r="AM31" s="67">
        <f t="shared" si="15"/>
        <v>-310963.65300000005</v>
      </c>
      <c r="AN31" s="67">
        <f t="shared" si="15"/>
        <v>-8775.9472500000011</v>
      </c>
      <c r="AO31" s="67">
        <f t="shared" si="30"/>
        <v>-324533.70194000809</v>
      </c>
      <c r="AP31" s="67">
        <f t="shared" si="16"/>
        <v>-384993.31444000959</v>
      </c>
      <c r="AQ31" s="67">
        <f t="shared" si="31"/>
        <v>-148591.16782999758</v>
      </c>
      <c r="AR31" s="67">
        <f t="shared" si="17"/>
        <v>-133830.02373999779</v>
      </c>
      <c r="AS31" s="67">
        <f t="shared" si="17"/>
        <v>-61171.629889998985</v>
      </c>
    </row>
    <row r="32" spans="1:45">
      <c r="A32" s="2"/>
      <c r="B32" s="73">
        <v>9</v>
      </c>
      <c r="C32" s="74" t="s">
        <v>252</v>
      </c>
      <c r="D32" s="76">
        <v>2.9598149999999999</v>
      </c>
      <c r="E32" s="76">
        <v>10.850345000000001</v>
      </c>
      <c r="F32" s="76">
        <v>10.598141999999999</v>
      </c>
      <c r="G32" s="76">
        <v>-0.29259299999999999</v>
      </c>
      <c r="H32" s="34">
        <f t="shared" si="18"/>
        <v>11.246617000000001</v>
      </c>
      <c r="I32" s="14">
        <f t="shared" si="19"/>
        <v>21.403123000000001</v>
      </c>
      <c r="J32" s="35">
        <f t="shared" si="20"/>
        <v>15.188204000000001</v>
      </c>
      <c r="K32" s="25">
        <f t="shared" si="21"/>
        <v>11.032132000000001</v>
      </c>
      <c r="L32" s="14">
        <f t="shared" si="22"/>
        <v>21.294619000000001</v>
      </c>
      <c r="M32" s="42">
        <f t="shared" si="23"/>
        <v>15.079701</v>
      </c>
      <c r="N32" s="44">
        <f t="shared" si="2"/>
        <v>1124661.7</v>
      </c>
      <c r="O32" s="16">
        <f t="shared" si="3"/>
        <v>2140312.3000000003</v>
      </c>
      <c r="P32" s="45">
        <f t="shared" si="4"/>
        <v>1518820.4000000001</v>
      </c>
      <c r="Q32" s="43">
        <f t="shared" si="5"/>
        <v>1103213.2000000002</v>
      </c>
      <c r="R32" s="16">
        <f t="shared" si="6"/>
        <v>2129461.9</v>
      </c>
      <c r="S32" s="49">
        <f t="shared" si="7"/>
        <v>1507970.1</v>
      </c>
      <c r="T32" s="50">
        <f t="shared" si="24"/>
        <v>-21448.499999999767</v>
      </c>
      <c r="U32" s="18">
        <f t="shared" si="8"/>
        <v>-10850.400000000373</v>
      </c>
      <c r="V32" s="51">
        <f t="shared" si="9"/>
        <v>-10850.300000000047</v>
      </c>
      <c r="W32" s="55">
        <f t="shared" si="25"/>
        <v>-1.9071068215446269E-2</v>
      </c>
      <c r="X32" s="56">
        <f t="shared" si="10"/>
        <v>-5.0695405525634602E-3</v>
      </c>
      <c r="Y32" s="56">
        <f t="shared" si="11"/>
        <v>-7.1438993050133154E-3</v>
      </c>
      <c r="AB32" s="67">
        <f t="shared" si="26"/>
        <v>467993.40089999494</v>
      </c>
      <c r="AC32" s="67">
        <f t="shared" si="12"/>
        <v>801240.89024999144</v>
      </c>
      <c r="AD32" s="67">
        <f t="shared" si="12"/>
        <v>15361.415699999834</v>
      </c>
      <c r="AE32" s="67">
        <f t="shared" si="27"/>
        <v>200796.41736000686</v>
      </c>
      <c r="AF32" s="67">
        <f t="shared" si="13"/>
        <v>208601.11008000714</v>
      </c>
      <c r="AG32" s="67">
        <f t="shared" si="28"/>
        <v>82365.712330000359</v>
      </c>
      <c r="AH32" s="67">
        <f t="shared" si="14"/>
        <v>257233.48725000114</v>
      </c>
      <c r="AI32" s="67">
        <f t="shared" si="14"/>
        <v>40784.107640000169</v>
      </c>
      <c r="AJ32" s="62"/>
      <c r="AK32" s="62"/>
      <c r="AL32" s="67">
        <f t="shared" si="29"/>
        <v>-1088912.4619499883</v>
      </c>
      <c r="AM32" s="67">
        <f t="shared" si="15"/>
        <v>-300579.27899999678</v>
      </c>
      <c r="AN32" s="67">
        <f t="shared" si="15"/>
        <v>-8482.8817499999077</v>
      </c>
      <c r="AO32" s="67">
        <f t="shared" si="30"/>
        <v>-313053.57072001073</v>
      </c>
      <c r="AP32" s="67">
        <f t="shared" si="16"/>
        <v>-371374.47072001279</v>
      </c>
      <c r="AQ32" s="67">
        <f t="shared" si="31"/>
        <v>-143333.54803000065</v>
      </c>
      <c r="AR32" s="67">
        <f t="shared" si="17"/>
        <v>-129094.69934000056</v>
      </c>
      <c r="AS32" s="67">
        <f t="shared" si="17"/>
        <v>-59007.186490000255</v>
      </c>
    </row>
    <row r="33" spans="1:45">
      <c r="A33" s="2"/>
      <c r="B33" s="73">
        <v>10</v>
      </c>
      <c r="C33" s="74" t="s">
        <v>253</v>
      </c>
      <c r="D33" s="75">
        <v>2.0425970000000002</v>
      </c>
      <c r="E33" s="75">
        <v>11.107737999999999</v>
      </c>
      <c r="F33" s="75">
        <v>10.799382</v>
      </c>
      <c r="G33" s="75">
        <v>-0.29259299999999999</v>
      </c>
      <c r="H33" s="34">
        <f t="shared" si="18"/>
        <v>10.512852000000001</v>
      </c>
      <c r="I33" s="14">
        <f t="shared" si="19"/>
        <v>20.880189999999999</v>
      </c>
      <c r="J33" s="35">
        <f t="shared" si="20"/>
        <v>15.505271</v>
      </c>
      <c r="K33" s="25">
        <f t="shared" si="21"/>
        <v>10.293780999999999</v>
      </c>
      <c r="L33" s="14">
        <f t="shared" si="22"/>
        <v>20.769112</v>
      </c>
      <c r="M33" s="42">
        <f t="shared" si="23"/>
        <v>15.394194000000001</v>
      </c>
      <c r="N33" s="44">
        <f t="shared" si="2"/>
        <v>1051285.2</v>
      </c>
      <c r="O33" s="16">
        <f t="shared" si="3"/>
        <v>2088019</v>
      </c>
      <c r="P33" s="45">
        <f t="shared" si="4"/>
        <v>1550527.1</v>
      </c>
      <c r="Q33" s="43">
        <f t="shared" si="5"/>
        <v>1029378.0999999999</v>
      </c>
      <c r="R33" s="16">
        <f t="shared" si="6"/>
        <v>2076911.2</v>
      </c>
      <c r="S33" s="49">
        <f t="shared" si="7"/>
        <v>1539419.4000000001</v>
      </c>
      <c r="T33" s="50">
        <f t="shared" si="24"/>
        <v>-21907.100000000093</v>
      </c>
      <c r="U33" s="18">
        <f t="shared" si="8"/>
        <v>-11107.800000000047</v>
      </c>
      <c r="V33" s="51">
        <f t="shared" si="9"/>
        <v>-11107.699999999953</v>
      </c>
      <c r="W33" s="55">
        <f t="shared" si="25"/>
        <v>-2.0838398562064885E-2</v>
      </c>
      <c r="X33" s="56">
        <f t="shared" si="10"/>
        <v>-5.3197791782546265E-3</v>
      </c>
      <c r="Y33" s="56">
        <f t="shared" si="11"/>
        <v>-7.1638219028870584E-3</v>
      </c>
      <c r="AB33" s="67">
        <f t="shared" si="26"/>
        <v>477999.77774000209</v>
      </c>
      <c r="AC33" s="67">
        <f t="shared" si="12"/>
        <v>818372.58115000359</v>
      </c>
      <c r="AD33" s="67">
        <f t="shared" si="12"/>
        <v>15689.865020000068</v>
      </c>
      <c r="AE33" s="67">
        <f t="shared" si="27"/>
        <v>205559.83602000083</v>
      </c>
      <c r="AF33" s="67">
        <f t="shared" si="13"/>
        <v>213549.67656000087</v>
      </c>
      <c r="AG33" s="67">
        <f t="shared" si="28"/>
        <v>84319.661469999657</v>
      </c>
      <c r="AH33" s="67">
        <f t="shared" si="14"/>
        <v>263335.79774999892</v>
      </c>
      <c r="AI33" s="67">
        <f t="shared" si="14"/>
        <v>41751.622759999816</v>
      </c>
      <c r="AJ33" s="62"/>
      <c r="AK33" s="62"/>
      <c r="AL33" s="67">
        <f t="shared" si="29"/>
        <v>-1112194.9877700049</v>
      </c>
      <c r="AM33" s="67">
        <f t="shared" si="15"/>
        <v>-307006.09940000135</v>
      </c>
      <c r="AN33" s="67">
        <f t="shared" si="15"/>
        <v>-8664.2580500000367</v>
      </c>
      <c r="AO33" s="67">
        <f t="shared" si="30"/>
        <v>-320480.02404000133</v>
      </c>
      <c r="AP33" s="67">
        <f t="shared" si="16"/>
        <v>-380184.44904000167</v>
      </c>
      <c r="AQ33" s="67">
        <f t="shared" si="31"/>
        <v>-146733.82776999942</v>
      </c>
      <c r="AR33" s="67">
        <f t="shared" si="17"/>
        <v>-132157.19305999944</v>
      </c>
      <c r="AS33" s="67">
        <f t="shared" si="17"/>
        <v>-60407.004909999749</v>
      </c>
    </row>
    <row r="34" spans="1:45">
      <c r="A34" s="2"/>
      <c r="B34" s="73">
        <v>11</v>
      </c>
      <c r="C34" s="74" t="s">
        <v>254</v>
      </c>
      <c r="D34" s="76">
        <v>4.4930070000000004</v>
      </c>
      <c r="E34" s="76">
        <v>11.107737999999999</v>
      </c>
      <c r="F34" s="76">
        <v>5.7911380000000001</v>
      </c>
      <c r="G34" s="76">
        <v>-0.29259299999999999</v>
      </c>
      <c r="H34" s="34">
        <f t="shared" si="18"/>
        <v>10.959963999999999</v>
      </c>
      <c r="I34" s="14">
        <f t="shared" si="19"/>
        <v>18.322355999999999</v>
      </c>
      <c r="J34" s="35">
        <f t="shared" si="20"/>
        <v>10.497026999999999</v>
      </c>
      <c r="K34" s="25">
        <f t="shared" si="21"/>
        <v>10.790976000000001</v>
      </c>
      <c r="L34" s="14">
        <f t="shared" si="22"/>
        <v>18.211278</v>
      </c>
      <c r="M34" s="42">
        <f t="shared" si="23"/>
        <v>10.385949999999999</v>
      </c>
      <c r="N34" s="44">
        <f t="shared" si="2"/>
        <v>1095996.3999999999</v>
      </c>
      <c r="O34" s="16">
        <f t="shared" si="3"/>
        <v>1832235.5999999999</v>
      </c>
      <c r="P34" s="45">
        <f t="shared" si="4"/>
        <v>1049702.7</v>
      </c>
      <c r="Q34" s="43">
        <f t="shared" si="5"/>
        <v>1079097.6000000001</v>
      </c>
      <c r="R34" s="16">
        <f t="shared" si="6"/>
        <v>1821127.8</v>
      </c>
      <c r="S34" s="49">
        <f t="shared" si="7"/>
        <v>1038594.9999999999</v>
      </c>
      <c r="T34" s="50">
        <f t="shared" si="24"/>
        <v>-16898.799999999814</v>
      </c>
      <c r="U34" s="18">
        <f t="shared" si="8"/>
        <v>-11107.799999999814</v>
      </c>
      <c r="V34" s="51">
        <f t="shared" si="9"/>
        <v>-11107.70000000007</v>
      </c>
      <c r="W34" s="55">
        <f t="shared" si="25"/>
        <v>-1.5418663783931969E-2</v>
      </c>
      <c r="X34" s="56">
        <f t="shared" si="10"/>
        <v>-6.0624299626095106E-3</v>
      </c>
      <c r="Y34" s="56">
        <f t="shared" si="11"/>
        <v>-1.0581758053970967E-2</v>
      </c>
      <c r="AB34" s="67">
        <f t="shared" si="26"/>
        <v>368721.67671999597</v>
      </c>
      <c r="AC34" s="67">
        <f t="shared" si="12"/>
        <v>631280.02219999314</v>
      </c>
      <c r="AD34" s="67">
        <f t="shared" si="12"/>
        <v>12102.920559999868</v>
      </c>
      <c r="AE34" s="67">
        <f t="shared" si="27"/>
        <v>205559.83601999652</v>
      </c>
      <c r="AF34" s="67">
        <f t="shared" si="13"/>
        <v>213549.67655999638</v>
      </c>
      <c r="AG34" s="67">
        <f t="shared" si="28"/>
        <v>84319.661470000545</v>
      </c>
      <c r="AH34" s="67">
        <f t="shared" si="14"/>
        <v>263335.79775000172</v>
      </c>
      <c r="AI34" s="67">
        <f t="shared" si="14"/>
        <v>41751.62276000026</v>
      </c>
      <c r="AJ34" s="62"/>
      <c r="AK34" s="62"/>
      <c r="AL34" s="67">
        <f t="shared" si="29"/>
        <v>-857930.1075599906</v>
      </c>
      <c r="AM34" s="67">
        <f t="shared" si="15"/>
        <v>-236819.78319999742</v>
      </c>
      <c r="AN34" s="67">
        <f t="shared" si="15"/>
        <v>-6683.4753999999266</v>
      </c>
      <c r="AO34" s="67">
        <f t="shared" si="30"/>
        <v>-320480.02403999463</v>
      </c>
      <c r="AP34" s="67">
        <f t="shared" si="16"/>
        <v>-380184.44903999369</v>
      </c>
      <c r="AQ34" s="67">
        <f t="shared" si="31"/>
        <v>-146733.82777000093</v>
      </c>
      <c r="AR34" s="67">
        <f t="shared" si="17"/>
        <v>-132157.19306000083</v>
      </c>
      <c r="AS34" s="67">
        <f t="shared" si="17"/>
        <v>-60407.004910000382</v>
      </c>
    </row>
    <row r="35" spans="1:45">
      <c r="A35" s="2"/>
      <c r="B35" s="73">
        <v>12</v>
      </c>
      <c r="C35" s="74" t="s">
        <v>255</v>
      </c>
      <c r="D35" s="75">
        <v>2.2328489999999999</v>
      </c>
      <c r="E35" s="75">
        <v>7.2668619999999997</v>
      </c>
      <c r="F35" s="75">
        <v>6.0895320000000002</v>
      </c>
      <c r="G35" s="75">
        <v>-0.29259299999999999</v>
      </c>
      <c r="H35" s="34">
        <f t="shared" si="18"/>
        <v>7.2828140000000001</v>
      </c>
      <c r="I35" s="14">
        <f t="shared" si="19"/>
        <v>13.479934999999999</v>
      </c>
      <c r="J35" s="35">
        <f t="shared" si="20"/>
        <v>9.0670269999999995</v>
      </c>
      <c r="K35" s="25">
        <f t="shared" si="21"/>
        <v>7.1492500000000003</v>
      </c>
      <c r="L35" s="14">
        <f t="shared" si="22"/>
        <v>13.407266</v>
      </c>
      <c r="M35" s="42">
        <f t="shared" si="23"/>
        <v>8.9943580000000001</v>
      </c>
      <c r="N35" s="44">
        <f t="shared" si="2"/>
        <v>728281.4</v>
      </c>
      <c r="O35" s="16">
        <f t="shared" si="3"/>
        <v>1347993.5</v>
      </c>
      <c r="P35" s="45">
        <f t="shared" si="4"/>
        <v>906702.7</v>
      </c>
      <c r="Q35" s="43">
        <f t="shared" si="5"/>
        <v>714925</v>
      </c>
      <c r="R35" s="16">
        <f t="shared" si="6"/>
        <v>1340726.6000000001</v>
      </c>
      <c r="S35" s="49">
        <f t="shared" si="7"/>
        <v>899435.8</v>
      </c>
      <c r="T35" s="50">
        <f t="shared" si="24"/>
        <v>-13356.400000000023</v>
      </c>
      <c r="U35" s="18">
        <f t="shared" si="8"/>
        <v>-7266.8999999999069</v>
      </c>
      <c r="V35" s="51">
        <f t="shared" si="9"/>
        <v>-7266.8999999999069</v>
      </c>
      <c r="W35" s="55">
        <f t="shared" si="25"/>
        <v>-1.8339614330394848E-2</v>
      </c>
      <c r="X35" s="56">
        <f t="shared" si="10"/>
        <v>-5.3909013656222426E-3</v>
      </c>
      <c r="Y35" s="56">
        <f t="shared" si="11"/>
        <v>-8.0146447120979201E-3</v>
      </c>
      <c r="AB35" s="67">
        <f t="shared" si="26"/>
        <v>291428.63416000054</v>
      </c>
      <c r="AC35" s="67">
        <f t="shared" si="12"/>
        <v>498948.35660000093</v>
      </c>
      <c r="AD35" s="67">
        <f t="shared" si="12"/>
        <v>9565.8536800000184</v>
      </c>
      <c r="AE35" s="67">
        <f t="shared" si="27"/>
        <v>134480.52470999825</v>
      </c>
      <c r="AF35" s="67">
        <f t="shared" si="13"/>
        <v>139707.60587999818</v>
      </c>
      <c r="AG35" s="67">
        <f t="shared" si="28"/>
        <v>55163.7645899993</v>
      </c>
      <c r="AH35" s="67">
        <f t="shared" si="14"/>
        <v>172280.03174999781</v>
      </c>
      <c r="AI35" s="67">
        <f t="shared" si="14"/>
        <v>27314.823719999647</v>
      </c>
      <c r="AJ35" s="62"/>
      <c r="AK35" s="62"/>
      <c r="AL35" s="67">
        <f t="shared" si="29"/>
        <v>-678087.06468000123</v>
      </c>
      <c r="AM35" s="67">
        <f t="shared" si="15"/>
        <v>-187176.58960000033</v>
      </c>
      <c r="AN35" s="67">
        <f t="shared" si="15"/>
        <v>-5282.4562000000096</v>
      </c>
      <c r="AO35" s="67">
        <f t="shared" si="30"/>
        <v>-209663.14541999731</v>
      </c>
      <c r="AP35" s="67">
        <f t="shared" si="16"/>
        <v>-248722.73291999684</v>
      </c>
      <c r="AQ35" s="67">
        <f t="shared" si="31"/>
        <v>-95996.475689998784</v>
      </c>
      <c r="AR35" s="67">
        <f t="shared" si="17"/>
        <v>-86460.122819998898</v>
      </c>
      <c r="AS35" s="67">
        <f t="shared" si="17"/>
        <v>-39519.58226999949</v>
      </c>
    </row>
    <row r="36" spans="1:45">
      <c r="A36" s="2"/>
      <c r="B36" s="73">
        <v>13</v>
      </c>
      <c r="C36" s="74" t="s">
        <v>256</v>
      </c>
      <c r="D36" s="76">
        <v>4.5820160000000003</v>
      </c>
      <c r="E36" s="76">
        <v>5.7010969999999999</v>
      </c>
      <c r="F36" s="76">
        <v>4.0523360000000004</v>
      </c>
      <c r="G36" s="76">
        <v>-0.29259299999999999</v>
      </c>
      <c r="H36" s="34">
        <f t="shared" si="18"/>
        <v>8.1907960000000006</v>
      </c>
      <c r="I36" s="14">
        <f t="shared" si="19"/>
        <v>12.617582000000001</v>
      </c>
      <c r="J36" s="35">
        <f t="shared" si="20"/>
        <v>6.3252370000000004</v>
      </c>
      <c r="K36" s="25">
        <f t="shared" si="21"/>
        <v>8.0932619999999993</v>
      </c>
      <c r="L36" s="14">
        <f t="shared" si="22"/>
        <v>12.560570999999999</v>
      </c>
      <c r="M36" s="42">
        <f t="shared" si="23"/>
        <v>6.2682260000000003</v>
      </c>
      <c r="N36" s="44">
        <f t="shared" si="2"/>
        <v>819079.60000000009</v>
      </c>
      <c r="O36" s="16">
        <f t="shared" si="3"/>
        <v>1261758.2</v>
      </c>
      <c r="P36" s="45">
        <f t="shared" si="4"/>
        <v>632523.70000000007</v>
      </c>
      <c r="Q36" s="43">
        <f t="shared" si="5"/>
        <v>809326.2</v>
      </c>
      <c r="R36" s="16">
        <f t="shared" si="6"/>
        <v>1256057.0999999999</v>
      </c>
      <c r="S36" s="49">
        <f t="shared" si="7"/>
        <v>626822.6</v>
      </c>
      <c r="T36" s="50">
        <f t="shared" si="24"/>
        <v>-9753.4000000001397</v>
      </c>
      <c r="U36" s="18">
        <f t="shared" si="8"/>
        <v>-5701.1000000000931</v>
      </c>
      <c r="V36" s="51">
        <f t="shared" si="9"/>
        <v>-5701.1000000000931</v>
      </c>
      <c r="W36" s="55">
        <f t="shared" si="25"/>
        <v>-1.1907755973900629E-2</v>
      </c>
      <c r="X36" s="56">
        <f t="shared" si="10"/>
        <v>-4.5183776099098011E-3</v>
      </c>
      <c r="Y36" s="56">
        <f t="shared" si="11"/>
        <v>-9.0132591079197383E-3</v>
      </c>
      <c r="AB36" s="67">
        <f t="shared" si="26"/>
        <v>212813.33596000305</v>
      </c>
      <c r="AC36" s="67">
        <f t="shared" si="12"/>
        <v>364352.88710000523</v>
      </c>
      <c r="AD36" s="67">
        <f t="shared" si="12"/>
        <v>6985.385080000101</v>
      </c>
      <c r="AE36" s="67">
        <f t="shared" si="27"/>
        <v>105503.98649000171</v>
      </c>
      <c r="AF36" s="67">
        <f t="shared" si="13"/>
        <v>109604.78772000178</v>
      </c>
      <c r="AG36" s="67">
        <f t="shared" si="28"/>
        <v>43277.620210000714</v>
      </c>
      <c r="AH36" s="67">
        <f t="shared" si="14"/>
        <v>135158.82825000223</v>
      </c>
      <c r="AI36" s="67">
        <f t="shared" si="14"/>
        <v>21429.294680000348</v>
      </c>
      <c r="AJ36" s="62"/>
      <c r="AK36" s="62"/>
      <c r="AL36" s="67">
        <f t="shared" si="29"/>
        <v>-495167.43858000712</v>
      </c>
      <c r="AM36" s="67">
        <f t="shared" si="15"/>
        <v>-136684.14760000198</v>
      </c>
      <c r="AN36" s="67">
        <f t="shared" si="15"/>
        <v>-3857.4697000000556</v>
      </c>
      <c r="AO36" s="67">
        <f t="shared" si="30"/>
        <v>-164486.9969800027</v>
      </c>
      <c r="AP36" s="67">
        <f t="shared" si="16"/>
        <v>-195130.4094800032</v>
      </c>
      <c r="AQ36" s="67">
        <f t="shared" si="31"/>
        <v>-75312.10111000124</v>
      </c>
      <c r="AR36" s="67">
        <f t="shared" si="17"/>
        <v>-67830.547580001105</v>
      </c>
      <c r="AS36" s="67">
        <f t="shared" si="17"/>
        <v>-31004.292130000507</v>
      </c>
    </row>
    <row r="37" spans="1:45">
      <c r="A37" s="2"/>
      <c r="B37" s="73">
        <v>14</v>
      </c>
      <c r="C37" s="74" t="s">
        <v>257</v>
      </c>
      <c r="D37" s="75">
        <v>1.8821589999999999</v>
      </c>
      <c r="E37" s="75">
        <v>5.7010969999999999</v>
      </c>
      <c r="F37" s="75">
        <v>1.1376550000000001</v>
      </c>
      <c r="G37" s="75">
        <v>-0.29259299999999999</v>
      </c>
      <c r="H37" s="34">
        <f t="shared" si="18"/>
        <v>4.3250669999999998</v>
      </c>
      <c r="I37" s="14">
        <f t="shared" si="19"/>
        <v>7.003044</v>
      </c>
      <c r="J37" s="35">
        <f t="shared" si="20"/>
        <v>3.4105560000000001</v>
      </c>
      <c r="K37" s="25">
        <f t="shared" si="21"/>
        <v>4.2566790000000001</v>
      </c>
      <c r="L37" s="14">
        <f t="shared" si="22"/>
        <v>6.9460329999999999</v>
      </c>
      <c r="M37" s="42">
        <f t="shared" si="23"/>
        <v>3.353545</v>
      </c>
      <c r="N37" s="44">
        <f t="shared" si="2"/>
        <v>432506.69999999995</v>
      </c>
      <c r="O37" s="16">
        <f t="shared" si="3"/>
        <v>700304.4</v>
      </c>
      <c r="P37" s="45">
        <f t="shared" si="4"/>
        <v>341055.60000000003</v>
      </c>
      <c r="Q37" s="43">
        <f t="shared" si="5"/>
        <v>425667.9</v>
      </c>
      <c r="R37" s="16">
        <f t="shared" si="6"/>
        <v>694603.3</v>
      </c>
      <c r="S37" s="49">
        <f t="shared" si="7"/>
        <v>335354.5</v>
      </c>
      <c r="T37" s="50">
        <f t="shared" si="24"/>
        <v>-6838.7999999999302</v>
      </c>
      <c r="U37" s="18">
        <f t="shared" si="8"/>
        <v>-5701.0999999999767</v>
      </c>
      <c r="V37" s="51">
        <f t="shared" si="9"/>
        <v>-5701.1000000000349</v>
      </c>
      <c r="W37" s="55">
        <f t="shared" si="25"/>
        <v>-1.5812009386212817E-2</v>
      </c>
      <c r="X37" s="56">
        <f t="shared" si="10"/>
        <v>-8.1408884479377483E-3</v>
      </c>
      <c r="Y37" s="56">
        <f t="shared" si="11"/>
        <v>-1.6716042780121582E-2</v>
      </c>
      <c r="AB37" s="67">
        <f t="shared" si="26"/>
        <v>149218.51271999849</v>
      </c>
      <c r="AC37" s="67">
        <f t="shared" si="12"/>
        <v>255473.63219999743</v>
      </c>
      <c r="AD37" s="67">
        <f t="shared" si="12"/>
        <v>4897.9485599999507</v>
      </c>
      <c r="AE37" s="67">
        <f t="shared" si="27"/>
        <v>105503.98648999954</v>
      </c>
      <c r="AF37" s="67">
        <f t="shared" si="13"/>
        <v>109604.78771999954</v>
      </c>
      <c r="AG37" s="67">
        <f t="shared" si="28"/>
        <v>43277.62021000027</v>
      </c>
      <c r="AH37" s="67">
        <f t="shared" si="14"/>
        <v>135158.82825000084</v>
      </c>
      <c r="AI37" s="67">
        <f t="shared" si="14"/>
        <v>21429.29468000013</v>
      </c>
      <c r="AJ37" s="62"/>
      <c r="AK37" s="62"/>
      <c r="AL37" s="67">
        <f t="shared" si="29"/>
        <v>-347196.98555999645</v>
      </c>
      <c r="AM37" s="67">
        <f t="shared" si="15"/>
        <v>-95838.943199999034</v>
      </c>
      <c r="AN37" s="67">
        <f t="shared" si="15"/>
        <v>-2704.7453999999725</v>
      </c>
      <c r="AO37" s="67">
        <f t="shared" si="30"/>
        <v>-164486.99697999933</v>
      </c>
      <c r="AP37" s="67">
        <f t="shared" si="16"/>
        <v>-195130.40947999922</v>
      </c>
      <c r="AQ37" s="67">
        <f t="shared" si="31"/>
        <v>-75312.101110000469</v>
      </c>
      <c r="AR37" s="67">
        <f t="shared" si="17"/>
        <v>-67830.547580000421</v>
      </c>
      <c r="AS37" s="67">
        <f t="shared" si="17"/>
        <v>-31004.292130000191</v>
      </c>
    </row>
    <row r="38" spans="1:45">
      <c r="A38" s="2"/>
      <c r="B38" s="73">
        <v>15</v>
      </c>
      <c r="C38" s="74" t="s">
        <v>258</v>
      </c>
      <c r="D38" s="76">
        <v>5.1487769999999999</v>
      </c>
      <c r="E38" s="76">
        <v>1.8645890000000001</v>
      </c>
      <c r="F38" s="76">
        <v>0.22897400000000001</v>
      </c>
      <c r="G38" s="76">
        <v>-0.29259299999999999</v>
      </c>
      <c r="H38" s="34">
        <f t="shared" si="18"/>
        <v>5.6936090000000004</v>
      </c>
      <c r="I38" s="14">
        <f t="shared" si="19"/>
        <v>6.4836</v>
      </c>
      <c r="J38" s="35">
        <f t="shared" si="20"/>
        <v>0.77544599999999997</v>
      </c>
      <c r="K38" s="25">
        <f t="shared" si="21"/>
        <v>5.6726739999999998</v>
      </c>
      <c r="L38" s="14">
        <f t="shared" si="22"/>
        <v>6.4649539999999996</v>
      </c>
      <c r="M38" s="42">
        <f t="shared" si="23"/>
        <v>0.75680000000000003</v>
      </c>
      <c r="N38" s="44">
        <f t="shared" si="2"/>
        <v>569360.9</v>
      </c>
      <c r="O38" s="16">
        <f t="shared" si="3"/>
        <v>648360</v>
      </c>
      <c r="P38" s="45">
        <f t="shared" si="4"/>
        <v>77544.599999999991</v>
      </c>
      <c r="Q38" s="43">
        <f t="shared" si="5"/>
        <v>567267.4</v>
      </c>
      <c r="R38" s="16">
        <f t="shared" si="6"/>
        <v>646495.39999999991</v>
      </c>
      <c r="S38" s="49">
        <f t="shared" si="7"/>
        <v>75680</v>
      </c>
      <c r="T38" s="50">
        <f>+Q38-N38</f>
        <v>-2093.5</v>
      </c>
      <c r="U38" s="18">
        <f t="shared" si="8"/>
        <v>-1864.6000000000931</v>
      </c>
      <c r="V38" s="51">
        <f t="shared" si="9"/>
        <v>-1864.5999999999913</v>
      </c>
      <c r="W38" s="55">
        <f t="shared" si="25"/>
        <v>-3.6769296943292029E-3</v>
      </c>
      <c r="X38" s="56">
        <f t="shared" si="10"/>
        <v>-2.8758714294529167E-3</v>
      </c>
      <c r="Y38" s="56">
        <f t="shared" si="11"/>
        <v>-2.4045517031488866E-2</v>
      </c>
      <c r="AB38" s="67">
        <f t="shared" si="26"/>
        <v>45678.913900000007</v>
      </c>
      <c r="AC38" s="67">
        <f t="shared" si="12"/>
        <v>78205.832750000001</v>
      </c>
      <c r="AD38" s="67">
        <f t="shared" si="12"/>
        <v>1499.3647000000001</v>
      </c>
      <c r="AE38" s="67">
        <f t="shared" si="27"/>
        <v>34506.101140001716</v>
      </c>
      <c r="AF38" s="67">
        <f t="shared" si="13"/>
        <v>35847.307920001789</v>
      </c>
      <c r="AG38" s="67">
        <f t="shared" si="28"/>
        <v>14154.365059999935</v>
      </c>
      <c r="AH38" s="67">
        <f t="shared" si="14"/>
        <v>44205.004499999799</v>
      </c>
      <c r="AI38" s="67">
        <f t="shared" si="14"/>
        <v>7008.6584799999664</v>
      </c>
      <c r="AJ38" s="62"/>
      <c r="AK38" s="62"/>
      <c r="AL38" s="67">
        <f t="shared" si="29"/>
        <v>-106284.27345000001</v>
      </c>
      <c r="AM38" s="67">
        <f t="shared" si="15"/>
        <v>-29338.309000000001</v>
      </c>
      <c r="AN38" s="67">
        <f t="shared" si="15"/>
        <v>-827.97925000000009</v>
      </c>
      <c r="AO38" s="67">
        <f t="shared" si="30"/>
        <v>-53797.066280002691</v>
      </c>
      <c r="AP38" s="67">
        <f t="shared" si="16"/>
        <v>-63819.291280003199</v>
      </c>
      <c r="AQ38" s="67">
        <f t="shared" si="31"/>
        <v>-24631.55245999989</v>
      </c>
      <c r="AR38" s="67">
        <f t="shared" si="17"/>
        <v>-22184.637879999897</v>
      </c>
      <c r="AS38" s="67">
        <f t="shared" si="17"/>
        <v>-10140.254179999953</v>
      </c>
    </row>
    <row r="39" spans="1:45">
      <c r="A39" s="2"/>
      <c r="B39" s="73">
        <v>16</v>
      </c>
      <c r="C39" s="74" t="s">
        <v>259</v>
      </c>
      <c r="D39" s="75">
        <v>3.9681600000000001</v>
      </c>
      <c r="E39" s="75">
        <v>0.65930900000000003</v>
      </c>
      <c r="F39" s="75">
        <v>0</v>
      </c>
      <c r="G39" s="75">
        <v>-0.29259299999999999</v>
      </c>
      <c r="H39" s="34">
        <f t="shared" si="18"/>
        <v>3.9392909999999999</v>
      </c>
      <c r="I39" s="14">
        <f t="shared" si="19"/>
        <v>4.1700489999999997</v>
      </c>
      <c r="J39" s="35">
        <f t="shared" si="20"/>
        <v>4.0959999999999998E-3</v>
      </c>
      <c r="K39" s="25">
        <f t="shared" si="21"/>
        <v>3.9326979999999998</v>
      </c>
      <c r="L39" s="14">
        <f t="shared" si="22"/>
        <v>4.163456</v>
      </c>
      <c r="M39" s="42">
        <f t="shared" si="23"/>
        <v>-2.4970000000000001E-3</v>
      </c>
      <c r="N39" s="44">
        <f t="shared" si="2"/>
        <v>393929.1</v>
      </c>
      <c r="O39" s="16">
        <f t="shared" si="3"/>
        <v>417004.89999999997</v>
      </c>
      <c r="P39" s="45">
        <f t="shared" si="4"/>
        <v>409.59999999999997</v>
      </c>
      <c r="Q39" s="43">
        <f t="shared" si="5"/>
        <v>393269.8</v>
      </c>
      <c r="R39" s="16">
        <f t="shared" si="6"/>
        <v>416345.59999999998</v>
      </c>
      <c r="S39" s="49">
        <f t="shared" si="7"/>
        <v>-249.70000000000002</v>
      </c>
      <c r="T39" s="50">
        <f t="shared" si="24"/>
        <v>-659.29999999998836</v>
      </c>
      <c r="U39" s="18">
        <f t="shared" si="8"/>
        <v>-659.29999999998836</v>
      </c>
      <c r="V39" s="51">
        <f t="shared" si="9"/>
        <v>-659.3</v>
      </c>
      <c r="W39" s="55">
        <f t="shared" si="25"/>
        <v>-1.6736514261068512E-3</v>
      </c>
      <c r="X39" s="56">
        <f t="shared" si="10"/>
        <v>-1.5810365777476198E-3</v>
      </c>
      <c r="Y39" s="56">
        <f t="shared" si="11"/>
        <v>-1.609619140625</v>
      </c>
      <c r="AB39" s="67">
        <f t="shared" si="26"/>
        <v>14385.530419999746</v>
      </c>
      <c r="AC39" s="67">
        <f t="shared" si="12"/>
        <v>24629.140449999566</v>
      </c>
      <c r="AD39" s="67">
        <f t="shared" si="12"/>
        <v>472.19065999999168</v>
      </c>
      <c r="AE39" s="67">
        <f t="shared" si="27"/>
        <v>12200.939869999782</v>
      </c>
      <c r="AF39" s="67">
        <f t="shared" si="13"/>
        <v>12675.174359999775</v>
      </c>
      <c r="AG39" s="67">
        <f t="shared" si="28"/>
        <v>5004.8122300000005</v>
      </c>
      <c r="AH39" s="67">
        <f t="shared" si="14"/>
        <v>15630.35475</v>
      </c>
      <c r="AI39" s="67">
        <f t="shared" si="14"/>
        <v>2478.1768399999996</v>
      </c>
      <c r="AJ39" s="62"/>
      <c r="AK39" s="62"/>
      <c r="AL39" s="67">
        <f t="shared" si="29"/>
        <v>-33471.803909999413</v>
      </c>
      <c r="AM39" s="67">
        <f t="shared" si="15"/>
        <v>-9239.430199999837</v>
      </c>
      <c r="AN39" s="67">
        <f t="shared" si="15"/>
        <v>-260.7531499999954</v>
      </c>
      <c r="AO39" s="67">
        <f t="shared" si="30"/>
        <v>-19021.991739999663</v>
      </c>
      <c r="AP39" s="67">
        <f t="shared" si="16"/>
        <v>-22565.729239999604</v>
      </c>
      <c r="AQ39" s="67">
        <f t="shared" si="31"/>
        <v>-8709.4189300000016</v>
      </c>
      <c r="AR39" s="67">
        <f t="shared" si="17"/>
        <v>-7844.2195399999991</v>
      </c>
      <c r="AS39" s="67">
        <f t="shared" si="17"/>
        <v>-3585.4711899999998</v>
      </c>
    </row>
    <row r="40" spans="1:45">
      <c r="A40" s="2"/>
      <c r="B40" s="73">
        <v>17</v>
      </c>
      <c r="C40" s="74" t="s">
        <v>260</v>
      </c>
      <c r="D40" s="76">
        <v>3.968712</v>
      </c>
      <c r="E40" s="76">
        <v>-0.388826</v>
      </c>
      <c r="F40" s="76">
        <v>0</v>
      </c>
      <c r="G40" s="76">
        <v>-0.29259299999999999</v>
      </c>
      <c r="H40" s="34">
        <f t="shared" si="18"/>
        <v>3.5205890000000002</v>
      </c>
      <c r="I40" s="14">
        <f t="shared" si="19"/>
        <v>3.3845000000000001</v>
      </c>
      <c r="J40" s="35">
        <f t="shared" si="20"/>
        <v>-0.46756500000000001</v>
      </c>
      <c r="K40" s="25">
        <f t="shared" si="21"/>
        <v>3.5244770000000001</v>
      </c>
      <c r="L40" s="14">
        <f t="shared" si="22"/>
        <v>3.388388</v>
      </c>
      <c r="M40" s="42">
        <f t="shared" si="23"/>
        <v>-0.46367599999999998</v>
      </c>
      <c r="N40" s="44">
        <f t="shared" si="2"/>
        <v>352058.9</v>
      </c>
      <c r="O40" s="16">
        <f t="shared" si="3"/>
        <v>338450</v>
      </c>
      <c r="P40" s="45">
        <f t="shared" si="4"/>
        <v>-46756.5</v>
      </c>
      <c r="Q40" s="43">
        <f t="shared" si="5"/>
        <v>352447.7</v>
      </c>
      <c r="R40" s="16">
        <f t="shared" si="6"/>
        <v>338838.8</v>
      </c>
      <c r="S40" s="49">
        <f t="shared" si="7"/>
        <v>-46367.6</v>
      </c>
      <c r="T40" s="50">
        <f t="shared" si="24"/>
        <v>388.79999999998836</v>
      </c>
      <c r="U40" s="18">
        <f t="shared" si="8"/>
        <v>388.79999999998836</v>
      </c>
      <c r="V40" s="51">
        <f t="shared" si="9"/>
        <v>388.90000000000146</v>
      </c>
      <c r="W40" s="55">
        <f t="shared" si="25"/>
        <v>1.1043606623777678E-3</v>
      </c>
      <c r="X40" s="56">
        <f t="shared" si="10"/>
        <v>1.148766435219348E-3</v>
      </c>
      <c r="Y40" s="56">
        <f t="shared" si="11"/>
        <v>8.3175601253301992E-3</v>
      </c>
      <c r="AB40" s="67">
        <f t="shared" si="26"/>
        <v>-8483.3827199997468</v>
      </c>
      <c r="AC40" s="67">
        <f t="shared" si="12"/>
        <v>-14524.207199999566</v>
      </c>
      <c r="AD40" s="67">
        <f t="shared" si="12"/>
        <v>-278.45855999999168</v>
      </c>
      <c r="AE40" s="67">
        <f t="shared" si="27"/>
        <v>-7195.0939199997838</v>
      </c>
      <c r="AF40" s="67">
        <f t="shared" si="13"/>
        <v>-7474.7577599997749</v>
      </c>
      <c r="AG40" s="67">
        <f t="shared" si="28"/>
        <v>-2952.1787900000113</v>
      </c>
      <c r="AH40" s="67">
        <f t="shared" si="14"/>
        <v>-9219.8467500000352</v>
      </c>
      <c r="AI40" s="67">
        <f t="shared" si="14"/>
        <v>-1461.7973200000054</v>
      </c>
      <c r="AJ40" s="62"/>
      <c r="AK40" s="62"/>
      <c r="AL40" s="67">
        <f t="shared" si="29"/>
        <v>19738.87055999941</v>
      </c>
      <c r="AM40" s="67">
        <f t="shared" si="15"/>
        <v>5448.6431999998376</v>
      </c>
      <c r="AN40" s="67">
        <f t="shared" si="15"/>
        <v>153.77039999999539</v>
      </c>
      <c r="AO40" s="67">
        <f t="shared" si="30"/>
        <v>11217.579839999664</v>
      </c>
      <c r="AP40" s="67">
        <f t="shared" si="16"/>
        <v>13307.379839999603</v>
      </c>
      <c r="AQ40" s="67">
        <f t="shared" si="31"/>
        <v>5137.4078900000204</v>
      </c>
      <c r="AR40" s="67">
        <f t="shared" si="17"/>
        <v>4627.0544200000177</v>
      </c>
      <c r="AS40" s="67">
        <f t="shared" si="17"/>
        <v>2114.9548700000078</v>
      </c>
    </row>
    <row r="41" spans="1:45">
      <c r="A41" s="2"/>
      <c r="B41" s="73">
        <v>18</v>
      </c>
      <c r="C41" s="74" t="s">
        <v>261</v>
      </c>
      <c r="D41" s="75">
        <v>1.5536840000000001</v>
      </c>
      <c r="E41" s="75">
        <v>1.3125709999999999</v>
      </c>
      <c r="F41" s="75">
        <v>0</v>
      </c>
      <c r="G41" s="75">
        <v>-0.29259299999999999</v>
      </c>
      <c r="H41" s="34">
        <f t="shared" si="18"/>
        <v>1.786119</v>
      </c>
      <c r="I41" s="14">
        <f t="shared" si="19"/>
        <v>2.2455189999999998</v>
      </c>
      <c r="J41" s="35">
        <f t="shared" si="20"/>
        <v>0.298064</v>
      </c>
      <c r="K41" s="25">
        <f t="shared" si="21"/>
        <v>1.772994</v>
      </c>
      <c r="L41" s="14">
        <f t="shared" si="22"/>
        <v>2.2323940000000002</v>
      </c>
      <c r="M41" s="42">
        <f t="shared" si="23"/>
        <v>0.28493800000000002</v>
      </c>
      <c r="N41" s="44">
        <f t="shared" si="2"/>
        <v>178611.9</v>
      </c>
      <c r="O41" s="16">
        <f t="shared" si="3"/>
        <v>224551.9</v>
      </c>
      <c r="P41" s="45">
        <f t="shared" si="4"/>
        <v>29806.399999999998</v>
      </c>
      <c r="Q41" s="43">
        <f t="shared" si="5"/>
        <v>177299.4</v>
      </c>
      <c r="R41" s="16">
        <f t="shared" si="6"/>
        <v>223239.40000000002</v>
      </c>
      <c r="S41" s="49">
        <f t="shared" si="7"/>
        <v>28493.800000000003</v>
      </c>
      <c r="T41" s="50">
        <f t="shared" si="24"/>
        <v>-1312.5</v>
      </c>
      <c r="U41" s="18">
        <f t="shared" si="8"/>
        <v>-1312.4999999999709</v>
      </c>
      <c r="V41" s="51">
        <f t="shared" si="9"/>
        <v>-1312.5999999999949</v>
      </c>
      <c r="W41" s="55">
        <f t="shared" si="25"/>
        <v>-7.3483345734522733E-3</v>
      </c>
      <c r="X41" s="56">
        <f t="shared" si="10"/>
        <v>-5.8449739236228725E-3</v>
      </c>
      <c r="Y41" s="56">
        <f t="shared" si="11"/>
        <v>-4.4037522142895316E-2</v>
      </c>
      <c r="AB41" s="67">
        <f t="shared" si="26"/>
        <v>28637.962500000001</v>
      </c>
      <c r="AC41" s="67">
        <f t="shared" si="12"/>
        <v>49030.406250000007</v>
      </c>
      <c r="AD41" s="67">
        <f t="shared" si="12"/>
        <v>940.01250000000005</v>
      </c>
      <c r="AE41" s="67">
        <f t="shared" si="27"/>
        <v>24288.993749999456</v>
      </c>
      <c r="AF41" s="67">
        <f t="shared" si="13"/>
        <v>25233.074999999437</v>
      </c>
      <c r="AG41" s="67">
        <f t="shared" si="28"/>
        <v>9964.077859999963</v>
      </c>
      <c r="AH41" s="67">
        <f t="shared" si="14"/>
        <v>31118.464499999882</v>
      </c>
      <c r="AI41" s="67">
        <f t="shared" si="14"/>
        <v>4933.8008799999798</v>
      </c>
      <c r="AJ41" s="62"/>
      <c r="AK41" s="62"/>
      <c r="AL41" s="67">
        <f t="shared" si="29"/>
        <v>-66633.918749999997</v>
      </c>
      <c r="AM41" s="67">
        <f t="shared" si="15"/>
        <v>-18393.375</v>
      </c>
      <c r="AN41" s="67">
        <f t="shared" si="15"/>
        <v>-519.09375</v>
      </c>
      <c r="AO41" s="67">
        <f t="shared" si="30"/>
        <v>-37867.987499999159</v>
      </c>
      <c r="AP41" s="67">
        <f t="shared" si="16"/>
        <v>-44922.674999999006</v>
      </c>
      <c r="AQ41" s="67">
        <f t="shared" si="31"/>
        <v>-17339.577259999936</v>
      </c>
      <c r="AR41" s="67">
        <f t="shared" si="17"/>
        <v>-15617.05227999994</v>
      </c>
      <c r="AS41" s="67">
        <f t="shared" si="17"/>
        <v>-7138.3125799999725</v>
      </c>
    </row>
    <row r="42" spans="1:45">
      <c r="A42" s="2"/>
      <c r="B42" s="73">
        <v>19</v>
      </c>
      <c r="C42" s="74" t="s">
        <v>262</v>
      </c>
      <c r="D42" s="76">
        <v>5.4581770000000001</v>
      </c>
      <c r="E42" s="76">
        <v>0.63942399999999999</v>
      </c>
      <c r="F42" s="76">
        <v>0</v>
      </c>
      <c r="G42" s="76">
        <v>-0.29259299999999999</v>
      </c>
      <c r="H42" s="34">
        <f t="shared" si="18"/>
        <v>5.421354</v>
      </c>
      <c r="I42" s="14">
        <f t="shared" si="19"/>
        <v>5.6451520000000004</v>
      </c>
      <c r="J42" s="35">
        <f t="shared" si="20"/>
        <v>-4.8520000000000004E-3</v>
      </c>
      <c r="K42" s="25">
        <f t="shared" si="21"/>
        <v>5.4149589999999996</v>
      </c>
      <c r="L42" s="14">
        <f t="shared" si="22"/>
        <v>5.6387580000000002</v>
      </c>
      <c r="M42" s="42">
        <f t="shared" si="23"/>
        <v>-1.1246000000000001E-2</v>
      </c>
      <c r="N42" s="44">
        <f t="shared" si="2"/>
        <v>542135.4</v>
      </c>
      <c r="O42" s="16">
        <f t="shared" si="3"/>
        <v>564515.20000000007</v>
      </c>
      <c r="P42" s="45">
        <f t="shared" si="4"/>
        <v>-485.20000000000005</v>
      </c>
      <c r="Q42" s="43">
        <f t="shared" si="5"/>
        <v>541495.89999999991</v>
      </c>
      <c r="R42" s="16">
        <f t="shared" si="6"/>
        <v>563875.80000000005</v>
      </c>
      <c r="S42" s="49">
        <f t="shared" si="7"/>
        <v>-1124.6000000000001</v>
      </c>
      <c r="T42" s="50">
        <f t="shared" si="24"/>
        <v>-639.50000000011642</v>
      </c>
      <c r="U42" s="18">
        <f t="shared" si="8"/>
        <v>-639.40000000002328</v>
      </c>
      <c r="V42" s="51">
        <f t="shared" si="9"/>
        <v>-639.40000000000009</v>
      </c>
      <c r="W42" s="55">
        <f t="shared" si="25"/>
        <v>-1.1795946178761181E-3</v>
      </c>
      <c r="X42" s="56">
        <f t="shared" si="10"/>
        <v>-1.132653292595174E-3</v>
      </c>
      <c r="Y42" s="56">
        <f t="shared" si="11"/>
        <v>-1.3178070898598517</v>
      </c>
      <c r="AB42" s="67">
        <f t="shared" si="26"/>
        <v>13953.506300002542</v>
      </c>
      <c r="AC42" s="67">
        <f t="shared" si="12"/>
        <v>23889.48175000435</v>
      </c>
      <c r="AD42" s="67">
        <f t="shared" si="12"/>
        <v>458.00990000008341</v>
      </c>
      <c r="AE42" s="67">
        <f t="shared" si="27"/>
        <v>11832.672460000429</v>
      </c>
      <c r="AF42" s="67">
        <f t="shared" si="13"/>
        <v>12292.592880000446</v>
      </c>
      <c r="AG42" s="67">
        <f t="shared" si="28"/>
        <v>4853.7493400000012</v>
      </c>
      <c r="AH42" s="67">
        <f t="shared" si="14"/>
        <v>15158.575500000004</v>
      </c>
      <c r="AI42" s="67">
        <f t="shared" si="14"/>
        <v>2403.3767200000002</v>
      </c>
      <c r="AJ42" s="62"/>
      <c r="AK42" s="62"/>
      <c r="AL42" s="67">
        <f t="shared" si="29"/>
        <v>-32466.583650005912</v>
      </c>
      <c r="AM42" s="67">
        <f t="shared" si="15"/>
        <v>-8961.953000001633</v>
      </c>
      <c r="AN42" s="67">
        <f t="shared" si="15"/>
        <v>-252.92225000004606</v>
      </c>
      <c r="AO42" s="67">
        <f t="shared" si="30"/>
        <v>-18447.840920000672</v>
      </c>
      <c r="AP42" s="67">
        <f t="shared" si="16"/>
        <v>-21884.615920000801</v>
      </c>
      <c r="AQ42" s="67">
        <f t="shared" si="31"/>
        <v>-8446.537940000002</v>
      </c>
      <c r="AR42" s="67">
        <f t="shared" si="17"/>
        <v>-7607.4533200000014</v>
      </c>
      <c r="AS42" s="67">
        <f t="shared" si="17"/>
        <v>-3477.2490200000007</v>
      </c>
    </row>
    <row r="43" spans="1:45">
      <c r="A43" s="2"/>
      <c r="B43" s="73">
        <v>20</v>
      </c>
      <c r="C43" s="74" t="s">
        <v>263</v>
      </c>
      <c r="D43" s="75">
        <v>7.4250299999999996</v>
      </c>
      <c r="E43" s="75">
        <v>-4.6179069999999998</v>
      </c>
      <c r="F43" s="75">
        <v>0</v>
      </c>
      <c r="G43" s="75">
        <v>-0.29259299999999999</v>
      </c>
      <c r="H43" s="34">
        <f t="shared" si="18"/>
        <v>5.2852740000000002</v>
      </c>
      <c r="I43" s="14">
        <f t="shared" si="19"/>
        <v>3.6690070000000001</v>
      </c>
      <c r="J43" s="35">
        <f t="shared" si="20"/>
        <v>-2.3706510000000001</v>
      </c>
      <c r="K43" s="25">
        <f t="shared" si="21"/>
        <v>5.3314529999999998</v>
      </c>
      <c r="L43" s="14">
        <f t="shared" si="22"/>
        <v>3.7151860000000001</v>
      </c>
      <c r="M43" s="42">
        <f t="shared" si="23"/>
        <v>-2.3244720000000001</v>
      </c>
      <c r="N43" s="44">
        <f t="shared" si="2"/>
        <v>528527.4</v>
      </c>
      <c r="O43" s="16">
        <f t="shared" si="3"/>
        <v>366900.7</v>
      </c>
      <c r="P43" s="45">
        <f t="shared" si="4"/>
        <v>-237065.1</v>
      </c>
      <c r="Q43" s="43">
        <f t="shared" si="5"/>
        <v>533145.29999999993</v>
      </c>
      <c r="R43" s="16">
        <f t="shared" si="6"/>
        <v>371518.60000000003</v>
      </c>
      <c r="S43" s="49">
        <f t="shared" si="7"/>
        <v>-232447.2</v>
      </c>
      <c r="T43" s="50">
        <f t="shared" si="24"/>
        <v>4617.8999999999069</v>
      </c>
      <c r="U43" s="18">
        <f t="shared" si="8"/>
        <v>4617.9000000000233</v>
      </c>
      <c r="V43" s="51">
        <f t="shared" si="9"/>
        <v>4617.8999999999942</v>
      </c>
      <c r="W43" s="55">
        <f t="shared" si="25"/>
        <v>8.7372953606566217E-3</v>
      </c>
      <c r="X43" s="56">
        <f t="shared" si="10"/>
        <v>1.2586239274005264E-2</v>
      </c>
      <c r="Y43" s="56">
        <f t="shared" si="11"/>
        <v>1.9479459439622256E-2</v>
      </c>
      <c r="AB43" s="67">
        <f t="shared" si="26"/>
        <v>-100759.80725999798</v>
      </c>
      <c r="AC43" s="67">
        <f t="shared" si="12"/>
        <v>-172508.58134999653</v>
      </c>
      <c r="AD43" s="67">
        <f t="shared" si="12"/>
        <v>-3307.3399799999333</v>
      </c>
      <c r="AE43" s="67">
        <f t="shared" si="27"/>
        <v>-85458.395610000414</v>
      </c>
      <c r="AF43" s="67">
        <f t="shared" si="13"/>
        <v>-88780.051080000441</v>
      </c>
      <c r="AG43" s="67">
        <f t="shared" si="28"/>
        <v>-35054.940689999959</v>
      </c>
      <c r="AH43" s="67">
        <f t="shared" si="14"/>
        <v>-109478.86424999988</v>
      </c>
      <c r="AI43" s="67">
        <f t="shared" si="14"/>
        <v>-17357.762519999975</v>
      </c>
      <c r="AJ43" s="62"/>
      <c r="AK43" s="62"/>
      <c r="AL43" s="67">
        <f t="shared" si="29"/>
        <v>234444.77972999529</v>
      </c>
      <c r="AM43" s="67">
        <f t="shared" si="15"/>
        <v>64715.250599998697</v>
      </c>
      <c r="AN43" s="67">
        <f t="shared" si="15"/>
        <v>1826.3794499999633</v>
      </c>
      <c r="AO43" s="67">
        <f t="shared" si="30"/>
        <v>133234.72722000067</v>
      </c>
      <c r="AP43" s="67">
        <f t="shared" si="16"/>
        <v>158055.93972000081</v>
      </c>
      <c r="AQ43" s="67">
        <f t="shared" si="31"/>
        <v>61002.920789999931</v>
      </c>
      <c r="AR43" s="67">
        <f t="shared" si="17"/>
        <v>54942.850619999932</v>
      </c>
      <c r="AS43" s="67">
        <f t="shared" si="17"/>
        <v>25113.525569999969</v>
      </c>
    </row>
    <row r="44" spans="1:45">
      <c r="A44" s="2"/>
      <c r="B44" s="73">
        <v>21</v>
      </c>
      <c r="C44" s="74" t="s">
        <v>264</v>
      </c>
      <c r="D44" s="76">
        <v>3.2691949999999999</v>
      </c>
      <c r="E44" s="76">
        <v>-5.3606090000000002</v>
      </c>
      <c r="F44" s="76">
        <v>0</v>
      </c>
      <c r="G44" s="76">
        <v>-0.29259299999999999</v>
      </c>
      <c r="H44" s="34">
        <f t="shared" si="18"/>
        <v>0.83235800000000004</v>
      </c>
      <c r="I44" s="14">
        <f t="shared" si="19"/>
        <v>-1.043855</v>
      </c>
      <c r="J44" s="35">
        <f t="shared" si="20"/>
        <v>-2.7048670000000001</v>
      </c>
      <c r="K44" s="25">
        <f t="shared" si="21"/>
        <v>0.88596399999999997</v>
      </c>
      <c r="L44" s="14">
        <f t="shared" si="22"/>
        <v>-0.99024900000000005</v>
      </c>
      <c r="M44" s="42">
        <f t="shared" si="23"/>
        <v>-2.6512609999999999</v>
      </c>
      <c r="N44" s="44">
        <f t="shared" si="2"/>
        <v>83235.8</v>
      </c>
      <c r="O44" s="16">
        <f t="shared" si="3"/>
        <v>-104385.5</v>
      </c>
      <c r="P44" s="45">
        <f t="shared" si="4"/>
        <v>-270486.7</v>
      </c>
      <c r="Q44" s="43">
        <f t="shared" si="5"/>
        <v>88596.4</v>
      </c>
      <c r="R44" s="16">
        <f t="shared" si="6"/>
        <v>-99024.900000000009</v>
      </c>
      <c r="S44" s="49">
        <f t="shared" si="7"/>
        <v>-265126.09999999998</v>
      </c>
      <c r="T44" s="50">
        <f t="shared" si="24"/>
        <v>5360.5999999999913</v>
      </c>
      <c r="U44" s="18">
        <f t="shared" si="8"/>
        <v>5360.5999999999913</v>
      </c>
      <c r="V44" s="51">
        <f t="shared" si="9"/>
        <v>5360.6000000000349</v>
      </c>
      <c r="W44" s="55">
        <f t="shared" si="25"/>
        <v>6.4402576775858353E-2</v>
      </c>
      <c r="X44" s="56">
        <f t="shared" si="10"/>
        <v>5.1353875777765984E-2</v>
      </c>
      <c r="Y44" s="56">
        <f t="shared" si="11"/>
        <v>1.9818349663772876E-2</v>
      </c>
      <c r="AB44" s="67">
        <f t="shared" si="26"/>
        <v>-116965.07563999982</v>
      </c>
      <c r="AC44" s="67">
        <f t="shared" si="12"/>
        <v>-200253.25389999969</v>
      </c>
      <c r="AD44" s="67">
        <f t="shared" si="12"/>
        <v>-3839.2617199999941</v>
      </c>
      <c r="AE44" s="67">
        <f t="shared" si="27"/>
        <v>-99202.727539999818</v>
      </c>
      <c r="AF44" s="67">
        <f t="shared" si="13"/>
        <v>-103058.60711999981</v>
      </c>
      <c r="AG44" s="67">
        <f t="shared" si="28"/>
        <v>-40692.850660000273</v>
      </c>
      <c r="AH44" s="67">
        <f t="shared" si="14"/>
        <v>-127086.42450000084</v>
      </c>
      <c r="AI44" s="67">
        <f t="shared" si="14"/>
        <v>-20149.42328000013</v>
      </c>
      <c r="AJ44" s="62"/>
      <c r="AK44" s="62"/>
      <c r="AL44" s="67">
        <f t="shared" si="29"/>
        <v>272150.69321999955</v>
      </c>
      <c r="AM44" s="67">
        <f t="shared" si="15"/>
        <v>75123.448399999877</v>
      </c>
      <c r="AN44" s="67">
        <f t="shared" si="15"/>
        <v>2120.1172999999967</v>
      </c>
      <c r="AO44" s="67">
        <f t="shared" si="30"/>
        <v>154662.95907999974</v>
      </c>
      <c r="AP44" s="67">
        <f t="shared" si="16"/>
        <v>183476.18407999972</v>
      </c>
      <c r="AQ44" s="67">
        <f t="shared" si="31"/>
        <v>70814.062060000477</v>
      </c>
      <c r="AR44" s="67">
        <f t="shared" si="17"/>
        <v>63779.346680000417</v>
      </c>
      <c r="AS44" s="67">
        <f t="shared" si="17"/>
        <v>29152.550980000189</v>
      </c>
    </row>
    <row r="45" spans="1:45">
      <c r="A45" s="2"/>
      <c r="B45" s="73">
        <v>22</v>
      </c>
      <c r="C45" s="74" t="s">
        <v>265</v>
      </c>
      <c r="D45" s="75">
        <v>1.953578</v>
      </c>
      <c r="E45" s="75">
        <v>3.0877020000000002</v>
      </c>
      <c r="F45" s="75">
        <v>-7.0087250000000001</v>
      </c>
      <c r="G45" s="75">
        <v>-0.29259299999999999</v>
      </c>
      <c r="H45" s="34">
        <f t="shared" si="18"/>
        <v>9.2576000000000006E-2</v>
      </c>
      <c r="I45" s="14">
        <f t="shared" si="19"/>
        <v>-3.0319639999999999</v>
      </c>
      <c r="J45" s="35">
        <f t="shared" si="20"/>
        <v>-5.9118519999999997</v>
      </c>
      <c r="K45" s="25">
        <f t="shared" si="21"/>
        <v>0.13178599999999999</v>
      </c>
      <c r="L45" s="14">
        <f t="shared" si="22"/>
        <v>-3.0628410000000001</v>
      </c>
      <c r="M45" s="42">
        <f t="shared" si="23"/>
        <v>-5.9427289999999999</v>
      </c>
      <c r="N45" s="44">
        <f t="shared" si="2"/>
        <v>9257.6</v>
      </c>
      <c r="O45" s="16">
        <f t="shared" si="3"/>
        <v>-303196.39999999997</v>
      </c>
      <c r="P45" s="45">
        <f t="shared" si="4"/>
        <v>-591185.19999999995</v>
      </c>
      <c r="Q45" s="43">
        <f t="shared" si="5"/>
        <v>13178.599999999999</v>
      </c>
      <c r="R45" s="16">
        <f t="shared" si="6"/>
        <v>-306284.10000000003</v>
      </c>
      <c r="S45" s="49">
        <f t="shared" si="7"/>
        <v>-594272.9</v>
      </c>
      <c r="T45" s="50">
        <f t="shared" si="24"/>
        <v>3920.9999999999982</v>
      </c>
      <c r="U45" s="18">
        <f t="shared" si="8"/>
        <v>-3087.7000000000698</v>
      </c>
      <c r="V45" s="51">
        <f t="shared" si="9"/>
        <v>-3087.7000000000698</v>
      </c>
      <c r="W45" s="55">
        <f t="shared" si="25"/>
        <v>0.42354389906671253</v>
      </c>
      <c r="X45" s="56">
        <f t="shared" si="10"/>
        <v>-1.018382804017485E-2</v>
      </c>
      <c r="Y45" s="56">
        <f t="shared" si="11"/>
        <v>-5.2228980021828521E-3</v>
      </c>
      <c r="AB45" s="67">
        <f t="shared" si="26"/>
        <v>-85553.867399999974</v>
      </c>
      <c r="AC45" s="67">
        <f t="shared" si="12"/>
        <v>-146474.83649999995</v>
      </c>
      <c r="AD45" s="67">
        <f t="shared" si="12"/>
        <v>-2808.2201999999988</v>
      </c>
      <c r="AE45" s="67">
        <f t="shared" si="27"/>
        <v>57140.667430001282</v>
      </c>
      <c r="AF45" s="67">
        <f t="shared" si="13"/>
        <v>59361.650040001332</v>
      </c>
      <c r="AG45" s="67">
        <f t="shared" si="28"/>
        <v>23439.039470000534</v>
      </c>
      <c r="AH45" s="67">
        <f t="shared" si="14"/>
        <v>73201.647750001663</v>
      </c>
      <c r="AI45" s="67">
        <f t="shared" si="14"/>
        <v>11606.046760000261</v>
      </c>
      <c r="AJ45" s="62"/>
      <c r="AK45" s="62"/>
      <c r="AL45" s="67">
        <f t="shared" si="29"/>
        <v>199064.07269999993</v>
      </c>
      <c r="AM45" s="67">
        <f t="shared" si="15"/>
        <v>54948.893999999978</v>
      </c>
      <c r="AN45" s="67">
        <f t="shared" si="15"/>
        <v>1550.7554999999993</v>
      </c>
      <c r="AO45" s="67">
        <f t="shared" si="30"/>
        <v>-89085.702860002013</v>
      </c>
      <c r="AP45" s="67">
        <f t="shared" si="16"/>
        <v>-105682.0903600024</v>
      </c>
      <c r="AQ45" s="67">
        <f t="shared" si="31"/>
        <v>-40788.825770000927</v>
      </c>
      <c r="AR45" s="67">
        <f t="shared" si="17"/>
        <v>-36736.837060000835</v>
      </c>
      <c r="AS45" s="67">
        <f t="shared" si="17"/>
        <v>-16791.838910000381</v>
      </c>
    </row>
    <row r="46" spans="1:45">
      <c r="A46" s="2"/>
      <c r="B46" s="73">
        <v>23</v>
      </c>
      <c r="C46" s="74" t="s">
        <v>266</v>
      </c>
      <c r="D46" s="76">
        <v>-2.6897600000000002</v>
      </c>
      <c r="E46" s="76">
        <v>3.0877020000000002</v>
      </c>
      <c r="F46" s="76">
        <v>-9.8258740000000007</v>
      </c>
      <c r="G46" s="76">
        <v>-0.29259299999999999</v>
      </c>
      <c r="H46" s="34">
        <f t="shared" si="18"/>
        <v>-5.6776220000000004</v>
      </c>
      <c r="I46" s="14">
        <f t="shared" si="19"/>
        <v>-10.492451000000001</v>
      </c>
      <c r="J46" s="35">
        <f t="shared" si="20"/>
        <v>-8.7290010000000002</v>
      </c>
      <c r="K46" s="25">
        <f t="shared" si="21"/>
        <v>-5.6102400000000001</v>
      </c>
      <c r="L46" s="14">
        <f t="shared" si="22"/>
        <v>-10.523327999999999</v>
      </c>
      <c r="M46" s="42">
        <f t="shared" si="23"/>
        <v>-8.7598780000000005</v>
      </c>
      <c r="N46" s="44">
        <f t="shared" si="2"/>
        <v>-567762.20000000007</v>
      </c>
      <c r="O46" s="16">
        <f t="shared" si="3"/>
        <v>-1049245.1000000001</v>
      </c>
      <c r="P46" s="45">
        <f t="shared" si="4"/>
        <v>-872900.1</v>
      </c>
      <c r="Q46" s="43">
        <f t="shared" si="5"/>
        <v>-561024</v>
      </c>
      <c r="R46" s="16">
        <f t="shared" si="6"/>
        <v>-1052332.8</v>
      </c>
      <c r="S46" s="49">
        <f t="shared" si="7"/>
        <v>-875987.8</v>
      </c>
      <c r="T46" s="50">
        <f t="shared" si="24"/>
        <v>6738.2000000000698</v>
      </c>
      <c r="U46" s="18">
        <f t="shared" si="8"/>
        <v>-3087.6999999999534</v>
      </c>
      <c r="V46" s="51">
        <f t="shared" si="9"/>
        <v>-3087.7000000000698</v>
      </c>
      <c r="W46" s="55">
        <f t="shared" si="25"/>
        <v>1.1867996847976264E-2</v>
      </c>
      <c r="X46" s="56">
        <f t="shared" si="10"/>
        <v>-2.942782387070431E-3</v>
      </c>
      <c r="Y46" s="56">
        <f t="shared" si="11"/>
        <v>-3.537289089553398E-3</v>
      </c>
      <c r="AB46" s="67">
        <f t="shared" si="26"/>
        <v>-147023.48108000154</v>
      </c>
      <c r="AC46" s="67">
        <f t="shared" si="12"/>
        <v>-251715.56830000263</v>
      </c>
      <c r="AD46" s="67">
        <f t="shared" si="12"/>
        <v>-4825.8988400000508</v>
      </c>
      <c r="AE46" s="67">
        <f t="shared" si="27"/>
        <v>57140.667429999128</v>
      </c>
      <c r="AF46" s="67">
        <f t="shared" si="13"/>
        <v>59361.650039999098</v>
      </c>
      <c r="AG46" s="67">
        <f t="shared" si="28"/>
        <v>23439.039470000534</v>
      </c>
      <c r="AH46" s="67">
        <f t="shared" si="14"/>
        <v>73201.647750001663</v>
      </c>
      <c r="AI46" s="67">
        <f t="shared" si="14"/>
        <v>11606.046760000261</v>
      </c>
      <c r="AJ46" s="62"/>
      <c r="AK46" s="62"/>
      <c r="AL46" s="67">
        <f t="shared" si="29"/>
        <v>342089.65434000356</v>
      </c>
      <c r="AM46" s="67">
        <f t="shared" si="15"/>
        <v>94429.134800000989</v>
      </c>
      <c r="AN46" s="67">
        <f t="shared" si="15"/>
        <v>2664.9581000000276</v>
      </c>
      <c r="AO46" s="67">
        <f t="shared" si="30"/>
        <v>-89085.702859998666</v>
      </c>
      <c r="AP46" s="67">
        <f t="shared" si="16"/>
        <v>-105682.09035999842</v>
      </c>
      <c r="AQ46" s="67">
        <f t="shared" si="31"/>
        <v>-40788.825770000927</v>
      </c>
      <c r="AR46" s="67">
        <f t="shared" si="17"/>
        <v>-36736.837060000835</v>
      </c>
      <c r="AS46" s="67">
        <f t="shared" si="17"/>
        <v>-16791.838910000381</v>
      </c>
    </row>
    <row r="47" spans="1:45">
      <c r="A47" s="2"/>
      <c r="B47" s="73">
        <v>24</v>
      </c>
      <c r="C47" s="74" t="s">
        <v>267</v>
      </c>
      <c r="D47" s="75">
        <v>-2.96421</v>
      </c>
      <c r="E47" s="75">
        <v>3.0877020000000002</v>
      </c>
      <c r="F47" s="75">
        <v>0</v>
      </c>
      <c r="G47" s="75">
        <v>-0.29259299999999999</v>
      </c>
      <c r="H47" s="34">
        <f t="shared" si="18"/>
        <v>-2.021722</v>
      </c>
      <c r="I47" s="14">
        <f t="shared" si="19"/>
        <v>-0.94102699999999995</v>
      </c>
      <c r="J47" s="35">
        <f t="shared" si="20"/>
        <v>1.096873</v>
      </c>
      <c r="K47" s="25">
        <f t="shared" si="21"/>
        <v>-2.0525989999999998</v>
      </c>
      <c r="L47" s="14">
        <f t="shared" si="22"/>
        <v>-0.97190399999999999</v>
      </c>
      <c r="M47" s="42">
        <f t="shared" si="23"/>
        <v>1.0659959999999999</v>
      </c>
      <c r="N47" s="44">
        <f t="shared" si="2"/>
        <v>-202172.2</v>
      </c>
      <c r="O47" s="16">
        <f t="shared" si="3"/>
        <v>-94102.7</v>
      </c>
      <c r="P47" s="45">
        <f t="shared" si="4"/>
        <v>109687.3</v>
      </c>
      <c r="Q47" s="43">
        <f t="shared" si="5"/>
        <v>-205259.9</v>
      </c>
      <c r="R47" s="16">
        <f t="shared" si="6"/>
        <v>-97190.399999999994</v>
      </c>
      <c r="S47" s="49">
        <f t="shared" si="7"/>
        <v>106599.59999999999</v>
      </c>
      <c r="T47" s="50">
        <f t="shared" si="24"/>
        <v>-3087.6999999999825</v>
      </c>
      <c r="U47" s="18">
        <f t="shared" si="8"/>
        <v>-3087.6999999999971</v>
      </c>
      <c r="V47" s="51">
        <f t="shared" si="9"/>
        <v>-3087.7000000000116</v>
      </c>
      <c r="W47" s="55">
        <f t="shared" si="25"/>
        <v>-1.5272624030405677E-2</v>
      </c>
      <c r="X47" s="56">
        <f t="shared" si="10"/>
        <v>-3.2812023459475627E-2</v>
      </c>
      <c r="Y47" s="56">
        <f t="shared" si="11"/>
        <v>-2.8150022837648583E-2</v>
      </c>
      <c r="AB47" s="67">
        <f t="shared" si="26"/>
        <v>67371.761379999618</v>
      </c>
      <c r="AC47" s="67">
        <f t="shared" si="12"/>
        <v>115345.66504999936</v>
      </c>
      <c r="AD47" s="67">
        <f t="shared" si="12"/>
        <v>2211.4107399999875</v>
      </c>
      <c r="AE47" s="67">
        <f t="shared" si="27"/>
        <v>57140.667429999936</v>
      </c>
      <c r="AF47" s="67">
        <f t="shared" si="13"/>
        <v>59361.650039999935</v>
      </c>
      <c r="AG47" s="67">
        <f t="shared" si="28"/>
        <v>23439.039470000091</v>
      </c>
      <c r="AH47" s="67">
        <f t="shared" si="14"/>
        <v>73201.64775000028</v>
      </c>
      <c r="AI47" s="67">
        <f t="shared" si="14"/>
        <v>11606.046760000043</v>
      </c>
      <c r="AJ47" s="62"/>
      <c r="AK47" s="62"/>
      <c r="AL47" s="67">
        <f t="shared" si="29"/>
        <v>-156758.51498999912</v>
      </c>
      <c r="AM47" s="67">
        <f t="shared" si="15"/>
        <v>-43271.027799999756</v>
      </c>
      <c r="AN47" s="67">
        <f t="shared" si="15"/>
        <v>-1221.1853499999932</v>
      </c>
      <c r="AO47" s="67">
        <f t="shared" si="30"/>
        <v>-89085.702859999918</v>
      </c>
      <c r="AP47" s="67">
        <f t="shared" si="16"/>
        <v>-105682.09035999991</v>
      </c>
      <c r="AQ47" s="67">
        <f t="shared" si="31"/>
        <v>-40788.825770000163</v>
      </c>
      <c r="AR47" s="67">
        <f t="shared" si="17"/>
        <v>-36736.837060000136</v>
      </c>
      <c r="AS47" s="67">
        <f t="shared" si="17"/>
        <v>-16791.838910000064</v>
      </c>
    </row>
    <row r="48" spans="1:45">
      <c r="A48" s="2"/>
      <c r="B48" s="73">
        <v>25</v>
      </c>
      <c r="C48" s="74" t="s">
        <v>268</v>
      </c>
      <c r="D48" s="76">
        <v>-1.7446440000000001</v>
      </c>
      <c r="E48" s="76">
        <v>-0.85768500000000003</v>
      </c>
      <c r="F48" s="76">
        <v>0</v>
      </c>
      <c r="G48" s="76">
        <v>-0.29259299999999999</v>
      </c>
      <c r="H48" s="34">
        <f t="shared" si="18"/>
        <v>-2.3803109999999998</v>
      </c>
      <c r="I48" s="14">
        <f t="shared" si="19"/>
        <v>-2.680501</v>
      </c>
      <c r="J48" s="35">
        <f t="shared" si="20"/>
        <v>-0.67855100000000002</v>
      </c>
      <c r="K48" s="25">
        <f t="shared" si="21"/>
        <v>-2.371734</v>
      </c>
      <c r="L48" s="14">
        <f t="shared" si="22"/>
        <v>-2.6719240000000002</v>
      </c>
      <c r="M48" s="42">
        <f t="shared" si="23"/>
        <v>-0.66997399999999996</v>
      </c>
      <c r="N48" s="44">
        <f t="shared" si="2"/>
        <v>-238031.09999999998</v>
      </c>
      <c r="O48" s="16">
        <f t="shared" si="3"/>
        <v>-268050.09999999998</v>
      </c>
      <c r="P48" s="45">
        <f t="shared" si="4"/>
        <v>-67855.100000000006</v>
      </c>
      <c r="Q48" s="43">
        <f t="shared" si="5"/>
        <v>-237173.4</v>
      </c>
      <c r="R48" s="16">
        <f t="shared" si="6"/>
        <v>-267192.40000000002</v>
      </c>
      <c r="S48" s="49">
        <f t="shared" si="7"/>
        <v>-66997.399999999994</v>
      </c>
      <c r="T48" s="50">
        <f t="shared" si="24"/>
        <v>857.69999999998254</v>
      </c>
      <c r="U48" s="18">
        <f t="shared" si="8"/>
        <v>857.69999999995343</v>
      </c>
      <c r="V48" s="51">
        <f t="shared" si="9"/>
        <v>857.70000000001164</v>
      </c>
      <c r="W48" s="55">
        <f t="shared" si="25"/>
        <v>3.6033106598254709E-3</v>
      </c>
      <c r="X48" s="56">
        <f t="shared" si="10"/>
        <v>3.1997749674406149E-3</v>
      </c>
      <c r="Y48" s="56">
        <f t="shared" si="11"/>
        <v>1.2640170009328872E-2</v>
      </c>
      <c r="AB48" s="67">
        <f t="shared" si="26"/>
        <v>-18714.499379999619</v>
      </c>
      <c r="AC48" s="67">
        <f t="shared" si="12"/>
        <v>-32040.670049999349</v>
      </c>
      <c r="AD48" s="67">
        <f t="shared" si="12"/>
        <v>-614.28473999998755</v>
      </c>
      <c r="AE48" s="67">
        <f t="shared" si="27"/>
        <v>-15872.510429999136</v>
      </c>
      <c r="AF48" s="67">
        <f t="shared" si="13"/>
        <v>-16489.454039999102</v>
      </c>
      <c r="AG48" s="67">
        <f t="shared" si="28"/>
        <v>-6510.8864700000895</v>
      </c>
      <c r="AH48" s="67">
        <f t="shared" si="14"/>
        <v>-20333.922750000278</v>
      </c>
      <c r="AI48" s="67">
        <f t="shared" si="14"/>
        <v>-3223.9227600000431</v>
      </c>
      <c r="AJ48" s="62"/>
      <c r="AK48" s="62"/>
      <c r="AL48" s="67">
        <f t="shared" si="29"/>
        <v>43544.313989999115</v>
      </c>
      <c r="AM48" s="67">
        <f t="shared" si="15"/>
        <v>12019.807799999757</v>
      </c>
      <c r="AN48" s="67">
        <f t="shared" si="15"/>
        <v>339.22034999999312</v>
      </c>
      <c r="AO48" s="67">
        <f t="shared" si="30"/>
        <v>24746.188859998656</v>
      </c>
      <c r="AP48" s="67">
        <f t="shared" si="16"/>
        <v>29356.326359998409</v>
      </c>
      <c r="AQ48" s="67">
        <f t="shared" si="31"/>
        <v>11330.302770000157</v>
      </c>
      <c r="AR48" s="67">
        <f t="shared" si="17"/>
        <v>10204.743060000139</v>
      </c>
      <c r="AS48" s="67">
        <f t="shared" si="17"/>
        <v>4664.4299100000635</v>
      </c>
    </row>
    <row r="49" spans="1:45">
      <c r="A49" s="2"/>
      <c r="B49" s="73">
        <v>26</v>
      </c>
      <c r="C49" s="74" t="s">
        <v>269</v>
      </c>
      <c r="D49" s="75">
        <v>-3.4607239999999999</v>
      </c>
      <c r="E49" s="75">
        <v>-2.1419000000000001</v>
      </c>
      <c r="F49" s="75">
        <v>0</v>
      </c>
      <c r="G49" s="75">
        <v>-0.29259299999999999</v>
      </c>
      <c r="H49" s="34">
        <f t="shared" si="18"/>
        <v>-4.6100770000000004</v>
      </c>
      <c r="I49" s="14">
        <f t="shared" si="19"/>
        <v>-5.3597419999999998</v>
      </c>
      <c r="J49" s="35">
        <f t="shared" si="20"/>
        <v>-1.256448</v>
      </c>
      <c r="K49" s="25">
        <f t="shared" si="21"/>
        <v>-4.5886579999999997</v>
      </c>
      <c r="L49" s="14">
        <f t="shared" si="22"/>
        <v>-5.3383229999999999</v>
      </c>
      <c r="M49" s="42">
        <f t="shared" si="23"/>
        <v>-1.2350289999999999</v>
      </c>
      <c r="N49" s="44">
        <f t="shared" si="2"/>
        <v>-461007.70000000007</v>
      </c>
      <c r="O49" s="16">
        <f t="shared" si="3"/>
        <v>-535974.19999999995</v>
      </c>
      <c r="P49" s="45">
        <f t="shared" si="4"/>
        <v>-125644.8</v>
      </c>
      <c r="Q49" s="43">
        <f t="shared" si="5"/>
        <v>-458865.8</v>
      </c>
      <c r="R49" s="16">
        <f t="shared" si="6"/>
        <v>-533832.30000000005</v>
      </c>
      <c r="S49" s="49">
        <f t="shared" si="7"/>
        <v>-123502.9</v>
      </c>
      <c r="T49" s="50">
        <f t="shared" si="24"/>
        <v>2141.9000000000815</v>
      </c>
      <c r="U49" s="18">
        <f t="shared" si="8"/>
        <v>2141.8999999999069</v>
      </c>
      <c r="V49" s="51">
        <f t="shared" si="9"/>
        <v>2141.9000000000087</v>
      </c>
      <c r="W49" s="55">
        <f t="shared" si="25"/>
        <v>4.6461263011443868E-3</v>
      </c>
      <c r="X49" s="56">
        <f t="shared" si="10"/>
        <v>3.9962744475385325E-3</v>
      </c>
      <c r="Y49" s="56">
        <f t="shared" si="11"/>
        <v>1.7047263396495586E-2</v>
      </c>
      <c r="AB49" s="67">
        <f t="shared" si="26"/>
        <v>-46734.972860001784</v>
      </c>
      <c r="AC49" s="67">
        <f t="shared" si="12"/>
        <v>-80013.887350003046</v>
      </c>
      <c r="AD49" s="67">
        <f t="shared" si="12"/>
        <v>-1534.0287800000585</v>
      </c>
      <c r="AE49" s="67">
        <f t="shared" si="27"/>
        <v>-39637.787209998271</v>
      </c>
      <c r="AF49" s="67">
        <f t="shared" si="13"/>
        <v>-41178.455879998204</v>
      </c>
      <c r="AG49" s="67">
        <f t="shared" si="28"/>
        <v>-16259.377090000067</v>
      </c>
      <c r="AH49" s="67">
        <f t="shared" si="14"/>
        <v>-50779.094250000213</v>
      </c>
      <c r="AI49" s="67">
        <f t="shared" si="14"/>
        <v>-8050.9737200000318</v>
      </c>
      <c r="AJ49" s="62"/>
      <c r="AK49" s="62"/>
      <c r="AL49" s="67">
        <f t="shared" si="29"/>
        <v>108741.47853000414</v>
      </c>
      <c r="AM49" s="67">
        <f t="shared" si="15"/>
        <v>30016.586600001145</v>
      </c>
      <c r="AN49" s="67">
        <f t="shared" si="15"/>
        <v>847.12145000003227</v>
      </c>
      <c r="AO49" s="67">
        <f t="shared" si="30"/>
        <v>61797.670419997317</v>
      </c>
      <c r="AP49" s="67">
        <f t="shared" si="16"/>
        <v>73310.382919996817</v>
      </c>
      <c r="AQ49" s="67">
        <f t="shared" si="31"/>
        <v>28294.713190000122</v>
      </c>
      <c r="AR49" s="67">
        <f t="shared" si="17"/>
        <v>25483.897820000104</v>
      </c>
      <c r="AS49" s="67">
        <f t="shared" si="17"/>
        <v>11648.294770000048</v>
      </c>
    </row>
    <row r="50" spans="1:45" ht="15.75" thickBot="1">
      <c r="A50" s="2"/>
      <c r="B50" s="77">
        <v>27</v>
      </c>
      <c r="C50" s="78" t="s">
        <v>270</v>
      </c>
      <c r="D50" s="79">
        <v>-1.876325</v>
      </c>
      <c r="E50" s="79">
        <v>-5.1215710000000003</v>
      </c>
      <c r="F50" s="79">
        <v>0</v>
      </c>
      <c r="G50" s="79">
        <v>-0.29259299999999999</v>
      </c>
      <c r="H50" s="36">
        <f t="shared" si="18"/>
        <v>-4.2175459999999996</v>
      </c>
      <c r="I50" s="37">
        <f t="shared" si="19"/>
        <v>-6.0100959999999999</v>
      </c>
      <c r="J50" s="38">
        <f t="shared" si="20"/>
        <v>-2.5973000000000002</v>
      </c>
      <c r="K50" s="25">
        <f t="shared" si="21"/>
        <v>-4.1663309999999996</v>
      </c>
      <c r="L50" s="14">
        <f t="shared" si="22"/>
        <v>-5.9588809999999999</v>
      </c>
      <c r="M50" s="42">
        <f t="shared" si="23"/>
        <v>-2.546084</v>
      </c>
      <c r="N50" s="46">
        <f t="shared" si="2"/>
        <v>-421754.6</v>
      </c>
      <c r="O50" s="47">
        <f t="shared" si="3"/>
        <v>-601009.6</v>
      </c>
      <c r="P50" s="48">
        <f t="shared" si="4"/>
        <v>-259730.00000000003</v>
      </c>
      <c r="Q50" s="43">
        <f t="shared" si="5"/>
        <v>-416633.1</v>
      </c>
      <c r="R50" s="16">
        <f t="shared" si="6"/>
        <v>-595888.1</v>
      </c>
      <c r="S50" s="49">
        <f t="shared" si="7"/>
        <v>-254608.4</v>
      </c>
      <c r="T50" s="52">
        <f t="shared" si="24"/>
        <v>5121.5</v>
      </c>
      <c r="U50" s="53">
        <f t="shared" si="8"/>
        <v>5121.5</v>
      </c>
      <c r="V50" s="54">
        <f t="shared" si="9"/>
        <v>5121.6000000000349</v>
      </c>
      <c r="W50" s="55">
        <f t="shared" si="25"/>
        <v>1.214331746470578E-2</v>
      </c>
      <c r="X50" s="56">
        <f t="shared" si="10"/>
        <v>8.5214944985903731E-3</v>
      </c>
      <c r="Y50" s="56">
        <f t="shared" si="11"/>
        <v>1.9718938898086607E-2</v>
      </c>
      <c r="AB50" s="67">
        <f t="shared" si="26"/>
        <v>-111748.05710000001</v>
      </c>
      <c r="AC50" s="67">
        <f t="shared" si="12"/>
        <v>-191321.31475000002</v>
      </c>
      <c r="AD50" s="67">
        <f t="shared" si="12"/>
        <v>-3668.0183000000002</v>
      </c>
      <c r="AE50" s="67">
        <f t="shared" si="27"/>
        <v>-94777.966849999983</v>
      </c>
      <c r="AF50" s="67">
        <f t="shared" si="13"/>
        <v>-98461.861799999984</v>
      </c>
      <c r="AG50" s="67">
        <f t="shared" si="28"/>
        <v>-38878.577760000269</v>
      </c>
      <c r="AH50" s="67">
        <f t="shared" si="14"/>
        <v>-121420.33200000084</v>
      </c>
      <c r="AI50" s="67">
        <f t="shared" si="14"/>
        <v>-19251.070080000129</v>
      </c>
      <c r="AJ50" s="62"/>
      <c r="AK50" s="62"/>
      <c r="AL50" s="67">
        <f t="shared" si="29"/>
        <v>260011.89705</v>
      </c>
      <c r="AM50" s="67">
        <f t="shared" si="15"/>
        <v>71772.701000000001</v>
      </c>
      <c r="AN50" s="67">
        <f t="shared" si="15"/>
        <v>2025.5532500000002</v>
      </c>
      <c r="AO50" s="67">
        <f t="shared" si="30"/>
        <v>147764.49369999999</v>
      </c>
      <c r="AP50" s="67">
        <f t="shared" si="16"/>
        <v>175292.55620000002</v>
      </c>
      <c r="AQ50" s="67">
        <f t="shared" si="31"/>
        <v>67656.848160000474</v>
      </c>
      <c r="AR50" s="67">
        <f t="shared" si="17"/>
        <v>60935.772480000414</v>
      </c>
      <c r="AS50" s="67">
        <f t="shared" si="17"/>
        <v>27852.797280000188</v>
      </c>
    </row>
  </sheetData>
  <mergeCells count="12">
    <mergeCell ref="B21:C22"/>
    <mergeCell ref="AA13:AI13"/>
    <mergeCell ref="W20:Y20"/>
    <mergeCell ref="D21:D22"/>
    <mergeCell ref="E21:E22"/>
    <mergeCell ref="F21:F22"/>
    <mergeCell ref="G21:G22"/>
    <mergeCell ref="N20:P20"/>
    <mergeCell ref="Q20:S20"/>
    <mergeCell ref="K20:M20"/>
    <mergeCell ref="H20:J20"/>
    <mergeCell ref="T20:V20"/>
  </mergeCells>
  <conditionalFormatting sqref="H24:J50">
    <cfRule type="cellIs" dxfId="13" priority="11" operator="equal">
      <formula>0</formula>
    </cfRule>
  </conditionalFormatting>
  <conditionalFormatting sqref="N24:P50">
    <cfRule type="cellIs" dxfId="12" priority="10" operator="equal">
      <formula>0</formula>
    </cfRule>
  </conditionalFormatting>
  <conditionalFormatting sqref="K24:M50">
    <cfRule type="cellIs" dxfId="11" priority="9" operator="equal">
      <formula>0</formula>
    </cfRule>
  </conditionalFormatting>
  <conditionalFormatting sqref="Q24:Y50">
    <cfRule type="cellIs" dxfId="10" priority="8" operator="equal">
      <formula>0</formula>
    </cfRule>
  </conditionalFormatting>
  <conditionalFormatting sqref="AB24:AD50">
    <cfRule type="cellIs" dxfId="9" priority="7" operator="equal">
      <formula>0</formula>
    </cfRule>
  </conditionalFormatting>
  <conditionalFormatting sqref="AE24:AI50">
    <cfRule type="cellIs" dxfId="8" priority="6" operator="equal">
      <formula>0</formula>
    </cfRule>
  </conditionalFormatting>
  <conditionalFormatting sqref="AL24:AN50">
    <cfRule type="cellIs" dxfId="7" priority="5" operator="equal">
      <formula>0</formula>
    </cfRule>
  </conditionalFormatting>
  <conditionalFormatting sqref="AO24:AS50">
    <cfRule type="cellIs" dxfId="6" priority="4" operator="equal">
      <formula>0</formula>
    </cfRule>
  </conditionalFormatting>
  <conditionalFormatting sqref="D24:G50">
    <cfRule type="cellIs" dxfId="5" priority="3" operator="equal">
      <formula>0</formula>
    </cfRule>
  </conditionalFormatting>
  <conditionalFormatting sqref="D18">
    <cfRule type="cellIs" dxfId="4" priority="1" operator="equal">
      <formula>0</formula>
    </cfRule>
  </conditionalFormatting>
  <conditionalFormatting sqref="D7:D17">
    <cfRule type="cellIs" dxfId="3" priority="2" operator="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A4C1C5-F055-4B9E-9EA8-7D60A3C1CB9C}">
  <sheetPr>
    <tabColor theme="9" tint="0.59999389629810485"/>
  </sheetPr>
  <dimension ref="A1:N20"/>
  <sheetViews>
    <sheetView showGridLines="0" zoomScale="80" zoomScaleNormal="80" workbookViewId="0">
      <selection activeCell="F10" sqref="F10"/>
    </sheetView>
  </sheetViews>
  <sheetFormatPr defaultRowHeight="15"/>
  <cols>
    <col min="1" max="2" width="4.28515625" customWidth="1"/>
    <col min="4" max="4" width="35.85546875" bestFit="1" customWidth="1"/>
    <col min="5" max="8" width="14.85546875" customWidth="1"/>
    <col min="9" max="12" width="12.85546875" customWidth="1"/>
    <col min="13" max="13" width="14.7109375" customWidth="1"/>
    <col min="14" max="14" width="16.140625" customWidth="1"/>
  </cols>
  <sheetData>
    <row r="1" spans="1:14">
      <c r="C1" s="1"/>
      <c r="D1" s="1"/>
      <c r="E1" s="1"/>
      <c r="F1" s="1"/>
      <c r="G1" s="1"/>
      <c r="H1" s="1"/>
      <c r="I1" s="1"/>
      <c r="J1" s="2"/>
      <c r="K1" s="2"/>
      <c r="L1" s="2"/>
      <c r="M1" s="2"/>
    </row>
    <row r="2" spans="1:1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4">
      <c r="A3" s="2"/>
      <c r="B3" s="2"/>
      <c r="D3" t="s">
        <v>214</v>
      </c>
      <c r="E3" s="119">
        <v>100000</v>
      </c>
      <c r="F3" t="s">
        <v>215</v>
      </c>
      <c r="G3" s="2"/>
      <c r="H3" s="2"/>
      <c r="I3" s="2"/>
      <c r="J3" s="2"/>
      <c r="K3" s="2"/>
      <c r="L3" s="2"/>
      <c r="M3" s="2"/>
    </row>
    <row r="4" spans="1:14">
      <c r="A4" s="2"/>
      <c r="B4" s="2"/>
      <c r="D4" t="s">
        <v>271</v>
      </c>
      <c r="E4" s="19" t="s">
        <v>272</v>
      </c>
      <c r="G4" s="2"/>
      <c r="H4" s="2"/>
      <c r="I4" s="2"/>
      <c r="J4" s="2"/>
      <c r="K4" s="2"/>
      <c r="L4" s="2"/>
      <c r="M4" s="2"/>
    </row>
    <row r="5" spans="1:14">
      <c r="A5" s="2"/>
      <c r="B5" s="2"/>
      <c r="D5" t="s">
        <v>218</v>
      </c>
      <c r="E5" s="107">
        <f>Stats!G10</f>
        <v>0.35506199999999999</v>
      </c>
      <c r="G5" s="2"/>
      <c r="H5" s="2"/>
      <c r="I5" s="2"/>
      <c r="J5" s="2"/>
      <c r="K5" s="2"/>
      <c r="L5" s="2"/>
      <c r="M5" s="2"/>
    </row>
    <row r="6" spans="1:14">
      <c r="A6" s="2"/>
      <c r="B6" s="2"/>
      <c r="D6" t="s">
        <v>273</v>
      </c>
      <c r="E6" s="107">
        <v>0.25</v>
      </c>
      <c r="G6" s="2"/>
      <c r="H6" s="2"/>
      <c r="I6" s="2"/>
      <c r="J6" s="2"/>
      <c r="K6" s="2"/>
      <c r="L6" s="2"/>
      <c r="M6" s="2"/>
    </row>
    <row r="7" spans="1:14">
      <c r="A7" s="2"/>
      <c r="B7" s="2"/>
      <c r="D7" t="s">
        <v>239</v>
      </c>
      <c r="E7" s="19">
        <v>1</v>
      </c>
      <c r="G7" s="2"/>
      <c r="H7" s="2"/>
      <c r="I7" s="2"/>
      <c r="J7" s="2"/>
      <c r="K7" s="2"/>
      <c r="L7" s="2"/>
      <c r="M7" s="2"/>
    </row>
    <row r="8" spans="1:14">
      <c r="A8" s="2"/>
      <c r="B8" s="2"/>
      <c r="E8" s="19"/>
      <c r="G8" s="2"/>
      <c r="H8" s="2"/>
      <c r="I8" s="2"/>
      <c r="J8" s="2"/>
      <c r="K8" s="2"/>
      <c r="L8" s="2"/>
      <c r="M8" s="2"/>
    </row>
    <row r="9" spans="1:14">
      <c r="A9" s="2"/>
      <c r="B9" s="2"/>
      <c r="C9" s="2"/>
      <c r="D9" s="17"/>
      <c r="E9" s="2"/>
      <c r="F9" s="2"/>
      <c r="G9" s="2"/>
      <c r="H9" s="2"/>
      <c r="I9" s="2"/>
      <c r="J9" s="2"/>
      <c r="K9" s="2"/>
      <c r="L9" s="2"/>
      <c r="M9" s="2"/>
    </row>
    <row r="10" spans="1:14">
      <c r="A10" s="2"/>
      <c r="B10" s="2"/>
      <c r="C10" s="2"/>
      <c r="D10" s="20"/>
      <c r="E10" s="21"/>
      <c r="F10" s="21"/>
      <c r="G10" s="2"/>
      <c r="H10" s="2"/>
      <c r="I10" s="2"/>
      <c r="J10" s="2"/>
      <c r="K10" s="2"/>
      <c r="L10" s="2"/>
      <c r="M10" s="2"/>
    </row>
    <row r="11" spans="1:14" ht="43.5" customHeight="1">
      <c r="A11" s="2"/>
      <c r="B11" s="2"/>
      <c r="C11" s="2"/>
      <c r="D11" s="2"/>
      <c r="E11" s="2"/>
      <c r="F11" s="2"/>
      <c r="G11" s="2"/>
      <c r="H11" s="2"/>
      <c r="I11" s="2"/>
      <c r="J11" s="187" t="s">
        <v>274</v>
      </c>
      <c r="K11" s="187"/>
      <c r="L11" s="187" t="s">
        <v>275</v>
      </c>
      <c r="M11" s="187"/>
      <c r="N11" s="2"/>
    </row>
    <row r="12" spans="1:14" ht="25.5">
      <c r="A12" s="2"/>
      <c r="B12" s="2"/>
      <c r="C12" s="168" t="s">
        <v>234</v>
      </c>
      <c r="D12" s="169"/>
      <c r="E12" s="174" t="s">
        <v>235</v>
      </c>
      <c r="F12" s="174" t="s">
        <v>236</v>
      </c>
      <c r="G12" s="174" t="s">
        <v>237</v>
      </c>
      <c r="H12" s="174" t="s">
        <v>238</v>
      </c>
      <c r="I12" s="186" t="s">
        <v>276</v>
      </c>
      <c r="J12" s="9" t="s">
        <v>277</v>
      </c>
      <c r="K12" s="9" t="s">
        <v>278</v>
      </c>
      <c r="L12" s="9" t="s">
        <v>279</v>
      </c>
      <c r="M12" s="9" t="s">
        <v>278</v>
      </c>
      <c r="N12" s="9" t="s">
        <v>280</v>
      </c>
    </row>
    <row r="13" spans="1:14">
      <c r="A13" s="2"/>
      <c r="B13" s="2"/>
      <c r="C13" s="170"/>
      <c r="D13" s="169"/>
      <c r="E13" s="175"/>
      <c r="F13" s="175"/>
      <c r="G13" s="175"/>
      <c r="H13" s="175"/>
      <c r="I13" s="186"/>
      <c r="J13" s="11"/>
      <c r="K13" s="11"/>
      <c r="L13" s="11"/>
      <c r="M13" s="11"/>
      <c r="N13" s="11"/>
    </row>
    <row r="14" spans="1:14" ht="15.75" thickBot="1">
      <c r="A14" s="2"/>
      <c r="B14" s="2"/>
      <c r="C14" s="68" t="s">
        <v>239</v>
      </c>
      <c r="D14" s="69" t="s">
        <v>240</v>
      </c>
      <c r="E14" s="69" t="s">
        <v>241</v>
      </c>
      <c r="F14" s="69" t="s">
        <v>241</v>
      </c>
      <c r="G14" s="69" t="s">
        <v>241</v>
      </c>
      <c r="H14" s="69" t="s">
        <v>241</v>
      </c>
      <c r="I14" s="108" t="s">
        <v>217</v>
      </c>
      <c r="J14" s="13" t="s">
        <v>241</v>
      </c>
      <c r="K14" s="13" t="s">
        <v>281</v>
      </c>
      <c r="L14" s="13" t="s">
        <v>241</v>
      </c>
      <c r="M14" s="13" t="s">
        <v>281</v>
      </c>
      <c r="N14" s="13" t="s">
        <v>281</v>
      </c>
    </row>
    <row r="15" spans="1:14" ht="15.75" thickTop="1">
      <c r="A15" s="2"/>
      <c r="B15" s="2"/>
      <c r="C15" s="70" t="s">
        <v>282</v>
      </c>
      <c r="D15" s="71" t="s">
        <v>244</v>
      </c>
      <c r="E15" s="116">
        <v>2.7562929999999999</v>
      </c>
      <c r="F15" s="116">
        <v>20.876588999999999</v>
      </c>
      <c r="G15" s="116">
        <v>15.013811</v>
      </c>
      <c r="H15" s="116">
        <v>-4.849145</v>
      </c>
      <c r="I15" s="114">
        <f>(($E$5*3)+($E$6*0))/3</f>
        <v>0.35506199999999999</v>
      </c>
      <c r="J15" s="109">
        <f>ROUND(($F15*I15)+$G15+$H15,6)</f>
        <v>17.577148999999999</v>
      </c>
      <c r="K15" s="18">
        <f>J15*$E$3</f>
        <v>1757714.9</v>
      </c>
      <c r="L15" s="109">
        <f>ROUND(($F15*$E$6)+$G15+$H15,6)</f>
        <v>15.383813</v>
      </c>
      <c r="M15" s="18">
        <f>L15*$E$3</f>
        <v>1538381.3</v>
      </c>
      <c r="N15" s="112">
        <f>K15-M15</f>
        <v>219333.59999999986</v>
      </c>
    </row>
    <row r="16" spans="1:14">
      <c r="A16" s="2"/>
      <c r="B16" s="2"/>
      <c r="C16" s="73" t="s">
        <v>283</v>
      </c>
      <c r="D16" s="71" t="s">
        <v>244</v>
      </c>
      <c r="E16" s="117">
        <v>4.1260820000000002</v>
      </c>
      <c r="F16" s="117">
        <v>19.849129999999999</v>
      </c>
      <c r="G16" s="117">
        <v>18.845468</v>
      </c>
      <c r="H16" s="117">
        <v>-0.43259999999999998</v>
      </c>
      <c r="I16" s="115">
        <f>(($E$5*2)+($E$6*1))/3</f>
        <v>0.32004133333333334</v>
      </c>
      <c r="J16" s="110">
        <f>ROUND(($F16*I16)+$G16+$H16,6)</f>
        <v>24.765409999999999</v>
      </c>
      <c r="K16" s="18">
        <f t="shared" ref="K16:M18" si="0">J16*$E$3</f>
        <v>2476541</v>
      </c>
      <c r="L16" s="109">
        <f t="shared" ref="L16:L18" si="1">ROUND(($F16*$E$6)+$G16+$H16,6)</f>
        <v>23.375150999999999</v>
      </c>
      <c r="M16" s="18">
        <f t="shared" si="0"/>
        <v>2337515.1</v>
      </c>
      <c r="N16" s="112">
        <f t="shared" ref="N16:N18" si="2">K16-M16</f>
        <v>139025.89999999991</v>
      </c>
    </row>
    <row r="17" spans="1:14">
      <c r="A17" s="2"/>
      <c r="B17" s="2"/>
      <c r="C17" s="73" t="s">
        <v>284</v>
      </c>
      <c r="D17" s="71" t="s">
        <v>244</v>
      </c>
      <c r="E17" s="118">
        <v>4.0378699999999998</v>
      </c>
      <c r="F17" s="118">
        <v>18.772316</v>
      </c>
      <c r="G17" s="118">
        <v>17.540621999999999</v>
      </c>
      <c r="H17" s="118">
        <v>-0.22872600000000001</v>
      </c>
      <c r="I17" s="114">
        <f>(($E$5*1)+($E$6*2))/3</f>
        <v>0.28502066666666664</v>
      </c>
      <c r="J17" s="110">
        <f>ROUND(($F17*I17)+$G17+$H17,6)</f>
        <v>22.662393999999999</v>
      </c>
      <c r="K17" s="18">
        <f t="shared" si="0"/>
        <v>2266239.4</v>
      </c>
      <c r="L17" s="109">
        <f t="shared" si="1"/>
        <v>22.004975000000002</v>
      </c>
      <c r="M17" s="18">
        <f t="shared" si="0"/>
        <v>2200497.5</v>
      </c>
      <c r="N17" s="112">
        <f t="shared" si="2"/>
        <v>65741.899999999907</v>
      </c>
    </row>
    <row r="18" spans="1:14">
      <c r="C18" s="73" t="s">
        <v>285</v>
      </c>
      <c r="D18" s="71" t="s">
        <v>244</v>
      </c>
      <c r="E18" s="117">
        <v>4.7706660000000003</v>
      </c>
      <c r="F18" s="117">
        <v>19.798914</v>
      </c>
      <c r="G18" s="117">
        <v>18.616689999999998</v>
      </c>
      <c r="H18" s="117">
        <v>-0.95847099999999996</v>
      </c>
      <c r="I18" s="115">
        <f>(($E$5*0)+($E$6*3))/3</f>
        <v>0.25</v>
      </c>
      <c r="J18" s="110">
        <f>ROUND(($F18*I18)+$G18+$H18,6)</f>
        <v>22.607948</v>
      </c>
      <c r="K18" s="18">
        <f t="shared" si="0"/>
        <v>2260794.7999999998</v>
      </c>
      <c r="L18" s="109">
        <f t="shared" si="1"/>
        <v>22.607948</v>
      </c>
      <c r="M18" s="18">
        <f t="shared" si="0"/>
        <v>2260794.7999999998</v>
      </c>
      <c r="N18" s="112">
        <f t="shared" si="2"/>
        <v>0</v>
      </c>
    </row>
    <row r="20" spans="1:14">
      <c r="M20" s="111" t="s">
        <v>286</v>
      </c>
      <c r="N20" s="113">
        <f>SUM(N15:N18)</f>
        <v>424101.39999999967</v>
      </c>
    </row>
  </sheetData>
  <mergeCells count="8">
    <mergeCell ref="I12:I13"/>
    <mergeCell ref="J11:K11"/>
    <mergeCell ref="L11:M11"/>
    <mergeCell ref="C12:D13"/>
    <mergeCell ref="E12:E13"/>
    <mergeCell ref="F12:F13"/>
    <mergeCell ref="G12:G13"/>
    <mergeCell ref="H12:H13"/>
  </mergeCells>
  <conditionalFormatting sqref="E15:J18">
    <cfRule type="cellIs" dxfId="2" priority="14" operator="equal">
      <formula>0</formula>
    </cfRule>
  </conditionalFormatting>
  <conditionalFormatting sqref="K16:L18 K15 M15:M18">
    <cfRule type="cellIs" dxfId="1" priority="12" operator="equal">
      <formula>0</formula>
    </cfRule>
  </conditionalFormatting>
  <conditionalFormatting sqref="L15:L18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D4FF6-8B47-48CC-8506-2D7B5D2DDD74}">
  <sheetPr>
    <tabColor theme="9" tint="0.59999389629810485"/>
  </sheetPr>
  <dimension ref="A1:K33"/>
  <sheetViews>
    <sheetView showGridLines="0" workbookViewId="0">
      <selection activeCell="L10" sqref="L10"/>
    </sheetView>
  </sheetViews>
  <sheetFormatPr defaultColWidth="9.140625" defaultRowHeight="12.75"/>
  <cols>
    <col min="1" max="1" width="1.7109375" style="121" customWidth="1"/>
    <col min="2" max="2" width="9" style="121" customWidth="1"/>
    <col min="3" max="3" width="64.42578125" style="121" customWidth="1"/>
    <col min="4" max="7" width="11" style="121" customWidth="1"/>
    <col min="8" max="11" width="11.85546875" style="121" customWidth="1"/>
    <col min="12" max="12" width="18.28515625" style="121" bestFit="1" customWidth="1"/>
    <col min="13" max="13" width="16.28515625" style="121" bestFit="1" customWidth="1"/>
    <col min="14" max="14" width="11.42578125" style="121" bestFit="1" customWidth="1"/>
    <col min="15" max="15" width="17.28515625" style="121" customWidth="1"/>
    <col min="16" max="17" width="16.7109375" style="121" bestFit="1" customWidth="1"/>
    <col min="18" max="16384" width="9.140625" style="121"/>
  </cols>
  <sheetData>
    <row r="1" spans="1:11">
      <c r="A1" s="120" t="s">
        <v>287</v>
      </c>
      <c r="C1" s="120"/>
      <c r="D1" s="120"/>
      <c r="E1" s="120"/>
      <c r="F1" s="120"/>
      <c r="G1" s="122" t="s">
        <v>288</v>
      </c>
    </row>
    <row r="2" spans="1:11">
      <c r="B2" s="123"/>
      <c r="C2" s="124"/>
      <c r="D2" s="125"/>
      <c r="E2" s="125"/>
      <c r="F2" s="125"/>
    </row>
    <row r="3" spans="1:11" ht="15">
      <c r="B3" s="123"/>
      <c r="C3" s="124"/>
      <c r="D3" s="188" t="s">
        <v>289</v>
      </c>
      <c r="E3" s="189"/>
      <c r="F3" s="189"/>
      <c r="G3" s="190"/>
      <c r="H3" s="126"/>
    </row>
    <row r="4" spans="1:11" ht="15.75" thickBot="1">
      <c r="B4" s="191" t="s">
        <v>290</v>
      </c>
      <c r="C4" s="192"/>
      <c r="D4" s="127" t="s">
        <v>291</v>
      </c>
      <c r="E4" s="127" t="s">
        <v>292</v>
      </c>
      <c r="F4" s="127" t="s">
        <v>293</v>
      </c>
      <c r="G4" s="127" t="s">
        <v>294</v>
      </c>
      <c r="H4" s="128" t="s">
        <v>295</v>
      </c>
      <c r="I4" s="128" t="s">
        <v>296</v>
      </c>
      <c r="J4" s="128" t="s">
        <v>297</v>
      </c>
      <c r="K4" s="128" t="s">
        <v>298</v>
      </c>
    </row>
    <row r="5" spans="1:11" ht="15.75" thickTop="1">
      <c r="B5" s="129" t="s">
        <v>299</v>
      </c>
      <c r="C5" s="130" t="s">
        <v>300</v>
      </c>
      <c r="D5" s="131">
        <v>0.24841564300743138</v>
      </c>
      <c r="E5" s="131">
        <v>0.24317807425641147</v>
      </c>
      <c r="F5" s="131">
        <v>0.22656154584943033</v>
      </c>
      <c r="G5" s="131">
        <v>0.23425030981600636</v>
      </c>
      <c r="H5" s="131">
        <v>0.23425030981600636</v>
      </c>
      <c r="I5" s="131">
        <v>0.23425030981600636</v>
      </c>
      <c r="J5" s="131">
        <v>0.23425030981600636</v>
      </c>
      <c r="K5" s="131">
        <v>0.23425030981600636</v>
      </c>
    </row>
    <row r="6" spans="1:11" ht="15">
      <c r="B6" s="132" t="s">
        <v>301</v>
      </c>
      <c r="C6" s="133" t="s">
        <v>302</v>
      </c>
      <c r="D6" s="134">
        <v>0.75158435699256865</v>
      </c>
      <c r="E6" s="134">
        <v>0.75682192574358853</v>
      </c>
      <c r="F6" s="134">
        <v>0.77343845415056967</v>
      </c>
      <c r="G6" s="134">
        <v>0.76574969018399364</v>
      </c>
      <c r="H6" s="134">
        <v>0.76574969018399364</v>
      </c>
      <c r="I6" s="134">
        <v>0.76574969018399364</v>
      </c>
      <c r="J6" s="134">
        <v>0.76574969018399364</v>
      </c>
      <c r="K6" s="134">
        <v>0.76574969018399364</v>
      </c>
    </row>
    <row r="7" spans="1:11" ht="15">
      <c r="B7" s="135" t="s">
        <v>303</v>
      </c>
      <c r="C7" s="136" t="s">
        <v>304</v>
      </c>
      <c r="D7" s="137">
        <v>3366.0027746980054</v>
      </c>
      <c r="E7" s="137">
        <v>3434.6163085355656</v>
      </c>
      <c r="F7" s="137">
        <v>3604.2859220301375</v>
      </c>
      <c r="G7" s="137">
        <v>3594.2526211206873</v>
      </c>
      <c r="H7" s="137">
        <v>3594.2526211206873</v>
      </c>
      <c r="I7" s="137">
        <v>3594.2526211206873</v>
      </c>
      <c r="J7" s="137">
        <v>3594.2526211206873</v>
      </c>
      <c r="K7" s="137">
        <v>3594.2526211206873</v>
      </c>
    </row>
    <row r="8" spans="1:11" ht="15" customHeight="1">
      <c r="B8" s="193" t="s">
        <v>305</v>
      </c>
      <c r="C8" s="193"/>
      <c r="D8" s="193"/>
      <c r="E8" s="193"/>
      <c r="F8" s="193"/>
      <c r="G8" s="193"/>
      <c r="H8" s="138"/>
      <c r="I8" s="138"/>
      <c r="J8" s="138"/>
      <c r="K8" s="138"/>
    </row>
    <row r="9" spans="1:11" ht="14.25" customHeight="1">
      <c r="B9" s="139" t="s">
        <v>306</v>
      </c>
      <c r="C9" s="140" t="s">
        <v>307</v>
      </c>
      <c r="D9" s="141">
        <v>389.89152529040371</v>
      </c>
      <c r="E9" s="141">
        <v>387.36701024624239</v>
      </c>
      <c r="F9" s="141">
        <v>372.15605377374021</v>
      </c>
      <c r="G9" s="141">
        <v>377.18913507339664</v>
      </c>
      <c r="H9" s="156">
        <f>$G$9-H31</f>
        <v>374.68913507339664</v>
      </c>
      <c r="I9" s="156">
        <f t="shared" ref="I9:K9" si="0">$G$9-I31</f>
        <v>372.18913507339664</v>
      </c>
      <c r="J9" s="156">
        <f t="shared" si="0"/>
        <v>369.68913507339664</v>
      </c>
      <c r="K9" s="156">
        <f t="shared" si="0"/>
        <v>367.18913507339664</v>
      </c>
    </row>
    <row r="10" spans="1:11" ht="15">
      <c r="B10" s="142" t="s">
        <v>308</v>
      </c>
      <c r="C10" s="143" t="s">
        <v>309</v>
      </c>
      <c r="D10" s="144">
        <v>451.02890136224931</v>
      </c>
      <c r="E10" s="144">
        <v>446.8424575613858</v>
      </c>
      <c r="F10" s="144">
        <v>439.46726886926223</v>
      </c>
      <c r="G10" s="144">
        <v>455.24933360557912</v>
      </c>
      <c r="H10" s="144">
        <v>455.24933360557912</v>
      </c>
      <c r="I10" s="144">
        <v>455.24933360557912</v>
      </c>
      <c r="J10" s="144">
        <v>455.24933360557912</v>
      </c>
      <c r="K10" s="144">
        <v>455.24933360557912</v>
      </c>
    </row>
    <row r="11" spans="1:11" ht="15">
      <c r="B11" s="139" t="s">
        <v>310</v>
      </c>
      <c r="C11" s="140" t="s">
        <v>311</v>
      </c>
      <c r="D11" s="141">
        <v>10.479059985350005</v>
      </c>
      <c r="E11" s="141">
        <v>9.8592081315499946</v>
      </c>
      <c r="F11" s="141">
        <v>9.8922181888500038</v>
      </c>
      <c r="G11" s="141">
        <v>9.8807264053500052</v>
      </c>
      <c r="H11" s="141">
        <v>9.8807264053500052</v>
      </c>
      <c r="I11" s="141">
        <v>9.8807264053500052</v>
      </c>
      <c r="J11" s="141">
        <v>9.8807264053500052</v>
      </c>
      <c r="K11" s="141">
        <v>9.8807264053500052</v>
      </c>
    </row>
    <row r="12" spans="1:11" ht="15">
      <c r="B12" s="142" t="s">
        <v>312</v>
      </c>
      <c r="C12" s="143" t="s">
        <v>313</v>
      </c>
      <c r="D12" s="144">
        <v>16.113974759757536</v>
      </c>
      <c r="E12" s="144">
        <v>15.574174294843839</v>
      </c>
      <c r="F12" s="144">
        <v>16.299089903724383</v>
      </c>
      <c r="G12" s="144">
        <v>16.205153978779535</v>
      </c>
      <c r="H12" s="144">
        <v>16.205153978779535</v>
      </c>
      <c r="I12" s="144">
        <v>16.205153978779535</v>
      </c>
      <c r="J12" s="144">
        <v>16.205153978779535</v>
      </c>
      <c r="K12" s="144">
        <v>16.205153978779535</v>
      </c>
    </row>
    <row r="13" spans="1:11" ht="15">
      <c r="B13" s="139"/>
      <c r="C13" s="140" t="s">
        <v>314</v>
      </c>
      <c r="D13" s="141">
        <v>7.0879567782062622</v>
      </c>
      <c r="E13" s="141">
        <v>7.109626723637092</v>
      </c>
      <c r="F13" s="141">
        <v>8.7329818380768813</v>
      </c>
      <c r="G13" s="141">
        <v>0</v>
      </c>
      <c r="H13" s="141">
        <v>0</v>
      </c>
      <c r="I13" s="141">
        <v>0</v>
      </c>
      <c r="J13" s="141">
        <v>0</v>
      </c>
      <c r="K13" s="141">
        <v>0</v>
      </c>
    </row>
    <row r="14" spans="1:11" ht="15">
      <c r="B14" s="142"/>
      <c r="C14" s="143" t="s">
        <v>315</v>
      </c>
      <c r="D14" s="144">
        <v>1.94</v>
      </c>
      <c r="E14" s="144">
        <v>1.94</v>
      </c>
      <c r="F14" s="144">
        <v>2.3849872587066017</v>
      </c>
      <c r="G14" s="144">
        <v>0</v>
      </c>
      <c r="H14" s="144">
        <v>0</v>
      </c>
      <c r="I14" s="144">
        <v>0</v>
      </c>
      <c r="J14" s="144">
        <v>0</v>
      </c>
      <c r="K14" s="144">
        <v>0</v>
      </c>
    </row>
    <row r="15" spans="1:11" ht="15.75" thickBot="1">
      <c r="B15" s="194" t="s">
        <v>316</v>
      </c>
      <c r="C15" s="194"/>
      <c r="D15" s="194"/>
      <c r="E15" s="194"/>
      <c r="F15" s="194"/>
      <c r="G15" s="194"/>
    </row>
    <row r="16" spans="1:11" ht="15.75" thickTop="1">
      <c r="B16" s="139"/>
      <c r="C16" s="140" t="s">
        <v>317</v>
      </c>
      <c r="D16" s="141">
        <v>2.5</v>
      </c>
      <c r="E16" s="141">
        <v>2.5</v>
      </c>
      <c r="F16" s="141">
        <v>2.5</v>
      </c>
      <c r="G16" s="141">
        <v>2.5</v>
      </c>
      <c r="H16" s="141">
        <v>2.5</v>
      </c>
      <c r="I16" s="141">
        <v>2.5</v>
      </c>
      <c r="J16" s="141">
        <v>2.5</v>
      </c>
      <c r="K16" s="141">
        <v>2.5</v>
      </c>
    </row>
    <row r="17" spans="2:11" ht="15">
      <c r="B17" s="142"/>
      <c r="C17" s="143" t="s">
        <v>318</v>
      </c>
      <c r="D17" s="145">
        <v>0.20800000000000002</v>
      </c>
      <c r="E17" s="145">
        <v>0.14199999999999999</v>
      </c>
      <c r="F17" s="145">
        <v>0.14199999999999999</v>
      </c>
      <c r="G17" s="145">
        <v>0.14199999999999999</v>
      </c>
      <c r="H17" s="145">
        <v>0.14199999999999999</v>
      </c>
      <c r="I17" s="145">
        <v>0.14199999999999999</v>
      </c>
      <c r="J17" s="145">
        <v>0.14199999999999999</v>
      </c>
      <c r="K17" s="145">
        <v>0.14199999999999999</v>
      </c>
    </row>
    <row r="18" spans="2:11" ht="15">
      <c r="B18" s="139"/>
      <c r="C18" s="140" t="s">
        <v>319</v>
      </c>
      <c r="D18" s="146">
        <v>1.1299999999999999</v>
      </c>
      <c r="E18" s="146">
        <v>1.12774</v>
      </c>
      <c r="F18" s="146">
        <v>1.1680925</v>
      </c>
      <c r="G18" s="146">
        <v>1.1680925</v>
      </c>
      <c r="H18" s="146">
        <v>1.1680925</v>
      </c>
      <c r="I18" s="146">
        <v>1.1680925</v>
      </c>
      <c r="J18" s="146">
        <v>1.1680925</v>
      </c>
      <c r="K18" s="146">
        <v>1.1680925</v>
      </c>
    </row>
    <row r="19" spans="2:11" ht="15">
      <c r="B19" s="142"/>
      <c r="C19" s="143" t="s">
        <v>320</v>
      </c>
      <c r="D19" s="144">
        <v>209.96</v>
      </c>
      <c r="E19" s="144">
        <v>196.38089610931399</v>
      </c>
      <c r="F19" s="144">
        <v>196.38089610931399</v>
      </c>
      <c r="G19" s="144">
        <v>196.38089610931399</v>
      </c>
      <c r="H19" s="144">
        <v>196.38089610931399</v>
      </c>
      <c r="I19" s="144">
        <v>196.38089610931399</v>
      </c>
      <c r="J19" s="144">
        <v>196.38089610931399</v>
      </c>
      <c r="K19" s="144">
        <v>196.38089610931399</v>
      </c>
    </row>
    <row r="20" spans="2:11" ht="15">
      <c r="B20" s="139"/>
      <c r="C20" s="140" t="s">
        <v>321</v>
      </c>
      <c r="D20" s="141">
        <v>0</v>
      </c>
      <c r="E20" s="141">
        <v>8.2781158689600005</v>
      </c>
      <c r="F20" s="141">
        <v>8.7313184985600003</v>
      </c>
      <c r="G20" s="141">
        <v>0</v>
      </c>
      <c r="H20" s="141">
        <v>0</v>
      </c>
      <c r="I20" s="141">
        <v>0</v>
      </c>
      <c r="J20" s="141">
        <v>0</v>
      </c>
      <c r="K20" s="141">
        <v>0</v>
      </c>
    </row>
    <row r="21" spans="2:11" ht="15">
      <c r="B21" s="142"/>
      <c r="C21" s="143" t="s">
        <v>322</v>
      </c>
      <c r="D21" s="144">
        <v>367.8945132743363</v>
      </c>
      <c r="E21" s="144">
        <v>357.77791300792671</v>
      </c>
      <c r="F21" s="144">
        <v>344.58601863728029</v>
      </c>
      <c r="G21" s="144">
        <v>360.61957606480524</v>
      </c>
      <c r="H21" s="144">
        <v>360.61957606480524</v>
      </c>
      <c r="I21" s="144">
        <v>360.61957606480524</v>
      </c>
      <c r="J21" s="144">
        <v>360.61957606480524</v>
      </c>
      <c r="K21" s="144">
        <v>360.61957606480524</v>
      </c>
    </row>
    <row r="22" spans="2:11" ht="15">
      <c r="B22" s="139"/>
      <c r="C22" s="140" t="s">
        <v>323</v>
      </c>
      <c r="D22" s="141">
        <v>-16.84905523786114</v>
      </c>
      <c r="E22" s="141">
        <v>-24.419470514678611</v>
      </c>
      <c r="F22" s="141">
        <v>-21.222040557089613</v>
      </c>
      <c r="G22" s="141">
        <v>-16.569559008591398</v>
      </c>
      <c r="H22" s="141">
        <f>H21-H9</f>
        <v>-14.069559008591398</v>
      </c>
      <c r="I22" s="141">
        <f t="shared" ref="I22:K22" si="1">I21-I9</f>
        <v>-11.569559008591398</v>
      </c>
      <c r="J22" s="141">
        <f t="shared" si="1"/>
        <v>-9.0695590085913977</v>
      </c>
      <c r="K22" s="141">
        <f t="shared" si="1"/>
        <v>-6.5695590085913977</v>
      </c>
    </row>
    <row r="23" spans="2:11" ht="15">
      <c r="B23" s="142" t="s">
        <v>324</v>
      </c>
      <c r="C23" s="143" t="s">
        <v>325</v>
      </c>
      <c r="D23" s="144">
        <v>74.934229999999971</v>
      </c>
      <c r="E23" s="144">
        <v>73.402119999999982</v>
      </c>
      <c r="F23" s="144">
        <v>72.531019999999998</v>
      </c>
      <c r="G23" s="144">
        <v>72.442819999999998</v>
      </c>
      <c r="H23" s="144">
        <v>72.442819999999998</v>
      </c>
      <c r="I23" s="144">
        <v>72.442819999999998</v>
      </c>
      <c r="J23" s="144">
        <v>72.442819999999998</v>
      </c>
      <c r="K23" s="144">
        <v>72.442819999999998</v>
      </c>
    </row>
    <row r="24" spans="2:11" ht="15">
      <c r="B24" s="139" t="s">
        <v>326</v>
      </c>
      <c r="C24" s="140" t="s">
        <v>327</v>
      </c>
      <c r="D24" s="146">
        <v>-0.22485124939378368</v>
      </c>
      <c r="E24" s="146">
        <v>-0.33268072522535613</v>
      </c>
      <c r="F24" s="146">
        <v>-0.29259261150731941</v>
      </c>
      <c r="G24" s="146">
        <v>-0.22872603535576608</v>
      </c>
      <c r="H24" s="146">
        <f>+H22/H23</f>
        <v>-0.19421605907378259</v>
      </c>
      <c r="I24" s="146">
        <f t="shared" ref="I24:K24" si="2">+I22/I23</f>
        <v>-0.15970608279179907</v>
      </c>
      <c r="J24" s="146">
        <f t="shared" si="2"/>
        <v>-0.12519610650981558</v>
      </c>
      <c r="K24" s="146">
        <f t="shared" si="2"/>
        <v>-9.0686130227832076E-2</v>
      </c>
    </row>
    <row r="25" spans="2:11" ht="15.75" thickBot="1">
      <c r="B25" s="194" t="s">
        <v>328</v>
      </c>
      <c r="C25" s="194"/>
      <c r="D25" s="194"/>
      <c r="E25" s="194"/>
      <c r="F25" s="194"/>
      <c r="G25" s="194"/>
    </row>
    <row r="26" spans="2:11" ht="15.75" thickTop="1">
      <c r="B26" s="147" t="s">
        <v>329</v>
      </c>
      <c r="C26" s="148" t="s">
        <v>330</v>
      </c>
      <c r="D26" s="149">
        <v>53.143217559830305</v>
      </c>
      <c r="E26" s="149">
        <v>53.772793629034652</v>
      </c>
      <c r="F26" s="149">
        <v>57.495437936363842</v>
      </c>
      <c r="G26" s="149">
        <v>56.861767103903233</v>
      </c>
      <c r="H26" s="149">
        <v>56.861767103903233</v>
      </c>
      <c r="I26" s="149">
        <v>56.861767103903233</v>
      </c>
      <c r="J26" s="149">
        <v>56.861767103903233</v>
      </c>
      <c r="K26" s="149">
        <v>56.861767103903233</v>
      </c>
    </row>
    <row r="27" spans="2:11" ht="15" customHeight="1">
      <c r="B27" s="139" t="s">
        <v>331</v>
      </c>
      <c r="C27" s="140" t="s">
        <v>332</v>
      </c>
      <c r="D27" s="150">
        <v>-104.38611810212143</v>
      </c>
      <c r="E27" s="146">
        <v>-106.27355489215248</v>
      </c>
      <c r="F27" s="146">
        <v>-99.980266276206223</v>
      </c>
      <c r="G27" s="146">
        <v>-100.11803768098289</v>
      </c>
      <c r="H27" s="146">
        <v>-100.11803768098289</v>
      </c>
      <c r="I27" s="146">
        <v>-100.11803768098289</v>
      </c>
      <c r="J27" s="146">
        <v>-100.11803768098289</v>
      </c>
      <c r="K27" s="146">
        <v>-100.11803768098289</v>
      </c>
    </row>
    <row r="28" spans="2:11" ht="15" customHeight="1">
      <c r="B28" s="142" t="s">
        <v>333</v>
      </c>
      <c r="C28" s="143" t="s">
        <v>334</v>
      </c>
      <c r="D28" s="137">
        <v>13.980614766834359</v>
      </c>
      <c r="E28" s="151">
        <v>15.576866855566244</v>
      </c>
      <c r="F28" s="151">
        <v>14.336743801843635</v>
      </c>
      <c r="G28" s="151">
        <v>15.634241537207776</v>
      </c>
      <c r="H28" s="151">
        <v>15.634241537207776</v>
      </c>
      <c r="I28" s="151">
        <v>15.634241537207776</v>
      </c>
      <c r="J28" s="151">
        <v>15.634241537207776</v>
      </c>
      <c r="K28" s="151">
        <v>15.634241537207776</v>
      </c>
    </row>
    <row r="29" spans="2:11" ht="15" customHeight="1">
      <c r="B29" s="139" t="s">
        <v>335</v>
      </c>
      <c r="C29" s="140" t="s">
        <v>336</v>
      </c>
      <c r="D29" s="146">
        <v>49.831415663609931</v>
      </c>
      <c r="E29" s="146">
        <v>50.606322768668718</v>
      </c>
      <c r="F29" s="146">
        <v>50.473749676307463</v>
      </c>
      <c r="G29" s="146">
        <v>50.438990139782149</v>
      </c>
      <c r="H29" s="146">
        <v>50.438990139782149</v>
      </c>
      <c r="I29" s="146">
        <v>50.438990139782149</v>
      </c>
      <c r="J29" s="146">
        <v>50.438990139782149</v>
      </c>
      <c r="K29" s="146">
        <v>50.438990139782149</v>
      </c>
    </row>
    <row r="31" spans="2:11">
      <c r="G31" s="152" t="s">
        <v>337</v>
      </c>
      <c r="H31" s="155">
        <v>2.5</v>
      </c>
      <c r="I31" s="155">
        <v>5</v>
      </c>
      <c r="J31" s="155">
        <v>7.5</v>
      </c>
      <c r="K31" s="155">
        <v>10</v>
      </c>
    </row>
    <row r="33" spans="7:11">
      <c r="G33" s="154" t="s">
        <v>338</v>
      </c>
      <c r="H33" s="153">
        <f>$G$24-H24</f>
        <v>-3.450997628198349E-2</v>
      </c>
      <c r="I33" s="153">
        <f t="shared" ref="I33:K33" si="3">$G$24-I24</f>
        <v>-6.9019952563967008E-2</v>
      </c>
      <c r="J33" s="153">
        <f t="shared" si="3"/>
        <v>-0.1035299288459505</v>
      </c>
      <c r="K33" s="153">
        <f t="shared" si="3"/>
        <v>-0.13803990512793402</v>
      </c>
    </row>
  </sheetData>
  <mergeCells count="5">
    <mergeCell ref="D3:G3"/>
    <mergeCell ref="B4:C4"/>
    <mergeCell ref="B8:G8"/>
    <mergeCell ref="B15:G15"/>
    <mergeCell ref="B25:G25"/>
  </mergeCells>
  <hyperlinks>
    <hyperlink ref="G1" location="Index!A1" display="Return to Index" xr:uid="{E794C34D-6A44-475D-9527-0D4271650FA7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2" ma:contentTypeDescription="Create a new document." ma:contentTypeScope="" ma:versionID="2474c7f4549ad8682880aca525ed79ee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496125ef1f1b50d60b2c8ba73c0e8f8d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43F289B-7EA2-4519-9585-77689F22927F}"/>
</file>

<file path=customXml/itemProps2.xml><?xml version="1.0" encoding="utf-8"?>
<ds:datastoreItem xmlns:ds="http://schemas.openxmlformats.org/officeDocument/2006/customXml" ds:itemID="{6C13CF52-E477-4DEB-BDDA-FC526C5451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Andrew Pace</dc:creator>
  <cp:keywords/>
  <dc:description/>
  <cp:lastModifiedBy>Akhtar (ESO), Shazia</cp:lastModifiedBy>
  <cp:revision/>
  <dcterms:created xsi:type="dcterms:W3CDTF">2019-08-23T10:09:36Z</dcterms:created>
  <dcterms:modified xsi:type="dcterms:W3CDTF">2022-11-18T09:39:59Z</dcterms:modified>
  <cp:category/>
  <cp:contentStatus/>
</cp:coreProperties>
</file>