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mc:AlternateContent xmlns:mc="http://schemas.openxmlformats.org/markup-compatibility/2006">
    <mc:Choice Requires="x15">
      <x15ac:absPath xmlns:x15ac="http://schemas.microsoft.com/office/spreadsheetml/2010/11/ac" url="https://nationalgridplc.sharepoint.com/sites/GRP-INT-UK-OperateObeya/Shared Documents/05 - Stability Workstream/Stability Pathfinder/Stability Phase 3/05 Tender Pack/7. Final Tender Pack - Ariba/2. Tender Information/"/>
    </mc:Choice>
  </mc:AlternateContent>
  <xr:revisionPtr revIDLastSave="363" documentId="8_{A3516623-390E-4C60-B9E8-C1BEFDE74538}" xr6:coauthVersionLast="46" xr6:coauthVersionMax="47" xr10:uidLastSave="{77D54186-A846-42F4-8A00-9945E23CDB42}"/>
  <workbookProtection workbookAlgorithmName="SHA-512" workbookHashValue="02aiTbTOX7flBIp5MVDBzwkzhgM4Jmi9aycHU2NSJ2iHNmpjF5SK+K/3WcvpifUSNsM7xy7cOfE1+rPtkBiLiw==" workbookSaltValue="DfHzRmYMKM2MLreVNf+2YA==" workbookSpinCount="100000" lockStructure="1"/>
  <bookViews>
    <workbookView xWindow="-110" yWindow="-110" windowWidth="19420" windowHeight="10420" tabRatio="540" xr2:uid="{00000000-000D-0000-FFFF-FFFF00000000}"/>
  </bookViews>
  <sheets>
    <sheet name="Note" sheetId="1" r:id="rId1"/>
    <sheet name="1. Phase 3 Site Data" sheetId="7" r:id="rId2"/>
    <sheet name="2. System Impedance" sheetId="9" r:id="rId3"/>
    <sheet name="3. Fault Impedance" sheetId="12" r:id="rId4"/>
    <sheet name="4. Effectiveness Factors" sheetId="5" r:id="rId5"/>
    <sheet name="5. Sizing Guidance" sheetId="14" r:id="rId6"/>
    <sheet name="6. Reserved Bay Size check" sheetId="16" r:id="rId7"/>
    <sheet name="Reserved Sites(to be hidden)" sheetId="17" state="hidden" r:id="rId8"/>
    <sheet name="6. All Sites" sheetId="15" state="hidden" r:id="rId9"/>
  </sheets>
  <definedNames>
    <definedName name="_xlnm._FilterDatabase" localSheetId="2" hidden="1">'2. System Impedance'!$A$1:$I$105</definedName>
    <definedName name="_xlnm._FilterDatabase" localSheetId="3" hidden="1">'3. Fault Impedance'!$A$2:$S$106</definedName>
    <definedName name="_xlnm._FilterDatabase" localSheetId="4" hidden="1">'4. Effectiveness Factors'!$A$2:$K$105</definedName>
    <definedName name="_xlnm._FilterDatabase" localSheetId="8" hidden="1">'6. All Sites'!$A$2:$A$105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28" i="17" l="1"/>
  <c r="G28" i="17" s="1"/>
  <c r="D28" i="17"/>
  <c r="H28" i="17" s="1"/>
  <c r="E27" i="17"/>
  <c r="G27" i="17" s="1"/>
  <c r="D27" i="17"/>
  <c r="H27" i="17" s="1"/>
  <c r="E26" i="17"/>
  <c r="G26" i="17" s="1"/>
  <c r="D26" i="17"/>
  <c r="H26" i="17" s="1"/>
  <c r="E25" i="17"/>
  <c r="G25" i="17" s="1"/>
  <c r="D25" i="17"/>
  <c r="H25" i="17" s="1"/>
  <c r="E24" i="17"/>
  <c r="G24" i="17" s="1"/>
  <c r="D24" i="17"/>
  <c r="H24" i="17" s="1"/>
  <c r="E23" i="17"/>
  <c r="G23" i="17" s="1"/>
  <c r="D23" i="17"/>
  <c r="H23" i="17" s="1"/>
  <c r="E22" i="17"/>
  <c r="G22" i="17" s="1"/>
  <c r="D22" i="17"/>
  <c r="H22" i="17" s="1"/>
  <c r="E21" i="17"/>
  <c r="G21" i="17" s="1"/>
  <c r="D21" i="17"/>
  <c r="H21" i="17" s="1"/>
  <c r="E20" i="17"/>
  <c r="G20" i="17" s="1"/>
  <c r="D20" i="17"/>
  <c r="H20" i="17" s="1"/>
  <c r="E19" i="17"/>
  <c r="G19" i="17" s="1"/>
  <c r="D19" i="17"/>
  <c r="H19" i="17" s="1"/>
  <c r="E18" i="17"/>
  <c r="G18" i="17" s="1"/>
  <c r="D18" i="17"/>
  <c r="H18" i="17" s="1"/>
  <c r="E17" i="17"/>
  <c r="G17" i="17" s="1"/>
  <c r="D17" i="17"/>
  <c r="H17" i="17" s="1"/>
  <c r="E16" i="17"/>
  <c r="G16" i="17" s="1"/>
  <c r="D16" i="17"/>
  <c r="H16" i="17" s="1"/>
  <c r="E15" i="17"/>
  <c r="G15" i="17" s="1"/>
  <c r="D15" i="17"/>
  <c r="H15" i="17" s="1"/>
  <c r="E14" i="17"/>
  <c r="G14" i="17" s="1"/>
  <c r="D14" i="17"/>
  <c r="H14" i="17" s="1"/>
  <c r="E13" i="17"/>
  <c r="G13" i="17" s="1"/>
  <c r="D13" i="17"/>
  <c r="H13" i="17" s="1"/>
  <c r="E12" i="17"/>
  <c r="G12" i="17" s="1"/>
  <c r="D12" i="17"/>
  <c r="H12" i="17" s="1"/>
  <c r="E11" i="17"/>
  <c r="G11" i="17" s="1"/>
  <c r="D11" i="17"/>
  <c r="H11" i="17" s="1"/>
  <c r="E10" i="17"/>
  <c r="G10" i="17" s="1"/>
  <c r="D10" i="17"/>
  <c r="H10" i="17" s="1"/>
  <c r="E9" i="17"/>
  <c r="G9" i="17" s="1"/>
  <c r="D9" i="17"/>
  <c r="H9" i="17" s="1"/>
  <c r="E8" i="17"/>
  <c r="G8" i="17" s="1"/>
  <c r="D8" i="17"/>
  <c r="H8" i="17" s="1"/>
  <c r="E7" i="17"/>
  <c r="G7" i="17" s="1"/>
  <c r="D7" i="17"/>
  <c r="H7" i="17" s="1"/>
  <c r="E6" i="17"/>
  <c r="G6" i="17" s="1"/>
  <c r="D6" i="17"/>
  <c r="H6" i="17" s="1"/>
  <c r="E5" i="17"/>
  <c r="G5" i="17" s="1"/>
  <c r="D5" i="17"/>
  <c r="H5" i="17" s="1"/>
  <c r="E4" i="17"/>
  <c r="G4" i="17" s="1"/>
  <c r="D4" i="17"/>
  <c r="H4" i="17" s="1"/>
  <c r="E3" i="17"/>
  <c r="G3" i="17" s="1"/>
  <c r="D3" i="17"/>
  <c r="H3" i="17" s="1"/>
  <c r="E2" i="17"/>
  <c r="G2" i="17" s="1"/>
  <c r="C26" i="16" s="1"/>
  <c r="D2" i="17"/>
  <c r="H2" i="17" s="1"/>
  <c r="C27" i="16" s="1"/>
  <c r="G27" i="16"/>
  <c r="G26" i="16"/>
  <c r="C25" i="16"/>
  <c r="C24" i="16"/>
  <c r="C29" i="16" l="1"/>
  <c r="A2" i="15"/>
  <c r="D29" i="7"/>
  <c r="B2" i="5" l="1"/>
  <c r="E29" i="7" l="1"/>
  <c r="F29" i="7"/>
  <c r="G29" i="7"/>
  <c r="H29" i="7"/>
  <c r="L26" i="7"/>
  <c r="L25" i="7"/>
  <c r="K26" i="7"/>
  <c r="K25" i="7"/>
  <c r="J26" i="7"/>
  <c r="J25" i="7"/>
  <c r="I26" i="7"/>
  <c r="I25" i="7"/>
  <c r="H26" i="7"/>
  <c r="H25" i="7"/>
  <c r="G26" i="7" l="1"/>
  <c r="G25" i="7"/>
  <c r="F26" i="7"/>
  <c r="F25" i="7"/>
  <c r="L29" i="7"/>
  <c r="K29" i="7"/>
  <c r="J29" i="7"/>
  <c r="I29" i="7"/>
  <c r="E26" i="7"/>
  <c r="E25" i="7"/>
  <c r="E15" i="7" l="1"/>
  <c r="I31" i="7" s="1"/>
  <c r="E31" i="7" l="1"/>
  <c r="H31" i="7"/>
  <c r="G31" i="7"/>
  <c r="F31" i="7"/>
  <c r="J31" i="7"/>
  <c r="L31" i="7"/>
  <c r="K31" i="7"/>
  <c r="C2" i="5"/>
  <c r="C2" i="12"/>
  <c r="B2" i="12" l="1"/>
  <c r="I15" i="7" l="1"/>
  <c r="E18" i="7" l="1"/>
  <c r="E17" i="7" l="1"/>
</calcChain>
</file>

<file path=xl/sharedStrings.xml><?xml version="1.0" encoding="utf-8"?>
<sst xmlns="http://schemas.openxmlformats.org/spreadsheetml/2006/main" count="921" uniqueCount="266">
  <si>
    <t>NOA Pathfinder Stability Phase 3</t>
  </si>
  <si>
    <t xml:space="preserve">Detailed Site Data Tool, including Effectiveness Factors and Sizing Guidance </t>
  </si>
  <si>
    <t>Technical feasibility study supporting material</t>
  </si>
  <si>
    <t xml:space="preserve">This document should be used to help design proposed solutions and to support the required technical feasibility study. </t>
  </si>
  <si>
    <t xml:space="preserve">Notes: </t>
  </si>
  <si>
    <t xml:space="preserve"> Substations are at transmission voltage level (i.e. 275kV and 400kV for Stability Phase 3)</t>
  </si>
  <si>
    <t xml:space="preserve"> Effectiveness factors show how effective a solution will be based on its location to provide short circuit current contribution to the NGESO regions of need</t>
  </si>
  <si>
    <t xml:space="preserve"> Short circuit current contribution is based on positive sequence RMS reactive current value at 100ms after fault initiation</t>
  </si>
  <si>
    <t xml:space="preserve"> The substations included within each of the regions of need have been identified based on their overall effectiveness at contributing to the main reference point of each region, with the view to ensure that each region is defined, with reduced interactivity between regions </t>
  </si>
  <si>
    <t>Information that is supplied to Tenderers as part of this ITT is supplied in good faith. The information contained in this document or any other document in the ITT Tender Pack and in any related written or oral communication is believed to be correct at the time of issue. 
NGESO will not accept any liability for its accuracy, adequacy or completeness and no warranty is given as such. Any reliance by a Tenderer or any third party on the information provided by NGESO as part of this document or any other document in the ITT Tender Pack is at the Tenderer’s and/or third party’s risk.</t>
  </si>
  <si>
    <t xml:space="preserve">Description: </t>
  </si>
  <si>
    <t>This interactive worksheet shows how the effectiveness factors, system impedance and fault impedance should be considered in NOA Stability Pathfinder Phase3 Technical Feasibility Study.</t>
  </si>
  <si>
    <t>This worksheet provides the necessary information required to perform the Technical Feasibility Study for NOA Stability Pathfinder Phase3.
The user can choose the solution Grid Entry Point (GEP) in Cell E-F14, and the corresponding system impedance, fault impedance and effectiveness will be updated automatically.
After performing the simulations (Test 1 Step 10), the user can plug the solution contribution in corresponding cells in row 28 to get the effective SCL that will be used in the commercial assessment.</t>
  </si>
  <si>
    <t>Provided by NGESO (Lookup cell)</t>
  </si>
  <si>
    <t>Bidder to provide based on simulation results</t>
  </si>
  <si>
    <t>How to use:</t>
  </si>
  <si>
    <t>SCL Contribution to requirement</t>
  </si>
  <si>
    <t>1- Choose the substation name of your solution here.</t>
  </si>
  <si>
    <t>NA: Not Applicable</t>
  </si>
  <si>
    <t xml:space="preserve">The grid entry point substation where the solution is connected </t>
  </si>
  <si>
    <t>Connection Substation</t>
  </si>
  <si>
    <t>Offerton 275kV</t>
  </si>
  <si>
    <t>The voltage of grid entry point substation</t>
  </si>
  <si>
    <t>Connection Substation Voltage (kV)</t>
  </si>
  <si>
    <t>Region</t>
  </si>
  <si>
    <t>System reactance (Xsys: ohm)</t>
  </si>
  <si>
    <t>System resistance (Rsys: ohm)</t>
  </si>
  <si>
    <t>Service region</t>
  </si>
  <si>
    <t>North East</t>
  </si>
  <si>
    <t>East England</t>
  </si>
  <si>
    <t>South Coast</t>
  </si>
  <si>
    <t>South West</t>
  </si>
  <si>
    <t>South Wales</t>
  </si>
  <si>
    <t>Reference point in each region</t>
  </si>
  <si>
    <t>Hawthorn Pit
400kV</t>
  </si>
  <si>
    <t>Norwich Main 400kV</t>
  </si>
  <si>
    <t>Bicker Fen 400kV</t>
  </si>
  <si>
    <t>Canterbury
400kV</t>
  </si>
  <si>
    <t>Exeter Main
400kV</t>
  </si>
  <si>
    <t>Rhigos
400KV</t>
  </si>
  <si>
    <t>Upper Boat 275kV MC2/3</t>
  </si>
  <si>
    <t>Upper Boat 275kV MC1/4</t>
  </si>
  <si>
    <t>Reference point voltage (kV)</t>
  </si>
  <si>
    <t>SCL requirement at the reference point (MVA)</t>
  </si>
  <si>
    <t>From Fault Impedance table. Applicable to Test1 (Step 10)</t>
  </si>
  <si>
    <t>Fault reactance for remote fault test(ohm)</t>
  </si>
  <si>
    <t>Fault resistance for remote fault test (ohm)</t>
  </si>
  <si>
    <t>Tenderers to provide reactive fault contribution at its GEP based on Test 1 simulation (Step 10a-c),  for the given system and fault impedances.</t>
  </si>
  <si>
    <t>Reactive component of fault current in kA from
Test 1 Step 10a-c</t>
  </si>
  <si>
    <t>From Effectiveness Factors table</t>
  </si>
  <si>
    <t>Copy this value to the feasibility study report (Table 3) Steps 10a-c</t>
  </si>
  <si>
    <t>Effective SCL at Reference point (MVA)</t>
  </si>
  <si>
    <t xml:space="preserve">*GEP (Grid Entry Point) is defined in the technical specification </t>
  </si>
  <si>
    <t>2- Enter fault contribution (in kA) at GEP under the corresponding effectiveness location column  (i.e. type figures in gray filled cells)</t>
  </si>
  <si>
    <t>Substation / Nodes</t>
  </si>
  <si>
    <t>Voltage Level (kV)</t>
  </si>
  <si>
    <t>Sk'' (MVA)</t>
  </si>
  <si>
    <t>X/R ratio (peak)</t>
  </si>
  <si>
    <t>Zsys (Ohm)</t>
  </si>
  <si>
    <t>Rsys (Ohm)</t>
  </si>
  <si>
    <t>Xsys (Ohm)</t>
  </si>
  <si>
    <t>Zsys angle (degree)</t>
  </si>
  <si>
    <t>North East of England</t>
  </si>
  <si>
    <t>Blyth 275kV</t>
  </si>
  <si>
    <t>Blyth 400kV</t>
  </si>
  <si>
    <t>Fourstones 275kV</t>
  </si>
  <si>
    <t>Greystones A 275kV</t>
  </si>
  <si>
    <t>Greystones B 275kV</t>
  </si>
  <si>
    <t>Hartlepool 275kV</t>
  </si>
  <si>
    <t>Hartmoor 275kV</t>
  </si>
  <si>
    <t>Hawthorn Pit 275kV</t>
  </si>
  <si>
    <t>Hawthorn Pit 400kV</t>
  </si>
  <si>
    <t>Lackenby 275kV</t>
  </si>
  <si>
    <t>Lackenby 400kV</t>
  </si>
  <si>
    <t>Norton 275kV</t>
  </si>
  <si>
    <t>Norton 400kV</t>
  </si>
  <si>
    <t>Osbaldwick 400kV [MC3/4]</t>
  </si>
  <si>
    <t>Saltholme 275kV</t>
  </si>
  <si>
    <t>South Shields 275kV</t>
  </si>
  <si>
    <t>Spennymoor 400kV</t>
  </si>
  <si>
    <t>Stella West 275kV</t>
  </si>
  <si>
    <t>Stella West 400kV</t>
  </si>
  <si>
    <t>Tod Point 275kV</t>
  </si>
  <si>
    <t>Tynemouth 275kV</t>
  </si>
  <si>
    <t>West Boldon 275kV</t>
  </si>
  <si>
    <t>East of England</t>
  </si>
  <si>
    <t>Braintree 400kV [B]</t>
  </si>
  <si>
    <t>Braintree 400kV [A]</t>
  </si>
  <si>
    <t>Bramford 400kV [M3]</t>
  </si>
  <si>
    <t>Bramford 400kV [M7]</t>
  </si>
  <si>
    <t>Bulls Lodge 400kV</t>
  </si>
  <si>
    <t>Burwell 400kV</t>
  </si>
  <si>
    <t>Kings Lynn 400kV</t>
  </si>
  <si>
    <t>Leiston 400kV T-Points</t>
  </si>
  <si>
    <t>Necton 400kV</t>
  </si>
  <si>
    <t>Pelham 400kV</t>
  </si>
  <si>
    <t>Rayleigh 400kV</t>
  </si>
  <si>
    <t>Rye House 400kV</t>
  </si>
  <si>
    <t>Sizewell 400kV</t>
  </si>
  <si>
    <t>Spalding North 400kV</t>
  </si>
  <si>
    <t>Sutton Bridge 400kV</t>
  </si>
  <si>
    <t>Walpole 400kV</t>
  </si>
  <si>
    <t>Yaxley 400kV</t>
  </si>
  <si>
    <t>South Coast of England</t>
  </si>
  <si>
    <t>Bolney 400kV</t>
  </si>
  <si>
    <t>Canterbury 400kV AIS</t>
  </si>
  <si>
    <t>Canterbury 400kV GIS</t>
  </si>
  <si>
    <t>Dungeness 275kV</t>
  </si>
  <si>
    <t>Dungeness 400kV</t>
  </si>
  <si>
    <t>Ninfield 400kV</t>
  </si>
  <si>
    <t>Richborough 400kV</t>
  </si>
  <si>
    <t>Sellindge 400kV Compound A</t>
  </si>
  <si>
    <t>Sellindge 400kV Compound B</t>
  </si>
  <si>
    <t>South West of England</t>
  </si>
  <si>
    <t>Abham 400kV</t>
  </si>
  <si>
    <t>Alverdiscott 400kV [B]</t>
  </si>
  <si>
    <t>Alverdiscott 400kV [A]</t>
  </si>
  <si>
    <t>Axminster 400kV</t>
  </si>
  <si>
    <t>Botley Wood 400kV</t>
  </si>
  <si>
    <t>Bridgewater 400kV</t>
  </si>
  <si>
    <t>Chickerell 400kV</t>
  </si>
  <si>
    <t>Chilling 400kV</t>
  </si>
  <si>
    <t>Exeter Main 400kV</t>
  </si>
  <si>
    <t>Fawley 400kV</t>
  </si>
  <si>
    <t>Hinkley Point 275kV</t>
  </si>
  <si>
    <t>Hinkley Point 400kV</t>
  </si>
  <si>
    <t>Hinkley Point C 400kV</t>
  </si>
  <si>
    <t>Indian Queens 400kV</t>
  </si>
  <si>
    <t>Landulph 400kV</t>
  </si>
  <si>
    <t>Langage 400kV</t>
  </si>
  <si>
    <t>Lovedean 400kV</t>
  </si>
  <si>
    <t>Mannington 400kV</t>
  </si>
  <si>
    <t>Marchwood 400kV</t>
  </si>
  <si>
    <t>Melksham 400kV</t>
  </si>
  <si>
    <t>Nursling 400kV [MC1]</t>
  </si>
  <si>
    <t>Nursling 400kV [A]</t>
  </si>
  <si>
    <t>Sandford 400kV</t>
  </si>
  <si>
    <t>Seabank 400kV</t>
  </si>
  <si>
    <t>Taunton 400kV [M1]</t>
  </si>
  <si>
    <t>Taunton 400kV [M2]</t>
  </si>
  <si>
    <t>Aberthaw 275kV</t>
  </si>
  <si>
    <t>Baglan Bay 275kV</t>
  </si>
  <si>
    <t>Cardiff East 275kV</t>
  </si>
  <si>
    <t>Cilfynydd 275kV [B]</t>
  </si>
  <si>
    <t>Cilfynydd 275kV [A]</t>
  </si>
  <si>
    <t>Cilfynydd 400kV</t>
  </si>
  <si>
    <t>Cowbridge 275kV Tee</t>
  </si>
  <si>
    <t>Imperial Park 400kV</t>
  </si>
  <si>
    <t>Iron Acton 275kV</t>
  </si>
  <si>
    <t>Margam 275kV</t>
  </si>
  <si>
    <t>Pembroke 400kV</t>
  </si>
  <si>
    <t>Pyle 275kV</t>
  </si>
  <si>
    <t>Rassau 400kV</t>
  </si>
  <si>
    <t>Rhigos 400KV</t>
  </si>
  <si>
    <t>Swansea North 275kV</t>
  </si>
  <si>
    <t>Swansea North 400kV [M1]</t>
  </si>
  <si>
    <t>Swansea North 400kV [R3]</t>
  </si>
  <si>
    <t>Tremorfa 275kV</t>
  </si>
  <si>
    <t>Upper Boat 275kV [MC1/4]</t>
  </si>
  <si>
    <t>Upper Boat 275kV [MC2/3]</t>
  </si>
  <si>
    <t>Uskmouth 275kV</t>
  </si>
  <si>
    <t>Whitson 275kV [A]</t>
  </si>
  <si>
    <t>Whitson 275kV [B]</t>
  </si>
  <si>
    <t>Whitson 275kV [M1]</t>
  </si>
  <si>
    <t>Whitson 275kV [R2]</t>
  </si>
  <si>
    <t>Whitson 400kV</t>
  </si>
  <si>
    <t>Fault Location</t>
  </si>
  <si>
    <t>Rf(Ohm)</t>
  </si>
  <si>
    <t>Xf(Ohm)</t>
  </si>
  <si>
    <t>Effectiveness to:</t>
  </si>
  <si>
    <t>Canterbury 400kV</t>
  </si>
  <si>
    <t>Upper Boat 275kV MC3</t>
  </si>
  <si>
    <t>Upper Boat 275kV MC4</t>
  </si>
  <si>
    <r>
      <t xml:space="preserve">This section provides </t>
    </r>
    <r>
      <rPr>
        <b/>
        <sz val="14"/>
        <color rgb="FF000000"/>
        <rFont val="Calibri"/>
        <family val="2"/>
        <scheme val="minor"/>
      </rPr>
      <t>guidance on the sizing methodology</t>
    </r>
    <r>
      <rPr>
        <sz val="14"/>
        <color rgb="FF000000"/>
        <rFont val="Calibri"/>
        <family val="2"/>
        <scheme val="minor"/>
      </rPr>
      <t xml:space="preserve"> that Tenderers can use when sizing solutions, and provides an example of using this guidance to identify potential solution sizes. </t>
    </r>
  </si>
  <si>
    <r>
      <t>Sizing Methodology and Step-by-Step Guide</t>
    </r>
    <r>
      <rPr>
        <sz val="14"/>
        <color rgb="FF000000"/>
        <rFont val="Calibri"/>
        <family val="2"/>
        <scheme val="minor"/>
      </rPr>
      <t>:</t>
    </r>
  </si>
  <si>
    <t>Phase 3 Tenderers are encouraged to use this sizing methodology - combined with other provided information and data tools - to help size the target value of short-circuit level (SCL) injection (refer to Note 3 at Note Tab) at a connection site or Grid Entry Point and choose suitable technology and solution design to deliver the decided SCL injection.</t>
  </si>
  <si>
    <r>
      <t xml:space="preserve">NGESO encourage Tenderers to consider sizing their proposed solutions such that the SCL that is provided at the connection site or (GEP) Grid Entry Point </t>
    </r>
    <r>
      <rPr>
        <sz val="14"/>
        <color theme="5"/>
        <rFont val="Yu Gothic"/>
        <family val="2"/>
      </rPr>
      <t>❷</t>
    </r>
    <r>
      <rPr>
        <sz val="14"/>
        <color rgb="FF000000"/>
        <rFont val="Calibri"/>
        <family val="2"/>
      </rPr>
      <t xml:space="preserve"> </t>
    </r>
    <r>
      <rPr>
        <sz val="14"/>
        <color rgb="FF000000"/>
        <rFont val="Calibri"/>
        <family val="2"/>
        <scheme val="minor"/>
      </rPr>
      <t xml:space="preserve">can, after accounting for the site effectiveness, meet: the full SCL requirement (100%), at least half the SCL requirement (50%), and/or at least one third of the SCL requirement (33.4%) at the main Reference point </t>
    </r>
    <r>
      <rPr>
        <sz val="14"/>
        <color theme="5"/>
        <rFont val="Yu Gothic Medium"/>
        <family val="2"/>
        <charset val="128"/>
      </rPr>
      <t>➊</t>
    </r>
    <r>
      <rPr>
        <sz val="14"/>
        <color rgb="FF000000"/>
        <rFont val="Calibri"/>
        <family val="2"/>
        <scheme val="minor"/>
      </rPr>
      <t xml:space="preserve"> in the targetted region of need. </t>
    </r>
  </si>
  <si>
    <r>
      <t>Please note</t>
    </r>
    <r>
      <rPr>
        <sz val="14"/>
        <color rgb="FF000000"/>
        <rFont val="Calibri"/>
        <family val="2"/>
        <scheme val="minor"/>
      </rPr>
      <t xml:space="preserve">: </t>
    </r>
  </si>
  <si>
    <t xml:space="preserve">This methodology and the example provided is acting as guidance only - Tenderers have full flexibility to tailor their designs in terms of solution size to meet the SCL and inertia service requirements set by Phase 3 tender. </t>
  </si>
  <si>
    <t xml:space="preserve">Proposed solutions are required to provide both SCL and inertia. In addition to the SCL sizing methodology provided (see right), NGESO encourage providing an equal ratio of SCL to inertia service when sizing solutions (i.e. providing 1MVA SCL service to 1MW.s inertia service). </t>
  </si>
  <si>
    <t xml:space="preserve">Useful information when sizing solutions: </t>
  </si>
  <si>
    <t>Rationale for 100%/50%/33.4% sizing guidance</t>
  </si>
  <si>
    <t xml:space="preserve">Stability Phase 3 requirement across the 5 regions of need:  </t>
  </si>
  <si>
    <t xml:space="preserve">NGESO expects a low number of solutions per region to be the most cost effective way to meet the need. Due to this, there is a greater risk of NGESO overprocuring to meet the n-1 criteria, particularly when forming a small porfolio of solutions in a region from unconnected Tenderers. The table below shows the optimal size of a solution within differing sizes of regional porfolios. </t>
  </si>
  <si>
    <t>NGESO encourages Tenderers to provide variations of solutions with different SCL (MVA) capabilties,  based on the above percentages for each regional requirement (while remaining within the cap on solutions explained in the Instructions to Tenderers). Please note that these % should be viewed as  guidance when used to help size solutions. 
Note: The cap on the number of solutions per region has been sized to allow for variations of solutions with different sizes at each of the reserved bays within each region.</t>
  </si>
  <si>
    <t xml:space="preserve">For additional information on the regions of need, please refer to the Stability Phase 3 Network Diagram Map document. </t>
  </si>
  <si>
    <t>Example to demonstrate the use of the sizing methodology</t>
  </si>
  <si>
    <t xml:space="preserve">For the 5 service regions map, please refer to Stability Phase 3 Network Diagram Map document </t>
  </si>
  <si>
    <t>Step 1.</t>
  </si>
  <si>
    <t>Select a region from the 5 regions of need for Stability Phase 3 and note down the SCL requirement:</t>
  </si>
  <si>
    <r>
      <t xml:space="preserve">For example, select </t>
    </r>
    <r>
      <rPr>
        <b/>
        <sz val="14"/>
        <color rgb="FF4472C4"/>
        <rFont val="Calibri"/>
        <family val="2"/>
        <scheme val="minor"/>
      </rPr>
      <t>North-East England</t>
    </r>
    <r>
      <rPr>
        <sz val="14"/>
        <color rgb="FF4472C4"/>
        <rFont val="Calibri"/>
        <family val="2"/>
        <scheme val="minor"/>
      </rPr>
      <t xml:space="preserve"> region and note down </t>
    </r>
    <r>
      <rPr>
        <b/>
        <sz val="14"/>
        <color rgb="FF4472C4"/>
        <rFont val="Calibri"/>
        <family val="2"/>
        <scheme val="minor"/>
      </rPr>
      <t>500MVA SCL</t>
    </r>
    <r>
      <rPr>
        <sz val="14"/>
        <color rgb="FF4472C4"/>
        <rFont val="Calibri"/>
        <family val="2"/>
        <scheme val="minor"/>
      </rPr>
      <t xml:space="preserve"> requirement at Reference site (</t>
    </r>
    <r>
      <rPr>
        <b/>
        <sz val="14"/>
        <color rgb="FF4472C4"/>
        <rFont val="Calibri"/>
        <family val="2"/>
        <scheme val="minor"/>
      </rPr>
      <t>Hawthorn Pit 400kV</t>
    </r>
    <r>
      <rPr>
        <sz val="14"/>
        <color rgb="FF4472C4"/>
        <rFont val="Calibri"/>
        <family val="2"/>
        <scheme val="minor"/>
      </rPr>
      <t>) for this region.</t>
    </r>
  </si>
  <si>
    <r>
      <t xml:space="preserve">For regions with </t>
    </r>
    <r>
      <rPr>
        <b/>
        <sz val="14"/>
        <color rgb="FF4472C4"/>
        <rFont val="Calibri"/>
        <family val="2"/>
        <scheme val="minor"/>
      </rPr>
      <t>multiple reference sites</t>
    </r>
    <r>
      <rPr>
        <sz val="14"/>
        <color rgb="FF4472C4"/>
        <rFont val="Calibri"/>
        <family val="2"/>
        <scheme val="minor"/>
      </rPr>
      <t>, e.g. East of England or South Wales region, please select the SCL requirement</t>
    </r>
    <r>
      <rPr>
        <b/>
        <sz val="14"/>
        <color rgb="FF4472C4"/>
        <rFont val="Calibri"/>
        <family val="2"/>
        <scheme val="minor"/>
      </rPr>
      <t xml:space="preserve"> </t>
    </r>
    <r>
      <rPr>
        <sz val="14"/>
        <color rgb="FF4472C4"/>
        <rFont val="Calibri"/>
        <family val="2"/>
        <scheme val="minor"/>
      </rPr>
      <t>at the</t>
    </r>
    <r>
      <rPr>
        <b/>
        <sz val="14"/>
        <color rgb="FF4472C4"/>
        <rFont val="Calibri"/>
        <family val="2"/>
        <scheme val="minor"/>
      </rPr>
      <t xml:space="preserve"> Main Reference Site</t>
    </r>
    <r>
      <rPr>
        <sz val="14"/>
        <color rgb="FF4472C4"/>
        <rFont val="Calibri"/>
        <family val="2"/>
        <scheme val="minor"/>
      </rPr>
      <t xml:space="preserve"> for these regions as these represent the major part of the SCL requirement for these regions. For example, select </t>
    </r>
    <r>
      <rPr>
        <b/>
        <sz val="14"/>
        <color rgb="FF4472C4"/>
        <rFont val="Calibri"/>
        <family val="2"/>
        <scheme val="minor"/>
      </rPr>
      <t>Norwich Main 400kV</t>
    </r>
    <r>
      <rPr>
        <sz val="14"/>
        <color rgb="FF4472C4"/>
        <rFont val="Calibri"/>
        <family val="2"/>
        <scheme val="minor"/>
      </rPr>
      <t xml:space="preserve"> and note down </t>
    </r>
    <r>
      <rPr>
        <b/>
        <sz val="14"/>
        <color rgb="FF4472C4"/>
        <rFont val="Calibri"/>
        <family val="2"/>
        <scheme val="minor"/>
      </rPr>
      <t>1500MVA</t>
    </r>
    <r>
      <rPr>
        <sz val="14"/>
        <color rgb="FF4472C4"/>
        <rFont val="Calibri"/>
        <family val="2"/>
        <scheme val="minor"/>
      </rPr>
      <t xml:space="preserve"> for </t>
    </r>
    <r>
      <rPr>
        <b/>
        <sz val="14"/>
        <color rgb="FF4472C4"/>
        <rFont val="Calibri"/>
        <family val="2"/>
        <scheme val="minor"/>
      </rPr>
      <t>East of England</t>
    </r>
    <r>
      <rPr>
        <sz val="14"/>
        <color rgb="FF4472C4"/>
        <rFont val="Calibri"/>
        <family val="2"/>
        <scheme val="minor"/>
      </rPr>
      <t xml:space="preserve"> region.</t>
    </r>
  </si>
  <si>
    <t>Step 2.</t>
  </si>
  <si>
    <t xml:space="preserve">Select a site within the region which the Tenderer is targetting for their solution to connect at to provide both SCL and inertia service. </t>
  </si>
  <si>
    <r>
      <t xml:space="preserve">Please refer to </t>
    </r>
    <r>
      <rPr>
        <b/>
        <sz val="14"/>
        <color rgb="FF000000"/>
        <rFont val="Calibri"/>
        <family val="2"/>
        <scheme val="minor"/>
      </rPr>
      <t xml:space="preserve">'4. Effectiveness Factors' </t>
    </r>
    <r>
      <rPr>
        <sz val="14"/>
        <color rgb="FF000000"/>
        <rFont val="Calibri"/>
        <family val="2"/>
        <scheme val="minor"/>
      </rPr>
      <t xml:space="preserve">within this document for the list of substations within each region of need. </t>
    </r>
  </si>
  <si>
    <t xml:space="preserve">For example, select Offerton 275kV site and the site effectiveness factor is 59% againt the reference site (Hawthorn Pit 400kV) in North-East England region: </t>
  </si>
  <si>
    <r>
      <t xml:space="preserve">Please refer to </t>
    </r>
    <r>
      <rPr>
        <b/>
        <sz val="14"/>
        <color rgb="FF000000"/>
        <rFont val="Calibri"/>
        <family val="2"/>
        <scheme val="minor"/>
      </rPr>
      <t xml:space="preserve">'4. Effectiveness Factors' tab </t>
    </r>
    <r>
      <rPr>
        <sz val="14"/>
        <color rgb="FF000000"/>
        <rFont val="Calibri"/>
        <family val="2"/>
        <scheme val="minor"/>
      </rPr>
      <t xml:space="preserve">in this document for the list of the transmission substations within each of the regions of need and their effectiveness data. </t>
    </r>
  </si>
  <si>
    <r>
      <t xml:space="preserve">For regions with multiple reference sites, e.g. if Yaxley 400kV  was selected in the East of England region, please use the site effectiveness factor against the </t>
    </r>
    <r>
      <rPr>
        <b/>
        <sz val="14"/>
        <color rgb="FF0070C0"/>
        <rFont val="Calibri"/>
        <family val="2"/>
        <scheme val="minor"/>
      </rPr>
      <t xml:space="preserve">Main Reference Site </t>
    </r>
    <r>
      <rPr>
        <sz val="14"/>
        <color rgb="FF0070C0"/>
        <rFont val="Calibri"/>
        <family val="2"/>
        <scheme val="minor"/>
      </rPr>
      <t>which</t>
    </r>
    <r>
      <rPr>
        <b/>
        <sz val="14"/>
        <color rgb="FF0070C0"/>
        <rFont val="Calibri"/>
        <family val="2"/>
        <scheme val="minor"/>
      </rPr>
      <t xml:space="preserve"> </t>
    </r>
    <r>
      <rPr>
        <sz val="14"/>
        <color rgb="FF0070C0"/>
        <rFont val="Calibri"/>
        <family val="2"/>
        <scheme val="minor"/>
      </rPr>
      <t>in this case, would be Norwich Main 400kV site. From the effectivess data, Yaxley 400kV site has an effectiveness factor of 84% against Norwich Main 400kV site:</t>
    </r>
  </si>
  <si>
    <t xml:space="preserve">Step 3: </t>
  </si>
  <si>
    <t>Work out the SCL injection (MVA) required to contribute the full (100%), half (50%), and/or one third (33.4%) of the SCL requirement at the reference site for the selected region:</t>
  </si>
  <si>
    <t>In this example, the SCL requirement at Hawthorn Pit 400kV is 500MVA, so to meet full requirement (100%) and considering the site effectiveness factor, the SCL injection at Offerton 275kV connection point would be:</t>
  </si>
  <si>
    <t>500x100% / 59% = 848MVA (rounded up).</t>
  </si>
  <si>
    <t>The SCL injection values to meet either the half (50%), one third (33.4%) of the procured SCL volumes 500MVA can also be worked out with same formula and as per table below as example:</t>
  </si>
  <si>
    <t>Alternative</t>
  </si>
  <si>
    <r>
      <t>Another way to workout the required SCL injection at the connection site is via the data table in tab "</t>
    </r>
    <r>
      <rPr>
        <b/>
        <sz val="14"/>
        <color rgb="FF000000"/>
        <rFont val="Calibri"/>
        <family val="2"/>
        <scheme val="minor"/>
      </rPr>
      <t>1. Phase 3 Site Data</t>
    </r>
    <r>
      <rPr>
        <sz val="14"/>
        <color rgb="FF000000"/>
        <rFont val="Calibri"/>
        <family val="2"/>
        <scheme val="minor"/>
      </rPr>
      <t>" of this document:</t>
    </r>
  </si>
  <si>
    <r>
      <t xml:space="preserve">In this data sheet, first select connection site from </t>
    </r>
    <r>
      <rPr>
        <b/>
        <sz val="14"/>
        <color rgb="FFFF0000"/>
        <rFont val="Calibri"/>
        <family val="2"/>
        <scheme val="minor"/>
      </rPr>
      <t>drop list 1</t>
    </r>
    <r>
      <rPr>
        <sz val="14"/>
        <color rgb="FF000000"/>
        <rFont val="Calibri"/>
        <family val="2"/>
        <scheme val="minor"/>
      </rPr>
      <t xml:space="preserve">, e.g. Offerton 275kV. The effectiveness factor can be read from the </t>
    </r>
    <r>
      <rPr>
        <b/>
        <sz val="14"/>
        <color rgb="FFFF0000"/>
        <rFont val="Calibri"/>
        <family val="2"/>
        <scheme val="minor"/>
      </rPr>
      <t xml:space="preserve">Cell 2 as </t>
    </r>
    <r>
      <rPr>
        <sz val="14"/>
        <rFont val="Calibri"/>
        <family val="2"/>
        <scheme val="minor"/>
      </rPr>
      <t xml:space="preserve">indicated in the diagram below. </t>
    </r>
  </si>
  <si>
    <r>
      <t xml:space="preserve">The Tenderer should then type in the injection SCL current (kA) in the </t>
    </r>
    <r>
      <rPr>
        <b/>
        <sz val="14"/>
        <color rgb="FFFF0000"/>
        <rFont val="Calibri"/>
        <family val="2"/>
        <scheme val="minor"/>
      </rPr>
      <t>Cell 3</t>
    </r>
    <r>
      <rPr>
        <sz val="14"/>
        <color rgb="FF000000"/>
        <rFont val="Calibri"/>
        <family val="2"/>
        <scheme val="minor"/>
      </rPr>
      <t xml:space="preserve">, e.g. 0.889kA, in order to check the SCL contribution at the reference site. </t>
    </r>
  </si>
  <si>
    <r>
      <t xml:space="preserve">In this example, the reference site is Hawthorn Pit 400kV, and the data tool confirms 250MVA SCL contribution in </t>
    </r>
    <r>
      <rPr>
        <b/>
        <sz val="14"/>
        <color rgb="FFFF0000"/>
        <rFont val="Calibri"/>
        <family val="2"/>
        <scheme val="minor"/>
      </rPr>
      <t>Cell 4</t>
    </r>
    <r>
      <rPr>
        <sz val="14"/>
        <color rgb="FF000000"/>
        <rFont val="Calibri"/>
        <family val="2"/>
        <scheme val="minor"/>
      </rPr>
      <t xml:space="preserve">. </t>
    </r>
    <r>
      <rPr>
        <sz val="14"/>
        <color rgb="FF0070C0"/>
        <rFont val="Calibri"/>
        <family val="2"/>
        <scheme val="minor"/>
      </rPr>
      <t>This can be used to identify the % of requirement being met. In this example, 250MVA would meet 50% of the requirement for the North East.</t>
    </r>
    <r>
      <rPr>
        <sz val="14"/>
        <color rgb="FF000000"/>
        <rFont val="Calibri"/>
        <family val="2"/>
        <scheme val="minor"/>
      </rPr>
      <t xml:space="preserve"> </t>
    </r>
  </si>
  <si>
    <t xml:space="preserve">Step 4: </t>
  </si>
  <si>
    <t>Once the required SCL injection values at the connection site have been worked out, Tenderers are able to use these values to size and design their solutions.</t>
  </si>
  <si>
    <t>Bidder to provide based on solution size</t>
  </si>
  <si>
    <t>1- Choose the substation name and targeted solution size here.</t>
  </si>
  <si>
    <t>Calculated cells (formula)</t>
  </si>
  <si>
    <t>Site information</t>
  </si>
  <si>
    <t>Your solution (at GEP)</t>
  </si>
  <si>
    <t>Site:</t>
  </si>
  <si>
    <t>CANT4 - 50%</t>
  </si>
  <si>
    <t>Ik'(kA)</t>
  </si>
  <si>
    <t>Reserved capacity (MVA):</t>
  </si>
  <si>
    <t>Ik''(kA)</t>
  </si>
  <si>
    <t>2- Based on the solution size, fill Ik', Ik'' and X''/R at GEP.</t>
  </si>
  <si>
    <t>Site Voltage level (kV):</t>
  </si>
  <si>
    <t>X''/R</t>
  </si>
  <si>
    <t>Reserved Ipeak(kA):</t>
  </si>
  <si>
    <t>Solution Ipeak(kA):</t>
  </si>
  <si>
    <t>Reserved Ibreak(kA):</t>
  </si>
  <si>
    <t>Solution Ibreak(kA):</t>
  </si>
  <si>
    <t>Results:</t>
  </si>
  <si>
    <t>Site</t>
  </si>
  <si>
    <t>kV</t>
  </si>
  <si>
    <t>MVA</t>
  </si>
  <si>
    <t>Ip(kA)</t>
  </si>
  <si>
    <t>Ib(kA)</t>
  </si>
  <si>
    <t>CANT4 - 100%</t>
  </si>
  <si>
    <t>RICH4 - 50%</t>
  </si>
  <si>
    <t>RICH4 - 100%</t>
  </si>
  <si>
    <t>LAGA4 - 50%</t>
  </si>
  <si>
    <t>LAGA4 - 100%</t>
  </si>
  <si>
    <t>LAND4 - 50%</t>
  </si>
  <si>
    <t>LAND4 - 100%</t>
  </si>
  <si>
    <t>CILF4 - 33.4%</t>
  </si>
  <si>
    <t>CILF4 - 50%</t>
  </si>
  <si>
    <t>RASS4 - 33.4%</t>
  </si>
  <si>
    <t>RASS4 - 50%</t>
  </si>
  <si>
    <t>UPPB2 - 33.4%</t>
  </si>
  <si>
    <t>UPPB2 - 50%</t>
  </si>
  <si>
    <t>YAXL4 - 33.4%</t>
  </si>
  <si>
    <t>YAXL4 - 50%</t>
  </si>
  <si>
    <t>YAXL4 - 100%</t>
  </si>
  <si>
    <t>NECT4 - 33.4%</t>
  </si>
  <si>
    <t>NECT4 - 50%</t>
  </si>
  <si>
    <t>NECT4 - 100%</t>
  </si>
  <si>
    <t>WALP4 - 33.4%</t>
  </si>
  <si>
    <t>WALP4 - 50%</t>
  </si>
  <si>
    <t>WALP4 - 100%</t>
  </si>
  <si>
    <t>HART2 - 50%</t>
  </si>
  <si>
    <t>HART2 - 100%</t>
  </si>
  <si>
    <t>OFFE2 - 50%</t>
  </si>
  <si>
    <t>OFFE2 - 100%</t>
  </si>
  <si>
    <t xml:space="preserve">Version 2 - January 2022 </t>
  </si>
  <si>
    <t>Version Control</t>
  </si>
  <si>
    <t>V2</t>
  </si>
  <si>
    <t>V1</t>
  </si>
  <si>
    <t xml:space="preserve">Initial version published 20 December 2021 </t>
  </si>
  <si>
    <t xml:space="preserve">This document contains the following: 
1. Substation data tool to calculate Short Circuit Level (SCL) MVA contribution
2. System impedance data for each substation within the regions of need
3. Fault impedance data for each substation within the regions of need 
4. Effectiveness Factors for each substation within the regions of need 
5. Sizing guidance for Tenderers to refer to when sizing their proposed solutions 
6. Size check tool for Tenderers to refer to when sizing solutions for reserved bays </t>
  </si>
  <si>
    <t xml:space="preserve">Version 2 published 19 January 2022
Update: additional tab "6. Reserved Bay Size Check" added.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</si>
</sst>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
    <numFmt numFmtId="165" formatCode="0.000000000000000"/>
  </numFmts>
  <fonts count="30" x14ac:knownFonts="1">
    <font>
      <sz val="11"/>
      <color theme="1"/>
      <name val="Calibri"/>
      <family val="2"/>
      <scheme val="minor"/>
    </font>
    <font>
      <sz val="11"/>
      <color theme="1"/>
      <name val="Calibri"/>
      <family val="2"/>
      <scheme val="minor"/>
    </font>
    <font>
      <b/>
      <sz val="11"/>
      <color theme="0"/>
      <name val="Calibri"/>
      <family val="2"/>
      <scheme val="minor"/>
    </font>
    <font>
      <sz val="11"/>
      <color rgb="FFFF0000"/>
      <name val="Calibri"/>
      <family val="2"/>
      <scheme val="minor"/>
    </font>
    <font>
      <b/>
      <sz val="11"/>
      <color theme="1"/>
      <name val="Calibri"/>
      <family val="2"/>
      <scheme val="minor"/>
    </font>
    <font>
      <sz val="24"/>
      <color rgb="FFFFBF22"/>
      <name val="Calibri"/>
      <family val="2"/>
      <scheme val="minor"/>
    </font>
    <font>
      <sz val="14"/>
      <color theme="1"/>
      <name val="Calibri"/>
      <family val="2"/>
      <scheme val="minor"/>
    </font>
    <font>
      <b/>
      <sz val="14"/>
      <color theme="4"/>
      <name val="Calibri"/>
      <family val="2"/>
      <scheme val="minor"/>
    </font>
    <font>
      <sz val="14"/>
      <color rgb="FFFF0000"/>
      <name val="Calibri"/>
      <family val="2"/>
      <scheme val="minor"/>
    </font>
    <font>
      <sz val="11"/>
      <color rgb="FF000000"/>
      <name val="Calibri"/>
      <family val="2"/>
      <scheme val="minor"/>
    </font>
    <font>
      <sz val="8"/>
      <name val="Calibri"/>
      <family val="2"/>
      <scheme val="minor"/>
    </font>
    <font>
      <sz val="11"/>
      <name val="Calibri"/>
      <family val="2"/>
      <scheme val="minor"/>
    </font>
    <font>
      <sz val="14"/>
      <name val="Calibri"/>
      <family val="2"/>
      <scheme val="minor"/>
    </font>
    <font>
      <b/>
      <i/>
      <sz val="14"/>
      <color rgb="FF454545"/>
      <name val="Calibri"/>
      <family val="2"/>
      <scheme val="minor"/>
    </font>
    <font>
      <sz val="11"/>
      <color theme="0"/>
      <name val="Calibri"/>
      <family val="2"/>
      <scheme val="minor"/>
    </font>
    <font>
      <sz val="14"/>
      <color rgb="FF000000"/>
      <name val="Calibri"/>
      <family val="2"/>
      <scheme val="minor"/>
    </font>
    <font>
      <b/>
      <sz val="14"/>
      <color rgb="FF000000"/>
      <name val="Calibri"/>
      <family val="2"/>
      <scheme val="minor"/>
    </font>
    <font>
      <sz val="14"/>
      <color rgb="FF4472C4"/>
      <name val="Calibri"/>
      <family val="2"/>
      <scheme val="minor"/>
    </font>
    <font>
      <b/>
      <sz val="14"/>
      <color rgb="FF4472C4"/>
      <name val="Calibri"/>
      <family val="2"/>
      <scheme val="minor"/>
    </font>
    <font>
      <b/>
      <sz val="14"/>
      <color theme="1"/>
      <name val="Calibri"/>
      <family val="2"/>
      <scheme val="minor"/>
    </font>
    <font>
      <sz val="14"/>
      <color rgb="FF0070C0"/>
      <name val="Calibri"/>
      <family val="2"/>
      <scheme val="minor"/>
    </font>
    <font>
      <b/>
      <u/>
      <sz val="14"/>
      <color rgb="FF000000"/>
      <name val="Calibri"/>
      <family val="2"/>
      <scheme val="minor"/>
    </font>
    <font>
      <b/>
      <sz val="14"/>
      <color rgb="FFFF0000"/>
      <name val="Calibri"/>
      <family val="2"/>
      <scheme val="minor"/>
    </font>
    <font>
      <sz val="14"/>
      <color rgb="FF000000"/>
      <name val="Calibri"/>
    </font>
    <font>
      <b/>
      <sz val="14"/>
      <color rgb="FF0070C0"/>
      <name val="Calibri"/>
      <family val="2"/>
      <scheme val="minor"/>
    </font>
    <font>
      <sz val="14"/>
      <color theme="5"/>
      <name val="Yu Gothic"/>
      <family val="2"/>
    </font>
    <font>
      <sz val="14"/>
      <color rgb="FF000000"/>
      <name val="Calibri"/>
      <family val="2"/>
    </font>
    <font>
      <sz val="14"/>
      <color theme="5"/>
      <name val="Yu Gothic Medium"/>
      <family val="2"/>
      <charset val="128"/>
    </font>
    <font>
      <sz val="12"/>
      <color rgb="FFFFBF22"/>
      <name val="Calibri"/>
      <family val="2"/>
      <scheme val="minor"/>
    </font>
    <font>
      <sz val="12"/>
      <color theme="1"/>
      <name val="Calibri"/>
      <family val="2"/>
      <scheme val="minor"/>
    </font>
  </fonts>
  <fills count="20">
    <fill>
      <patternFill patternType="none"/>
    </fill>
    <fill>
      <patternFill patternType="gray125"/>
    </fill>
    <fill>
      <patternFill patternType="solid">
        <fgColor theme="0"/>
        <bgColor indexed="64"/>
      </patternFill>
    </fill>
    <fill>
      <patternFill patternType="solid">
        <fgColor rgb="FFFFFFFF"/>
        <bgColor rgb="FF000000"/>
      </patternFill>
    </fill>
    <fill>
      <patternFill patternType="solid">
        <fgColor theme="4"/>
        <bgColor indexed="64"/>
      </patternFill>
    </fill>
    <fill>
      <patternFill patternType="solid">
        <fgColor theme="5"/>
        <bgColor theme="4"/>
      </patternFill>
    </fill>
    <fill>
      <patternFill patternType="solid">
        <fgColor theme="2" tint="-0.499984740745262"/>
        <bgColor indexed="64"/>
      </patternFill>
    </fill>
    <fill>
      <patternFill patternType="solid">
        <fgColor theme="6"/>
        <bgColor indexed="64"/>
      </patternFill>
    </fill>
    <fill>
      <patternFill patternType="solid">
        <fgColor theme="7"/>
        <bgColor indexed="64"/>
      </patternFill>
    </fill>
    <fill>
      <patternFill patternType="solid">
        <fgColor rgb="FFFF0000"/>
        <bgColor indexed="64"/>
      </patternFill>
    </fill>
    <fill>
      <patternFill patternType="solid">
        <fgColor theme="0" tint="-0.249977111117893"/>
        <bgColor indexed="64"/>
      </patternFill>
    </fill>
    <fill>
      <patternFill patternType="solid">
        <fgColor theme="4" tint="0.59999389629810485"/>
        <bgColor indexed="64"/>
      </patternFill>
    </fill>
    <fill>
      <patternFill patternType="solid">
        <fgColor rgb="FFFFFFFF"/>
        <bgColor indexed="64"/>
      </patternFill>
    </fill>
    <fill>
      <patternFill patternType="solid">
        <fgColor rgb="FFBFBFBF"/>
        <bgColor indexed="64"/>
      </patternFill>
    </fill>
    <fill>
      <patternFill patternType="solid">
        <fgColor rgb="FFBDD7EE"/>
        <bgColor indexed="64"/>
      </patternFill>
    </fill>
    <fill>
      <patternFill patternType="solid">
        <fgColor theme="0" tint="-0.14999847407452621"/>
        <bgColor indexed="64"/>
      </patternFill>
    </fill>
    <fill>
      <patternFill patternType="solid">
        <fgColor theme="9" tint="-0.249977111117893"/>
        <bgColor indexed="64"/>
      </patternFill>
    </fill>
    <fill>
      <patternFill patternType="solid">
        <fgColor rgb="FFFFBF22"/>
        <bgColor indexed="64"/>
      </patternFill>
    </fill>
    <fill>
      <patternFill patternType="solid">
        <fgColor rgb="FFD9D9D9"/>
        <bgColor indexed="64"/>
      </patternFill>
    </fill>
    <fill>
      <patternFill patternType="solid">
        <fgColor theme="5"/>
        <bgColor indexed="64"/>
      </patternFill>
    </fill>
  </fills>
  <borders count="70">
    <border>
      <left/>
      <right/>
      <top/>
      <bottom/>
      <diagonal/>
    </border>
    <border>
      <left style="thin">
        <color theme="0"/>
      </left>
      <right style="thin">
        <color theme="0"/>
      </right>
      <top style="thin">
        <color theme="0"/>
      </top>
      <bottom style="thin">
        <color theme="0"/>
      </bottom>
      <diagonal/>
    </border>
    <border>
      <left style="thin">
        <color theme="0"/>
      </left>
      <right/>
      <top/>
      <bottom style="thin">
        <color theme="0"/>
      </bottom>
      <diagonal/>
    </border>
    <border>
      <left/>
      <right/>
      <top/>
      <bottom style="thin">
        <color theme="0"/>
      </bottom>
      <diagonal/>
    </border>
    <border>
      <left style="thin">
        <color theme="0"/>
      </left>
      <right style="thin">
        <color theme="0"/>
      </right>
      <top style="thin">
        <color theme="0"/>
      </top>
      <bottom/>
      <diagonal/>
    </border>
    <border>
      <left style="thin">
        <color theme="5"/>
      </left>
      <right style="thin">
        <color theme="5"/>
      </right>
      <top style="thin">
        <color theme="5"/>
      </top>
      <bottom style="thin">
        <color theme="5"/>
      </bottom>
      <diagonal/>
    </border>
    <border>
      <left/>
      <right style="thin">
        <color theme="0"/>
      </right>
      <top/>
      <bottom style="thin">
        <color theme="0"/>
      </bottom>
      <diagonal/>
    </border>
    <border>
      <left/>
      <right style="thin">
        <color theme="0"/>
      </right>
      <top style="thin">
        <color theme="0"/>
      </top>
      <bottom/>
      <diagonal/>
    </border>
    <border>
      <left/>
      <right/>
      <top style="thin">
        <color theme="0"/>
      </top>
      <bottom/>
      <diagonal/>
    </border>
    <border>
      <left/>
      <right style="dashed">
        <color indexed="64"/>
      </right>
      <top style="dashed">
        <color indexed="64"/>
      </top>
      <bottom style="dashed">
        <color indexed="64"/>
      </bottom>
      <diagonal/>
    </border>
    <border>
      <left style="dashed">
        <color indexed="64"/>
      </left>
      <right style="dashed">
        <color indexed="64"/>
      </right>
      <top style="dashed">
        <color indexed="64"/>
      </top>
      <bottom style="dashed">
        <color indexed="64"/>
      </bottom>
      <diagonal/>
    </border>
    <border>
      <left/>
      <right/>
      <top/>
      <bottom style="thin">
        <color theme="5"/>
      </bottom>
      <diagonal/>
    </border>
    <border>
      <left style="thin">
        <color theme="0"/>
      </left>
      <right style="thin">
        <color theme="0"/>
      </right>
      <top/>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dashed">
        <color indexed="64"/>
      </left>
      <right style="dashed">
        <color indexed="64"/>
      </right>
      <top style="dashed">
        <color indexed="64"/>
      </top>
      <bottom style="medium">
        <color indexed="64"/>
      </bottom>
      <diagonal/>
    </border>
    <border>
      <left style="medium">
        <color indexed="64"/>
      </left>
      <right style="dashed">
        <color indexed="64"/>
      </right>
      <top style="dashed">
        <color indexed="64"/>
      </top>
      <bottom style="dashed">
        <color indexed="64"/>
      </bottom>
      <diagonal/>
    </border>
    <border>
      <left style="dashed">
        <color indexed="64"/>
      </left>
      <right style="medium">
        <color indexed="64"/>
      </right>
      <top style="dashed">
        <color indexed="64"/>
      </top>
      <bottom style="dashed">
        <color indexed="64"/>
      </bottom>
      <diagonal/>
    </border>
    <border>
      <left style="medium">
        <color indexed="64"/>
      </left>
      <right style="dashed">
        <color indexed="64"/>
      </right>
      <top style="dashed">
        <color indexed="64"/>
      </top>
      <bottom style="medium">
        <color indexed="64"/>
      </bottom>
      <diagonal/>
    </border>
    <border>
      <left style="medium">
        <color indexed="64"/>
      </left>
      <right style="dashed">
        <color indexed="64"/>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bottom style="medium">
        <color indexed="64"/>
      </bottom>
      <diagonal/>
    </border>
    <border>
      <left style="dashed">
        <color indexed="64"/>
      </left>
      <right style="dashed">
        <color indexed="64"/>
      </right>
      <top style="dashed">
        <color indexed="64"/>
      </top>
      <bottom/>
      <diagonal/>
    </border>
    <border>
      <left/>
      <right style="dashed">
        <color indexed="64"/>
      </right>
      <top style="dashed">
        <color indexed="64"/>
      </top>
      <bottom/>
      <diagonal/>
    </border>
    <border>
      <left style="dashed">
        <color indexed="64"/>
      </left>
      <right style="medium">
        <color indexed="64"/>
      </right>
      <top style="dashed">
        <color indexed="64"/>
      </top>
      <bottom/>
      <diagonal/>
    </border>
    <border>
      <left style="medium">
        <color indexed="64"/>
      </left>
      <right style="medium">
        <color indexed="64"/>
      </right>
      <top style="dashed">
        <color indexed="64"/>
      </top>
      <bottom style="dashed">
        <color indexed="64"/>
      </bottom>
      <diagonal/>
    </border>
    <border>
      <left style="medium">
        <color indexed="64"/>
      </left>
      <right style="medium">
        <color indexed="64"/>
      </right>
      <top style="dashed">
        <color indexed="64"/>
      </top>
      <bottom style="medium">
        <color indexed="64"/>
      </bottom>
      <diagonal/>
    </border>
    <border>
      <left style="medium">
        <color indexed="64"/>
      </left>
      <right style="medium">
        <color indexed="64"/>
      </right>
      <top/>
      <bottom style="dashed">
        <color indexed="64"/>
      </bottom>
      <diagonal/>
    </border>
    <border>
      <left style="medium">
        <color indexed="64"/>
      </left>
      <right style="medium">
        <color indexed="64"/>
      </right>
      <top style="medium">
        <color indexed="64"/>
      </top>
      <bottom style="dashed">
        <color indexed="64"/>
      </bottom>
      <diagonal/>
    </border>
    <border>
      <left style="medium">
        <color indexed="64"/>
      </left>
      <right style="medium">
        <color indexed="64"/>
      </right>
      <top/>
      <bottom style="medium">
        <color indexed="64"/>
      </bottom>
      <diagonal/>
    </border>
    <border>
      <left style="dashed">
        <color indexed="64"/>
      </left>
      <right style="medium">
        <color indexed="64"/>
      </right>
      <top style="dashed">
        <color indexed="64"/>
      </top>
      <bottom style="medium">
        <color indexed="64"/>
      </bottom>
      <diagonal/>
    </border>
    <border>
      <left style="dashed">
        <color indexed="64"/>
      </left>
      <right/>
      <top style="dashed">
        <color indexed="64"/>
      </top>
      <bottom style="dashed">
        <color indexed="64"/>
      </bottom>
      <diagonal/>
    </border>
    <border>
      <left style="dashed">
        <color indexed="64"/>
      </left>
      <right/>
      <top style="dashed">
        <color indexed="64"/>
      </top>
      <bottom/>
      <diagonal/>
    </border>
    <border>
      <left style="dashed">
        <color indexed="64"/>
      </left>
      <right/>
      <top style="dashed">
        <color indexed="64"/>
      </top>
      <bottom style="medium">
        <color indexed="64"/>
      </bottom>
      <diagonal/>
    </border>
    <border>
      <left style="medium">
        <color theme="1"/>
      </left>
      <right/>
      <top style="medium">
        <color theme="1"/>
      </top>
      <bottom style="dashed">
        <color indexed="64"/>
      </bottom>
      <diagonal/>
    </border>
    <border>
      <left style="medium">
        <color theme="1"/>
      </left>
      <right/>
      <top style="dashed">
        <color indexed="64"/>
      </top>
      <bottom style="medium">
        <color theme="1"/>
      </bottom>
      <diagonal/>
    </border>
    <border>
      <left style="medium">
        <color indexed="64"/>
      </left>
      <right/>
      <top style="dashed">
        <color indexed="64"/>
      </top>
      <bottom style="medium">
        <color indexed="64"/>
      </bottom>
      <diagonal/>
    </border>
    <border>
      <left style="medium">
        <color indexed="64"/>
      </left>
      <right/>
      <top style="medium">
        <color indexed="64"/>
      </top>
      <bottom style="dashed">
        <color indexed="64"/>
      </bottom>
      <diagonal/>
    </border>
    <border>
      <left/>
      <right style="medium">
        <color indexed="64"/>
      </right>
      <top style="dashed">
        <color indexed="64"/>
      </top>
      <bottom style="medium">
        <color indexed="64"/>
      </bottom>
      <diagonal/>
    </border>
    <border>
      <left style="medium">
        <color indexed="64"/>
      </left>
      <right style="dashed">
        <color indexed="64"/>
      </right>
      <top/>
      <bottom style="dashed">
        <color indexed="64"/>
      </bottom>
      <diagonal/>
    </border>
    <border>
      <left style="dashed">
        <color indexed="64"/>
      </left>
      <right style="dashed">
        <color indexed="64"/>
      </right>
      <top/>
      <bottom style="dashed">
        <color indexed="64"/>
      </bottom>
      <diagonal/>
    </border>
    <border>
      <left style="dashed">
        <color indexed="64"/>
      </left>
      <right/>
      <top/>
      <bottom style="dashed">
        <color indexed="64"/>
      </bottom>
      <diagonal/>
    </border>
    <border>
      <left style="dashed">
        <color indexed="64"/>
      </left>
      <right style="medium">
        <color indexed="64"/>
      </right>
      <top/>
      <bottom style="dashed">
        <color indexed="64"/>
      </bottom>
      <diagonal/>
    </border>
    <border>
      <left/>
      <right style="dashed">
        <color indexed="64"/>
      </right>
      <top style="dashed">
        <color indexed="64"/>
      </top>
      <bottom style="medium">
        <color indexed="64"/>
      </bottom>
      <diagonal/>
    </border>
    <border>
      <left style="medium">
        <color indexed="64"/>
      </left>
      <right style="medium">
        <color indexed="64"/>
      </right>
      <top style="medium">
        <color indexed="64"/>
      </top>
      <bottom style="thin">
        <color indexed="64"/>
      </bottom>
      <diagonal/>
    </border>
    <border>
      <left/>
      <right style="dashed">
        <color indexed="64"/>
      </right>
      <top/>
      <bottom style="dashed">
        <color indexed="64"/>
      </bottom>
      <diagonal/>
    </border>
    <border>
      <left style="dashed">
        <color indexed="64"/>
      </left>
      <right/>
      <top style="medium">
        <color indexed="64"/>
      </top>
      <bottom style="thin">
        <color indexed="64"/>
      </bottom>
      <diagonal/>
    </border>
    <border>
      <left/>
      <right style="dashed">
        <color indexed="64"/>
      </right>
      <top style="medium">
        <color indexed="64"/>
      </top>
      <bottom style="thin">
        <color indexed="64"/>
      </bottom>
      <diagonal/>
    </border>
    <border>
      <left style="dashed">
        <color indexed="64"/>
      </left>
      <right style="dashed">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thin">
        <color theme="0" tint="-0.34998626667073579"/>
      </right>
      <top/>
      <bottom/>
      <diagonal/>
    </border>
    <border>
      <left style="thin">
        <color theme="0" tint="-0.34998626667073579"/>
      </left>
      <right style="thin">
        <color theme="0" tint="-0.34998626667073579"/>
      </right>
      <top/>
      <bottom style="thin">
        <color theme="0" tint="-0.34998626667073579"/>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dashed">
        <color indexed="64"/>
      </top>
      <bottom style="dotted">
        <color indexed="64"/>
      </bottom>
      <diagonal/>
    </border>
    <border>
      <left style="medium">
        <color indexed="64"/>
      </left>
      <right style="medium">
        <color indexed="64"/>
      </right>
      <top style="dotted">
        <color indexed="64"/>
      </top>
      <bottom style="dotted">
        <color indexed="64"/>
      </bottom>
      <diagonal/>
    </border>
    <border>
      <left style="medium">
        <color indexed="64"/>
      </left>
      <right style="medium">
        <color indexed="64"/>
      </right>
      <top style="dotted">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9" fontId="1" fillId="0" borderId="0" applyFont="0" applyFill="0" applyBorder="0" applyAlignment="0" applyProtection="0"/>
  </cellStyleXfs>
  <cellXfs count="206">
    <xf numFmtId="0" fontId="0" fillId="0" borderId="0" xfId="0"/>
    <xf numFmtId="0" fontId="0" fillId="2" borderId="0" xfId="0" applyFill="1"/>
    <xf numFmtId="0" fontId="5" fillId="3" borderId="0" xfId="0" applyFont="1" applyFill="1"/>
    <xf numFmtId="49" fontId="5" fillId="3" borderId="0" xfId="0" applyNumberFormat="1" applyFont="1" applyFill="1"/>
    <xf numFmtId="0" fontId="6" fillId="2" borderId="0" xfId="0" applyFont="1" applyFill="1"/>
    <xf numFmtId="0" fontId="7" fillId="2" borderId="0" xfId="0" applyFont="1" applyFill="1"/>
    <xf numFmtId="0" fontId="0" fillId="2" borderId="0" xfId="0" applyFill="1" applyAlignment="1">
      <alignment horizontal="right"/>
    </xf>
    <xf numFmtId="0" fontId="3" fillId="2" borderId="0" xfId="0" applyFont="1" applyFill="1"/>
    <xf numFmtId="0" fontId="8" fillId="2" borderId="0" xfId="0" applyFont="1" applyFill="1"/>
    <xf numFmtId="0" fontId="0" fillId="6" borderId="5" xfId="0" applyFill="1" applyBorder="1" applyAlignment="1">
      <alignment horizontal="center" vertical="center"/>
    </xf>
    <xf numFmtId="0" fontId="0" fillId="2" borderId="0" xfId="0" applyFill="1" applyAlignment="1">
      <alignment horizontal="center" vertical="center"/>
    </xf>
    <xf numFmtId="0" fontId="0" fillId="4" borderId="29" xfId="0" applyFill="1" applyBorder="1"/>
    <xf numFmtId="1" fontId="0" fillId="7" borderId="26" xfId="0" applyNumberFormat="1" applyFill="1" applyBorder="1"/>
    <xf numFmtId="0" fontId="0" fillId="9" borderId="30" xfId="0" applyFill="1" applyBorder="1"/>
    <xf numFmtId="1" fontId="0" fillId="8" borderId="26" xfId="0" applyNumberFormat="1" applyFill="1" applyBorder="1"/>
    <xf numFmtId="0" fontId="0" fillId="9" borderId="10" xfId="0" applyFill="1" applyBorder="1" applyAlignment="1">
      <alignment horizontal="center" vertical="center"/>
    </xf>
    <xf numFmtId="0" fontId="0" fillId="9" borderId="18" xfId="0" applyFill="1" applyBorder="1" applyAlignment="1">
      <alignment horizontal="center" vertical="center"/>
    </xf>
    <xf numFmtId="9" fontId="0" fillId="9" borderId="17" xfId="1" applyFont="1" applyFill="1" applyBorder="1" applyAlignment="1">
      <alignment horizontal="center" vertical="center"/>
    </xf>
    <xf numFmtId="9" fontId="0" fillId="9" borderId="10" xfId="1" applyFont="1" applyFill="1" applyBorder="1" applyAlignment="1">
      <alignment horizontal="center" vertical="center"/>
    </xf>
    <xf numFmtId="9" fontId="0" fillId="9" borderId="18" xfId="1" applyFont="1" applyFill="1" applyBorder="1" applyAlignment="1">
      <alignment horizontal="center" vertical="center"/>
    </xf>
    <xf numFmtId="1" fontId="0" fillId="9" borderId="19" xfId="0" applyNumberFormat="1" applyFill="1" applyBorder="1" applyAlignment="1">
      <alignment horizontal="center" vertical="center"/>
    </xf>
    <xf numFmtId="1" fontId="0" fillId="9" borderId="16" xfId="0" applyNumberFormat="1" applyFill="1" applyBorder="1" applyAlignment="1">
      <alignment horizontal="center" vertical="center"/>
    </xf>
    <xf numFmtId="1" fontId="0" fillId="9" borderId="31" xfId="0" applyNumberFormat="1" applyFill="1" applyBorder="1" applyAlignment="1">
      <alignment horizontal="center" vertical="center"/>
    </xf>
    <xf numFmtId="0" fontId="0" fillId="2" borderId="17" xfId="0" applyFill="1" applyBorder="1" applyAlignment="1">
      <alignment horizontal="center" vertical="center"/>
    </xf>
    <xf numFmtId="0" fontId="0" fillId="2" borderId="10" xfId="0" applyFill="1" applyBorder="1" applyAlignment="1">
      <alignment horizontal="center" vertical="center"/>
    </xf>
    <xf numFmtId="0" fontId="0" fillId="2" borderId="18" xfId="0" applyFill="1" applyBorder="1" applyAlignment="1">
      <alignment horizontal="center" vertical="center"/>
    </xf>
    <xf numFmtId="0" fontId="0" fillId="0" borderId="0" xfId="0" applyAlignment="1">
      <alignment horizontal="left" vertical="center"/>
    </xf>
    <xf numFmtId="0" fontId="0" fillId="10" borderId="5" xfId="0" applyFill="1" applyBorder="1"/>
    <xf numFmtId="0" fontId="0" fillId="10" borderId="5" xfId="0" applyFill="1" applyBorder="1" applyAlignment="1">
      <alignment horizontal="left" vertical="center"/>
    </xf>
    <xf numFmtId="0" fontId="0" fillId="10" borderId="5" xfId="0" applyFill="1" applyBorder="1" applyAlignment="1">
      <alignment horizontal="center" vertical="center"/>
    </xf>
    <xf numFmtId="9" fontId="0" fillId="10" borderId="5" xfId="0" applyNumberFormat="1" applyFill="1" applyBorder="1" applyAlignment="1">
      <alignment horizontal="center" vertical="center"/>
    </xf>
    <xf numFmtId="0" fontId="0" fillId="11" borderId="5" xfId="0" applyFill="1" applyBorder="1"/>
    <xf numFmtId="0" fontId="0" fillId="11" borderId="5" xfId="0" applyFill="1" applyBorder="1" applyAlignment="1">
      <alignment horizontal="left" vertical="center"/>
    </xf>
    <xf numFmtId="0" fontId="0" fillId="11" borderId="5" xfId="0" applyFill="1" applyBorder="1" applyAlignment="1">
      <alignment horizontal="center" vertical="center"/>
    </xf>
    <xf numFmtId="9" fontId="0" fillId="11" borderId="5" xfId="0" applyNumberFormat="1" applyFill="1" applyBorder="1" applyAlignment="1">
      <alignment horizontal="center" vertical="center"/>
    </xf>
    <xf numFmtId="2" fontId="0" fillId="0" borderId="0" xfId="0" applyNumberFormat="1"/>
    <xf numFmtId="164" fontId="0" fillId="10" borderId="5" xfId="0" applyNumberFormat="1" applyFill="1" applyBorder="1" applyAlignment="1">
      <alignment horizontal="center" vertical="center"/>
    </xf>
    <xf numFmtId="164" fontId="0" fillId="6" borderId="5" xfId="0" applyNumberFormat="1" applyFill="1" applyBorder="1" applyAlignment="1">
      <alignment horizontal="center" vertical="center"/>
    </xf>
    <xf numFmtId="164" fontId="0" fillId="11" borderId="5" xfId="0" applyNumberFormat="1" applyFill="1" applyBorder="1" applyAlignment="1">
      <alignment horizontal="center" vertical="center"/>
    </xf>
    <xf numFmtId="0" fontId="0" fillId="9" borderId="32" xfId="0" applyFill="1" applyBorder="1" applyAlignment="1">
      <alignment horizontal="center" vertical="center"/>
    </xf>
    <xf numFmtId="0" fontId="0" fillId="2" borderId="32" xfId="0" applyFill="1" applyBorder="1" applyAlignment="1">
      <alignment horizontal="center" vertical="center"/>
    </xf>
    <xf numFmtId="1" fontId="0" fillId="9" borderId="34" xfId="0" applyNumberFormat="1" applyFill="1" applyBorder="1" applyAlignment="1">
      <alignment horizontal="center" vertical="center"/>
    </xf>
    <xf numFmtId="0" fontId="0" fillId="4" borderId="37" xfId="0" applyFill="1" applyBorder="1" applyAlignment="1">
      <alignment horizontal="center" vertical="center"/>
    </xf>
    <xf numFmtId="9" fontId="0" fillId="0" borderId="0" xfId="0" applyNumberFormat="1"/>
    <xf numFmtId="0" fontId="2" fillId="5" borderId="1" xfId="0" applyFont="1" applyFill="1" applyBorder="1" applyAlignment="1">
      <alignment horizontal="center" vertical="center" wrapText="1"/>
    </xf>
    <xf numFmtId="0" fontId="2" fillId="5" borderId="4" xfId="0" applyFont="1" applyFill="1" applyBorder="1" applyAlignment="1">
      <alignment vertical="center"/>
    </xf>
    <xf numFmtId="0" fontId="0" fillId="0" borderId="0" xfId="0" applyAlignment="1">
      <alignment vertical="center"/>
    </xf>
    <xf numFmtId="0" fontId="2" fillId="5" borderId="4" xfId="0" applyFont="1" applyFill="1" applyBorder="1" applyAlignment="1">
      <alignment horizontal="center" vertical="center" wrapText="1"/>
    </xf>
    <xf numFmtId="0" fontId="2" fillId="5" borderId="12"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32" xfId="0" applyFont="1" applyFill="1" applyBorder="1" applyAlignment="1">
      <alignment horizontal="center" vertical="center" wrapText="1"/>
    </xf>
    <xf numFmtId="0" fontId="4" fillId="2" borderId="18" xfId="0" applyFont="1" applyFill="1" applyBorder="1" applyAlignment="1">
      <alignment horizontal="center" vertical="center" wrapText="1"/>
    </xf>
    <xf numFmtId="0" fontId="0" fillId="12" borderId="0" xfId="0" applyFill="1"/>
    <xf numFmtId="0" fontId="2" fillId="5" borderId="4" xfId="0" applyFont="1" applyFill="1" applyBorder="1" applyAlignment="1">
      <alignment horizontal="left" vertical="center" wrapText="1"/>
    </xf>
    <xf numFmtId="0" fontId="0" fillId="13" borderId="5" xfId="0" applyFill="1" applyBorder="1" applyAlignment="1">
      <alignment horizontal="left" vertical="center"/>
    </xf>
    <xf numFmtId="0" fontId="0" fillId="14" borderId="5" xfId="0" applyFill="1" applyBorder="1" applyAlignment="1">
      <alignment horizontal="left" vertical="center"/>
    </xf>
    <xf numFmtId="0" fontId="0" fillId="14" borderId="5" xfId="0" applyFill="1" applyBorder="1" applyAlignment="1">
      <alignment horizontal="center" vertical="center"/>
    </xf>
    <xf numFmtId="0" fontId="0" fillId="14" borderId="5" xfId="0" applyFill="1" applyBorder="1"/>
    <xf numFmtId="0" fontId="0" fillId="9" borderId="41" xfId="0" applyFill="1" applyBorder="1" applyAlignment="1">
      <alignment horizontal="center" vertical="center"/>
    </xf>
    <xf numFmtId="0" fontId="0" fillId="9" borderId="42" xfId="0" applyFill="1" applyBorder="1" applyAlignment="1">
      <alignment horizontal="center" vertical="center"/>
    </xf>
    <xf numFmtId="0" fontId="0" fillId="9" borderId="43" xfId="0" applyFill="1" applyBorder="1" applyAlignment="1">
      <alignment horizontal="center" vertical="center"/>
    </xf>
    <xf numFmtId="0" fontId="4" fillId="2" borderId="46" xfId="0" applyFont="1" applyFill="1" applyBorder="1" applyAlignment="1">
      <alignment horizontal="center" vertical="center" wrapText="1"/>
    </xf>
    <xf numFmtId="0" fontId="4" fillId="2" borderId="41" xfId="0" applyFont="1" applyFill="1" applyBorder="1" applyAlignment="1">
      <alignment horizontal="center" vertical="center" wrapText="1"/>
    </xf>
    <xf numFmtId="0" fontId="4" fillId="2" borderId="48" xfId="0" applyFont="1" applyFill="1" applyBorder="1" applyAlignment="1">
      <alignment horizontal="center" vertical="center"/>
    </xf>
    <xf numFmtId="0" fontId="4" fillId="2" borderId="49" xfId="0" applyFont="1" applyFill="1" applyBorder="1" applyAlignment="1">
      <alignment horizontal="center" vertical="center"/>
    </xf>
    <xf numFmtId="0" fontId="0" fillId="2" borderId="45" xfId="0" applyFill="1" applyBorder="1" applyAlignment="1">
      <alignment vertical="center"/>
    </xf>
    <xf numFmtId="0" fontId="4" fillId="2" borderId="43" xfId="0" applyFont="1" applyFill="1" applyBorder="1" applyAlignment="1">
      <alignment horizontal="center" vertical="center" wrapText="1"/>
    </xf>
    <xf numFmtId="0" fontId="0" fillId="12" borderId="0" xfId="0" applyFill="1" applyAlignment="1">
      <alignment horizontal="left"/>
    </xf>
    <xf numFmtId="0" fontId="0" fillId="4" borderId="55" xfId="0" applyFill="1" applyBorder="1"/>
    <xf numFmtId="165" fontId="0" fillId="0" borderId="0" xfId="0" applyNumberFormat="1"/>
    <xf numFmtId="0" fontId="11" fillId="11" borderId="5" xfId="0" applyFont="1" applyFill="1" applyBorder="1" applyAlignment="1">
      <alignment horizontal="left" vertical="center"/>
    </xf>
    <xf numFmtId="0" fontId="11" fillId="14" borderId="5" xfId="0" applyFont="1" applyFill="1" applyBorder="1" applyAlignment="1">
      <alignment horizontal="left" vertical="center"/>
    </xf>
    <xf numFmtId="0" fontId="11" fillId="10" borderId="5" xfId="0" applyFont="1" applyFill="1" applyBorder="1" applyAlignment="1">
      <alignment horizontal="left" vertical="center"/>
    </xf>
    <xf numFmtId="164" fontId="0" fillId="9" borderId="41" xfId="0" applyNumberFormat="1" applyFill="1" applyBorder="1" applyAlignment="1">
      <alignment horizontal="center" vertical="center"/>
    </xf>
    <xf numFmtId="164" fontId="0" fillId="9" borderId="10" xfId="0" applyNumberFormat="1" applyFill="1" applyBorder="1" applyAlignment="1">
      <alignment horizontal="center" vertical="center"/>
    </xf>
    <xf numFmtId="0" fontId="0" fillId="2" borderId="24" xfId="0" applyFill="1" applyBorder="1" applyAlignment="1">
      <alignment horizontal="center" vertical="center"/>
    </xf>
    <xf numFmtId="0" fontId="0" fillId="2" borderId="23" xfId="0" applyFill="1" applyBorder="1" applyAlignment="1">
      <alignment horizontal="center" vertical="center"/>
    </xf>
    <xf numFmtId="0" fontId="0" fillId="2" borderId="33" xfId="0" applyFill="1" applyBorder="1" applyAlignment="1">
      <alignment horizontal="center" vertical="center"/>
    </xf>
    <xf numFmtId="0" fontId="0" fillId="2" borderId="25" xfId="0" applyFill="1" applyBorder="1" applyAlignment="1">
      <alignment horizontal="center" vertical="center"/>
    </xf>
    <xf numFmtId="0" fontId="0" fillId="2" borderId="44" xfId="0" applyFill="1" applyBorder="1" applyAlignment="1">
      <alignment horizontal="center" vertical="center"/>
    </xf>
    <xf numFmtId="0" fontId="0" fillId="2" borderId="16" xfId="0" applyFill="1" applyBorder="1" applyAlignment="1">
      <alignment horizontal="center" vertical="center"/>
    </xf>
    <xf numFmtId="0" fontId="0" fillId="2" borderId="34" xfId="0" applyFill="1" applyBorder="1" applyAlignment="1">
      <alignment horizontal="center" vertical="center"/>
    </xf>
    <xf numFmtId="0" fontId="0" fillId="2" borderId="31" xfId="0" applyFill="1" applyBorder="1" applyAlignment="1">
      <alignment horizontal="center" vertical="center"/>
    </xf>
    <xf numFmtId="0" fontId="0" fillId="2" borderId="0" xfId="0" applyFill="1" applyAlignment="1">
      <alignment vertical="center"/>
    </xf>
    <xf numFmtId="0" fontId="0" fillId="2" borderId="0" xfId="0" applyFill="1" applyAlignment="1">
      <alignment horizontal="left" vertical="center"/>
    </xf>
    <xf numFmtId="0" fontId="0" fillId="9" borderId="17" xfId="0" applyFill="1" applyBorder="1" applyAlignment="1" applyProtection="1">
      <alignment horizontal="center" vertical="center"/>
      <protection locked="0"/>
    </xf>
    <xf numFmtId="0" fontId="0" fillId="9" borderId="10" xfId="0" applyFill="1" applyBorder="1" applyAlignment="1" applyProtection="1">
      <alignment horizontal="center" vertical="center"/>
      <protection locked="0"/>
    </xf>
    <xf numFmtId="0" fontId="0" fillId="9" borderId="32" xfId="0" applyFill="1" applyBorder="1" applyAlignment="1" applyProtection="1">
      <alignment horizontal="center" vertical="center"/>
      <protection locked="0"/>
    </xf>
    <xf numFmtId="0" fontId="0" fillId="9" borderId="18" xfId="0" applyFill="1" applyBorder="1" applyAlignment="1" applyProtection="1">
      <alignment horizontal="center" vertical="center"/>
      <protection locked="0"/>
    </xf>
    <xf numFmtId="2" fontId="0" fillId="2" borderId="0" xfId="0" applyNumberFormat="1" applyFill="1"/>
    <xf numFmtId="0" fontId="11" fillId="10" borderId="0" xfId="0" applyFont="1" applyFill="1" applyAlignment="1">
      <alignment horizontal="center" vertical="center"/>
    </xf>
    <xf numFmtId="0" fontId="0" fillId="15" borderId="0" xfId="0" applyFill="1"/>
    <xf numFmtId="0" fontId="9" fillId="15" borderId="0" xfId="0" applyFont="1" applyFill="1"/>
    <xf numFmtId="9" fontId="0" fillId="6" borderId="5" xfId="0" applyNumberFormat="1" applyFill="1" applyBorder="1" applyAlignment="1">
      <alignment horizontal="center" vertical="center"/>
    </xf>
    <xf numFmtId="0" fontId="9" fillId="2" borderId="28" xfId="0" applyFont="1" applyFill="1" applyBorder="1" applyAlignment="1">
      <alignment vertical="center" wrapText="1"/>
    </xf>
    <xf numFmtId="0" fontId="0" fillId="2" borderId="26" xfId="0" applyFill="1" applyBorder="1" applyAlignment="1">
      <alignment vertical="center"/>
    </xf>
    <xf numFmtId="0" fontId="0" fillId="2" borderId="26" xfId="0" applyFill="1" applyBorder="1" applyAlignment="1">
      <alignment vertical="center" wrapText="1"/>
    </xf>
    <xf numFmtId="0" fontId="0" fillId="2" borderId="27" xfId="0" applyFill="1" applyBorder="1" applyAlignment="1">
      <alignment vertical="center"/>
    </xf>
    <xf numFmtId="0" fontId="0" fillId="2" borderId="19" xfId="0" applyFill="1" applyBorder="1" applyAlignment="1">
      <alignment vertical="center"/>
    </xf>
    <xf numFmtId="0" fontId="0" fillId="2" borderId="35" xfId="0" applyFill="1" applyBorder="1" applyAlignment="1">
      <alignment vertical="center"/>
    </xf>
    <xf numFmtId="0" fontId="0" fillId="2" borderId="36" xfId="0" applyFill="1" applyBorder="1" applyAlignment="1">
      <alignment vertical="center"/>
    </xf>
    <xf numFmtId="0" fontId="0" fillId="4" borderId="39" xfId="0" applyFill="1" applyBorder="1" applyAlignment="1">
      <alignment vertical="center"/>
    </xf>
    <xf numFmtId="164" fontId="0" fillId="4" borderId="21" xfId="0" applyNumberFormat="1" applyFill="1" applyBorder="1" applyAlignment="1">
      <alignment horizontal="center" vertical="center"/>
    </xf>
    <xf numFmtId="164" fontId="0" fillId="4" borderId="22" xfId="0" applyNumberFormat="1" applyFill="1" applyBorder="1" applyAlignment="1">
      <alignment horizontal="center" vertical="center"/>
    </xf>
    <xf numFmtId="0" fontId="14" fillId="16" borderId="0" xfId="0" applyFont="1" applyFill="1"/>
    <xf numFmtId="0" fontId="0" fillId="2" borderId="53" xfId="0" applyFill="1" applyBorder="1" applyAlignment="1">
      <alignment horizontal="left" vertical="center"/>
    </xf>
    <xf numFmtId="0" fontId="0" fillId="4" borderId="54" xfId="0" applyFill="1" applyBorder="1" applyAlignment="1">
      <alignment horizontal="left" vertical="center"/>
    </xf>
    <xf numFmtId="164" fontId="0" fillId="9" borderId="40" xfId="0" applyNumberFormat="1" applyFill="1" applyBorder="1" applyAlignment="1">
      <alignment horizontal="center" vertical="center"/>
    </xf>
    <xf numFmtId="164" fontId="0" fillId="9" borderId="17" xfId="0" applyNumberFormat="1" applyFill="1" applyBorder="1" applyAlignment="1">
      <alignment horizontal="center" vertical="center"/>
    </xf>
    <xf numFmtId="0" fontId="0" fillId="2" borderId="0" xfId="0" applyFill="1" applyAlignment="1">
      <alignment horizontal="right" wrapText="1"/>
    </xf>
    <xf numFmtId="0" fontId="0" fillId="16" borderId="0" xfId="0" applyFill="1"/>
    <xf numFmtId="0" fontId="0" fillId="17" borderId="0" xfId="0" applyFill="1"/>
    <xf numFmtId="0" fontId="15" fillId="2" borderId="56" xfId="0" applyFont="1" applyFill="1" applyBorder="1" applyAlignment="1">
      <alignment wrapText="1"/>
    </xf>
    <xf numFmtId="0" fontId="16" fillId="2" borderId="56" xfId="0" applyFont="1" applyFill="1" applyBorder="1" applyAlignment="1">
      <alignment wrapText="1"/>
    </xf>
    <xf numFmtId="0" fontId="0" fillId="2" borderId="57" xfId="0" applyFill="1" applyBorder="1"/>
    <xf numFmtId="0" fontId="6" fillId="2" borderId="57" xfId="0" applyFont="1" applyFill="1" applyBorder="1" applyAlignment="1">
      <alignment wrapText="1"/>
    </xf>
    <xf numFmtId="0" fontId="15" fillId="2" borderId="57" xfId="0" applyFont="1" applyFill="1" applyBorder="1" applyAlignment="1">
      <alignment wrapText="1"/>
    </xf>
    <xf numFmtId="0" fontId="15" fillId="2" borderId="57" xfId="0" applyFont="1" applyFill="1" applyBorder="1" applyAlignment="1">
      <alignment vertical="center" wrapText="1"/>
    </xf>
    <xf numFmtId="0" fontId="16" fillId="2" borderId="57" xfId="0" applyFont="1" applyFill="1" applyBorder="1"/>
    <xf numFmtId="0" fontId="0" fillId="2" borderId="58" xfId="0" applyFill="1" applyBorder="1"/>
    <xf numFmtId="0" fontId="16" fillId="2" borderId="56" xfId="0" applyFont="1" applyFill="1" applyBorder="1"/>
    <xf numFmtId="0" fontId="15" fillId="2" borderId="57" xfId="0" applyFont="1" applyFill="1" applyBorder="1"/>
    <xf numFmtId="0" fontId="16" fillId="2" borderId="57" xfId="0" applyFont="1" applyFill="1" applyBorder="1" applyAlignment="1">
      <alignment wrapText="1"/>
    </xf>
    <xf numFmtId="0" fontId="17" fillId="2" borderId="57" xfId="0" applyFont="1" applyFill="1" applyBorder="1" applyAlignment="1">
      <alignment wrapText="1"/>
    </xf>
    <xf numFmtId="0" fontId="19" fillId="2" borderId="57" xfId="0" applyFont="1" applyFill="1" applyBorder="1" applyAlignment="1">
      <alignment wrapText="1"/>
    </xf>
    <xf numFmtId="0" fontId="20" fillId="2" borderId="57" xfId="0" applyFont="1" applyFill="1" applyBorder="1" applyAlignment="1">
      <alignment wrapText="1"/>
    </xf>
    <xf numFmtId="0" fontId="20" fillId="2" borderId="57" xfId="0" applyFont="1" applyFill="1" applyBorder="1" applyAlignment="1">
      <alignment horizontal="center" vertical="center"/>
    </xf>
    <xf numFmtId="0" fontId="21" fillId="2" borderId="57" xfId="0" applyFont="1" applyFill="1" applyBorder="1"/>
    <xf numFmtId="0" fontId="6" fillId="2" borderId="58" xfId="0" applyFont="1" applyFill="1" applyBorder="1" applyAlignment="1">
      <alignment wrapText="1"/>
    </xf>
    <xf numFmtId="0" fontId="6" fillId="15" borderId="0" xfId="0" applyFont="1" applyFill="1" applyAlignment="1">
      <alignment wrapText="1"/>
    </xf>
    <xf numFmtId="0" fontId="0" fillId="2" borderId="20" xfId="0" applyFill="1" applyBorder="1" applyAlignment="1">
      <alignment vertical="center"/>
    </xf>
    <xf numFmtId="0" fontId="9" fillId="2" borderId="0" xfId="0" applyFont="1" applyFill="1" applyAlignment="1">
      <alignment horizontal="right" vertical="center"/>
    </xf>
    <xf numFmtId="0" fontId="0" fillId="2" borderId="0" xfId="0" applyFill="1" applyAlignment="1">
      <alignment horizontal="right" vertical="center"/>
    </xf>
    <xf numFmtId="0" fontId="9" fillId="2" borderId="30" xfId="0" applyFont="1" applyFill="1" applyBorder="1" applyAlignment="1">
      <alignment vertical="center" wrapText="1"/>
    </xf>
    <xf numFmtId="0" fontId="14" fillId="2" borderId="0" xfId="0" applyFont="1" applyFill="1"/>
    <xf numFmtId="164" fontId="0" fillId="2" borderId="0" xfId="0" applyNumberFormat="1" applyFill="1"/>
    <xf numFmtId="0" fontId="23" fillId="2" borderId="57" xfId="0" applyFont="1" applyFill="1" applyBorder="1" applyAlignment="1">
      <alignment wrapText="1"/>
    </xf>
    <xf numFmtId="0" fontId="0" fillId="18" borderId="0" xfId="0" applyFill="1"/>
    <xf numFmtId="0" fontId="16" fillId="0" borderId="57" xfId="0" applyFont="1" applyBorder="1"/>
    <xf numFmtId="0" fontId="16" fillId="15" borderId="0" xfId="0" applyFont="1" applyFill="1"/>
    <xf numFmtId="0" fontId="0" fillId="0" borderId="0" xfId="0" applyAlignment="1">
      <alignment horizontal="left"/>
    </xf>
    <xf numFmtId="0" fontId="14" fillId="16" borderId="0" xfId="0" applyFont="1" applyFill="1" applyAlignment="1">
      <alignment horizontal="left"/>
    </xf>
    <xf numFmtId="1" fontId="0" fillId="8" borderId="27" xfId="0" applyNumberFormat="1" applyFill="1" applyBorder="1"/>
    <xf numFmtId="0" fontId="4" fillId="0" borderId="62" xfId="0" applyFont="1" applyBorder="1"/>
    <xf numFmtId="0" fontId="4" fillId="0" borderId="63" xfId="0" applyFont="1" applyBorder="1"/>
    <xf numFmtId="0" fontId="0" fillId="4" borderId="28" xfId="0" applyFill="1" applyBorder="1" applyAlignment="1">
      <alignment horizontal="center" vertical="center"/>
    </xf>
    <xf numFmtId="0" fontId="4" fillId="0" borderId="64" xfId="0" applyFont="1" applyBorder="1"/>
    <xf numFmtId="0" fontId="0" fillId="4" borderId="26" xfId="0" applyFill="1" applyBorder="1" applyAlignment="1">
      <alignment horizontal="center" vertical="center"/>
    </xf>
    <xf numFmtId="164" fontId="0" fillId="4" borderId="26" xfId="0" applyNumberFormat="1" applyFill="1" applyBorder="1" applyAlignment="1">
      <alignment horizontal="center" vertical="center"/>
    </xf>
    <xf numFmtId="164" fontId="0" fillId="8" borderId="66" xfId="0" applyNumberFormat="1" applyFill="1" applyBorder="1"/>
    <xf numFmtId="0" fontId="4" fillId="0" borderId="61" xfId="0" applyFont="1" applyBorder="1"/>
    <xf numFmtId="164" fontId="0" fillId="4" borderId="27" xfId="0" applyNumberFormat="1" applyFill="1" applyBorder="1" applyAlignment="1">
      <alignment horizontal="center" vertical="center"/>
    </xf>
    <xf numFmtId="0" fontId="4" fillId="0" borderId="30" xfId="0" applyFont="1" applyBorder="1"/>
    <xf numFmtId="164" fontId="0" fillId="8" borderId="67" xfId="0" applyNumberFormat="1" applyFill="1" applyBorder="1"/>
    <xf numFmtId="0" fontId="4" fillId="0" borderId="54" xfId="0" applyFont="1" applyBorder="1" applyAlignment="1">
      <alignment horizontal="center"/>
    </xf>
    <xf numFmtId="0" fontId="14" fillId="0" borderId="68" xfId="0" applyFont="1" applyBorder="1"/>
    <xf numFmtId="0" fontId="14" fillId="0" borderId="55" xfId="0" applyFont="1" applyBorder="1"/>
    <xf numFmtId="0" fontId="4" fillId="0" borderId="0" xfId="0" applyFont="1" applyAlignment="1">
      <alignment horizontal="center"/>
    </xf>
    <xf numFmtId="0" fontId="4" fillId="0" borderId="0" xfId="0" applyFont="1" applyAlignment="1">
      <alignment horizontal="center" vertical="center"/>
    </xf>
    <xf numFmtId="0" fontId="0" fillId="7" borderId="29" xfId="0" applyFill="1" applyBorder="1" applyProtection="1">
      <protection locked="0"/>
    </xf>
    <xf numFmtId="0" fontId="0" fillId="7" borderId="26" xfId="0" applyFill="1" applyBorder="1" applyProtection="1">
      <protection locked="0"/>
    </xf>
    <xf numFmtId="0" fontId="0" fillId="7" borderId="65" xfId="0" applyFill="1" applyBorder="1" applyProtection="1">
      <protection locked="0"/>
    </xf>
    <xf numFmtId="0" fontId="6" fillId="2" borderId="69" xfId="0" applyFont="1" applyFill="1" applyBorder="1" applyAlignment="1">
      <alignment horizontal="right" vertical="center"/>
    </xf>
    <xf numFmtId="49" fontId="28" fillId="3" borderId="0" xfId="0" applyNumberFormat="1" applyFont="1" applyFill="1"/>
    <xf numFmtId="49" fontId="28" fillId="3" borderId="69" xfId="0" applyNumberFormat="1" applyFont="1" applyFill="1" applyBorder="1"/>
    <xf numFmtId="0" fontId="29" fillId="2" borderId="0" xfId="0" applyFont="1" applyFill="1"/>
    <xf numFmtId="0" fontId="0" fillId="7" borderId="63" xfId="0" applyFill="1" applyBorder="1" applyAlignment="1" applyProtection="1">
      <alignment horizontal="center" vertical="center"/>
      <protection locked="0"/>
    </xf>
    <xf numFmtId="0" fontId="29" fillId="2" borderId="69" xfId="0" applyFont="1" applyFill="1" applyBorder="1" applyAlignment="1">
      <alignment horizontal="left"/>
    </xf>
    <xf numFmtId="0" fontId="29" fillId="2" borderId="69" xfId="0" applyFont="1" applyFill="1" applyBorder="1" applyAlignment="1">
      <alignment horizontal="left" wrapText="1"/>
    </xf>
    <xf numFmtId="0" fontId="0" fillId="2" borderId="0" xfId="0" applyFill="1" applyAlignment="1">
      <alignment horizontal="left" wrapText="1"/>
    </xf>
    <xf numFmtId="49" fontId="12" fillId="3" borderId="0" xfId="0" applyNumberFormat="1" applyFont="1" applyFill="1" applyAlignment="1">
      <alignment horizontal="left" wrapText="1"/>
    </xf>
    <xf numFmtId="49" fontId="12" fillId="3" borderId="0" xfId="0" applyNumberFormat="1" applyFont="1" applyFill="1" applyAlignment="1">
      <alignment horizontal="left"/>
    </xf>
    <xf numFmtId="0" fontId="6" fillId="2" borderId="69" xfId="0" applyFont="1" applyFill="1" applyBorder="1" applyAlignment="1">
      <alignment horizontal="left" vertical="center" wrapText="1"/>
    </xf>
    <xf numFmtId="0" fontId="13" fillId="0" borderId="0" xfId="0" applyFont="1" applyAlignment="1">
      <alignment horizontal="left" vertical="top" wrapText="1"/>
    </xf>
    <xf numFmtId="0" fontId="9" fillId="2" borderId="0" xfId="0" applyFont="1" applyFill="1" applyAlignment="1">
      <alignment horizontal="left" wrapText="1"/>
    </xf>
    <xf numFmtId="0" fontId="0" fillId="0" borderId="38" xfId="0" applyBorder="1" applyAlignment="1" applyProtection="1">
      <alignment horizontal="left" vertical="center"/>
      <protection locked="0"/>
    </xf>
    <xf numFmtId="0" fontId="0" fillId="0" borderId="21" xfId="0" applyBorder="1" applyAlignment="1" applyProtection="1">
      <alignment horizontal="left" vertical="center"/>
      <protection locked="0"/>
    </xf>
    <xf numFmtId="0" fontId="4" fillId="2" borderId="47" xfId="0" applyFont="1" applyFill="1" applyBorder="1" applyAlignment="1">
      <alignment horizontal="center" vertical="center"/>
    </xf>
    <xf numFmtId="0" fontId="4" fillId="2" borderId="48" xfId="0" applyFont="1" applyFill="1" applyBorder="1" applyAlignment="1">
      <alignment horizontal="center" vertical="center"/>
    </xf>
    <xf numFmtId="0" fontId="4" fillId="2" borderId="50" xfId="0" applyFont="1" applyFill="1" applyBorder="1" applyAlignment="1">
      <alignment horizontal="center" vertical="center"/>
    </xf>
    <xf numFmtId="0" fontId="4" fillId="2" borderId="51" xfId="0" applyFont="1" applyFill="1" applyBorder="1" applyAlignment="1">
      <alignment horizontal="center" vertical="center"/>
    </xf>
    <xf numFmtId="0" fontId="0" fillId="2" borderId="52" xfId="0" applyFill="1" applyBorder="1" applyAlignment="1">
      <alignment horizontal="left" vertical="center"/>
    </xf>
    <xf numFmtId="0" fontId="0" fillId="2" borderId="28" xfId="0" applyFill="1" applyBorder="1" applyAlignment="1">
      <alignment horizontal="left" vertical="center"/>
    </xf>
    <xf numFmtId="0" fontId="2" fillId="5" borderId="3" xfId="0" applyFont="1" applyFill="1" applyBorder="1" applyAlignment="1">
      <alignment horizontal="center" vertical="center" wrapText="1"/>
    </xf>
    <xf numFmtId="0" fontId="2" fillId="5" borderId="0" xfId="0" applyFont="1" applyFill="1" applyAlignment="1">
      <alignment horizontal="left" vertical="center"/>
    </xf>
    <xf numFmtId="0" fontId="2" fillId="5" borderId="11" xfId="0" applyFont="1" applyFill="1" applyBorder="1" applyAlignment="1">
      <alignment horizontal="left" vertical="center"/>
    </xf>
    <xf numFmtId="0" fontId="2" fillId="5" borderId="0" xfId="0" applyFont="1" applyFill="1" applyAlignment="1">
      <alignment horizontal="left" vertical="center" wrapText="1"/>
    </xf>
    <xf numFmtId="0" fontId="2" fillId="5" borderId="11" xfId="0" applyFont="1" applyFill="1" applyBorder="1" applyAlignment="1">
      <alignment horizontal="left" vertical="center" wrapText="1"/>
    </xf>
    <xf numFmtId="0" fontId="2" fillId="5" borderId="0" xfId="0" applyFont="1" applyFill="1" applyAlignment="1">
      <alignment horizontal="center" vertical="center" wrapText="1"/>
    </xf>
    <xf numFmtId="0" fontId="2" fillId="5" borderId="11" xfId="0" applyFont="1" applyFill="1" applyBorder="1" applyAlignment="1">
      <alignment horizontal="center" vertical="center" wrapText="1"/>
    </xf>
    <xf numFmtId="0" fontId="2" fillId="5" borderId="14" xfId="0" applyFont="1" applyFill="1" applyBorder="1" applyAlignment="1">
      <alignment horizontal="center"/>
    </xf>
    <xf numFmtId="0" fontId="2" fillId="5" borderId="1" xfId="0" applyFont="1" applyFill="1" applyBorder="1" applyAlignment="1">
      <alignment horizontal="center" vertical="center" wrapText="1"/>
    </xf>
    <xf numFmtId="0" fontId="2" fillId="5" borderId="8" xfId="0" applyFont="1" applyFill="1" applyBorder="1" applyAlignment="1">
      <alignment horizontal="left" vertical="center"/>
    </xf>
    <xf numFmtId="0" fontId="2" fillId="5" borderId="3" xfId="0" applyFont="1" applyFill="1" applyBorder="1" applyAlignment="1">
      <alignment horizontal="left" vertical="center"/>
    </xf>
    <xf numFmtId="0" fontId="2" fillId="5" borderId="7" xfId="0" applyFont="1" applyFill="1" applyBorder="1" applyAlignment="1">
      <alignment horizontal="center" vertical="center" wrapText="1"/>
    </xf>
    <xf numFmtId="0" fontId="2" fillId="5" borderId="6" xfId="0" applyFont="1" applyFill="1" applyBorder="1" applyAlignment="1">
      <alignment horizontal="center" vertical="center" wrapText="1"/>
    </xf>
    <xf numFmtId="0" fontId="2" fillId="5" borderId="13" xfId="0" applyFont="1" applyFill="1" applyBorder="1" applyAlignment="1">
      <alignment horizontal="center" vertical="center" wrapText="1"/>
    </xf>
    <xf numFmtId="0" fontId="2" fillId="5" borderId="15" xfId="0" applyFont="1" applyFill="1" applyBorder="1" applyAlignment="1">
      <alignment horizontal="center" vertical="center" wrapText="1"/>
    </xf>
    <xf numFmtId="0" fontId="2" fillId="5" borderId="2" xfId="0" applyFont="1" applyFill="1" applyBorder="1" applyAlignment="1">
      <alignment horizontal="center"/>
    </xf>
    <xf numFmtId="0" fontId="2" fillId="5" borderId="3" xfId="0" applyFont="1" applyFill="1" applyBorder="1" applyAlignment="1">
      <alignment horizontal="center"/>
    </xf>
    <xf numFmtId="0" fontId="14" fillId="16" borderId="0" xfId="0" applyFont="1" applyFill="1" applyAlignment="1">
      <alignment horizontal="left"/>
    </xf>
    <xf numFmtId="0" fontId="0" fillId="19" borderId="59" xfId="0" applyFill="1" applyBorder="1" applyAlignment="1">
      <alignment horizontal="center" vertical="center"/>
    </xf>
    <xf numFmtId="0" fontId="0" fillId="19" borderId="60" xfId="0" applyFill="1" applyBorder="1" applyAlignment="1">
      <alignment horizontal="center" vertical="center"/>
    </xf>
    <xf numFmtId="0" fontId="0" fillId="19" borderId="61" xfId="0" applyFill="1" applyBorder="1" applyAlignment="1">
      <alignment horizontal="center" vertical="center"/>
    </xf>
    <xf numFmtId="0" fontId="0" fillId="19" borderId="22" xfId="0" applyFill="1" applyBorder="1" applyAlignment="1">
      <alignment horizontal="center" vertical="center"/>
    </xf>
  </cellXfs>
  <cellStyles count="2">
    <cellStyle name="Normal" xfId="0" builtinId="0"/>
    <cellStyle name="Percent" xfId="1" builtinId="5"/>
  </cellStyles>
  <dxfs count="15">
    <dxf>
      <fill>
        <patternFill>
          <bgColor theme="9"/>
        </patternFill>
      </fill>
    </dxf>
    <dxf>
      <fill>
        <patternFill>
          <bgColor rgb="FFFF0000"/>
        </patternFill>
      </fill>
    </dxf>
    <dxf>
      <fill>
        <patternFill>
          <bgColor theme="6"/>
        </patternFill>
      </fill>
    </dxf>
    <dxf>
      <fill>
        <patternFill>
          <bgColor theme="4"/>
        </patternFill>
      </fill>
    </dxf>
    <dxf>
      <fill>
        <patternFill>
          <bgColor theme="7"/>
        </patternFill>
      </fill>
    </dxf>
    <dxf>
      <fill>
        <patternFill>
          <bgColor theme="6"/>
        </patternFill>
      </fill>
    </dxf>
    <dxf>
      <fill>
        <patternFill>
          <bgColor theme="6"/>
        </patternFill>
      </fill>
    </dxf>
    <dxf>
      <fill>
        <patternFill>
          <bgColor theme="6"/>
        </patternFill>
      </fill>
    </dxf>
    <dxf>
      <fill>
        <patternFill>
          <bgColor theme="6"/>
        </patternFill>
      </fill>
    </dxf>
    <dxf>
      <fill>
        <patternFill>
          <bgColor theme="6"/>
        </patternFill>
      </fill>
    </dxf>
    <dxf>
      <fill>
        <patternFill>
          <bgColor theme="6"/>
        </patternFill>
      </fill>
    </dxf>
    <dxf>
      <fill>
        <patternFill>
          <bgColor theme="6"/>
        </patternFill>
      </fill>
    </dxf>
    <dxf>
      <fill>
        <patternFill>
          <bgColor theme="4"/>
        </patternFill>
      </fill>
    </dxf>
    <dxf>
      <fill>
        <patternFill>
          <bgColor theme="4"/>
        </patternFill>
      </fill>
    </dxf>
    <dxf>
      <fill>
        <patternFill>
          <bgColor theme="7"/>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8" Type="http://schemas.openxmlformats.org/officeDocument/2006/relationships/image" Target="../media/image9.png"/><Relationship Id="rId3" Type="http://schemas.openxmlformats.org/officeDocument/2006/relationships/image" Target="../media/image4.png"/><Relationship Id="rId7" Type="http://schemas.openxmlformats.org/officeDocument/2006/relationships/image" Target="../media/image8.png"/><Relationship Id="rId2" Type="http://schemas.openxmlformats.org/officeDocument/2006/relationships/image" Target="../media/image3.png"/><Relationship Id="rId1" Type="http://schemas.openxmlformats.org/officeDocument/2006/relationships/image" Target="../media/image2.png"/><Relationship Id="rId6" Type="http://schemas.openxmlformats.org/officeDocument/2006/relationships/image" Target="../media/image7.png"/><Relationship Id="rId5" Type="http://schemas.openxmlformats.org/officeDocument/2006/relationships/image" Target="../media/image6.png"/><Relationship Id="rId10" Type="http://schemas.openxmlformats.org/officeDocument/2006/relationships/image" Target="../media/image11.png"/><Relationship Id="rId4" Type="http://schemas.openxmlformats.org/officeDocument/2006/relationships/image" Target="../media/image5.png"/><Relationship Id="rId9" Type="http://schemas.openxmlformats.org/officeDocument/2006/relationships/image" Target="../media/image10.png"/></Relationships>
</file>

<file path=xl/drawings/drawing1.xml><?xml version="1.0" encoding="utf-8"?>
<xdr:wsDr xmlns:xdr="http://schemas.openxmlformats.org/drawingml/2006/spreadsheetDrawing" xmlns:a="http://schemas.openxmlformats.org/drawingml/2006/main">
  <xdr:twoCellAnchor>
    <xdr:from>
      <xdr:col>4</xdr:col>
      <xdr:colOff>619126</xdr:colOff>
      <xdr:row>10</xdr:row>
      <xdr:rowOff>168088</xdr:rowOff>
    </xdr:from>
    <xdr:to>
      <xdr:col>4</xdr:col>
      <xdr:colOff>1019735</xdr:colOff>
      <xdr:row>13</xdr:row>
      <xdr:rowOff>9525</xdr:rowOff>
    </xdr:to>
    <xdr:cxnSp macro="">
      <xdr:nvCxnSpPr>
        <xdr:cNvPr id="3" name="Straight Connector 2">
          <a:extLst>
            <a:ext uri="{FF2B5EF4-FFF2-40B4-BE49-F238E27FC236}">
              <a16:creationId xmlns:a16="http://schemas.microsoft.com/office/drawing/2014/main" id="{00000000-0008-0000-0100-000003000000}"/>
            </a:ext>
            <a:ext uri="{147F2762-F138-4A5C-976F-8EAC2B608ADB}">
              <a16:predDERef xmlns:a16="http://schemas.microsoft.com/office/drawing/2014/main" pred="{584BAEB1-42BB-4565-893E-C88A5EFBC2D0}"/>
            </a:ext>
          </a:extLst>
        </xdr:cNvPr>
        <xdr:cNvCxnSpPr>
          <a:cxnSpLocks/>
        </xdr:cNvCxnSpPr>
      </xdr:nvCxnSpPr>
      <xdr:spPr>
        <a:xfrm flipH="1">
          <a:off x="10368244" y="3227294"/>
          <a:ext cx="400609" cy="446555"/>
        </a:xfrm>
        <a:prstGeom prst="line">
          <a:avLst/>
        </a:prstGeom>
        <a:ln w="38100">
          <a:solidFill>
            <a:srgbClr val="00B05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5029200</xdr:colOff>
      <xdr:row>27</xdr:row>
      <xdr:rowOff>161925</xdr:rowOff>
    </xdr:from>
    <xdr:to>
      <xdr:col>2</xdr:col>
      <xdr:colOff>161925</xdr:colOff>
      <xdr:row>34</xdr:row>
      <xdr:rowOff>161925</xdr:rowOff>
    </xdr:to>
    <xdr:cxnSp macro="">
      <xdr:nvCxnSpPr>
        <xdr:cNvPr id="4" name="Straight Connector 3">
          <a:extLst>
            <a:ext uri="{FF2B5EF4-FFF2-40B4-BE49-F238E27FC236}">
              <a16:creationId xmlns:a16="http://schemas.microsoft.com/office/drawing/2014/main" id="{00000000-0008-0000-0100-000004000000}"/>
            </a:ext>
            <a:ext uri="{147F2762-F138-4A5C-976F-8EAC2B608ADB}">
              <a16:predDERef xmlns:a16="http://schemas.microsoft.com/office/drawing/2014/main" pred="{00000000-0008-0000-0100-000003000000}"/>
            </a:ext>
          </a:extLst>
        </xdr:cNvPr>
        <xdr:cNvCxnSpPr>
          <a:cxnSpLocks/>
        </xdr:cNvCxnSpPr>
      </xdr:nvCxnSpPr>
      <xdr:spPr>
        <a:xfrm flipV="1">
          <a:off x="6086475" y="7810500"/>
          <a:ext cx="190500" cy="1838325"/>
        </a:xfrm>
        <a:prstGeom prst="line">
          <a:avLst/>
        </a:prstGeom>
        <a:ln w="38100">
          <a:solidFill>
            <a:srgbClr val="00B05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3</xdr:col>
      <xdr:colOff>190473</xdr:colOff>
      <xdr:row>30</xdr:row>
      <xdr:rowOff>288472</xdr:rowOff>
    </xdr:from>
    <xdr:to>
      <xdr:col>3</xdr:col>
      <xdr:colOff>2292669</xdr:colOff>
      <xdr:row>32</xdr:row>
      <xdr:rowOff>103148</xdr:rowOff>
    </xdr:to>
    <xdr:pic>
      <xdr:nvPicPr>
        <xdr:cNvPr id="18" name="Picture 4">
          <a:extLst>
            <a:ext uri="{FF2B5EF4-FFF2-40B4-BE49-F238E27FC236}">
              <a16:creationId xmlns:a16="http://schemas.microsoft.com/office/drawing/2014/main" id="{00000000-0008-0000-0100-000012000000}"/>
            </a:ext>
            <a:ext uri="{147F2762-F138-4A5C-976F-8EAC2B608ADB}">
              <a16:predDERef xmlns:a16="http://schemas.microsoft.com/office/drawing/2014/main" pred="{00000000-0008-0000-0100-000004000000}"/>
            </a:ext>
          </a:extLst>
        </xdr:cNvPr>
        <xdr:cNvPicPr>
          <a:picLocks noChangeAspect="1"/>
        </xdr:cNvPicPr>
      </xdr:nvPicPr>
      <xdr:blipFill>
        <a:blip xmlns:r="http://schemas.openxmlformats.org/officeDocument/2006/relationships" r:embed="rId1"/>
        <a:stretch>
          <a:fillRect/>
        </a:stretch>
      </xdr:blipFill>
      <xdr:spPr>
        <a:xfrm>
          <a:off x="6943698" y="9032422"/>
          <a:ext cx="2105371" cy="31315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1280272</xdr:colOff>
      <xdr:row>38</xdr:row>
      <xdr:rowOff>282388</xdr:rowOff>
    </xdr:from>
    <xdr:to>
      <xdr:col>5</xdr:col>
      <xdr:colOff>9017426</xdr:colOff>
      <xdr:row>40</xdr:row>
      <xdr:rowOff>58272</xdr:rowOff>
    </xdr:to>
    <xdr:pic>
      <xdr:nvPicPr>
        <xdr:cNvPr id="4" name="Picture 3">
          <a:extLst>
            <a:ext uri="{FF2B5EF4-FFF2-40B4-BE49-F238E27FC236}">
              <a16:creationId xmlns:a16="http://schemas.microsoft.com/office/drawing/2014/main" id="{04DF2B35-87D2-4A9E-B134-3B11EB6D60F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290922" y="9331138"/>
          <a:ext cx="7740329" cy="28855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1994647</xdr:colOff>
      <xdr:row>42</xdr:row>
      <xdr:rowOff>83484</xdr:rowOff>
    </xdr:from>
    <xdr:to>
      <xdr:col>5</xdr:col>
      <xdr:colOff>8093448</xdr:colOff>
      <xdr:row>44</xdr:row>
      <xdr:rowOff>14381</xdr:rowOff>
    </xdr:to>
    <xdr:pic>
      <xdr:nvPicPr>
        <xdr:cNvPr id="5" name="Picture 4">
          <a:extLst>
            <a:ext uri="{FF2B5EF4-FFF2-40B4-BE49-F238E27FC236}">
              <a16:creationId xmlns:a16="http://schemas.microsoft.com/office/drawing/2014/main" id="{81A5ED41-98D6-49ED-A7F4-3ABDE012B32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005297" y="10560984"/>
          <a:ext cx="6098801" cy="65330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1089772</xdr:colOff>
      <xdr:row>48</xdr:row>
      <xdr:rowOff>47064</xdr:rowOff>
    </xdr:from>
    <xdr:to>
      <xdr:col>5</xdr:col>
      <xdr:colOff>9275669</xdr:colOff>
      <xdr:row>51</xdr:row>
      <xdr:rowOff>8217</xdr:rowOff>
    </xdr:to>
    <xdr:pic>
      <xdr:nvPicPr>
        <xdr:cNvPr id="6" name="Picture 5">
          <a:extLst>
            <a:ext uri="{FF2B5EF4-FFF2-40B4-BE49-F238E27FC236}">
              <a16:creationId xmlns:a16="http://schemas.microsoft.com/office/drawing/2014/main" id="{4763EC03-8E3F-4407-A4E7-D8B9A18037B4}"/>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100422" y="12191439"/>
          <a:ext cx="8185897" cy="67235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3128122</xdr:colOff>
      <xdr:row>59</xdr:row>
      <xdr:rowOff>184898</xdr:rowOff>
    </xdr:from>
    <xdr:to>
      <xdr:col>5</xdr:col>
      <xdr:colOff>6837834</xdr:colOff>
      <xdr:row>65</xdr:row>
      <xdr:rowOff>102632</xdr:rowOff>
    </xdr:to>
    <xdr:pic>
      <xdr:nvPicPr>
        <xdr:cNvPr id="7" name="Picture 14">
          <a:extLst>
            <a:ext uri="{FF2B5EF4-FFF2-40B4-BE49-F238E27FC236}">
              <a16:creationId xmlns:a16="http://schemas.microsoft.com/office/drawing/2014/main" id="{E7E93DDC-C088-4279-ACE3-D04B4F1EF36B}"/>
            </a:ext>
          </a:extLst>
        </xdr:cNvPr>
        <xdr:cNvPicPr>
          <a:picLocks noChangeAspect="1"/>
        </xdr:cNvPicPr>
      </xdr:nvPicPr>
      <xdr:blipFill rotWithShape="1">
        <a:blip xmlns:r="http://schemas.openxmlformats.org/officeDocument/2006/relationships" r:embed="rId4"/>
        <a:srcRect t="13684" r="14830"/>
        <a:stretch/>
      </xdr:blipFill>
      <xdr:spPr>
        <a:xfrm>
          <a:off x="12138772" y="15853523"/>
          <a:ext cx="3709712" cy="1349659"/>
        </a:xfrm>
        <a:prstGeom prst="rect">
          <a:avLst/>
        </a:prstGeom>
      </xdr:spPr>
    </xdr:pic>
    <xdr:clientData/>
  </xdr:twoCellAnchor>
  <xdr:twoCellAnchor editAs="oneCell">
    <xdr:from>
      <xdr:col>5</xdr:col>
      <xdr:colOff>1251697</xdr:colOff>
      <xdr:row>69</xdr:row>
      <xdr:rowOff>155762</xdr:rowOff>
    </xdr:from>
    <xdr:to>
      <xdr:col>5</xdr:col>
      <xdr:colOff>9372787</xdr:colOff>
      <xdr:row>70</xdr:row>
      <xdr:rowOff>197624</xdr:rowOff>
    </xdr:to>
    <xdr:pic>
      <xdr:nvPicPr>
        <xdr:cNvPr id="8" name="Picture 26">
          <a:extLst>
            <a:ext uri="{FF2B5EF4-FFF2-40B4-BE49-F238E27FC236}">
              <a16:creationId xmlns:a16="http://schemas.microsoft.com/office/drawing/2014/main" id="{650272F2-7527-46AB-8791-ACC0009A1296}"/>
            </a:ext>
            <a:ext uri="{147F2762-F138-4A5C-976F-8EAC2B608ADB}">
              <a16:predDERef xmlns:a16="http://schemas.microsoft.com/office/drawing/2014/main" pred="{8FE82181-022F-488B-AAC1-EE5B3AC1162D}"/>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0262347" y="18443762"/>
          <a:ext cx="8121090" cy="27681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2242297</xdr:colOff>
      <xdr:row>77</xdr:row>
      <xdr:rowOff>216833</xdr:rowOff>
    </xdr:from>
    <xdr:to>
      <xdr:col>5</xdr:col>
      <xdr:colOff>7535394</xdr:colOff>
      <xdr:row>95</xdr:row>
      <xdr:rowOff>86657</xdr:rowOff>
    </xdr:to>
    <xdr:pic>
      <xdr:nvPicPr>
        <xdr:cNvPr id="9" name="Picture 24">
          <a:extLst>
            <a:ext uri="{FF2B5EF4-FFF2-40B4-BE49-F238E27FC236}">
              <a16:creationId xmlns:a16="http://schemas.microsoft.com/office/drawing/2014/main" id="{31FB6E6A-3ACF-4EB6-9A48-F77EC85804A5}"/>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11252947" y="20886083"/>
          <a:ext cx="5289922" cy="415924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381000</xdr:colOff>
      <xdr:row>14</xdr:row>
      <xdr:rowOff>134470</xdr:rowOff>
    </xdr:from>
    <xdr:to>
      <xdr:col>2</xdr:col>
      <xdr:colOff>7031511</xdr:colOff>
      <xdr:row>23</xdr:row>
      <xdr:rowOff>637055</xdr:rowOff>
    </xdr:to>
    <xdr:pic>
      <xdr:nvPicPr>
        <xdr:cNvPr id="10" name="Picture 9">
          <a:extLst>
            <a:ext uri="{FF2B5EF4-FFF2-40B4-BE49-F238E27FC236}">
              <a16:creationId xmlns:a16="http://schemas.microsoft.com/office/drawing/2014/main" id="{DA0378F3-4437-4614-9433-9C781B492FCE}"/>
            </a:ext>
          </a:extLst>
        </xdr:cNvPr>
        <xdr:cNvPicPr>
          <a:picLocks noChangeAspect="1"/>
        </xdr:cNvPicPr>
      </xdr:nvPicPr>
      <xdr:blipFill>
        <a:blip xmlns:r="http://schemas.openxmlformats.org/officeDocument/2006/relationships" r:embed="rId7"/>
        <a:stretch>
          <a:fillRect/>
        </a:stretch>
      </xdr:blipFill>
      <xdr:spPr>
        <a:xfrm>
          <a:off x="704850" y="5849470"/>
          <a:ext cx="6650511" cy="3116356"/>
        </a:xfrm>
        <a:prstGeom prst="rect">
          <a:avLst/>
        </a:prstGeom>
      </xdr:spPr>
    </xdr:pic>
    <xdr:clientData/>
  </xdr:twoCellAnchor>
  <xdr:twoCellAnchor editAs="oneCell">
    <xdr:from>
      <xdr:col>2</xdr:col>
      <xdr:colOff>1860176</xdr:colOff>
      <xdr:row>29</xdr:row>
      <xdr:rowOff>123265</xdr:rowOff>
    </xdr:from>
    <xdr:to>
      <xdr:col>2</xdr:col>
      <xdr:colOff>5113057</xdr:colOff>
      <xdr:row>41</xdr:row>
      <xdr:rowOff>31586</xdr:rowOff>
    </xdr:to>
    <xdr:pic>
      <xdr:nvPicPr>
        <xdr:cNvPr id="11" name="Picture 6">
          <a:extLst>
            <a:ext uri="{FF2B5EF4-FFF2-40B4-BE49-F238E27FC236}">
              <a16:creationId xmlns:a16="http://schemas.microsoft.com/office/drawing/2014/main" id="{6B2DD322-9A54-4857-AEB6-C1BAFBD49C4B}"/>
            </a:ext>
          </a:extLst>
        </xdr:cNvPr>
        <xdr:cNvPicPr>
          <a:picLocks noChangeAspect="1"/>
        </xdr:cNvPicPr>
      </xdr:nvPicPr>
      <xdr:blipFill>
        <a:blip xmlns:r="http://schemas.openxmlformats.org/officeDocument/2006/relationships" r:embed="rId8"/>
        <a:stretch>
          <a:fillRect/>
        </a:stretch>
      </xdr:blipFill>
      <xdr:spPr>
        <a:xfrm>
          <a:off x="2184026" y="10600765"/>
          <a:ext cx="3249706" cy="3483371"/>
        </a:xfrm>
        <a:prstGeom prst="rect">
          <a:avLst/>
        </a:prstGeom>
      </xdr:spPr>
    </xdr:pic>
    <xdr:clientData/>
  </xdr:twoCellAnchor>
  <xdr:twoCellAnchor>
    <xdr:from>
      <xdr:col>5</xdr:col>
      <xdr:colOff>2975882</xdr:colOff>
      <xdr:row>4</xdr:row>
      <xdr:rowOff>134710</xdr:rowOff>
    </xdr:from>
    <xdr:to>
      <xdr:col>5</xdr:col>
      <xdr:colOff>6587697</xdr:colOff>
      <xdr:row>9</xdr:row>
      <xdr:rowOff>175771</xdr:rowOff>
    </xdr:to>
    <xdr:grpSp>
      <xdr:nvGrpSpPr>
        <xdr:cNvPr id="12" name="Group 11">
          <a:extLst>
            <a:ext uri="{FF2B5EF4-FFF2-40B4-BE49-F238E27FC236}">
              <a16:creationId xmlns:a16="http://schemas.microsoft.com/office/drawing/2014/main" id="{A3C9F6BD-64AA-430C-9851-E6B19963E57F}"/>
            </a:ext>
          </a:extLst>
        </xdr:cNvPr>
        <xdr:cNvGrpSpPr>
          <a:grpSpLocks noChangeAspect="1"/>
        </xdr:cNvGrpSpPr>
      </xdr:nvGrpSpPr>
      <xdr:grpSpPr>
        <a:xfrm>
          <a:off x="12426176" y="2009828"/>
          <a:ext cx="3611815" cy="1908708"/>
          <a:chOff x="8553450" y="1219200"/>
          <a:chExt cx="3262482" cy="1834483"/>
        </a:xfrm>
      </xdr:grpSpPr>
      <xdr:pic>
        <xdr:nvPicPr>
          <xdr:cNvPr id="13" name="Picture 12">
            <a:extLst>
              <a:ext uri="{FF2B5EF4-FFF2-40B4-BE49-F238E27FC236}">
                <a16:creationId xmlns:a16="http://schemas.microsoft.com/office/drawing/2014/main" id="{F71A037E-6E24-4AA7-996B-ADDA74515242}"/>
              </a:ext>
            </a:extLst>
          </xdr:cNvPr>
          <xdr:cNvPicPr>
            <a:picLocks noChangeAspect="1"/>
          </xdr:cNvPicPr>
        </xdr:nvPicPr>
        <xdr:blipFill>
          <a:blip xmlns:r="http://schemas.openxmlformats.org/officeDocument/2006/relationships" r:embed="rId9"/>
          <a:stretch>
            <a:fillRect/>
          </a:stretch>
        </xdr:blipFill>
        <xdr:spPr>
          <a:xfrm>
            <a:off x="8553450" y="1355035"/>
            <a:ext cx="3262482" cy="1698648"/>
          </a:xfrm>
          <a:prstGeom prst="rect">
            <a:avLst/>
          </a:prstGeom>
        </xdr:spPr>
      </xdr:pic>
      <xdr:sp macro="" textlink="">
        <xdr:nvSpPr>
          <xdr:cNvPr id="14" name="Oval 13">
            <a:extLst>
              <a:ext uri="{FF2B5EF4-FFF2-40B4-BE49-F238E27FC236}">
                <a16:creationId xmlns:a16="http://schemas.microsoft.com/office/drawing/2014/main" id="{56FBC7D1-80E7-4C72-B722-ED73F778A2A9}"/>
              </a:ext>
            </a:extLst>
          </xdr:cNvPr>
          <xdr:cNvSpPr/>
        </xdr:nvSpPr>
        <xdr:spPr>
          <a:xfrm>
            <a:off x="9675478" y="2441097"/>
            <a:ext cx="218661" cy="218661"/>
          </a:xfrm>
          <a:prstGeom prst="ellipse">
            <a:avLst/>
          </a:prstGeom>
          <a:solidFill>
            <a:srgbClr val="F26522"/>
          </a:solidFill>
          <a:ln w="38100" cap="flat" cmpd="sng" algn="ctr">
            <a:solidFill>
              <a:sysClr val="window" lastClr="FFFFFF"/>
            </a:solidFill>
            <a:prstDash val="solid"/>
          </a:ln>
          <a:effectLst>
            <a:outerShdw blurRad="40000" dist="20000" dir="5400000" rotWithShape="0">
              <a:srgbClr val="000000">
                <a:alpha val="38000"/>
              </a:srgbClr>
            </a:outerShdw>
          </a:effectLst>
        </xdr:spPr>
        <xdr:style>
          <a:lnRef idx="3">
            <a:schemeClr val="lt1"/>
          </a:lnRef>
          <a:fillRef idx="1">
            <a:schemeClr val="accent1"/>
          </a:fillRef>
          <a:effectRef idx="1">
            <a:schemeClr val="accent1"/>
          </a:effectRef>
          <a:fontRef idx="minor">
            <a:schemeClr val="lt1"/>
          </a:fontRef>
        </xdr:style>
        <xdr:txBody>
          <a:bodyPr wrap="square" lIns="0" tIns="0" rIns="0" bIns="0" rtlCol="0" anchor="ctr">
            <a:noAutofit/>
          </a:bodyPr>
          <a:lstStyle>
            <a:defPPr>
              <a:defRPr lang="en-US"/>
            </a:defPPr>
            <a:lvl1pPr marL="0" algn="l" defTabSz="914400" rtl="0" eaLnBrk="1" latinLnBrk="0" hangingPunct="1">
              <a:defRPr sz="1800" kern="1200">
                <a:solidFill>
                  <a:sysClr val="window" lastClr="FFFFFF"/>
                </a:solidFill>
                <a:latin typeface="Arial" panose="020B0604020202020204"/>
              </a:defRPr>
            </a:lvl1pPr>
            <a:lvl2pPr marL="457200" algn="l" defTabSz="914400" rtl="0" eaLnBrk="1" latinLnBrk="0" hangingPunct="1">
              <a:defRPr sz="1800" kern="1200">
                <a:solidFill>
                  <a:sysClr val="window" lastClr="FFFFFF"/>
                </a:solidFill>
                <a:latin typeface="Arial" panose="020B0604020202020204"/>
              </a:defRPr>
            </a:lvl2pPr>
            <a:lvl3pPr marL="914400" algn="l" defTabSz="914400" rtl="0" eaLnBrk="1" latinLnBrk="0" hangingPunct="1">
              <a:defRPr sz="1800" kern="1200">
                <a:solidFill>
                  <a:sysClr val="window" lastClr="FFFFFF"/>
                </a:solidFill>
                <a:latin typeface="Arial" panose="020B0604020202020204"/>
              </a:defRPr>
            </a:lvl3pPr>
            <a:lvl4pPr marL="1371600" algn="l" defTabSz="914400" rtl="0" eaLnBrk="1" latinLnBrk="0" hangingPunct="1">
              <a:defRPr sz="1800" kern="1200">
                <a:solidFill>
                  <a:sysClr val="window" lastClr="FFFFFF"/>
                </a:solidFill>
                <a:latin typeface="Arial" panose="020B0604020202020204"/>
              </a:defRPr>
            </a:lvl4pPr>
            <a:lvl5pPr marL="1828800" algn="l" defTabSz="914400" rtl="0" eaLnBrk="1" latinLnBrk="0" hangingPunct="1">
              <a:defRPr sz="1800" kern="1200">
                <a:solidFill>
                  <a:sysClr val="window" lastClr="FFFFFF"/>
                </a:solidFill>
                <a:latin typeface="Arial" panose="020B0604020202020204"/>
              </a:defRPr>
            </a:lvl5pPr>
            <a:lvl6pPr marL="2286000" algn="l" defTabSz="914400" rtl="0" eaLnBrk="1" latinLnBrk="0" hangingPunct="1">
              <a:defRPr sz="1800" kern="1200">
                <a:solidFill>
                  <a:sysClr val="window" lastClr="FFFFFF"/>
                </a:solidFill>
                <a:latin typeface="Arial" panose="020B0604020202020204"/>
              </a:defRPr>
            </a:lvl6pPr>
            <a:lvl7pPr marL="2743200" algn="l" defTabSz="914400" rtl="0" eaLnBrk="1" latinLnBrk="0" hangingPunct="1">
              <a:defRPr sz="1800" kern="1200">
                <a:solidFill>
                  <a:sysClr val="window" lastClr="FFFFFF"/>
                </a:solidFill>
                <a:latin typeface="Arial" panose="020B0604020202020204"/>
              </a:defRPr>
            </a:lvl7pPr>
            <a:lvl8pPr marL="3200400" algn="l" defTabSz="914400" rtl="0" eaLnBrk="1" latinLnBrk="0" hangingPunct="1">
              <a:defRPr sz="1800" kern="1200">
                <a:solidFill>
                  <a:sysClr val="window" lastClr="FFFFFF"/>
                </a:solidFill>
                <a:latin typeface="Arial" panose="020B0604020202020204"/>
              </a:defRPr>
            </a:lvl8pPr>
            <a:lvl9pPr marL="3657600" algn="l" defTabSz="914400" rtl="0" eaLnBrk="1" latinLnBrk="0" hangingPunct="1">
              <a:defRPr sz="1800" kern="1200">
                <a:solidFill>
                  <a:sysClr val="window" lastClr="FFFFFF"/>
                </a:solidFill>
                <a:latin typeface="Arial" panose="020B0604020202020204"/>
              </a:defRPr>
            </a:lvl9pPr>
          </a:lstStyle>
          <a:p>
            <a:pPr algn="ctr"/>
            <a:r>
              <a:rPr lang="en-GB" sz="1400" i="0">
                <a:ln w="0"/>
                <a:solidFill>
                  <a:sysClr val="window" lastClr="FFFFFF"/>
                </a:solidFill>
                <a:effectLst>
                  <a:outerShdw blurRad="38100" dist="25400" dir="5400000" algn="ctr" rotWithShape="0">
                    <a:srgbClr val="6E747A">
                      <a:alpha val="43000"/>
                    </a:srgbClr>
                  </a:outerShdw>
                </a:effectLst>
                <a:cs typeface="Helvetica" charset="0"/>
              </a:rPr>
              <a:t>1</a:t>
            </a:r>
          </a:p>
        </xdr:txBody>
      </xdr:sp>
      <xdr:sp macro="" textlink="">
        <xdr:nvSpPr>
          <xdr:cNvPr id="15" name="Oval 14">
            <a:extLst>
              <a:ext uri="{FF2B5EF4-FFF2-40B4-BE49-F238E27FC236}">
                <a16:creationId xmlns:a16="http://schemas.microsoft.com/office/drawing/2014/main" id="{B34FD649-B8BF-42D5-B586-2C93C38FC8B2}"/>
              </a:ext>
            </a:extLst>
          </xdr:cNvPr>
          <xdr:cNvSpPr/>
        </xdr:nvSpPr>
        <xdr:spPr>
          <a:xfrm>
            <a:off x="9470069" y="1219200"/>
            <a:ext cx="218661" cy="218661"/>
          </a:xfrm>
          <a:prstGeom prst="ellipse">
            <a:avLst/>
          </a:prstGeom>
          <a:solidFill>
            <a:srgbClr val="F26522"/>
          </a:solidFill>
          <a:ln w="38100" cap="flat" cmpd="sng" algn="ctr">
            <a:solidFill>
              <a:sysClr val="window" lastClr="FFFFFF"/>
            </a:solidFill>
            <a:prstDash val="solid"/>
          </a:ln>
          <a:effectLst>
            <a:outerShdw blurRad="40000" dist="20000" dir="5400000" rotWithShape="0">
              <a:srgbClr val="000000">
                <a:alpha val="38000"/>
              </a:srgbClr>
            </a:outerShdw>
          </a:effectLst>
        </xdr:spPr>
        <xdr:style>
          <a:lnRef idx="3">
            <a:schemeClr val="lt1"/>
          </a:lnRef>
          <a:fillRef idx="1">
            <a:schemeClr val="accent1"/>
          </a:fillRef>
          <a:effectRef idx="1">
            <a:schemeClr val="accent1"/>
          </a:effectRef>
          <a:fontRef idx="minor">
            <a:schemeClr val="lt1"/>
          </a:fontRef>
        </xdr:style>
        <xdr:txBody>
          <a:bodyPr wrap="square" lIns="0" tIns="0" rIns="0" bIns="0" rtlCol="0" anchor="ctr">
            <a:noAutofit/>
          </a:bodyPr>
          <a:lstStyle>
            <a:defPPr>
              <a:defRPr lang="en-US"/>
            </a:defPPr>
            <a:lvl1pPr marL="0" algn="l" defTabSz="914400" rtl="0" eaLnBrk="1" latinLnBrk="0" hangingPunct="1">
              <a:defRPr sz="1800" kern="1200">
                <a:solidFill>
                  <a:sysClr val="window" lastClr="FFFFFF"/>
                </a:solidFill>
                <a:latin typeface="Arial" panose="020B0604020202020204"/>
              </a:defRPr>
            </a:lvl1pPr>
            <a:lvl2pPr marL="457200" algn="l" defTabSz="914400" rtl="0" eaLnBrk="1" latinLnBrk="0" hangingPunct="1">
              <a:defRPr sz="1800" kern="1200">
                <a:solidFill>
                  <a:sysClr val="window" lastClr="FFFFFF"/>
                </a:solidFill>
                <a:latin typeface="Arial" panose="020B0604020202020204"/>
              </a:defRPr>
            </a:lvl2pPr>
            <a:lvl3pPr marL="914400" algn="l" defTabSz="914400" rtl="0" eaLnBrk="1" latinLnBrk="0" hangingPunct="1">
              <a:defRPr sz="1800" kern="1200">
                <a:solidFill>
                  <a:sysClr val="window" lastClr="FFFFFF"/>
                </a:solidFill>
                <a:latin typeface="Arial" panose="020B0604020202020204"/>
              </a:defRPr>
            </a:lvl3pPr>
            <a:lvl4pPr marL="1371600" algn="l" defTabSz="914400" rtl="0" eaLnBrk="1" latinLnBrk="0" hangingPunct="1">
              <a:defRPr sz="1800" kern="1200">
                <a:solidFill>
                  <a:sysClr val="window" lastClr="FFFFFF"/>
                </a:solidFill>
                <a:latin typeface="Arial" panose="020B0604020202020204"/>
              </a:defRPr>
            </a:lvl4pPr>
            <a:lvl5pPr marL="1828800" algn="l" defTabSz="914400" rtl="0" eaLnBrk="1" latinLnBrk="0" hangingPunct="1">
              <a:defRPr sz="1800" kern="1200">
                <a:solidFill>
                  <a:sysClr val="window" lastClr="FFFFFF"/>
                </a:solidFill>
                <a:latin typeface="Arial" panose="020B0604020202020204"/>
              </a:defRPr>
            </a:lvl5pPr>
            <a:lvl6pPr marL="2286000" algn="l" defTabSz="914400" rtl="0" eaLnBrk="1" latinLnBrk="0" hangingPunct="1">
              <a:defRPr sz="1800" kern="1200">
                <a:solidFill>
                  <a:sysClr val="window" lastClr="FFFFFF"/>
                </a:solidFill>
                <a:latin typeface="Arial" panose="020B0604020202020204"/>
              </a:defRPr>
            </a:lvl6pPr>
            <a:lvl7pPr marL="2743200" algn="l" defTabSz="914400" rtl="0" eaLnBrk="1" latinLnBrk="0" hangingPunct="1">
              <a:defRPr sz="1800" kern="1200">
                <a:solidFill>
                  <a:sysClr val="window" lastClr="FFFFFF"/>
                </a:solidFill>
                <a:latin typeface="Arial" panose="020B0604020202020204"/>
              </a:defRPr>
            </a:lvl7pPr>
            <a:lvl8pPr marL="3200400" algn="l" defTabSz="914400" rtl="0" eaLnBrk="1" latinLnBrk="0" hangingPunct="1">
              <a:defRPr sz="1800" kern="1200">
                <a:solidFill>
                  <a:sysClr val="window" lastClr="FFFFFF"/>
                </a:solidFill>
                <a:latin typeface="Arial" panose="020B0604020202020204"/>
              </a:defRPr>
            </a:lvl8pPr>
            <a:lvl9pPr marL="3657600" algn="l" defTabSz="914400" rtl="0" eaLnBrk="1" latinLnBrk="0" hangingPunct="1">
              <a:defRPr sz="1800" kern="1200">
                <a:solidFill>
                  <a:sysClr val="window" lastClr="FFFFFF"/>
                </a:solidFill>
                <a:latin typeface="Arial" panose="020B0604020202020204"/>
              </a:defRPr>
            </a:lvl9pPr>
          </a:lstStyle>
          <a:p>
            <a:pPr algn="ctr"/>
            <a:r>
              <a:rPr lang="en-GB" sz="1400">
                <a:ln w="0"/>
                <a:solidFill>
                  <a:sysClr val="window" lastClr="FFFFFF"/>
                </a:solidFill>
                <a:effectLst>
                  <a:outerShdw blurRad="38100" dist="25400" dir="5400000" algn="ctr" rotWithShape="0">
                    <a:srgbClr val="6E747A">
                      <a:alpha val="43000"/>
                    </a:srgbClr>
                  </a:outerShdw>
                </a:effectLst>
                <a:cs typeface="Helvetica" charset="0"/>
              </a:rPr>
              <a:t>2</a:t>
            </a:r>
            <a:endParaRPr lang="en-GB" sz="1400" i="0">
              <a:ln w="0"/>
              <a:solidFill>
                <a:sysClr val="window" lastClr="FFFFFF"/>
              </a:solidFill>
              <a:effectLst>
                <a:outerShdw blurRad="38100" dist="25400" dir="5400000" algn="ctr" rotWithShape="0">
                  <a:srgbClr val="6E747A">
                    <a:alpha val="43000"/>
                  </a:srgbClr>
                </a:outerShdw>
              </a:effectLst>
              <a:cs typeface="Helvetica" charset="0"/>
            </a:endParaRPr>
          </a:p>
        </xdr:txBody>
      </xdr:sp>
    </xdr:grpSp>
    <xdr:clientData/>
  </xdr:twoCellAnchor>
  <xdr:oneCellAnchor>
    <xdr:from>
      <xdr:col>5</xdr:col>
      <xdr:colOff>2969561</xdr:colOff>
      <xdr:row>16</xdr:row>
      <xdr:rowOff>33617</xdr:rowOff>
    </xdr:from>
    <xdr:ext cx="3473824" cy="1396786"/>
    <xdr:pic>
      <xdr:nvPicPr>
        <xdr:cNvPr id="27" name="Picture 1">
          <a:extLst>
            <a:ext uri="{FF2B5EF4-FFF2-40B4-BE49-F238E27FC236}">
              <a16:creationId xmlns:a16="http://schemas.microsoft.com/office/drawing/2014/main" id="{095D0ED9-3C1D-4C3C-8D9B-50DF28B43A02}"/>
            </a:ext>
          </a:extLst>
        </xdr:cNvPr>
        <xdr:cNvPicPr>
          <a:picLocks noChangeAspect="1"/>
        </xdr:cNvPicPr>
      </xdr:nvPicPr>
      <xdr:blipFill>
        <a:blip xmlns:r="http://schemas.openxmlformats.org/officeDocument/2006/relationships" r:embed="rId10"/>
        <a:stretch>
          <a:fillRect/>
        </a:stretch>
      </xdr:blipFill>
      <xdr:spPr>
        <a:xfrm>
          <a:off x="11979090" y="6208058"/>
          <a:ext cx="3473824" cy="1396786"/>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twoCellAnchor>
    <xdr:from>
      <xdr:col>2</xdr:col>
      <xdr:colOff>908538</xdr:colOff>
      <xdr:row>17</xdr:row>
      <xdr:rowOff>183174</xdr:rowOff>
    </xdr:from>
    <xdr:to>
      <xdr:col>3</xdr:col>
      <xdr:colOff>8537</xdr:colOff>
      <xdr:row>21</xdr:row>
      <xdr:rowOff>161192</xdr:rowOff>
    </xdr:to>
    <xdr:cxnSp macro="">
      <xdr:nvCxnSpPr>
        <xdr:cNvPr id="2" name="Straight Connector 1">
          <a:extLst>
            <a:ext uri="{FF2B5EF4-FFF2-40B4-BE49-F238E27FC236}">
              <a16:creationId xmlns:a16="http://schemas.microsoft.com/office/drawing/2014/main" id="{9C596DD3-621D-4EE2-A4C3-B5F4DF24427B}"/>
            </a:ext>
            <a:ext uri="{147F2762-F138-4A5C-976F-8EAC2B608ADB}">
              <a16:predDERef xmlns:a16="http://schemas.microsoft.com/office/drawing/2014/main" pred="{584BAEB1-42BB-4565-893E-C88A5EFBC2D0}"/>
            </a:ext>
          </a:extLst>
        </xdr:cNvPr>
        <xdr:cNvCxnSpPr>
          <a:cxnSpLocks/>
        </xdr:cNvCxnSpPr>
      </xdr:nvCxnSpPr>
      <xdr:spPr>
        <a:xfrm flipH="1">
          <a:off x="4861413" y="2859699"/>
          <a:ext cx="262049" cy="759068"/>
        </a:xfrm>
        <a:prstGeom prst="line">
          <a:avLst/>
        </a:prstGeom>
        <a:ln w="38100">
          <a:solidFill>
            <a:schemeClr val="accent6"/>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381000</xdr:colOff>
      <xdr:row>22</xdr:row>
      <xdr:rowOff>181263</xdr:rowOff>
    </xdr:from>
    <xdr:to>
      <xdr:col>8</xdr:col>
      <xdr:colOff>608392</xdr:colOff>
      <xdr:row>23</xdr:row>
      <xdr:rowOff>86969</xdr:rowOff>
    </xdr:to>
    <xdr:cxnSp macro="">
      <xdr:nvCxnSpPr>
        <xdr:cNvPr id="3" name="Straight Connector 2">
          <a:extLst>
            <a:ext uri="{FF2B5EF4-FFF2-40B4-BE49-F238E27FC236}">
              <a16:creationId xmlns:a16="http://schemas.microsoft.com/office/drawing/2014/main" id="{F55E0E66-9697-44A9-8038-36A646A68AD3}"/>
            </a:ext>
            <a:ext uri="{147F2762-F138-4A5C-976F-8EAC2B608ADB}">
              <a16:predDERef xmlns:a16="http://schemas.microsoft.com/office/drawing/2014/main" pred="{584BAEB1-42BB-4565-893E-C88A5EFBC2D0}"/>
            </a:ext>
          </a:extLst>
        </xdr:cNvPr>
        <xdr:cNvCxnSpPr>
          <a:cxnSpLocks/>
          <a:endCxn id="4" idx="1"/>
        </xdr:cNvCxnSpPr>
      </xdr:nvCxnSpPr>
      <xdr:spPr>
        <a:xfrm flipH="1">
          <a:off x="9610725" y="3838863"/>
          <a:ext cx="836992" cy="96206"/>
        </a:xfrm>
        <a:prstGeom prst="line">
          <a:avLst/>
        </a:prstGeom>
        <a:ln w="38100">
          <a:solidFill>
            <a:schemeClr val="accent6">
              <a:lumMod val="75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49696</xdr:colOff>
      <xdr:row>22</xdr:row>
      <xdr:rowOff>8284</xdr:rowOff>
    </xdr:from>
    <xdr:to>
      <xdr:col>7</xdr:col>
      <xdr:colOff>381000</xdr:colOff>
      <xdr:row>24</xdr:row>
      <xdr:rowOff>165653</xdr:rowOff>
    </xdr:to>
    <xdr:sp macro="" textlink="">
      <xdr:nvSpPr>
        <xdr:cNvPr id="4" name="Right Brace 3">
          <a:extLst>
            <a:ext uri="{FF2B5EF4-FFF2-40B4-BE49-F238E27FC236}">
              <a16:creationId xmlns:a16="http://schemas.microsoft.com/office/drawing/2014/main" id="{C54C738F-6C54-4DF1-A879-DB0DCE671959}"/>
            </a:ext>
          </a:extLst>
        </xdr:cNvPr>
        <xdr:cNvSpPr/>
      </xdr:nvSpPr>
      <xdr:spPr>
        <a:xfrm>
          <a:off x="9279421" y="3665884"/>
          <a:ext cx="331304" cy="538369"/>
        </a:xfrm>
        <a:prstGeom prst="rightBrace">
          <a:avLst/>
        </a:prstGeom>
        <a:ln>
          <a:solidFill>
            <a:schemeClr val="accent6">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GB" sz="1100"/>
        </a:p>
      </xdr:txBody>
    </xdr:sp>
    <xdr:clientData/>
  </xdr:twoCellAnchor>
  <xdr:twoCellAnchor>
    <xdr:from>
      <xdr:col>0</xdr:col>
      <xdr:colOff>0</xdr:colOff>
      <xdr:row>0</xdr:row>
      <xdr:rowOff>0</xdr:rowOff>
    </xdr:from>
    <xdr:to>
      <xdr:col>10</xdr:col>
      <xdr:colOff>566720</xdr:colOff>
      <xdr:row>14</xdr:row>
      <xdr:rowOff>13656</xdr:rowOff>
    </xdr:to>
    <xdr:sp macro="" textlink="">
      <xdr:nvSpPr>
        <xdr:cNvPr id="9" name="TextBox 2">
          <a:extLst>
            <a:ext uri="{FF2B5EF4-FFF2-40B4-BE49-F238E27FC236}">
              <a16:creationId xmlns:a16="http://schemas.microsoft.com/office/drawing/2014/main" id="{199CB1BF-762B-4FEC-98D0-C8272F47FFF8}"/>
            </a:ext>
          </a:extLst>
        </xdr:cNvPr>
        <xdr:cNvSpPr txBox="1"/>
      </xdr:nvSpPr>
      <xdr:spPr>
        <a:xfrm>
          <a:off x="0" y="0"/>
          <a:ext cx="12003548" cy="259462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u="sng"/>
            <a:t>This sheet is applicable to solutions planning to be connected at reserved bays</a:t>
          </a:r>
          <a:r>
            <a:rPr lang="en-GB" sz="1100" b="1" u="sng" baseline="0"/>
            <a:t> only.</a:t>
          </a:r>
          <a:br>
            <a:rPr lang="en-GB" sz="1100" baseline="0"/>
          </a:br>
          <a:br>
            <a:rPr lang="en-GB" sz="1100"/>
          </a:br>
          <a:r>
            <a:rPr lang="en-GB" sz="1100"/>
            <a:t>Question 34 of the Technical Submission Document</a:t>
          </a:r>
          <a:r>
            <a:rPr lang="en-GB" sz="1100" baseline="0"/>
            <a:t> asks Tenderers to confirm whether their solution is within the sub-transient and transient SCL values assumed for the reserved bays. </a:t>
          </a:r>
        </a:p>
        <a:p>
          <a:endParaRPr lang="en-GB" sz="1100" baseline="0"/>
        </a:p>
        <a:p>
          <a:r>
            <a:rPr lang="en-GB" sz="1100" baseline="0"/>
            <a:t>This sheet has been developed for Tenderers to use to help identify and understand </a:t>
          </a:r>
          <a:r>
            <a:rPr lang="en-GB" sz="1100"/>
            <a:t>if the reserved capacity at different sites is sufficient to accommodate your proposed solution by calculating three phase peak current (Ipeak) and break current (Ibreak) of the solution and comparing them to the corresponding reserved Ipeak and Ibreak.</a:t>
          </a:r>
          <a:br>
            <a:rPr lang="en-GB" sz="1100"/>
          </a:br>
          <a:r>
            <a:rPr lang="en-GB" sz="1100"/>
            <a:t>Exceeding one or both the reserved currents (Ipeak,Ibreak) means that the reserved site capacity cannot accommodate the solution size.</a:t>
          </a:r>
        </a:p>
        <a:p>
          <a:r>
            <a:rPr lang="en-GB" sz="1100" i="1"/>
            <a:t>NGESO encourage</a:t>
          </a:r>
          <a:r>
            <a:rPr lang="en-GB" sz="1100" i="1" baseline="0"/>
            <a:t> Tenderers to use this tool prior to the tender submission deadline to check whether their proposed solution can be accomodated by capacity of the reserved bay. </a:t>
          </a:r>
          <a:endParaRPr lang="en-GB" sz="1100" i="1"/>
        </a:p>
        <a:p>
          <a:br>
            <a:rPr lang="en-GB" sz="1100"/>
          </a:br>
          <a:r>
            <a:rPr lang="en-GB" sz="1100" b="0" i="0" u="none" strike="noStrike">
              <a:solidFill>
                <a:schemeClr val="dk1"/>
              </a:solidFill>
              <a:effectLst/>
              <a:latin typeface="+mn-lt"/>
              <a:ea typeface="+mn-ea"/>
              <a:cs typeface="+mn-cs"/>
            </a:rPr>
            <a:t>Ik' refers to the solution's three phase transient current in kA at Grid Entry Point (GEP).</a:t>
          </a:r>
          <a:br>
            <a:rPr lang="en-GB"/>
          </a:br>
          <a:r>
            <a:rPr lang="en-GB" sz="1100" b="0" i="0" u="none" strike="noStrike">
              <a:solidFill>
                <a:schemeClr val="dk1"/>
              </a:solidFill>
              <a:effectLst/>
              <a:latin typeface="+mn-lt"/>
              <a:ea typeface="+mn-ea"/>
              <a:cs typeface="+mn-cs"/>
            </a:rPr>
            <a:t>Ik'' refers to the solution's three phase sub-transient current in kA </a:t>
          </a:r>
          <a:r>
            <a:rPr lang="en-GB" sz="1100" b="0" i="0">
              <a:solidFill>
                <a:schemeClr val="dk1"/>
              </a:solidFill>
              <a:effectLst/>
              <a:latin typeface="+mn-lt"/>
              <a:ea typeface="+mn-ea"/>
              <a:cs typeface="+mn-cs"/>
            </a:rPr>
            <a:t>at GEP</a:t>
          </a:r>
          <a:r>
            <a:rPr lang="en-GB" sz="1100" b="0" i="0" u="none" strike="noStrike">
              <a:solidFill>
                <a:schemeClr val="dk1"/>
              </a:solidFill>
              <a:effectLst/>
              <a:latin typeface="+mn-lt"/>
              <a:ea typeface="+mn-ea"/>
              <a:cs typeface="+mn-cs"/>
            </a:rPr>
            <a:t>.</a:t>
          </a:r>
          <a:br>
            <a:rPr lang="en-GB"/>
          </a:br>
          <a:r>
            <a:rPr lang="en-GB" sz="1100" b="0" i="0" u="none" strike="noStrike">
              <a:solidFill>
                <a:schemeClr val="dk1"/>
              </a:solidFill>
              <a:effectLst/>
              <a:latin typeface="+mn-lt"/>
              <a:ea typeface="+mn-ea"/>
              <a:cs typeface="+mn-cs"/>
            </a:rPr>
            <a:t>X''/R is the sub-transient X to R ratio of the solution </a:t>
          </a:r>
          <a:r>
            <a:rPr lang="en-GB" sz="1100" b="0" i="0">
              <a:solidFill>
                <a:schemeClr val="dk1"/>
              </a:solidFill>
              <a:effectLst/>
              <a:latin typeface="+mn-lt"/>
              <a:ea typeface="+mn-ea"/>
              <a:cs typeface="+mn-cs"/>
            </a:rPr>
            <a:t>at GEP</a:t>
          </a:r>
          <a:r>
            <a:rPr lang="en-GB" sz="1100" b="0" i="0" u="none" strike="noStrike">
              <a:solidFill>
                <a:schemeClr val="dk1"/>
              </a:solidFill>
              <a:effectLst/>
              <a:latin typeface="+mn-lt"/>
              <a:ea typeface="+mn-ea"/>
              <a:cs typeface="+mn-cs"/>
            </a:rPr>
            <a:t>.</a:t>
          </a:r>
        </a:p>
        <a:p>
          <a:endParaRPr lang="en-GB" sz="1100" b="0" i="0" u="none" strike="noStrike">
            <a:solidFill>
              <a:schemeClr val="dk1"/>
            </a:solidFill>
            <a:effectLst/>
            <a:latin typeface="+mn-lt"/>
            <a:ea typeface="+mn-ea"/>
            <a:cs typeface="+mn-cs"/>
          </a:endParaRPr>
        </a:p>
        <a:p>
          <a:r>
            <a:rPr lang="en-GB" sz="1100"/>
            <a:t>Please note</a:t>
          </a:r>
          <a:r>
            <a:rPr lang="en-GB" sz="1100" baseline="0"/>
            <a:t> that the above three values (Ik', Ik'' and </a:t>
          </a:r>
          <a:r>
            <a:rPr lang="en-GB" sz="1100" b="0" i="0">
              <a:solidFill>
                <a:schemeClr val="dk1"/>
              </a:solidFill>
              <a:effectLst/>
              <a:latin typeface="+mn-lt"/>
              <a:ea typeface="+mn-ea"/>
              <a:cs typeface="+mn-cs"/>
            </a:rPr>
            <a:t>X''/R</a:t>
          </a:r>
          <a:r>
            <a:rPr lang="en-GB" sz="1100" baseline="0"/>
            <a:t>) are calculated at GEP. Planning Code (PC.A.2.5.6) can be used to acquire these values at GEP. </a:t>
          </a:r>
          <a:endParaRPr lang="en-GB"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38"/>
  <sheetViews>
    <sheetView showGridLines="0" tabSelected="1" zoomScale="85" zoomScaleNormal="85" workbookViewId="0">
      <selection activeCell="I4" sqref="I4"/>
    </sheetView>
  </sheetViews>
  <sheetFormatPr defaultColWidth="0" defaultRowHeight="14.5" zeroHeight="1" x14ac:dyDescent="0.35"/>
  <cols>
    <col min="1" max="4" width="8.7265625" customWidth="1"/>
    <col min="5" max="5" width="9.7265625" customWidth="1"/>
    <col min="6" max="21" width="8.7265625" customWidth="1"/>
    <col min="22" max="16384" width="8.7265625" hidden="1"/>
  </cols>
  <sheetData>
    <row r="1" spans="1:21" ht="31" x14ac:dyDescent="0.7">
      <c r="A1" s="1"/>
      <c r="B1" s="2" t="s">
        <v>0</v>
      </c>
      <c r="C1" s="1"/>
      <c r="D1" s="1"/>
      <c r="E1" s="1"/>
      <c r="F1" s="1"/>
      <c r="G1" s="1"/>
      <c r="H1" s="1"/>
      <c r="I1" s="1"/>
      <c r="J1" s="1"/>
      <c r="K1" s="1"/>
      <c r="L1" s="1"/>
      <c r="M1" s="1"/>
      <c r="N1" s="1"/>
      <c r="O1" s="1"/>
      <c r="P1" s="1"/>
      <c r="Q1" s="1"/>
      <c r="R1" s="1"/>
      <c r="S1" s="1"/>
    </row>
    <row r="2" spans="1:21" ht="31" x14ac:dyDescent="0.7">
      <c r="A2" s="1"/>
      <c r="B2" s="2" t="s">
        <v>1</v>
      </c>
      <c r="C2" s="1"/>
      <c r="D2" s="1"/>
      <c r="E2" s="1"/>
      <c r="F2" s="1"/>
      <c r="G2" s="1"/>
      <c r="H2" s="1"/>
      <c r="I2" s="1"/>
      <c r="J2" s="1"/>
      <c r="K2" s="1"/>
      <c r="L2" s="1"/>
      <c r="M2" s="1"/>
      <c r="N2" s="1"/>
      <c r="O2" s="1"/>
      <c r="P2" s="1"/>
      <c r="Q2" s="1"/>
      <c r="R2" s="1"/>
      <c r="S2" s="1"/>
    </row>
    <row r="3" spans="1:21" ht="31" x14ac:dyDescent="0.7">
      <c r="A3" s="1"/>
      <c r="B3" s="2" t="s">
        <v>2</v>
      </c>
      <c r="C3" s="1"/>
      <c r="D3" s="1"/>
      <c r="E3" s="1"/>
      <c r="F3" s="1"/>
      <c r="G3" s="1"/>
      <c r="H3" s="1"/>
      <c r="I3" s="1"/>
      <c r="J3" s="1"/>
      <c r="K3" s="1"/>
      <c r="L3" s="1"/>
      <c r="M3" s="1"/>
      <c r="N3" s="1"/>
      <c r="O3" s="1"/>
      <c r="P3" s="1"/>
      <c r="Q3" s="1"/>
      <c r="R3" s="1"/>
      <c r="S3" s="1"/>
    </row>
    <row r="4" spans="1:21" ht="31" x14ac:dyDescent="0.7">
      <c r="A4" s="1"/>
      <c r="B4" s="3" t="s">
        <v>259</v>
      </c>
      <c r="C4" s="1"/>
      <c r="D4" s="1"/>
      <c r="E4" s="1"/>
      <c r="F4" s="1"/>
      <c r="G4" s="1"/>
      <c r="H4" s="1"/>
      <c r="I4" s="1"/>
      <c r="J4" s="1"/>
      <c r="K4" s="1"/>
      <c r="L4" s="1"/>
      <c r="M4" s="1"/>
      <c r="N4" s="1"/>
      <c r="O4" s="1"/>
      <c r="P4" s="1"/>
      <c r="Q4" s="1"/>
      <c r="R4" s="1"/>
      <c r="S4" s="1"/>
    </row>
    <row r="5" spans="1:21" ht="14.5" customHeight="1" x14ac:dyDescent="0.7">
      <c r="A5" s="1"/>
      <c r="B5" s="3"/>
      <c r="C5" s="1"/>
      <c r="D5" s="1"/>
      <c r="E5" s="1"/>
      <c r="F5" s="1"/>
      <c r="G5" s="1"/>
      <c r="H5" s="1"/>
      <c r="I5" s="1"/>
      <c r="J5" s="1"/>
      <c r="K5" s="1"/>
      <c r="L5" s="1"/>
      <c r="M5" s="1"/>
      <c r="N5" s="1"/>
      <c r="O5" s="1"/>
      <c r="P5" s="1"/>
      <c r="Q5" s="1"/>
      <c r="R5" s="1"/>
      <c r="S5" s="1"/>
    </row>
    <row r="6" spans="1:21" ht="15.5" x14ac:dyDescent="0.35">
      <c r="A6" s="1"/>
      <c r="B6" s="164" t="s">
        <v>260</v>
      </c>
      <c r="C6" s="166"/>
      <c r="D6" s="166"/>
      <c r="E6" s="166"/>
      <c r="F6" s="166"/>
      <c r="G6" s="166"/>
      <c r="H6" s="166"/>
      <c r="I6" s="166"/>
      <c r="J6" s="1"/>
      <c r="K6" s="1"/>
      <c r="L6" s="1"/>
      <c r="M6" s="1"/>
      <c r="N6" s="1"/>
      <c r="O6" s="1"/>
      <c r="P6" s="1"/>
      <c r="Q6" s="1"/>
      <c r="R6" s="1"/>
      <c r="S6" s="1"/>
    </row>
    <row r="7" spans="1:21" ht="15.5" x14ac:dyDescent="0.35">
      <c r="A7" s="1"/>
      <c r="B7" s="165" t="s">
        <v>262</v>
      </c>
      <c r="C7" s="168" t="s">
        <v>263</v>
      </c>
      <c r="D7" s="168"/>
      <c r="E7" s="168"/>
      <c r="F7" s="168"/>
      <c r="G7" s="168"/>
      <c r="H7" s="168"/>
      <c r="I7" s="168"/>
      <c r="J7" s="1"/>
      <c r="K7" s="1"/>
      <c r="L7" s="1"/>
      <c r="M7" s="1"/>
      <c r="N7" s="1"/>
      <c r="O7" s="1"/>
      <c r="P7" s="1"/>
      <c r="Q7" s="1"/>
      <c r="R7" s="1"/>
      <c r="S7" s="1"/>
    </row>
    <row r="8" spans="1:21" ht="31.5" customHeight="1" x14ac:dyDescent="0.35">
      <c r="A8" s="1"/>
      <c r="B8" s="165" t="s">
        <v>261</v>
      </c>
      <c r="C8" s="169" t="s">
        <v>265</v>
      </c>
      <c r="D8" s="168"/>
      <c r="E8" s="168"/>
      <c r="F8" s="168"/>
      <c r="G8" s="168"/>
      <c r="H8" s="168"/>
      <c r="I8" s="168"/>
      <c r="J8" s="1"/>
      <c r="K8" s="1"/>
      <c r="L8" s="1"/>
      <c r="M8" s="1"/>
      <c r="N8" s="1"/>
      <c r="O8" s="1"/>
      <c r="P8" s="1"/>
      <c r="Q8" s="1"/>
      <c r="R8" s="1"/>
      <c r="S8" s="1"/>
    </row>
    <row r="9" spans="1:21" ht="17.25" customHeight="1" x14ac:dyDescent="0.7">
      <c r="A9" s="1"/>
      <c r="B9" s="3"/>
      <c r="C9" s="1"/>
      <c r="D9" s="1"/>
      <c r="E9" s="1"/>
      <c r="F9" s="1"/>
      <c r="G9" s="1"/>
      <c r="H9" s="1"/>
      <c r="I9" s="1"/>
      <c r="J9" s="1"/>
      <c r="K9" s="1"/>
      <c r="L9" s="1"/>
      <c r="M9" s="1"/>
      <c r="N9" s="1"/>
      <c r="O9" s="1"/>
      <c r="P9" s="1"/>
      <c r="Q9" s="1"/>
      <c r="R9" s="1"/>
      <c r="S9" s="1"/>
    </row>
    <row r="10" spans="1:21" ht="130.5" customHeight="1" x14ac:dyDescent="0.45">
      <c r="A10" s="1"/>
      <c r="B10" s="171" t="s">
        <v>264</v>
      </c>
      <c r="C10" s="172"/>
      <c r="D10" s="172"/>
      <c r="E10" s="172"/>
      <c r="F10" s="172"/>
      <c r="G10" s="172"/>
      <c r="H10" s="172"/>
      <c r="I10" s="172"/>
      <c r="J10" s="172"/>
      <c r="K10" s="172"/>
      <c r="L10" s="172"/>
      <c r="M10" s="172"/>
      <c r="N10" s="172"/>
      <c r="O10" s="172"/>
      <c r="P10" s="172"/>
      <c r="Q10" s="172"/>
      <c r="R10" s="172"/>
      <c r="S10" s="172"/>
      <c r="T10" s="1"/>
    </row>
    <row r="11" spans="1:21" ht="27" customHeight="1" x14ac:dyDescent="0.45">
      <c r="A11" s="1"/>
      <c r="B11" s="171" t="s">
        <v>3</v>
      </c>
      <c r="C11" s="172"/>
      <c r="D11" s="172"/>
      <c r="E11" s="172"/>
      <c r="F11" s="172"/>
      <c r="G11" s="172"/>
      <c r="H11" s="172"/>
      <c r="I11" s="172"/>
      <c r="J11" s="172"/>
      <c r="K11" s="172"/>
      <c r="L11" s="172"/>
      <c r="M11" s="172"/>
      <c r="N11" s="172"/>
      <c r="O11" s="172"/>
      <c r="P11" s="172"/>
      <c r="Q11" s="172"/>
      <c r="R11" s="172"/>
      <c r="S11" s="172"/>
    </row>
    <row r="12" spans="1:21" ht="33.75" customHeight="1" x14ac:dyDescent="0.45">
      <c r="A12" s="4"/>
      <c r="B12" s="5" t="s">
        <v>4</v>
      </c>
      <c r="C12" s="4"/>
      <c r="D12" s="4"/>
      <c r="E12" s="4"/>
      <c r="F12" s="4"/>
      <c r="G12" s="4"/>
      <c r="H12" s="4"/>
      <c r="I12" s="4"/>
      <c r="J12" s="4"/>
      <c r="K12" s="4"/>
      <c r="L12" s="4"/>
      <c r="M12" s="4"/>
      <c r="N12" s="4"/>
      <c r="O12" s="4"/>
      <c r="P12" s="4"/>
      <c r="Q12" s="1"/>
      <c r="R12" s="1"/>
      <c r="S12" s="1"/>
    </row>
    <row r="13" spans="1:21" ht="38.25" customHeight="1" x14ac:dyDescent="0.35">
      <c r="A13" s="163">
        <v>1</v>
      </c>
      <c r="B13" s="173" t="s">
        <v>5</v>
      </c>
      <c r="C13" s="173"/>
      <c r="D13" s="173"/>
      <c r="E13" s="173"/>
      <c r="F13" s="173"/>
      <c r="G13" s="173"/>
      <c r="H13" s="173"/>
      <c r="I13" s="173"/>
      <c r="J13" s="173"/>
      <c r="K13" s="173"/>
      <c r="L13" s="173"/>
      <c r="M13" s="173"/>
      <c r="N13" s="173"/>
      <c r="O13" s="173"/>
      <c r="P13" s="173"/>
      <c r="Q13" s="173"/>
      <c r="R13" s="173"/>
      <c r="S13" s="173"/>
      <c r="T13" s="173"/>
      <c r="U13" s="1"/>
    </row>
    <row r="14" spans="1:21" ht="38.25" customHeight="1" x14ac:dyDescent="0.35">
      <c r="A14" s="163">
        <v>2</v>
      </c>
      <c r="B14" s="173" t="s">
        <v>6</v>
      </c>
      <c r="C14" s="173"/>
      <c r="D14" s="173"/>
      <c r="E14" s="173"/>
      <c r="F14" s="173"/>
      <c r="G14" s="173"/>
      <c r="H14" s="173"/>
      <c r="I14" s="173"/>
      <c r="J14" s="173"/>
      <c r="K14" s="173"/>
      <c r="L14" s="173"/>
      <c r="M14" s="173"/>
      <c r="N14" s="173"/>
      <c r="O14" s="173"/>
      <c r="P14" s="173"/>
      <c r="Q14" s="173"/>
      <c r="R14" s="173"/>
      <c r="S14" s="173"/>
      <c r="T14" s="173"/>
    </row>
    <row r="15" spans="1:21" ht="38.25" customHeight="1" x14ac:dyDescent="0.35">
      <c r="A15" s="163">
        <v>3</v>
      </c>
      <c r="B15" s="173" t="s">
        <v>7</v>
      </c>
      <c r="C15" s="173"/>
      <c r="D15" s="173"/>
      <c r="E15" s="173"/>
      <c r="F15" s="173"/>
      <c r="G15" s="173"/>
      <c r="H15" s="173"/>
      <c r="I15" s="173"/>
      <c r="J15" s="173"/>
      <c r="K15" s="173"/>
      <c r="L15" s="173"/>
      <c r="M15" s="173"/>
      <c r="N15" s="173"/>
      <c r="O15" s="173"/>
      <c r="P15" s="173"/>
      <c r="Q15" s="173"/>
      <c r="R15" s="173"/>
      <c r="S15" s="173"/>
      <c r="T15" s="173"/>
    </row>
    <row r="16" spans="1:21" ht="33.75" customHeight="1" x14ac:dyDescent="0.35">
      <c r="A16" s="163">
        <v>4</v>
      </c>
      <c r="B16" s="173" t="s">
        <v>8</v>
      </c>
      <c r="C16" s="173"/>
      <c r="D16" s="173"/>
      <c r="E16" s="173"/>
      <c r="F16" s="173"/>
      <c r="G16" s="173"/>
      <c r="H16" s="173"/>
      <c r="I16" s="173"/>
      <c r="J16" s="173"/>
      <c r="K16" s="173"/>
      <c r="L16" s="173"/>
      <c r="M16" s="173"/>
      <c r="N16" s="173"/>
      <c r="O16" s="173"/>
      <c r="P16" s="173"/>
      <c r="Q16" s="173"/>
      <c r="R16" s="173"/>
      <c r="S16" s="173"/>
      <c r="T16" s="173"/>
    </row>
    <row r="17" spans="1:19" ht="34.5" customHeight="1" x14ac:dyDescent="0.35">
      <c r="A17" s="6"/>
      <c r="B17" s="1"/>
      <c r="C17" s="1"/>
      <c r="D17" s="1"/>
      <c r="E17" s="1"/>
      <c r="F17" s="1"/>
      <c r="G17" s="1"/>
      <c r="H17" s="1"/>
      <c r="I17" s="1"/>
      <c r="J17" s="1"/>
      <c r="K17" s="1"/>
      <c r="L17" s="1"/>
      <c r="M17" s="1"/>
      <c r="N17" s="1"/>
      <c r="O17" s="1"/>
      <c r="P17" s="1"/>
      <c r="Q17" s="1"/>
      <c r="R17" s="1"/>
      <c r="S17" s="1"/>
    </row>
    <row r="18" spans="1:19" ht="95.5" customHeight="1" x14ac:dyDescent="0.35">
      <c r="A18" s="1"/>
      <c r="B18" s="174" t="s">
        <v>9</v>
      </c>
      <c r="C18" s="174"/>
      <c r="D18" s="174"/>
      <c r="E18" s="174"/>
      <c r="F18" s="174"/>
      <c r="G18" s="174"/>
      <c r="H18" s="174"/>
      <c r="I18" s="174"/>
      <c r="J18" s="174"/>
      <c r="K18" s="174"/>
      <c r="L18" s="174"/>
      <c r="M18" s="174"/>
      <c r="N18" s="174"/>
      <c r="O18" s="174"/>
      <c r="P18" s="174"/>
      <c r="Q18" s="174"/>
      <c r="R18" s="174"/>
      <c r="S18" s="174"/>
    </row>
    <row r="19" spans="1:19" x14ac:dyDescent="0.35">
      <c r="A19" s="1"/>
      <c r="B19" s="1"/>
      <c r="C19" s="1"/>
      <c r="D19" s="1"/>
      <c r="E19" s="1"/>
      <c r="F19" s="1"/>
      <c r="G19" s="1"/>
      <c r="H19" s="1"/>
      <c r="I19" s="1"/>
      <c r="J19" s="1"/>
      <c r="K19" s="1"/>
      <c r="L19" s="1"/>
      <c r="M19" s="1"/>
      <c r="N19" s="1"/>
      <c r="O19" s="1"/>
      <c r="P19" s="1"/>
      <c r="Q19" s="1"/>
      <c r="R19" s="1"/>
      <c r="S19" s="1"/>
    </row>
    <row r="20" spans="1:19" hidden="1" x14ac:dyDescent="0.35">
      <c r="A20" s="1"/>
      <c r="B20" s="1"/>
      <c r="C20" s="1"/>
      <c r="D20" s="1"/>
      <c r="E20" s="1"/>
      <c r="F20" s="1"/>
      <c r="G20" s="1"/>
      <c r="H20" s="1"/>
      <c r="I20" s="1"/>
      <c r="J20" s="1"/>
      <c r="K20" s="1"/>
      <c r="L20" s="1"/>
      <c r="M20" s="1"/>
      <c r="N20" s="1"/>
      <c r="O20" s="1"/>
      <c r="P20" s="1"/>
      <c r="Q20" s="1"/>
      <c r="R20" s="1"/>
      <c r="S20" s="1"/>
    </row>
    <row r="21" spans="1:19" hidden="1" x14ac:dyDescent="0.35">
      <c r="A21" s="6"/>
      <c r="B21" s="1"/>
      <c r="C21" s="1"/>
      <c r="D21" s="1"/>
      <c r="E21" s="1"/>
      <c r="F21" s="1"/>
      <c r="G21" s="1"/>
      <c r="H21" s="1"/>
      <c r="I21" s="1"/>
      <c r="J21" s="1"/>
      <c r="K21" s="1"/>
      <c r="L21" s="1"/>
      <c r="M21" s="1"/>
      <c r="N21" s="1"/>
      <c r="O21" s="1"/>
      <c r="P21" s="1"/>
      <c r="Q21" s="1"/>
      <c r="R21" s="1"/>
      <c r="S21" s="1"/>
    </row>
    <row r="22" spans="1:19" ht="18.5" hidden="1" x14ac:dyDescent="0.45">
      <c r="A22" s="4"/>
      <c r="B22" s="4"/>
      <c r="C22" s="4"/>
      <c r="D22" s="4"/>
      <c r="E22" s="4"/>
      <c r="F22" s="4"/>
      <c r="G22" s="4"/>
      <c r="H22" s="1"/>
      <c r="I22" s="1"/>
      <c r="J22" s="1"/>
      <c r="K22" s="1"/>
      <c r="L22" s="1"/>
      <c r="M22" s="1"/>
      <c r="N22" s="1"/>
      <c r="O22" s="1"/>
      <c r="P22" s="1"/>
      <c r="Q22" s="1"/>
      <c r="R22" s="1"/>
      <c r="S22" s="1"/>
    </row>
    <row r="23" spans="1:19" hidden="1" x14ac:dyDescent="0.35">
      <c r="A23" s="6"/>
      <c r="B23" s="1"/>
      <c r="C23" s="1"/>
      <c r="D23" s="1"/>
      <c r="E23" s="1"/>
      <c r="F23" s="1"/>
      <c r="G23" s="1"/>
      <c r="H23" s="1"/>
      <c r="I23" s="1"/>
      <c r="J23" s="1"/>
      <c r="K23" s="1"/>
      <c r="L23" s="1"/>
      <c r="M23" s="1"/>
      <c r="N23" s="1"/>
      <c r="O23" s="1"/>
      <c r="P23" s="1"/>
      <c r="Q23" s="1"/>
      <c r="R23" s="1"/>
      <c r="S23" s="1"/>
    </row>
    <row r="24" spans="1:19" ht="18.5" hidden="1" x14ac:dyDescent="0.45">
      <c r="A24" s="4"/>
      <c r="B24" s="4"/>
      <c r="C24" s="1"/>
      <c r="D24" s="1"/>
      <c r="E24" s="1"/>
      <c r="F24" s="1"/>
      <c r="G24" s="1"/>
      <c r="H24" s="1"/>
      <c r="I24" s="1"/>
      <c r="J24" s="1"/>
      <c r="K24" s="1"/>
      <c r="L24" s="1"/>
      <c r="M24" s="1"/>
      <c r="N24" s="1"/>
      <c r="O24" s="1"/>
      <c r="P24" s="1"/>
      <c r="Q24" s="1"/>
      <c r="R24" s="1"/>
      <c r="S24" s="1"/>
    </row>
    <row r="25" spans="1:19" hidden="1" x14ac:dyDescent="0.35">
      <c r="A25" s="6"/>
      <c r="B25" s="1"/>
      <c r="C25" s="1"/>
      <c r="D25" s="1"/>
      <c r="E25" s="1"/>
      <c r="F25" s="1"/>
      <c r="G25" s="1"/>
      <c r="H25" s="1"/>
      <c r="I25" s="1"/>
      <c r="J25" s="1"/>
      <c r="K25" s="1"/>
      <c r="L25" s="1"/>
      <c r="M25" s="1"/>
      <c r="N25" s="1"/>
      <c r="O25" s="1"/>
      <c r="P25" s="1"/>
      <c r="Q25" s="1"/>
      <c r="R25" s="1"/>
      <c r="S25" s="1"/>
    </row>
    <row r="26" spans="1:19" ht="18.5" hidden="1" x14ac:dyDescent="0.45">
      <c r="A26" s="1"/>
      <c r="B26" s="4"/>
      <c r="C26" s="1"/>
      <c r="D26" s="1"/>
      <c r="E26" s="1"/>
      <c r="F26" s="1"/>
      <c r="G26" s="1"/>
      <c r="H26" s="1"/>
      <c r="I26" s="1"/>
      <c r="J26" s="1"/>
      <c r="K26" s="1"/>
      <c r="L26" s="1"/>
      <c r="M26" s="1"/>
      <c r="N26" s="1"/>
      <c r="O26" s="1"/>
      <c r="P26" s="1"/>
      <c r="Q26" s="1"/>
      <c r="R26" s="1"/>
      <c r="S26" s="1"/>
    </row>
    <row r="27" spans="1:19" hidden="1" x14ac:dyDescent="0.35">
      <c r="A27" s="6"/>
      <c r="B27" s="1"/>
      <c r="C27" s="1"/>
      <c r="D27" s="1"/>
      <c r="E27" s="1"/>
      <c r="F27" s="1"/>
      <c r="G27" s="1"/>
      <c r="H27" s="1"/>
      <c r="I27" s="1"/>
      <c r="J27" s="1"/>
      <c r="K27" s="1"/>
      <c r="L27" s="1"/>
      <c r="M27" s="1"/>
      <c r="N27" s="1"/>
      <c r="O27" s="1"/>
      <c r="P27" s="1"/>
      <c r="Q27" s="1"/>
      <c r="R27" s="1"/>
      <c r="S27" s="1"/>
    </row>
    <row r="28" spans="1:19" hidden="1" x14ac:dyDescent="0.35">
      <c r="A28" s="6"/>
      <c r="B28" s="170"/>
      <c r="C28" s="170"/>
      <c r="D28" s="170"/>
      <c r="E28" s="170"/>
      <c r="F28" s="170"/>
      <c r="G28" s="170"/>
      <c r="H28" s="170"/>
      <c r="I28" s="170"/>
      <c r="J28" s="170"/>
      <c r="K28" s="170"/>
      <c r="L28" s="170"/>
      <c r="M28" s="170"/>
      <c r="N28" s="170"/>
      <c r="O28" s="1"/>
      <c r="P28" s="1"/>
      <c r="Q28" s="1"/>
      <c r="R28" s="1"/>
      <c r="S28" s="1"/>
    </row>
    <row r="29" spans="1:19" hidden="1" x14ac:dyDescent="0.35">
      <c r="A29" s="6"/>
      <c r="B29" s="170"/>
      <c r="C29" s="170"/>
      <c r="D29" s="170"/>
      <c r="E29" s="170"/>
      <c r="F29" s="170"/>
      <c r="G29" s="170"/>
      <c r="H29" s="170"/>
      <c r="I29" s="170"/>
      <c r="J29" s="170"/>
      <c r="K29" s="170"/>
      <c r="L29" s="170"/>
      <c r="M29" s="170"/>
      <c r="N29" s="170"/>
      <c r="O29" s="1"/>
      <c r="P29" s="1"/>
      <c r="Q29" s="1"/>
      <c r="R29" s="1"/>
      <c r="S29" s="1"/>
    </row>
    <row r="30" spans="1:19" hidden="1" x14ac:dyDescent="0.35">
      <c r="A30" s="6"/>
      <c r="B30" s="1"/>
      <c r="C30" s="1"/>
      <c r="D30" s="1"/>
      <c r="E30" s="1"/>
      <c r="F30" s="1"/>
      <c r="G30" s="1"/>
      <c r="H30" s="1"/>
      <c r="I30" s="1"/>
      <c r="J30" s="1"/>
      <c r="K30" s="1"/>
      <c r="L30" s="1"/>
      <c r="M30" s="1"/>
      <c r="N30" s="1"/>
      <c r="O30" s="1"/>
      <c r="P30" s="1"/>
      <c r="Q30" s="1"/>
      <c r="R30" s="1"/>
      <c r="S30" s="1"/>
    </row>
    <row r="31" spans="1:19" ht="18.5" hidden="1" x14ac:dyDescent="0.45">
      <c r="A31" s="7"/>
      <c r="B31" s="8"/>
      <c r="C31" s="7"/>
      <c r="D31" s="7"/>
      <c r="E31" s="7"/>
      <c r="F31" s="7"/>
      <c r="G31" s="7"/>
      <c r="H31" s="7"/>
      <c r="I31" s="7"/>
      <c r="J31" s="7"/>
      <c r="K31" s="7"/>
      <c r="L31" s="7"/>
      <c r="M31" s="7"/>
      <c r="N31" s="7"/>
      <c r="O31" s="7"/>
      <c r="P31" s="7"/>
      <c r="Q31" s="1"/>
      <c r="R31" s="1"/>
      <c r="S31" s="1"/>
    </row>
    <row r="32" spans="1:19" hidden="1" x14ac:dyDescent="0.35">
      <c r="A32" s="1"/>
      <c r="B32" s="1"/>
      <c r="C32" s="1"/>
      <c r="D32" s="1"/>
      <c r="E32" s="1"/>
      <c r="F32" s="1"/>
      <c r="G32" s="1"/>
      <c r="H32" s="1"/>
      <c r="I32" s="1"/>
      <c r="J32" s="1"/>
      <c r="K32" s="1"/>
      <c r="L32" s="1"/>
      <c r="M32" s="1"/>
      <c r="N32" s="1"/>
      <c r="O32" s="1"/>
      <c r="P32" s="1"/>
      <c r="Q32" s="1"/>
      <c r="R32" s="1"/>
      <c r="S32" s="1"/>
    </row>
    <row r="33" spans="1:19" hidden="1" x14ac:dyDescent="0.35">
      <c r="A33" s="1"/>
      <c r="B33" s="1"/>
      <c r="C33" s="1"/>
      <c r="D33" s="1"/>
      <c r="E33" s="1"/>
      <c r="F33" s="1"/>
      <c r="G33" s="1"/>
      <c r="H33" s="1"/>
      <c r="I33" s="1"/>
      <c r="J33" s="1"/>
      <c r="K33" s="1"/>
      <c r="L33" s="1"/>
      <c r="M33" s="1"/>
      <c r="N33" s="1"/>
      <c r="O33" s="1"/>
      <c r="P33" s="1"/>
      <c r="Q33" s="1"/>
      <c r="R33" s="1"/>
      <c r="S33" s="1"/>
    </row>
    <row r="34" spans="1:19" hidden="1" x14ac:dyDescent="0.35">
      <c r="A34" s="1"/>
      <c r="B34" s="1"/>
      <c r="C34" s="1"/>
      <c r="D34" s="1"/>
      <c r="E34" s="1"/>
      <c r="F34" s="1"/>
      <c r="G34" s="1"/>
      <c r="H34" s="1"/>
      <c r="I34" s="1"/>
      <c r="J34" s="1"/>
      <c r="K34" s="1"/>
      <c r="L34" s="1"/>
      <c r="M34" s="1"/>
      <c r="N34" s="1"/>
      <c r="O34" s="1"/>
      <c r="P34" s="1"/>
      <c r="Q34" s="1"/>
      <c r="R34" s="1"/>
      <c r="S34" s="1"/>
    </row>
    <row r="35" spans="1:19" hidden="1" x14ac:dyDescent="0.35">
      <c r="A35" s="1"/>
      <c r="B35" s="1"/>
      <c r="C35" s="1"/>
      <c r="D35" s="1"/>
      <c r="E35" s="1"/>
      <c r="F35" s="1"/>
      <c r="G35" s="1"/>
      <c r="H35" s="1"/>
      <c r="I35" s="1"/>
      <c r="J35" s="1"/>
      <c r="K35" s="1"/>
      <c r="L35" s="1"/>
      <c r="M35" s="1"/>
      <c r="N35" s="1"/>
      <c r="O35" s="1"/>
      <c r="P35" s="1"/>
      <c r="Q35" s="1"/>
      <c r="R35" s="1"/>
      <c r="S35" s="1"/>
    </row>
    <row r="36" spans="1:19" x14ac:dyDescent="0.35"/>
    <row r="37" spans="1:19" x14ac:dyDescent="0.35"/>
    <row r="38" spans="1:19" x14ac:dyDescent="0.35"/>
  </sheetData>
  <sheetProtection algorithmName="SHA-512" hashValue="BdhcWGCU0vyFVc6VZQHU5jFSnSUoBG4IU9OH1ooPd5IenArBO+KsJyPK05nLOQEMK5md6NMFQhXyyE1MzFN2SQ==" saltValue="Kg4PU8FwtQjTjvl4n3YM5Q==" spinCount="100000" sheet="1" objects="1" scenarios="1"/>
  <mergeCells count="10">
    <mergeCell ref="C7:I7"/>
    <mergeCell ref="C8:I8"/>
    <mergeCell ref="B28:N29"/>
    <mergeCell ref="B10:S10"/>
    <mergeCell ref="B11:S11"/>
    <mergeCell ref="B15:T15"/>
    <mergeCell ref="B13:T13"/>
    <mergeCell ref="B18:S18"/>
    <mergeCell ref="B16:T16"/>
    <mergeCell ref="B14:T14"/>
  </mergeCells>
  <pageMargins left="0.7" right="0.7" top="0.75" bottom="0.75" header="0.3" footer="0.3"/>
  <pageSetup paperSize="9"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5A59C4-A5AD-486C-85E9-8098C6C2E237}">
  <dimension ref="A1:X39"/>
  <sheetViews>
    <sheetView zoomScale="85" zoomScaleNormal="85" workbookViewId="0">
      <selection activeCell="I28" sqref="I28"/>
    </sheetView>
  </sheetViews>
  <sheetFormatPr defaultColWidth="0" defaultRowHeight="14.5" zeroHeight="1" x14ac:dyDescent="0.35"/>
  <cols>
    <col min="1" max="1" width="15.81640625" style="1" customWidth="1"/>
    <col min="2" max="2" width="75.81640625" style="1" customWidth="1"/>
    <col min="3" max="3" width="2.81640625" style="1" customWidth="1"/>
    <col min="4" max="4" width="45" style="1" customWidth="1"/>
    <col min="5" max="5" width="15.81640625" style="1" customWidth="1"/>
    <col min="6" max="12" width="17.7265625" style="1" customWidth="1"/>
    <col min="13" max="13" width="16.26953125" style="1" customWidth="1"/>
    <col min="14" max="24" width="0" style="1" hidden="1" customWidth="1"/>
    <col min="25" max="16384" width="9.1796875" style="1" hidden="1"/>
  </cols>
  <sheetData>
    <row r="1" spans="2:10" x14ac:dyDescent="0.35"/>
    <row r="2" spans="2:10" ht="18.5" x14ac:dyDescent="0.45">
      <c r="B2" s="5" t="s">
        <v>10</v>
      </c>
      <c r="C2" s="5"/>
    </row>
    <row r="3" spans="2:10" ht="18.5" x14ac:dyDescent="0.45">
      <c r="B3" s="5"/>
      <c r="C3" s="5"/>
    </row>
    <row r="4" spans="2:10" ht="33" customHeight="1" x14ac:dyDescent="0.45">
      <c r="B4" s="1" t="s">
        <v>11</v>
      </c>
      <c r="C4" s="5"/>
    </row>
    <row r="5" spans="2:10" ht="21" customHeight="1" x14ac:dyDescent="0.45">
      <c r="C5" s="5"/>
    </row>
    <row r="6" spans="2:10" ht="78.650000000000006" customHeight="1" x14ac:dyDescent="0.35">
      <c r="B6" s="175" t="s">
        <v>12</v>
      </c>
      <c r="C6" s="175"/>
      <c r="D6" s="175"/>
      <c r="E6" s="175"/>
    </row>
    <row r="7" spans="2:10" ht="9.75" customHeight="1" x14ac:dyDescent="0.35"/>
    <row r="8" spans="2:10" ht="15" thickBot="1" x14ac:dyDescent="0.4"/>
    <row r="9" spans="2:10" ht="16" customHeight="1" x14ac:dyDescent="0.35">
      <c r="D9" s="11" t="s">
        <v>13</v>
      </c>
    </row>
    <row r="10" spans="2:10" ht="16" customHeight="1" x14ac:dyDescent="0.35">
      <c r="D10" s="12" t="s">
        <v>14</v>
      </c>
      <c r="F10" s="105" t="s">
        <v>15</v>
      </c>
      <c r="G10" s="105"/>
      <c r="H10" s="105"/>
      <c r="I10" s="53"/>
    </row>
    <row r="11" spans="2:10" ht="16" customHeight="1" x14ac:dyDescent="0.35">
      <c r="D11" s="14" t="s">
        <v>16</v>
      </c>
      <c r="F11" s="105" t="s">
        <v>17</v>
      </c>
      <c r="G11" s="105"/>
      <c r="H11" s="105"/>
      <c r="I11" s="53"/>
    </row>
    <row r="12" spans="2:10" ht="16" customHeight="1" thickBot="1" x14ac:dyDescent="0.4">
      <c r="D12" s="13" t="s">
        <v>18</v>
      </c>
    </row>
    <row r="13" spans="2:10" ht="15" thickBot="1" x14ac:dyDescent="0.4"/>
    <row r="14" spans="2:10" ht="25" customHeight="1" thickBot="1" x14ac:dyDescent="0.4">
      <c r="B14" s="132" t="s">
        <v>19</v>
      </c>
      <c r="C14" s="6"/>
      <c r="D14" s="100" t="s">
        <v>20</v>
      </c>
      <c r="E14" s="176" t="s">
        <v>21</v>
      </c>
      <c r="F14" s="177"/>
      <c r="I14" s="68"/>
      <c r="J14" s="53"/>
    </row>
    <row r="15" spans="2:10" ht="25" customHeight="1" thickBot="1" x14ac:dyDescent="0.4">
      <c r="B15" s="133" t="s">
        <v>22</v>
      </c>
      <c r="C15" s="6"/>
      <c r="D15" s="101" t="s">
        <v>23</v>
      </c>
      <c r="E15" s="42">
        <f>VLOOKUP($E$14,'4. Effectiveness Factors'!B:K,2,FALSE)</f>
        <v>275</v>
      </c>
      <c r="F15" s="102"/>
      <c r="H15" s="106" t="s">
        <v>24</v>
      </c>
      <c r="I15" s="107" t="str">
        <f>INDEX('4. Effectiveness Factors'!A3:A105,MATCH(E14,'4. Effectiveness Factors'!B3:B105,0))</f>
        <v>North East of England</v>
      </c>
      <c r="J15" s="69"/>
    </row>
    <row r="16" spans="2:10" ht="15" thickBot="1" x14ac:dyDescent="0.4">
      <c r="B16" s="6"/>
      <c r="C16" s="6"/>
      <c r="E16" s="10"/>
    </row>
    <row r="17" spans="2:24" ht="25" customHeight="1" x14ac:dyDescent="0.35">
      <c r="B17" s="6"/>
      <c r="C17" s="6"/>
      <c r="D17" s="131" t="s">
        <v>25</v>
      </c>
      <c r="E17" s="103">
        <f>VLOOKUP($E$14,'2. System Impedance'!B3:H105,7,FALSE)</f>
        <v>7.5010000000000003</v>
      </c>
    </row>
    <row r="18" spans="2:24" ht="25" customHeight="1" thickBot="1" x14ac:dyDescent="0.4">
      <c r="B18" s="6"/>
      <c r="C18" s="6"/>
      <c r="D18" s="99" t="s">
        <v>26</v>
      </c>
      <c r="E18" s="104">
        <f>VLOOKUP($E$14,'2. System Impedance'!B3:H105,6,FALSE)</f>
        <v>0.51100000000000001</v>
      </c>
    </row>
    <row r="19" spans="2:24" ht="15" thickBot="1" x14ac:dyDescent="0.4">
      <c r="B19" s="6"/>
      <c r="C19" s="6"/>
    </row>
    <row r="20" spans="2:24" ht="25" customHeight="1" x14ac:dyDescent="0.35">
      <c r="B20" s="6"/>
      <c r="C20" s="6"/>
      <c r="D20" s="66" t="s">
        <v>27</v>
      </c>
      <c r="E20" s="64" t="s">
        <v>28</v>
      </c>
      <c r="F20" s="178" t="s">
        <v>29</v>
      </c>
      <c r="G20" s="179"/>
      <c r="H20" s="65" t="s">
        <v>30</v>
      </c>
      <c r="I20" s="65" t="s">
        <v>31</v>
      </c>
      <c r="J20" s="178" t="s">
        <v>32</v>
      </c>
      <c r="K20" s="180"/>
      <c r="L20" s="181"/>
    </row>
    <row r="21" spans="2:24" ht="15" customHeight="1" x14ac:dyDescent="0.35">
      <c r="B21" s="6"/>
      <c r="C21" s="6"/>
      <c r="D21" s="182" t="s">
        <v>33</v>
      </c>
      <c r="E21" s="62">
        <v>1</v>
      </c>
      <c r="F21" s="63">
        <v>2</v>
      </c>
      <c r="G21" s="63">
        <v>3</v>
      </c>
      <c r="H21" s="63">
        <v>4</v>
      </c>
      <c r="I21" s="63">
        <v>5</v>
      </c>
      <c r="J21" s="63">
        <v>6</v>
      </c>
      <c r="K21" s="63">
        <v>7</v>
      </c>
      <c r="L21" s="67">
        <v>8</v>
      </c>
    </row>
    <row r="22" spans="2:24" ht="29" x14ac:dyDescent="0.35">
      <c r="B22" s="6"/>
      <c r="C22" s="6"/>
      <c r="D22" s="183"/>
      <c r="E22" s="50" t="s">
        <v>34</v>
      </c>
      <c r="F22" s="49" t="s">
        <v>35</v>
      </c>
      <c r="G22" s="50" t="s">
        <v>36</v>
      </c>
      <c r="H22" s="49" t="s">
        <v>37</v>
      </c>
      <c r="I22" s="49" t="s">
        <v>38</v>
      </c>
      <c r="J22" s="49" t="s">
        <v>39</v>
      </c>
      <c r="K22" s="51" t="s">
        <v>40</v>
      </c>
      <c r="L22" s="52" t="s">
        <v>41</v>
      </c>
    </row>
    <row r="23" spans="2:24" ht="24" customHeight="1" x14ac:dyDescent="0.35">
      <c r="B23" s="6"/>
      <c r="C23" s="6"/>
      <c r="D23" s="95" t="s">
        <v>42</v>
      </c>
      <c r="E23" s="76">
        <v>400</v>
      </c>
      <c r="F23" s="77">
        <v>400</v>
      </c>
      <c r="G23" s="76">
        <v>400</v>
      </c>
      <c r="H23" s="77">
        <v>400</v>
      </c>
      <c r="I23" s="77">
        <v>400</v>
      </c>
      <c r="J23" s="77">
        <v>400</v>
      </c>
      <c r="K23" s="78">
        <v>275</v>
      </c>
      <c r="L23" s="79">
        <v>275</v>
      </c>
      <c r="M23" s="53"/>
      <c r="N23" s="53"/>
      <c r="O23" s="53"/>
      <c r="P23" s="53"/>
      <c r="Q23" s="53"/>
      <c r="R23" s="53"/>
      <c r="S23" s="53"/>
      <c r="T23" s="53"/>
      <c r="U23" s="53"/>
      <c r="V23" s="53"/>
      <c r="W23" s="53"/>
      <c r="X23" s="53"/>
    </row>
    <row r="24" spans="2:24" ht="24" customHeight="1" thickBot="1" x14ac:dyDescent="0.4">
      <c r="B24" s="6"/>
      <c r="C24" s="6"/>
      <c r="D24" s="134" t="s">
        <v>43</v>
      </c>
      <c r="E24" s="80">
        <v>500</v>
      </c>
      <c r="F24" s="81">
        <v>1500</v>
      </c>
      <c r="G24" s="80">
        <v>500</v>
      </c>
      <c r="H24" s="81">
        <v>2000</v>
      </c>
      <c r="I24" s="81">
        <v>500</v>
      </c>
      <c r="J24" s="81">
        <v>1500</v>
      </c>
      <c r="K24" s="82">
        <v>500</v>
      </c>
      <c r="L24" s="83">
        <v>500</v>
      </c>
      <c r="M24" s="53"/>
      <c r="N24" s="53"/>
      <c r="O24" s="53"/>
      <c r="P24" s="53"/>
      <c r="Q24" s="53"/>
      <c r="R24" s="53"/>
      <c r="S24" s="53"/>
      <c r="T24" s="53"/>
      <c r="U24" s="53"/>
      <c r="V24" s="53"/>
      <c r="W24" s="53"/>
      <c r="X24" s="53"/>
    </row>
    <row r="25" spans="2:24" ht="24" customHeight="1" x14ac:dyDescent="0.35">
      <c r="B25" s="133" t="s">
        <v>44</v>
      </c>
      <c r="C25" s="6"/>
      <c r="D25" s="95" t="s">
        <v>45</v>
      </c>
      <c r="E25" s="108">
        <f>IF(ISBLANK(VLOOKUP($E$14,'3. Fault Impedance'!B4:S106,'1. Phase 3 Site Data'!E21+3,FALSE)),"NA",VLOOKUP($E$14,'3. Fault Impedance'!B4:S106,'1. Phase 3 Site Data'!E21+3,FALSE))</f>
        <v>6.3630000000000004</v>
      </c>
      <c r="F25" s="74" t="str">
        <f>IF(ISBLANK(VLOOKUP($E$14,'3. Fault Impedance'!$B$4:$S$106,('1. Phase 3 Site Data'!F$21+2)+2,FALSE)),"NA",VLOOKUP($E$14,'3. Fault Impedance'!$B$4:$S$106,('1. Phase 3 Site Data'!F$21+2)+2,FALSE))</f>
        <v>NA</v>
      </c>
      <c r="G25" s="74" t="str">
        <f>IF(ISBLANK(VLOOKUP($E$14,'3. Fault Impedance'!$B$4:$S$106,('1. Phase 3 Site Data'!G$21+2)+3,FALSE)),"NA",VLOOKUP($E$14,'3. Fault Impedance'!$B$4:$S$106,('1. Phase 3 Site Data'!G$21+2)+3,FALSE))</f>
        <v>NA</v>
      </c>
      <c r="H25" s="59" t="str">
        <f>IF(ISBLANK(VLOOKUP($E$14,'3. Fault Impedance'!B4:S106,('1. Phase 3 Site Data'!H21+4)+2,FALSE)),"NA",VLOOKUP($E$14,'3. Fault Impedance'!B4:S106,('1. Phase 3 Site Data'!H21+4)+2,FALSE))</f>
        <v>NA</v>
      </c>
      <c r="I25" s="59" t="str">
        <f>IF(ISBLANK(VLOOKUP($E$14,'3. Fault Impedance'!B4:S106,('1. Phase 3 Site Data'!I21+5)+2,FALSE)),"NA",VLOOKUP($E$14,'3. Fault Impedance'!B4:S106,('1. Phase 3 Site Data'!I21+5)+2,FALSE))</f>
        <v>NA</v>
      </c>
      <c r="J25" s="59" t="str">
        <f>IF(ISBLANK(VLOOKUP($E$14,'3. Fault Impedance'!B4:S106,('1. Phase 3 Site Data'!J21+6)+2,FALSE)),"NA",VLOOKUP($E$14,'3. Fault Impedance'!B4:S106,('1. Phase 3 Site Data'!J21+6)+2,FALSE))</f>
        <v>NA</v>
      </c>
      <c r="K25" s="60" t="str">
        <f>IF(ISBLANK(VLOOKUP($E$14,'3. Fault Impedance'!B4:S106,('1. Phase 3 Site Data'!K21+7)+2,FALSE)),"NA",VLOOKUP($E$14,'3. Fault Impedance'!B4:S106,('1. Phase 3 Site Data'!K21+7)+2,FALSE))</f>
        <v>NA</v>
      </c>
      <c r="L25" s="61" t="str">
        <f>IF(ISBLANK(VLOOKUP($E$14,'3. Fault Impedance'!B4:S106,('1. Phase 3 Site Data'!L21+8)+2,FALSE)),"NA",VLOOKUP($E$14,'3. Fault Impedance'!B4:S106,('1. Phase 3 Site Data'!L21+8)+2,FALSE))</f>
        <v>NA</v>
      </c>
      <c r="M25" s="53"/>
      <c r="N25" s="53"/>
      <c r="O25" s="53"/>
      <c r="P25" s="53"/>
      <c r="Q25" s="53"/>
      <c r="R25" s="53"/>
      <c r="S25" s="53"/>
      <c r="T25" s="53"/>
      <c r="U25" s="53"/>
      <c r="V25" s="53"/>
      <c r="W25" s="53"/>
      <c r="X25" s="53"/>
    </row>
    <row r="26" spans="2:24" ht="24" customHeight="1" x14ac:dyDescent="0.35">
      <c r="C26" s="6"/>
      <c r="D26" s="95" t="s">
        <v>46</v>
      </c>
      <c r="E26" s="109">
        <f>IF(ISBLANK(VLOOKUP($E$14,'3. Fault Impedance'!B4:S106,'1. Phase 3 Site Data'!E21+2,FALSE)),"NA",VLOOKUP($E$14,'3. Fault Impedance'!B4:S106,'1. Phase 3 Site Data'!E21+2,FALSE))</f>
        <v>0.433</v>
      </c>
      <c r="F26" s="75" t="str">
        <f>IF(ISBLANK(VLOOKUP($E$14,'3. Fault Impedance'!$B$4:$S$106,('1. Phase 3 Site Data'!F$21+2)+1,FALSE)),"NA",VLOOKUP($E$14,'3. Fault Impedance'!$B$4:$S$106,('1. Phase 3 Site Data'!F$21+2)+1,FALSE))</f>
        <v>NA</v>
      </c>
      <c r="G26" s="75" t="str">
        <f>IF(ISBLANK(VLOOKUP($E$14,'3. Fault Impedance'!$B$4:$S$106,('1. Phase 3 Site Data'!G$21+2)+2,FALSE)),"NA",VLOOKUP($E$14,'3. Fault Impedance'!$B$4:$S$106,('1. Phase 3 Site Data'!G$21+2)+2,FALSE))</f>
        <v>NA</v>
      </c>
      <c r="H26" s="15" t="str">
        <f>IF(ISBLANK(VLOOKUP($E$14,'3. Fault Impedance'!B4:S106,('1. Phase 3 Site Data'!H21+4)+1,FALSE)),"NA",VLOOKUP($E$14,'3. Fault Impedance'!B4:S106,('1. Phase 3 Site Data'!H21+4)+1,FALSE))</f>
        <v>NA</v>
      </c>
      <c r="I26" s="15" t="str">
        <f>IF(ISBLANK(VLOOKUP($E$14,'3. Fault Impedance'!B4:S106,('1. Phase 3 Site Data'!I21+5)+1,FALSE)),"NA",VLOOKUP($E$14,'3. Fault Impedance'!B4:S106,('1. Phase 3 Site Data'!I21+5)+1,FALSE))</f>
        <v>NA</v>
      </c>
      <c r="J26" s="15" t="str">
        <f>IF(ISBLANK(VLOOKUP($E$14,'3. Fault Impedance'!B4:S106,('1. Phase 3 Site Data'!J21+6)+1,FALSE)),"NA",VLOOKUP($E$14,'3. Fault Impedance'!B4:S106,('1. Phase 3 Site Data'!J21+6)+1,FALSE))</f>
        <v>NA</v>
      </c>
      <c r="K26" s="39" t="str">
        <f>IF(ISBLANK(VLOOKUP($E$14,'3. Fault Impedance'!B4:S106,('1. Phase 3 Site Data'!K21+7)+1,FALSE)),"NA",VLOOKUP($E$14,'3. Fault Impedance'!B4:S106,('1. Phase 3 Site Data'!K21+7)+1,FALSE))</f>
        <v>NA</v>
      </c>
      <c r="L26" s="16" t="str">
        <f>IF(ISBLANK(VLOOKUP($E$14,'3. Fault Impedance'!B4:S106,('1. Phase 3 Site Data'!L21+8)+1,FALSE)),"NA",VLOOKUP($E$14,'3. Fault Impedance'!B4:S106,('1. Phase 3 Site Data'!L21+8)+1,FALSE))</f>
        <v>NA</v>
      </c>
      <c r="M26" s="53"/>
      <c r="N26" s="53"/>
      <c r="O26" s="53"/>
      <c r="P26" s="53"/>
      <c r="Q26" s="53"/>
      <c r="R26" s="53"/>
      <c r="S26" s="53"/>
      <c r="T26" s="53"/>
      <c r="U26" s="53"/>
      <c r="V26" s="53"/>
      <c r="W26" s="53"/>
      <c r="X26" s="53"/>
    </row>
    <row r="27" spans="2:24" ht="24" customHeight="1" x14ac:dyDescent="0.35">
      <c r="B27" s="6"/>
      <c r="C27" s="6"/>
      <c r="D27" s="96"/>
      <c r="E27" s="23"/>
      <c r="F27" s="24"/>
      <c r="G27" s="24"/>
      <c r="H27" s="24"/>
      <c r="I27" s="24"/>
      <c r="J27" s="24"/>
      <c r="K27" s="40"/>
      <c r="L27" s="25"/>
      <c r="M27" s="53"/>
      <c r="N27" s="53"/>
      <c r="O27" s="53"/>
      <c r="P27" s="53"/>
      <c r="Q27" s="53"/>
      <c r="R27" s="53"/>
      <c r="S27" s="53"/>
      <c r="T27" s="53"/>
      <c r="U27" s="53"/>
      <c r="V27" s="53"/>
      <c r="W27" s="53"/>
      <c r="X27" s="53"/>
    </row>
    <row r="28" spans="2:24" ht="29" x14ac:dyDescent="0.35">
      <c r="B28" s="110" t="s">
        <v>47</v>
      </c>
      <c r="C28" s="6"/>
      <c r="D28" s="97" t="s">
        <v>48</v>
      </c>
      <c r="E28" s="86">
        <v>1.8</v>
      </c>
      <c r="F28" s="87"/>
      <c r="G28" s="87"/>
      <c r="H28" s="87"/>
      <c r="I28" s="87"/>
      <c r="J28" s="87"/>
      <c r="K28" s="88"/>
      <c r="L28" s="89"/>
    </row>
    <row r="29" spans="2:24" ht="33" customHeight="1" x14ac:dyDescent="0.35">
      <c r="B29" s="133" t="s">
        <v>49</v>
      </c>
      <c r="C29" s="6"/>
      <c r="D29" s="97" t="str">
        <f>"Effectiveness factor at  " &amp; E14 &amp; " against Reference point"</f>
        <v>Effectiveness factor at  Offerton 275kV against Reference point</v>
      </c>
      <c r="E29" s="17">
        <f>IF(ISBLANK(VLOOKUP($E$14,'4. Effectiveness Factors'!$B:$K,'1. Phase 3 Site Data'!E21+2,FALSE)),"NA",VLOOKUP($E$14,'4. Effectiveness Factors'!$B:$K,'1. Phase 3 Site Data'!E21+2,FALSE))</f>
        <v>0.59</v>
      </c>
      <c r="F29" s="18" t="str">
        <f>IF(ISBLANK(VLOOKUP($E$14,'4. Effectiveness Factors'!$B:$K,'1. Phase 3 Site Data'!F21+2,FALSE)),"NA",VLOOKUP($E$14,'4. Effectiveness Factors'!$B:$K,'1. Phase 3 Site Data'!F21+2,FALSE))</f>
        <v>NA</v>
      </c>
      <c r="G29" s="18" t="str">
        <f>IF(ISBLANK(VLOOKUP($E$14,'4. Effectiveness Factors'!$B:$K,'1. Phase 3 Site Data'!G21+2,FALSE)),"NA",VLOOKUP($E$14,'4. Effectiveness Factors'!$B:$K,'1. Phase 3 Site Data'!G21+2,FALSE))</f>
        <v>NA</v>
      </c>
      <c r="H29" s="18" t="str">
        <f>IF(ISBLANK(VLOOKUP($E$14,'4. Effectiveness Factors'!$B:$K,'1. Phase 3 Site Data'!H21+2,FALSE)),"NA",VLOOKUP($E$14,'4. Effectiveness Factors'!$B:$K,'1. Phase 3 Site Data'!H21+2,FALSE))</f>
        <v>NA</v>
      </c>
      <c r="I29" s="18" t="str">
        <f>IF(ISBLANK(VLOOKUP($E$14,'4. Effectiveness Factors'!$B:$K,'1. Phase 3 Site Data'!I21+2,FALSE)),"NA",VLOOKUP($E$14,'4. Effectiveness Factors'!$B:$K,'1. Phase 3 Site Data'!I21+2,FALSE))</f>
        <v>NA</v>
      </c>
      <c r="J29" s="18" t="str">
        <f>IF(ISBLANK(VLOOKUP($E$14,'4. Effectiveness Factors'!$B:$K,'1. Phase 3 Site Data'!J21+2,FALSE)),"NA",VLOOKUP($E$14,'4. Effectiveness Factors'!$B:$K,'1. Phase 3 Site Data'!J21+2,FALSE))</f>
        <v>NA</v>
      </c>
      <c r="K29" s="18" t="str">
        <f>IF(ISBLANK(VLOOKUP($E$14,'4. Effectiveness Factors'!$B:$K,'1. Phase 3 Site Data'!K21+2,FALSE)),"NA",VLOOKUP($E$14,'4. Effectiveness Factors'!$B:$K,'1. Phase 3 Site Data'!K21+2,FALSE))</f>
        <v>NA</v>
      </c>
      <c r="L29" s="19" t="str">
        <f>IF(ISBLANK(VLOOKUP($E$14,'4. Effectiveness Factors'!$B:$K,'1. Phase 3 Site Data'!L21+2,FALSE)),"NA",VLOOKUP($E$14,'4. Effectiveness Factors'!$B:$K,'1. Phase 3 Site Data'!L21+2,FALSE))</f>
        <v>NA</v>
      </c>
    </row>
    <row r="30" spans="2:24" ht="16.5" customHeight="1" x14ac:dyDescent="0.35">
      <c r="D30" s="96"/>
      <c r="E30" s="23"/>
      <c r="F30" s="24"/>
      <c r="G30" s="24"/>
      <c r="H30" s="24"/>
      <c r="I30" s="24"/>
      <c r="J30" s="24"/>
      <c r="K30" s="40"/>
      <c r="L30" s="25"/>
    </row>
    <row r="31" spans="2:24" ht="24" customHeight="1" thickBot="1" x14ac:dyDescent="0.4">
      <c r="B31" s="133" t="s">
        <v>50</v>
      </c>
      <c r="D31" s="98" t="s">
        <v>51</v>
      </c>
      <c r="E31" s="20">
        <f>IF(ISNUMBER(E28*E29*SQRT(3)*E15),E28*E29*SQRT(3)*E15,"NA")</f>
        <v>505.84543835049061</v>
      </c>
      <c r="F31" s="21" t="str">
        <f>IF(ISNUMBER(F28*F29*SQRT(3)*E15),F28*F29*SQRT(3)*E15,"NA")</f>
        <v>NA</v>
      </c>
      <c r="G31" s="21" t="str">
        <f>IF(ISNUMBER(G28*G29*SQRT(3)*E15),G28*G29*SQRT(3)*E15,"NA")</f>
        <v>NA</v>
      </c>
      <c r="H31" s="21" t="str">
        <f>IF(ISNUMBER(H28*H29*SQRT(3)*E15),H28*H29*SQRT(3)*E15,"NA")</f>
        <v>NA</v>
      </c>
      <c r="I31" s="21" t="str">
        <f>IF(ISNUMBER(I28*I29*SQRT(3)*E15),I28*I29*SQRT(3)*E15,"NA")</f>
        <v>NA</v>
      </c>
      <c r="J31" s="21" t="str">
        <f>IF(ISNUMBER(J28*J29*SQRT(3)*E15),J28*J29*SQRT(3)*E15,"NA")</f>
        <v>NA</v>
      </c>
      <c r="K31" s="41" t="str">
        <f>IF(ISNUMBER(K28*K29*SQRT(3)*E15),K28*K29*SQRT(3)*E15,"NA")</f>
        <v>NA</v>
      </c>
      <c r="L31" s="22" t="str">
        <f>IF(ISNUMBER(L28*L29*SQRT(3)*E15),L28*L29*SQRT(3)*E15,"NA")</f>
        <v>NA</v>
      </c>
    </row>
    <row r="32" spans="2:24" x14ac:dyDescent="0.35"/>
    <row r="33" spans="2:9" x14ac:dyDescent="0.35"/>
    <row r="34" spans="2:9" x14ac:dyDescent="0.35"/>
    <row r="35" spans="2:9" x14ac:dyDescent="0.35"/>
    <row r="36" spans="2:9" x14ac:dyDescent="0.35">
      <c r="C36" s="105" t="s">
        <v>15</v>
      </c>
      <c r="D36" s="105"/>
      <c r="E36" s="105"/>
      <c r="F36" s="105"/>
      <c r="G36" s="105"/>
      <c r="H36" s="111"/>
      <c r="I36" s="111"/>
    </row>
    <row r="37" spans="2:9" x14ac:dyDescent="0.35">
      <c r="B37" s="1" t="s">
        <v>52</v>
      </c>
      <c r="C37" s="105" t="s">
        <v>53</v>
      </c>
      <c r="D37" s="105"/>
      <c r="E37" s="105"/>
      <c r="F37" s="105"/>
      <c r="G37" s="105"/>
      <c r="H37" s="111"/>
      <c r="I37" s="111"/>
    </row>
    <row r="38" spans="2:9" x14ac:dyDescent="0.35">
      <c r="C38" s="135"/>
      <c r="D38" s="135"/>
      <c r="E38" s="135"/>
      <c r="F38" s="135"/>
    </row>
    <row r="39" spans="2:9" x14ac:dyDescent="0.35"/>
  </sheetData>
  <sheetProtection algorithmName="SHA-512" hashValue="2G+L2or2h/DGCqYK4IX+nG9PdLgY8d6FfqeK/iEwxDE0I8DQM/gu6Clkl09vq5HyVIImey/dfo6MnwXIo3vl0w==" saltValue="c9VRpDuLXAiGbQSadq8cqQ==" spinCount="100000" sheet="1" objects="1" scenarios="1"/>
  <mergeCells count="5">
    <mergeCell ref="B6:E6"/>
    <mergeCell ref="E14:F14"/>
    <mergeCell ref="F20:G20"/>
    <mergeCell ref="J20:L20"/>
    <mergeCell ref="D21:D22"/>
  </mergeCells>
  <conditionalFormatting sqref="E31:L31">
    <cfRule type="cellIs" dxfId="14" priority="26" operator="notEqual">
      <formula>"NA"</formula>
    </cfRule>
  </conditionalFormatting>
  <conditionalFormatting sqref="E29:L29">
    <cfRule type="cellIs" dxfId="13" priority="24" operator="notEqual">
      <formula>"NA"</formula>
    </cfRule>
  </conditionalFormatting>
  <conditionalFormatting sqref="E25:K26">
    <cfRule type="cellIs" dxfId="12" priority="23" operator="notEqual">
      <formula>"NA"</formula>
    </cfRule>
  </conditionalFormatting>
  <conditionalFormatting sqref="E28">
    <cfRule type="expression" dxfId="11" priority="22">
      <formula>ISNUMBER($E$26)</formula>
    </cfRule>
  </conditionalFormatting>
  <conditionalFormatting sqref="F28">
    <cfRule type="expression" dxfId="10" priority="21">
      <formula>ISNUMBER($F$26)</formula>
    </cfRule>
  </conditionalFormatting>
  <conditionalFormatting sqref="G28">
    <cfRule type="expression" dxfId="9" priority="20">
      <formula>ISNUMBER($G$26)</formula>
    </cfRule>
  </conditionalFormatting>
  <conditionalFormatting sqref="H28">
    <cfRule type="expression" dxfId="8" priority="19">
      <formula>ISNUMBER($H$26)</formula>
    </cfRule>
  </conditionalFormatting>
  <conditionalFormatting sqref="I28">
    <cfRule type="expression" dxfId="7" priority="18">
      <formula>ISNUMBER($I$26)</formula>
    </cfRule>
  </conditionalFormatting>
  <conditionalFormatting sqref="J28">
    <cfRule type="expression" dxfId="6" priority="17">
      <formula>ISNUMBER($J$26)</formula>
    </cfRule>
  </conditionalFormatting>
  <conditionalFormatting sqref="K28">
    <cfRule type="expression" dxfId="5" priority="16">
      <formula>ISNUMBER($K$26)</formula>
    </cfRule>
  </conditionalFormatting>
  <conditionalFormatting sqref="L31">
    <cfRule type="cellIs" dxfId="4" priority="15" operator="notEqual">
      <formula>"NA"</formula>
    </cfRule>
  </conditionalFormatting>
  <conditionalFormatting sqref="L25:L26">
    <cfRule type="cellIs" dxfId="3" priority="13" operator="notEqual">
      <formula>"NA"</formula>
    </cfRule>
  </conditionalFormatting>
  <conditionalFormatting sqref="L28">
    <cfRule type="expression" dxfId="2" priority="12">
      <formula>ISNUMBER($K$26)</formula>
    </cfRule>
  </conditionalFormatting>
  <pageMargins left="0.7" right="0.7" top="0.75" bottom="0.75" header="0.3" footer="0.3"/>
  <pageSetup paperSize="9" orientation="portrait" horizontalDpi="90" verticalDpi="90"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984276D4-2750-4099-8AEB-AD3B3BCDDAC0}">
          <x14:formula1>
            <xm:f>'6. All Sites'!$A$3:$A$105</xm:f>
          </x14:formula1>
          <xm:sqref>E14:F14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BD6452-26C8-44DC-B447-5DDD787ECA17}">
  <dimension ref="A1:K106"/>
  <sheetViews>
    <sheetView zoomScaleNormal="100" workbookViewId="0">
      <selection sqref="A1:A2"/>
    </sheetView>
  </sheetViews>
  <sheetFormatPr defaultColWidth="0" defaultRowHeight="14.5" zeroHeight="1" x14ac:dyDescent="0.35"/>
  <cols>
    <col min="1" max="1" width="21" style="26" customWidth="1"/>
    <col min="2" max="2" width="27.453125" style="26" bestFit="1" customWidth="1"/>
    <col min="3" max="3" width="13.1796875" customWidth="1"/>
    <col min="4" max="4" width="12.453125" customWidth="1"/>
    <col min="5" max="5" width="14.81640625" customWidth="1"/>
    <col min="6" max="6" width="12.81640625" bestFit="1" customWidth="1"/>
    <col min="7" max="7" width="11.453125" customWidth="1"/>
    <col min="8" max="8" width="12.81640625" bestFit="1" customWidth="1"/>
    <col min="9" max="9" width="11.81640625" customWidth="1"/>
    <col min="10" max="10" width="8.7265625" style="1" customWidth="1"/>
    <col min="11" max="11" width="18.81640625" hidden="1" customWidth="1"/>
    <col min="12" max="16384" width="8.7265625" hidden="1"/>
  </cols>
  <sheetData>
    <row r="1" spans="1:11" ht="15" customHeight="1" x14ac:dyDescent="0.35">
      <c r="A1" s="185" t="s">
        <v>24</v>
      </c>
      <c r="B1" s="187" t="s">
        <v>54</v>
      </c>
      <c r="C1" s="189" t="s">
        <v>55</v>
      </c>
      <c r="D1" s="184"/>
      <c r="E1" s="184"/>
      <c r="F1" s="184"/>
      <c r="G1" s="184"/>
      <c r="H1" s="184"/>
      <c r="I1" s="184"/>
    </row>
    <row r="2" spans="1:11" ht="29" x14ac:dyDescent="0.35">
      <c r="A2" s="186"/>
      <c r="B2" s="188"/>
      <c r="C2" s="190"/>
      <c r="D2" s="47" t="s">
        <v>56</v>
      </c>
      <c r="E2" s="47" t="s">
        <v>57</v>
      </c>
      <c r="F2" s="47" t="s">
        <v>58</v>
      </c>
      <c r="G2" s="47" t="s">
        <v>59</v>
      </c>
      <c r="H2" s="47" t="s">
        <v>60</v>
      </c>
      <c r="I2" s="48" t="s">
        <v>61</v>
      </c>
    </row>
    <row r="3" spans="1:11" x14ac:dyDescent="0.35">
      <c r="A3" s="28" t="s">
        <v>62</v>
      </c>
      <c r="B3" s="28" t="s">
        <v>63</v>
      </c>
      <c r="C3" s="29">
        <v>275</v>
      </c>
      <c r="D3" s="36">
        <v>12421.311</v>
      </c>
      <c r="E3" s="36">
        <v>15.381</v>
      </c>
      <c r="F3" s="36">
        <v>6.0880000000000001</v>
      </c>
      <c r="G3" s="36">
        <v>0.39500000000000002</v>
      </c>
      <c r="H3" s="36">
        <v>6.0750000000000002</v>
      </c>
      <c r="I3" s="36">
        <v>86.28</v>
      </c>
      <c r="K3" s="70"/>
    </row>
    <row r="4" spans="1:11" x14ac:dyDescent="0.35">
      <c r="A4" s="28" t="s">
        <v>62</v>
      </c>
      <c r="B4" s="28" t="s">
        <v>64</v>
      </c>
      <c r="C4" s="29">
        <v>400</v>
      </c>
      <c r="D4" s="36">
        <v>12328.743</v>
      </c>
      <c r="E4" s="36">
        <v>16.172999999999998</v>
      </c>
      <c r="F4" s="36">
        <v>12.978</v>
      </c>
      <c r="G4" s="36">
        <v>0.80100000000000005</v>
      </c>
      <c r="H4" s="36">
        <v>12.952999999999999</v>
      </c>
      <c r="I4" s="36">
        <v>86.462000000000003</v>
      </c>
      <c r="K4" s="70"/>
    </row>
    <row r="5" spans="1:11" x14ac:dyDescent="0.35">
      <c r="A5" s="28" t="s">
        <v>62</v>
      </c>
      <c r="B5" s="28" t="s">
        <v>65</v>
      </c>
      <c r="C5" s="29">
        <v>275</v>
      </c>
      <c r="D5" s="36">
        <v>6621.8819999999996</v>
      </c>
      <c r="E5" s="36">
        <v>10.021000000000001</v>
      </c>
      <c r="F5" s="36">
        <v>11.42</v>
      </c>
      <c r="G5" s="36">
        <v>1.1339999999999999</v>
      </c>
      <c r="H5" s="36">
        <v>11.364000000000001</v>
      </c>
      <c r="I5" s="36">
        <v>84.301000000000002</v>
      </c>
      <c r="K5" s="70"/>
    </row>
    <row r="6" spans="1:11" x14ac:dyDescent="0.35">
      <c r="A6" s="28" t="s">
        <v>62</v>
      </c>
      <c r="B6" s="28" t="s">
        <v>66</v>
      </c>
      <c r="C6" s="29">
        <v>275</v>
      </c>
      <c r="D6" s="36">
        <v>7535.9589999999998</v>
      </c>
      <c r="E6" s="36">
        <v>23.170999999999999</v>
      </c>
      <c r="F6" s="36">
        <v>10.035</v>
      </c>
      <c r="G6" s="36">
        <v>0.433</v>
      </c>
      <c r="H6" s="36">
        <v>10.026</v>
      </c>
      <c r="I6" s="36">
        <v>87.528999999999996</v>
      </c>
      <c r="K6" s="70"/>
    </row>
    <row r="7" spans="1:11" x14ac:dyDescent="0.35">
      <c r="A7" s="28" t="s">
        <v>62</v>
      </c>
      <c r="B7" s="28" t="s">
        <v>67</v>
      </c>
      <c r="C7" s="29">
        <v>275</v>
      </c>
      <c r="D7" s="36">
        <v>7570.893</v>
      </c>
      <c r="E7" s="36">
        <v>23.327999999999999</v>
      </c>
      <c r="F7" s="36">
        <v>9.9890000000000008</v>
      </c>
      <c r="G7" s="36">
        <v>0.42799999999999999</v>
      </c>
      <c r="H7" s="36">
        <v>9.98</v>
      </c>
      <c r="I7" s="36">
        <v>87.545000000000002</v>
      </c>
      <c r="K7" s="70"/>
    </row>
    <row r="8" spans="1:11" x14ac:dyDescent="0.35">
      <c r="A8" s="28" t="s">
        <v>62</v>
      </c>
      <c r="B8" s="28" t="s">
        <v>68</v>
      </c>
      <c r="C8" s="29">
        <v>275</v>
      </c>
      <c r="D8" s="36">
        <v>10315.623</v>
      </c>
      <c r="E8" s="36">
        <v>16.291</v>
      </c>
      <c r="F8" s="36">
        <v>7.3310000000000004</v>
      </c>
      <c r="G8" s="36">
        <v>0.44900000000000001</v>
      </c>
      <c r="H8" s="36">
        <v>7.3170000000000002</v>
      </c>
      <c r="I8" s="36">
        <v>86.486999999999995</v>
      </c>
      <c r="K8" s="70"/>
    </row>
    <row r="9" spans="1:11" x14ac:dyDescent="0.35">
      <c r="A9" s="28" t="s">
        <v>62</v>
      </c>
      <c r="B9" s="28" t="s">
        <v>69</v>
      </c>
      <c r="C9" s="29">
        <v>275</v>
      </c>
      <c r="D9" s="36">
        <v>8838.93</v>
      </c>
      <c r="E9" s="36">
        <v>15.297000000000001</v>
      </c>
      <c r="F9" s="36">
        <v>8.5559999999999992</v>
      </c>
      <c r="G9" s="36">
        <v>0.55800000000000005</v>
      </c>
      <c r="H9" s="36">
        <v>8.5380000000000003</v>
      </c>
      <c r="I9" s="36">
        <v>86.26</v>
      </c>
      <c r="K9" s="70"/>
    </row>
    <row r="10" spans="1:11" x14ac:dyDescent="0.35">
      <c r="A10" s="28" t="s">
        <v>62</v>
      </c>
      <c r="B10" s="28" t="s">
        <v>70</v>
      </c>
      <c r="C10" s="29">
        <v>275</v>
      </c>
      <c r="D10" s="36">
        <v>11578.276</v>
      </c>
      <c r="E10" s="36">
        <v>16.594999999999999</v>
      </c>
      <c r="F10" s="36">
        <v>6.532</v>
      </c>
      <c r="G10" s="36">
        <v>0.39300000000000002</v>
      </c>
      <c r="H10" s="36">
        <v>6.52</v>
      </c>
      <c r="I10" s="36">
        <v>86.552000000000007</v>
      </c>
      <c r="K10" s="70"/>
    </row>
    <row r="11" spans="1:11" x14ac:dyDescent="0.35">
      <c r="A11" s="28" t="s">
        <v>62</v>
      </c>
      <c r="B11" s="28" t="s">
        <v>71</v>
      </c>
      <c r="C11" s="29">
        <v>400</v>
      </c>
      <c r="D11" s="36">
        <v>10531.615</v>
      </c>
      <c r="E11" s="36">
        <v>17.640999999999998</v>
      </c>
      <c r="F11" s="36">
        <v>15.192</v>
      </c>
      <c r="G11" s="36">
        <v>0.86</v>
      </c>
      <c r="H11" s="36">
        <v>15.167999999999999</v>
      </c>
      <c r="I11" s="36">
        <v>86.756</v>
      </c>
      <c r="K11" s="70"/>
    </row>
    <row r="12" spans="1:11" x14ac:dyDescent="0.35">
      <c r="A12" s="28" t="s">
        <v>62</v>
      </c>
      <c r="B12" s="28" t="s">
        <v>72</v>
      </c>
      <c r="C12" s="29">
        <v>275</v>
      </c>
      <c r="D12" s="36">
        <v>8578.4159999999993</v>
      </c>
      <c r="E12" s="36">
        <v>20.094000000000001</v>
      </c>
      <c r="F12" s="36">
        <v>8.8160000000000007</v>
      </c>
      <c r="G12" s="36">
        <v>0.438</v>
      </c>
      <c r="H12" s="36">
        <v>8.8049999999999997</v>
      </c>
      <c r="I12" s="36">
        <v>87.150999999999996</v>
      </c>
      <c r="K12" s="70"/>
    </row>
    <row r="13" spans="1:11" x14ac:dyDescent="0.35">
      <c r="A13" s="28" t="s">
        <v>62</v>
      </c>
      <c r="B13" s="28" t="s">
        <v>73</v>
      </c>
      <c r="C13" s="29">
        <v>400</v>
      </c>
      <c r="D13" s="36">
        <v>12906.407999999999</v>
      </c>
      <c r="E13" s="36">
        <v>15.922000000000001</v>
      </c>
      <c r="F13" s="36">
        <v>12.397</v>
      </c>
      <c r="G13" s="36">
        <v>0.77700000000000002</v>
      </c>
      <c r="H13" s="36">
        <v>12.372999999999999</v>
      </c>
      <c r="I13" s="36">
        <v>86.406000000000006</v>
      </c>
      <c r="K13" s="70"/>
    </row>
    <row r="14" spans="1:11" x14ac:dyDescent="0.35">
      <c r="A14" s="28" t="s">
        <v>62</v>
      </c>
      <c r="B14" s="28" t="s">
        <v>74</v>
      </c>
      <c r="C14" s="29">
        <v>275</v>
      </c>
      <c r="D14" s="36">
        <v>11122.18</v>
      </c>
      <c r="E14" s="36">
        <v>19.603000000000002</v>
      </c>
      <c r="F14" s="36">
        <v>6.7990000000000004</v>
      </c>
      <c r="G14" s="36">
        <v>0.34599999999999997</v>
      </c>
      <c r="H14" s="36">
        <v>6.7910000000000004</v>
      </c>
      <c r="I14" s="36">
        <v>87.08</v>
      </c>
      <c r="K14" s="70"/>
    </row>
    <row r="15" spans="1:11" x14ac:dyDescent="0.35">
      <c r="A15" s="28" t="s">
        <v>62</v>
      </c>
      <c r="B15" s="28" t="s">
        <v>75</v>
      </c>
      <c r="C15" s="29">
        <v>400</v>
      </c>
      <c r="D15" s="36">
        <v>17374.919000000002</v>
      </c>
      <c r="E15" s="36">
        <v>16.803999999999998</v>
      </c>
      <c r="F15" s="36">
        <v>9.2089999999999996</v>
      </c>
      <c r="G15" s="36">
        <v>0.54700000000000004</v>
      </c>
      <c r="H15" s="36">
        <v>9.1920000000000002</v>
      </c>
      <c r="I15" s="36">
        <v>86.593999999999994</v>
      </c>
      <c r="K15" s="70"/>
    </row>
    <row r="16" spans="1:11" x14ac:dyDescent="0.35">
      <c r="A16" s="28" t="s">
        <v>62</v>
      </c>
      <c r="B16" s="28" t="s">
        <v>21</v>
      </c>
      <c r="C16" s="29">
        <v>275</v>
      </c>
      <c r="D16" s="36">
        <v>10058.771000000001</v>
      </c>
      <c r="E16" s="36">
        <v>14.691000000000001</v>
      </c>
      <c r="F16" s="36">
        <v>7.5179999999999998</v>
      </c>
      <c r="G16" s="36">
        <v>0.51100000000000001</v>
      </c>
      <c r="H16" s="36">
        <v>7.5010000000000003</v>
      </c>
      <c r="I16" s="36">
        <v>86.105999999999995</v>
      </c>
      <c r="K16" s="70"/>
    </row>
    <row r="17" spans="1:11" x14ac:dyDescent="0.35">
      <c r="A17" s="28" t="s">
        <v>62</v>
      </c>
      <c r="B17" s="28" t="s">
        <v>76</v>
      </c>
      <c r="C17" s="29">
        <v>400</v>
      </c>
      <c r="D17" s="36">
        <v>12781.163</v>
      </c>
      <c r="E17" s="36">
        <v>17.213000000000001</v>
      </c>
      <c r="F17" s="36">
        <v>12.518000000000001</v>
      </c>
      <c r="G17" s="36">
        <v>0.72599999999999998</v>
      </c>
      <c r="H17" s="36">
        <v>12.497</v>
      </c>
      <c r="I17" s="36">
        <v>86.674999999999997</v>
      </c>
      <c r="K17" s="70"/>
    </row>
    <row r="18" spans="1:11" x14ac:dyDescent="0.35">
      <c r="A18" s="28" t="s">
        <v>62</v>
      </c>
      <c r="B18" s="28" t="s">
        <v>77</v>
      </c>
      <c r="C18" s="29">
        <v>275</v>
      </c>
      <c r="D18" s="36">
        <v>9701.2060000000001</v>
      </c>
      <c r="E18" s="36">
        <v>16.170000000000002</v>
      </c>
      <c r="F18" s="36">
        <v>7.7949999999999999</v>
      </c>
      <c r="G18" s="36">
        <v>0.48099999999999998</v>
      </c>
      <c r="H18" s="36">
        <v>7.7809999999999997</v>
      </c>
      <c r="I18" s="36">
        <v>86.460999999999999</v>
      </c>
      <c r="K18" s="70"/>
    </row>
    <row r="19" spans="1:11" x14ac:dyDescent="0.35">
      <c r="A19" s="28" t="s">
        <v>62</v>
      </c>
      <c r="B19" s="28" t="s">
        <v>78</v>
      </c>
      <c r="C19" s="29">
        <v>275</v>
      </c>
      <c r="D19" s="36">
        <v>10092.028</v>
      </c>
      <c r="E19" s="36">
        <v>13.906000000000001</v>
      </c>
      <c r="F19" s="36">
        <v>7.4939999999999998</v>
      </c>
      <c r="G19" s="36">
        <v>0.53700000000000003</v>
      </c>
      <c r="H19" s="36">
        <v>7.4740000000000002</v>
      </c>
      <c r="I19" s="36">
        <v>85.887</v>
      </c>
      <c r="K19" s="70"/>
    </row>
    <row r="20" spans="1:11" x14ac:dyDescent="0.35">
      <c r="A20" s="28" t="s">
        <v>62</v>
      </c>
      <c r="B20" s="28" t="s">
        <v>79</v>
      </c>
      <c r="C20" s="29">
        <v>400</v>
      </c>
      <c r="D20" s="36">
        <v>13322.455</v>
      </c>
      <c r="E20" s="36">
        <v>16.488</v>
      </c>
      <c r="F20" s="36">
        <v>12.01</v>
      </c>
      <c r="G20" s="36">
        <v>0.72699999999999998</v>
      </c>
      <c r="H20" s="36">
        <v>11.988</v>
      </c>
      <c r="I20" s="36">
        <v>86.528999999999996</v>
      </c>
      <c r="K20" s="70"/>
    </row>
    <row r="21" spans="1:11" x14ac:dyDescent="0.35">
      <c r="A21" s="28" t="s">
        <v>62</v>
      </c>
      <c r="B21" s="28" t="s">
        <v>80</v>
      </c>
      <c r="C21" s="29">
        <v>275</v>
      </c>
      <c r="D21" s="36">
        <v>12445.903</v>
      </c>
      <c r="E21" s="36">
        <v>15.439</v>
      </c>
      <c r="F21" s="36">
        <v>6.0759999999999996</v>
      </c>
      <c r="G21" s="36">
        <v>0.39300000000000002</v>
      </c>
      <c r="H21" s="36">
        <v>6.0640000000000001</v>
      </c>
      <c r="I21" s="36">
        <v>86.293999999999997</v>
      </c>
      <c r="K21" s="70"/>
    </row>
    <row r="22" spans="1:11" x14ac:dyDescent="0.35">
      <c r="A22" s="28" t="s">
        <v>62</v>
      </c>
      <c r="B22" s="28" t="s">
        <v>81</v>
      </c>
      <c r="C22" s="29">
        <v>400</v>
      </c>
      <c r="D22" s="36">
        <v>15916.717000000001</v>
      </c>
      <c r="E22" s="36">
        <v>16.809999999999999</v>
      </c>
      <c r="F22" s="36">
        <v>10.052</v>
      </c>
      <c r="G22" s="36">
        <v>0.59699999999999998</v>
      </c>
      <c r="H22" s="36">
        <v>10.035</v>
      </c>
      <c r="I22" s="36">
        <v>86.596000000000004</v>
      </c>
      <c r="K22" s="70"/>
    </row>
    <row r="23" spans="1:11" x14ac:dyDescent="0.35">
      <c r="A23" s="28" t="s">
        <v>62</v>
      </c>
      <c r="B23" s="28" t="s">
        <v>82</v>
      </c>
      <c r="C23" s="29">
        <v>275</v>
      </c>
      <c r="D23" s="36">
        <v>8535.2019999999993</v>
      </c>
      <c r="E23" s="36">
        <v>17.809000000000001</v>
      </c>
      <c r="F23" s="36">
        <v>8.86</v>
      </c>
      <c r="G23" s="36">
        <v>0.497</v>
      </c>
      <c r="H23" s="36">
        <v>8.8460000000000001</v>
      </c>
      <c r="I23" s="36">
        <v>86.786000000000001</v>
      </c>
      <c r="K23" s="70"/>
    </row>
    <row r="24" spans="1:11" x14ac:dyDescent="0.35">
      <c r="A24" s="28" t="s">
        <v>62</v>
      </c>
      <c r="B24" s="28" t="s">
        <v>83</v>
      </c>
      <c r="C24" s="29">
        <v>275</v>
      </c>
      <c r="D24" s="36">
        <v>9548.5969999999998</v>
      </c>
      <c r="E24" s="36">
        <v>13.484</v>
      </c>
      <c r="F24" s="36">
        <v>7.92</v>
      </c>
      <c r="G24" s="36">
        <v>0.58599999999999997</v>
      </c>
      <c r="H24" s="36">
        <v>7.8979999999999997</v>
      </c>
      <c r="I24" s="36">
        <v>85.757999999999996</v>
      </c>
      <c r="K24" s="70"/>
    </row>
    <row r="25" spans="1:11" x14ac:dyDescent="0.35">
      <c r="A25" s="28" t="s">
        <v>62</v>
      </c>
      <c r="B25" s="28" t="s">
        <v>84</v>
      </c>
      <c r="C25" s="29">
        <v>275</v>
      </c>
      <c r="D25" s="36">
        <v>10991.332</v>
      </c>
      <c r="E25" s="36">
        <v>14.704000000000001</v>
      </c>
      <c r="F25" s="36">
        <v>6.88</v>
      </c>
      <c r="G25" s="36">
        <v>0.46700000000000003</v>
      </c>
      <c r="H25" s="36">
        <v>6.8650000000000002</v>
      </c>
      <c r="I25" s="36">
        <v>86.108999999999995</v>
      </c>
      <c r="K25" s="70"/>
    </row>
    <row r="26" spans="1:11" x14ac:dyDescent="0.35">
      <c r="A26" s="32" t="s">
        <v>85</v>
      </c>
      <c r="B26" s="32" t="s">
        <v>36</v>
      </c>
      <c r="C26" s="33">
        <v>400</v>
      </c>
      <c r="D26" s="38">
        <v>20043.473000000002</v>
      </c>
      <c r="E26" s="38">
        <v>15.705</v>
      </c>
      <c r="F26" s="38">
        <v>7.9829999999999997</v>
      </c>
      <c r="G26" s="38">
        <v>0.50700000000000001</v>
      </c>
      <c r="H26" s="38">
        <v>7.9669999999999996</v>
      </c>
      <c r="I26" s="38">
        <v>86.356999999999999</v>
      </c>
      <c r="K26" s="70"/>
    </row>
    <row r="27" spans="1:11" x14ac:dyDescent="0.35">
      <c r="A27" s="32" t="s">
        <v>85</v>
      </c>
      <c r="B27" s="32" t="s">
        <v>86</v>
      </c>
      <c r="C27" s="33">
        <v>400</v>
      </c>
      <c r="D27" s="38">
        <v>14784.074000000001</v>
      </c>
      <c r="E27" s="38">
        <v>15.385</v>
      </c>
      <c r="F27" s="38">
        <v>10.821999999999999</v>
      </c>
      <c r="G27" s="38">
        <v>0.70199999999999996</v>
      </c>
      <c r="H27" s="38">
        <v>10.8</v>
      </c>
      <c r="I27" s="38">
        <v>86.281000000000006</v>
      </c>
      <c r="K27" s="70"/>
    </row>
    <row r="28" spans="1:11" x14ac:dyDescent="0.35">
      <c r="A28" s="32" t="s">
        <v>85</v>
      </c>
      <c r="B28" s="32" t="s">
        <v>87</v>
      </c>
      <c r="C28" s="33">
        <v>400</v>
      </c>
      <c r="D28" s="38">
        <v>15189.768</v>
      </c>
      <c r="E28" s="38">
        <v>15.698</v>
      </c>
      <c r="F28" s="38">
        <v>10.532999999999999</v>
      </c>
      <c r="G28" s="38">
        <v>0.67</v>
      </c>
      <c r="H28" s="38">
        <v>10.512</v>
      </c>
      <c r="I28" s="38">
        <v>86.355000000000004</v>
      </c>
      <c r="K28" s="70"/>
    </row>
    <row r="29" spans="1:11" x14ac:dyDescent="0.35">
      <c r="A29" s="32" t="s">
        <v>85</v>
      </c>
      <c r="B29" s="32" t="s">
        <v>88</v>
      </c>
      <c r="C29" s="33">
        <v>400</v>
      </c>
      <c r="D29" s="38">
        <v>18973.063999999998</v>
      </c>
      <c r="E29" s="38">
        <v>16.478000000000002</v>
      </c>
      <c r="F29" s="38">
        <v>8.4329999999999998</v>
      </c>
      <c r="G29" s="38">
        <v>0.51100000000000001</v>
      </c>
      <c r="H29" s="38">
        <v>8.4179999999999993</v>
      </c>
      <c r="I29" s="38">
        <v>86.527000000000001</v>
      </c>
      <c r="K29" s="70"/>
    </row>
    <row r="30" spans="1:11" x14ac:dyDescent="0.35">
      <c r="A30" s="32" t="s">
        <v>85</v>
      </c>
      <c r="B30" s="32" t="s">
        <v>89</v>
      </c>
      <c r="C30" s="33">
        <v>400</v>
      </c>
      <c r="D30" s="38">
        <v>11837.205</v>
      </c>
      <c r="E30" s="38">
        <v>15.167999999999999</v>
      </c>
      <c r="F30" s="38">
        <v>13.516999999999999</v>
      </c>
      <c r="G30" s="38">
        <v>0.88900000000000001</v>
      </c>
      <c r="H30" s="38">
        <v>13.487</v>
      </c>
      <c r="I30" s="38">
        <v>86.227999999999994</v>
      </c>
      <c r="K30" s="70"/>
    </row>
    <row r="31" spans="1:11" x14ac:dyDescent="0.35">
      <c r="A31" s="56" t="s">
        <v>85</v>
      </c>
      <c r="B31" s="56" t="s">
        <v>90</v>
      </c>
      <c r="C31" s="57">
        <v>400</v>
      </c>
      <c r="D31" s="38">
        <v>16110.471</v>
      </c>
      <c r="E31" s="38">
        <v>15.579000000000001</v>
      </c>
      <c r="F31" s="38">
        <v>9.9309999999999992</v>
      </c>
      <c r="G31" s="38">
        <v>0.63600000000000001</v>
      </c>
      <c r="H31" s="38">
        <v>9.9109999999999996</v>
      </c>
      <c r="I31" s="38">
        <v>86.326999999999998</v>
      </c>
      <c r="K31" s="70"/>
    </row>
    <row r="32" spans="1:11" x14ac:dyDescent="0.35">
      <c r="A32" s="32" t="s">
        <v>85</v>
      </c>
      <c r="B32" s="32" t="s">
        <v>91</v>
      </c>
      <c r="C32" s="33">
        <v>400</v>
      </c>
      <c r="D32" s="38">
        <v>20801.087</v>
      </c>
      <c r="E32" s="38">
        <v>15.477</v>
      </c>
      <c r="F32" s="38">
        <v>7.6920000000000002</v>
      </c>
      <c r="G32" s="38">
        <v>0.496</v>
      </c>
      <c r="H32" s="38">
        <v>7.6760000000000002</v>
      </c>
      <c r="I32" s="38">
        <v>86.302999999999997</v>
      </c>
      <c r="K32" s="70"/>
    </row>
    <row r="33" spans="1:11" x14ac:dyDescent="0.35">
      <c r="A33" s="32" t="s">
        <v>85</v>
      </c>
      <c r="B33" s="32" t="s">
        <v>92</v>
      </c>
      <c r="C33" s="33">
        <v>400</v>
      </c>
      <c r="D33" s="38">
        <v>12709.657999999999</v>
      </c>
      <c r="E33" s="38">
        <v>16.257999999999999</v>
      </c>
      <c r="F33" s="38">
        <v>12.589</v>
      </c>
      <c r="G33" s="38">
        <v>0.77300000000000002</v>
      </c>
      <c r="H33" s="38">
        <v>12.565</v>
      </c>
      <c r="I33" s="38">
        <v>86.48</v>
      </c>
      <c r="K33" s="70"/>
    </row>
    <row r="34" spans="1:11" x14ac:dyDescent="0.35">
      <c r="A34" s="32" t="s">
        <v>85</v>
      </c>
      <c r="B34" s="32" t="s">
        <v>93</v>
      </c>
      <c r="C34" s="33">
        <v>400</v>
      </c>
      <c r="D34" s="38">
        <v>16327.232</v>
      </c>
      <c r="E34" s="38">
        <v>18.228999999999999</v>
      </c>
      <c r="F34" s="38">
        <v>9.8000000000000007</v>
      </c>
      <c r="G34" s="38">
        <v>0.53700000000000003</v>
      </c>
      <c r="H34" s="38">
        <v>9.7850000000000001</v>
      </c>
      <c r="I34" s="38">
        <v>86.86</v>
      </c>
      <c r="K34" s="70"/>
    </row>
    <row r="35" spans="1:11" x14ac:dyDescent="0.35">
      <c r="A35" s="32" t="s">
        <v>85</v>
      </c>
      <c r="B35" s="32" t="s">
        <v>94</v>
      </c>
      <c r="C35" s="33">
        <v>400</v>
      </c>
      <c r="D35" s="38">
        <v>15529.425999999999</v>
      </c>
      <c r="E35" s="38">
        <v>15.444000000000001</v>
      </c>
      <c r="F35" s="38">
        <v>10.303000000000001</v>
      </c>
      <c r="G35" s="38">
        <v>0.66600000000000004</v>
      </c>
      <c r="H35" s="38">
        <v>10.281000000000001</v>
      </c>
      <c r="I35" s="38">
        <v>86.295000000000002</v>
      </c>
      <c r="K35" s="70"/>
    </row>
    <row r="36" spans="1:11" x14ac:dyDescent="0.35">
      <c r="A36" s="32" t="s">
        <v>85</v>
      </c>
      <c r="B36" s="32" t="s">
        <v>35</v>
      </c>
      <c r="C36" s="33">
        <v>400</v>
      </c>
      <c r="D36" s="38">
        <v>15288.331</v>
      </c>
      <c r="E36" s="38">
        <v>14.808999999999999</v>
      </c>
      <c r="F36" s="38">
        <v>10.465</v>
      </c>
      <c r="G36" s="38">
        <v>0.70499999999999996</v>
      </c>
      <c r="H36" s="38">
        <v>10.442</v>
      </c>
      <c r="I36" s="38">
        <v>86.137</v>
      </c>
      <c r="K36" s="70"/>
    </row>
    <row r="37" spans="1:11" x14ac:dyDescent="0.35">
      <c r="A37" s="32" t="s">
        <v>85</v>
      </c>
      <c r="B37" s="32" t="s">
        <v>95</v>
      </c>
      <c r="C37" s="33">
        <v>400</v>
      </c>
      <c r="D37" s="38">
        <v>28385.919000000002</v>
      </c>
      <c r="E37" s="38">
        <v>14.78</v>
      </c>
      <c r="F37" s="38">
        <v>5.6369999999999996</v>
      </c>
      <c r="G37" s="38">
        <v>0.38100000000000001</v>
      </c>
      <c r="H37" s="38">
        <v>5.6239999999999997</v>
      </c>
      <c r="I37" s="38">
        <v>86.129000000000005</v>
      </c>
      <c r="K37" s="70"/>
    </row>
    <row r="38" spans="1:11" x14ac:dyDescent="0.35">
      <c r="A38" s="32" t="s">
        <v>85</v>
      </c>
      <c r="B38" s="32" t="s">
        <v>96</v>
      </c>
      <c r="C38" s="33">
        <v>400</v>
      </c>
      <c r="D38" s="38">
        <v>21679.123</v>
      </c>
      <c r="E38" s="38">
        <v>14.326000000000001</v>
      </c>
      <c r="F38" s="38">
        <v>7.38</v>
      </c>
      <c r="G38" s="38">
        <v>0.51400000000000001</v>
      </c>
      <c r="H38" s="38">
        <v>7.3620000000000001</v>
      </c>
      <c r="I38" s="38">
        <v>86.007000000000005</v>
      </c>
      <c r="K38" s="70"/>
    </row>
    <row r="39" spans="1:11" x14ac:dyDescent="0.35">
      <c r="A39" s="32" t="s">
        <v>85</v>
      </c>
      <c r="B39" s="32" t="s">
        <v>97</v>
      </c>
      <c r="C39" s="33">
        <v>400</v>
      </c>
      <c r="D39" s="38">
        <v>16217.688</v>
      </c>
      <c r="E39" s="38">
        <v>15.506</v>
      </c>
      <c r="F39" s="38">
        <v>9.8659999999999997</v>
      </c>
      <c r="G39" s="38">
        <v>0.63500000000000001</v>
      </c>
      <c r="H39" s="38">
        <v>9.8450000000000006</v>
      </c>
      <c r="I39" s="38">
        <v>86.31</v>
      </c>
      <c r="K39" s="70"/>
    </row>
    <row r="40" spans="1:11" x14ac:dyDescent="0.35">
      <c r="A40" s="32" t="s">
        <v>85</v>
      </c>
      <c r="B40" s="32" t="s">
        <v>98</v>
      </c>
      <c r="C40" s="33">
        <v>400</v>
      </c>
      <c r="D40" s="38">
        <v>16583.065999999999</v>
      </c>
      <c r="E40" s="38">
        <v>18.315999999999999</v>
      </c>
      <c r="F40" s="38">
        <v>9.6479999999999997</v>
      </c>
      <c r="G40" s="38">
        <v>0.52600000000000002</v>
      </c>
      <c r="H40" s="38">
        <v>9.6340000000000003</v>
      </c>
      <c r="I40" s="38">
        <v>86.875</v>
      </c>
      <c r="K40" s="70"/>
    </row>
    <row r="41" spans="1:11" x14ac:dyDescent="0.35">
      <c r="A41" s="32" t="s">
        <v>85</v>
      </c>
      <c r="B41" s="32" t="s">
        <v>99</v>
      </c>
      <c r="C41" s="33">
        <v>400</v>
      </c>
      <c r="D41" s="38">
        <v>18002.805</v>
      </c>
      <c r="E41" s="38">
        <v>15.664999999999999</v>
      </c>
      <c r="F41" s="38">
        <v>8.8879999999999999</v>
      </c>
      <c r="G41" s="38">
        <v>0.56599999999999995</v>
      </c>
      <c r="H41" s="38">
        <v>8.8689999999999998</v>
      </c>
      <c r="I41" s="38">
        <v>86.346999999999994</v>
      </c>
      <c r="K41" s="70"/>
    </row>
    <row r="42" spans="1:11" x14ac:dyDescent="0.35">
      <c r="A42" s="32" t="s">
        <v>85</v>
      </c>
      <c r="B42" s="32" t="s">
        <v>100</v>
      </c>
      <c r="C42" s="33">
        <v>400</v>
      </c>
      <c r="D42" s="38">
        <v>18357.648000000001</v>
      </c>
      <c r="E42" s="38">
        <v>13.836</v>
      </c>
      <c r="F42" s="38">
        <v>8.7159999999999993</v>
      </c>
      <c r="G42" s="38">
        <v>0.628</v>
      </c>
      <c r="H42" s="38">
        <v>8.6929999999999996</v>
      </c>
      <c r="I42" s="38">
        <v>85.866</v>
      </c>
      <c r="K42" s="70"/>
    </row>
    <row r="43" spans="1:11" x14ac:dyDescent="0.35">
      <c r="A43" s="32" t="s">
        <v>85</v>
      </c>
      <c r="B43" s="32" t="s">
        <v>101</v>
      </c>
      <c r="C43" s="33">
        <v>400</v>
      </c>
      <c r="D43" s="38">
        <v>21291.151999999998</v>
      </c>
      <c r="E43" s="38">
        <v>14.851000000000001</v>
      </c>
      <c r="F43" s="38">
        <v>7.5149999999999997</v>
      </c>
      <c r="G43" s="38">
        <v>0.505</v>
      </c>
      <c r="H43" s="38">
        <v>7.4980000000000002</v>
      </c>
      <c r="I43" s="38">
        <v>86.147999999999996</v>
      </c>
      <c r="K43" s="70"/>
    </row>
    <row r="44" spans="1:11" x14ac:dyDescent="0.35">
      <c r="A44" s="32" t="s">
        <v>85</v>
      </c>
      <c r="B44" s="32" t="s">
        <v>102</v>
      </c>
      <c r="C44" s="33">
        <v>400</v>
      </c>
      <c r="D44" s="38">
        <v>14671.135</v>
      </c>
      <c r="E44" s="38">
        <v>14.765000000000001</v>
      </c>
      <c r="F44" s="38">
        <v>10.906000000000001</v>
      </c>
      <c r="G44" s="38">
        <v>0.73699999999999999</v>
      </c>
      <c r="H44" s="38">
        <v>10.881</v>
      </c>
      <c r="I44" s="38">
        <v>86.125</v>
      </c>
      <c r="K44" s="70"/>
    </row>
    <row r="45" spans="1:11" x14ac:dyDescent="0.35">
      <c r="A45" s="28" t="s">
        <v>103</v>
      </c>
      <c r="B45" s="28" t="s">
        <v>104</v>
      </c>
      <c r="C45" s="29">
        <v>400</v>
      </c>
      <c r="D45" s="36">
        <v>14358.114</v>
      </c>
      <c r="E45" s="36">
        <v>14.21</v>
      </c>
      <c r="F45" s="36">
        <v>11.144</v>
      </c>
      <c r="G45" s="36">
        <v>0.78200000000000003</v>
      </c>
      <c r="H45" s="36">
        <v>11.116</v>
      </c>
      <c r="I45" s="36">
        <v>85.974999999999994</v>
      </c>
      <c r="K45" s="70"/>
    </row>
    <row r="46" spans="1:11" x14ac:dyDescent="0.35">
      <c r="A46" s="28" t="s">
        <v>103</v>
      </c>
      <c r="B46" s="28" t="s">
        <v>105</v>
      </c>
      <c r="C46" s="29">
        <v>400</v>
      </c>
      <c r="D46" s="36">
        <v>15644.583000000001</v>
      </c>
      <c r="E46" s="36">
        <v>14.180999999999999</v>
      </c>
      <c r="F46" s="36">
        <v>10.227</v>
      </c>
      <c r="G46" s="36">
        <v>0.71899999999999997</v>
      </c>
      <c r="H46" s="36">
        <v>10.202</v>
      </c>
      <c r="I46" s="36">
        <v>85.965999999999994</v>
      </c>
      <c r="K46" s="70"/>
    </row>
    <row r="47" spans="1:11" x14ac:dyDescent="0.35">
      <c r="A47" s="28" t="s">
        <v>103</v>
      </c>
      <c r="B47" s="28" t="s">
        <v>106</v>
      </c>
      <c r="C47" s="29">
        <v>400</v>
      </c>
      <c r="D47" s="36">
        <v>15644.583000000001</v>
      </c>
      <c r="E47" s="36">
        <v>14.180999999999999</v>
      </c>
      <c r="F47" s="36">
        <v>10.227</v>
      </c>
      <c r="G47" s="36">
        <v>0.71899999999999997</v>
      </c>
      <c r="H47" s="36">
        <v>10.202</v>
      </c>
      <c r="I47" s="36">
        <v>85.965999999999994</v>
      </c>
      <c r="K47" s="70"/>
    </row>
    <row r="48" spans="1:11" x14ac:dyDescent="0.35">
      <c r="A48" s="28" t="s">
        <v>103</v>
      </c>
      <c r="B48" s="28" t="s">
        <v>107</v>
      </c>
      <c r="C48" s="29">
        <v>275</v>
      </c>
      <c r="D48" s="36">
        <v>6477.57</v>
      </c>
      <c r="E48" s="36">
        <v>24.111999999999998</v>
      </c>
      <c r="F48" s="36">
        <v>11.675000000000001</v>
      </c>
      <c r="G48" s="36">
        <v>0.48399999999999999</v>
      </c>
      <c r="H48" s="36">
        <v>11.664999999999999</v>
      </c>
      <c r="I48" s="36">
        <v>87.625</v>
      </c>
      <c r="K48" s="70"/>
    </row>
    <row r="49" spans="1:11" x14ac:dyDescent="0.35">
      <c r="A49" s="28" t="s">
        <v>103</v>
      </c>
      <c r="B49" s="28" t="s">
        <v>108</v>
      </c>
      <c r="C49" s="29">
        <v>400</v>
      </c>
      <c r="D49" s="36">
        <v>12992.532999999999</v>
      </c>
      <c r="E49" s="36">
        <v>13.672000000000001</v>
      </c>
      <c r="F49" s="36">
        <v>12.315</v>
      </c>
      <c r="G49" s="36">
        <v>0.89800000000000002</v>
      </c>
      <c r="H49" s="36">
        <v>12.282</v>
      </c>
      <c r="I49" s="36">
        <v>85.816999999999993</v>
      </c>
      <c r="K49" s="70"/>
    </row>
    <row r="50" spans="1:11" x14ac:dyDescent="0.35">
      <c r="A50" s="28" t="s">
        <v>103</v>
      </c>
      <c r="B50" s="28" t="s">
        <v>109</v>
      </c>
      <c r="C50" s="29">
        <v>400</v>
      </c>
      <c r="D50" s="36">
        <v>12922.502</v>
      </c>
      <c r="E50" s="36">
        <v>13.88</v>
      </c>
      <c r="F50" s="36">
        <v>12.382</v>
      </c>
      <c r="G50" s="36">
        <v>0.89</v>
      </c>
      <c r="H50" s="36">
        <v>12.349</v>
      </c>
      <c r="I50" s="36">
        <v>85.879000000000005</v>
      </c>
      <c r="K50" s="70"/>
    </row>
    <row r="51" spans="1:11" x14ac:dyDescent="0.35">
      <c r="A51" s="28" t="s">
        <v>103</v>
      </c>
      <c r="B51" s="28" t="s">
        <v>110</v>
      </c>
      <c r="C51" s="29">
        <v>400</v>
      </c>
      <c r="D51" s="36">
        <v>11576.437</v>
      </c>
      <c r="E51" s="36">
        <v>13.459</v>
      </c>
      <c r="F51" s="36">
        <v>13.821</v>
      </c>
      <c r="G51" s="36">
        <v>1.024</v>
      </c>
      <c r="H51" s="36">
        <v>13.782999999999999</v>
      </c>
      <c r="I51" s="36">
        <v>85.751000000000005</v>
      </c>
      <c r="K51" s="70"/>
    </row>
    <row r="52" spans="1:11" x14ac:dyDescent="0.35">
      <c r="A52" s="28" t="s">
        <v>103</v>
      </c>
      <c r="B52" s="28" t="s">
        <v>111</v>
      </c>
      <c r="C52" s="29">
        <v>400</v>
      </c>
      <c r="D52" s="36">
        <v>13891.813</v>
      </c>
      <c r="E52" s="36">
        <v>13.62</v>
      </c>
      <c r="F52" s="36">
        <v>11.518000000000001</v>
      </c>
      <c r="G52" s="36">
        <v>0.84299999999999997</v>
      </c>
      <c r="H52" s="36">
        <v>11.487</v>
      </c>
      <c r="I52" s="36">
        <v>85.801000000000002</v>
      </c>
      <c r="K52" s="70"/>
    </row>
    <row r="53" spans="1:11" x14ac:dyDescent="0.35">
      <c r="A53" s="28" t="s">
        <v>103</v>
      </c>
      <c r="B53" s="28" t="s">
        <v>112</v>
      </c>
      <c r="C53" s="29">
        <v>400</v>
      </c>
      <c r="D53" s="36">
        <v>13872.663</v>
      </c>
      <c r="E53" s="36">
        <v>13.618</v>
      </c>
      <c r="F53" s="36">
        <v>11.532999999999999</v>
      </c>
      <c r="G53" s="36">
        <v>0.84499999999999997</v>
      </c>
      <c r="H53" s="36">
        <v>11.503</v>
      </c>
      <c r="I53" s="36">
        <v>85.8</v>
      </c>
      <c r="K53" s="70"/>
    </row>
    <row r="54" spans="1:11" x14ac:dyDescent="0.35">
      <c r="A54" s="32" t="s">
        <v>113</v>
      </c>
      <c r="B54" s="32" t="s">
        <v>114</v>
      </c>
      <c r="C54" s="33">
        <v>400</v>
      </c>
      <c r="D54" s="38">
        <v>8973.06</v>
      </c>
      <c r="E54" s="38">
        <v>11.271000000000001</v>
      </c>
      <c r="F54" s="38">
        <v>17.831</v>
      </c>
      <c r="G54" s="38">
        <v>1.5760000000000001</v>
      </c>
      <c r="H54" s="38">
        <v>17.760999999999999</v>
      </c>
      <c r="I54" s="38">
        <v>84.93</v>
      </c>
      <c r="K54" s="70"/>
    </row>
    <row r="55" spans="1:11" x14ac:dyDescent="0.35">
      <c r="A55" s="32" t="s">
        <v>113</v>
      </c>
      <c r="B55" s="32" t="s">
        <v>115</v>
      </c>
      <c r="C55" s="33">
        <v>400</v>
      </c>
      <c r="D55" s="38">
        <v>7013.3090000000002</v>
      </c>
      <c r="E55" s="38">
        <v>11.087</v>
      </c>
      <c r="F55" s="38">
        <v>22.814</v>
      </c>
      <c r="G55" s="38">
        <v>2.0489999999999999</v>
      </c>
      <c r="H55" s="38">
        <v>22.722000000000001</v>
      </c>
      <c r="I55" s="38">
        <v>84.846000000000004</v>
      </c>
      <c r="K55" s="70"/>
    </row>
    <row r="56" spans="1:11" x14ac:dyDescent="0.35">
      <c r="A56" s="32" t="s">
        <v>113</v>
      </c>
      <c r="B56" s="32" t="s">
        <v>116</v>
      </c>
      <c r="C56" s="33">
        <v>400</v>
      </c>
      <c r="D56" s="38">
        <v>6976.2510000000002</v>
      </c>
      <c r="E56" s="38">
        <v>11.101000000000001</v>
      </c>
      <c r="F56" s="38">
        <v>22.934999999999999</v>
      </c>
      <c r="G56" s="38">
        <v>2.0579999999999998</v>
      </c>
      <c r="H56" s="38">
        <v>22.841999999999999</v>
      </c>
      <c r="I56" s="38">
        <v>84.852000000000004</v>
      </c>
      <c r="K56" s="70"/>
    </row>
    <row r="57" spans="1:11" x14ac:dyDescent="0.35">
      <c r="A57" s="32" t="s">
        <v>113</v>
      </c>
      <c r="B57" s="32" t="s">
        <v>117</v>
      </c>
      <c r="C57" s="33">
        <v>400</v>
      </c>
      <c r="D57" s="38">
        <v>10224.833000000001</v>
      </c>
      <c r="E57" s="38">
        <v>14.333</v>
      </c>
      <c r="F57" s="38">
        <v>15.648</v>
      </c>
      <c r="G57" s="38">
        <v>1.089</v>
      </c>
      <c r="H57" s="38">
        <v>15.61</v>
      </c>
      <c r="I57" s="38">
        <v>86.009</v>
      </c>
      <c r="K57" s="70"/>
    </row>
    <row r="58" spans="1:11" x14ac:dyDescent="0.35">
      <c r="A58" s="32" t="s">
        <v>113</v>
      </c>
      <c r="B58" s="32" t="s">
        <v>118</v>
      </c>
      <c r="C58" s="33">
        <v>400</v>
      </c>
      <c r="D58" s="38">
        <v>16130.853999999999</v>
      </c>
      <c r="E58" s="38">
        <v>14.459</v>
      </c>
      <c r="F58" s="38">
        <v>9.9190000000000005</v>
      </c>
      <c r="G58" s="38">
        <v>0.68400000000000005</v>
      </c>
      <c r="H58" s="38">
        <v>9.8949999999999996</v>
      </c>
      <c r="I58" s="38">
        <v>86.043999999999997</v>
      </c>
      <c r="K58" s="70"/>
    </row>
    <row r="59" spans="1:11" x14ac:dyDescent="0.35">
      <c r="A59" s="32" t="s">
        <v>113</v>
      </c>
      <c r="B59" s="32" t="s">
        <v>119</v>
      </c>
      <c r="C59" s="33">
        <v>400</v>
      </c>
      <c r="D59" s="38">
        <v>14721.107</v>
      </c>
      <c r="E59" s="38">
        <v>14.573</v>
      </c>
      <c r="F59" s="38">
        <v>10.869</v>
      </c>
      <c r="G59" s="38">
        <v>0.74399999999999999</v>
      </c>
      <c r="H59" s="38">
        <v>10.843</v>
      </c>
      <c r="I59" s="38">
        <v>86.073999999999998</v>
      </c>
      <c r="K59" s="70"/>
    </row>
    <row r="60" spans="1:11" x14ac:dyDescent="0.35">
      <c r="A60" s="32" t="s">
        <v>113</v>
      </c>
      <c r="B60" s="32" t="s">
        <v>120</v>
      </c>
      <c r="C60" s="33">
        <v>400</v>
      </c>
      <c r="D60" s="38">
        <v>9307.6779999999999</v>
      </c>
      <c r="E60" s="38">
        <v>14.574</v>
      </c>
      <c r="F60" s="38">
        <v>17.190000000000001</v>
      </c>
      <c r="G60" s="38">
        <v>1.177</v>
      </c>
      <c r="H60" s="38">
        <v>17.149999999999999</v>
      </c>
      <c r="I60" s="38">
        <v>86.075000000000003</v>
      </c>
      <c r="K60" s="70"/>
    </row>
    <row r="61" spans="1:11" x14ac:dyDescent="0.35">
      <c r="A61" s="32" t="s">
        <v>113</v>
      </c>
      <c r="B61" s="32" t="s">
        <v>121</v>
      </c>
      <c r="C61" s="33">
        <v>400</v>
      </c>
      <c r="D61" s="38">
        <v>16457.798999999999</v>
      </c>
      <c r="E61" s="38">
        <v>14.337</v>
      </c>
      <c r="F61" s="38">
        <v>9.7219999999999995</v>
      </c>
      <c r="G61" s="38">
        <v>0.67600000000000005</v>
      </c>
      <c r="H61" s="38">
        <v>9.6980000000000004</v>
      </c>
      <c r="I61" s="38">
        <v>86.01</v>
      </c>
      <c r="K61" s="70"/>
    </row>
    <row r="62" spans="1:11" x14ac:dyDescent="0.35">
      <c r="A62" s="32" t="s">
        <v>113</v>
      </c>
      <c r="B62" s="32" t="s">
        <v>122</v>
      </c>
      <c r="C62" s="33">
        <v>400</v>
      </c>
      <c r="D62" s="38">
        <v>15079.314</v>
      </c>
      <c r="E62" s="38">
        <v>13.268000000000001</v>
      </c>
      <c r="F62" s="38">
        <v>10.611000000000001</v>
      </c>
      <c r="G62" s="38">
        <v>0.79700000000000004</v>
      </c>
      <c r="H62" s="38">
        <v>10.581</v>
      </c>
      <c r="I62" s="38">
        <v>85.69</v>
      </c>
      <c r="K62" s="70"/>
    </row>
    <row r="63" spans="1:11" x14ac:dyDescent="0.35">
      <c r="A63" s="32" t="s">
        <v>113</v>
      </c>
      <c r="B63" s="32" t="s">
        <v>123</v>
      </c>
      <c r="C63" s="33">
        <v>400</v>
      </c>
      <c r="D63" s="38">
        <v>16362.575000000001</v>
      </c>
      <c r="E63" s="38">
        <v>14.226000000000001</v>
      </c>
      <c r="F63" s="38">
        <v>9.7780000000000005</v>
      </c>
      <c r="G63" s="38">
        <v>0.68600000000000005</v>
      </c>
      <c r="H63" s="38">
        <v>9.7539999999999996</v>
      </c>
      <c r="I63" s="38">
        <v>85.978999999999999</v>
      </c>
      <c r="K63" s="70"/>
    </row>
    <row r="64" spans="1:11" x14ac:dyDescent="0.35">
      <c r="A64" s="32" t="s">
        <v>113</v>
      </c>
      <c r="B64" s="32" t="s">
        <v>124</v>
      </c>
      <c r="C64" s="33">
        <v>275</v>
      </c>
      <c r="D64" s="38">
        <v>3586.5509999999999</v>
      </c>
      <c r="E64" s="38">
        <v>46.545999999999999</v>
      </c>
      <c r="F64" s="38">
        <v>21.085999999999999</v>
      </c>
      <c r="G64" s="38">
        <v>0.45300000000000001</v>
      </c>
      <c r="H64" s="38">
        <v>21.081</v>
      </c>
      <c r="I64" s="38">
        <v>88.769000000000005</v>
      </c>
      <c r="K64" s="70"/>
    </row>
    <row r="65" spans="1:11" x14ac:dyDescent="0.35">
      <c r="A65" s="32" t="s">
        <v>113</v>
      </c>
      <c r="B65" s="32" t="s">
        <v>125</v>
      </c>
      <c r="C65" s="33">
        <v>400</v>
      </c>
      <c r="D65" s="38">
        <v>23427.036</v>
      </c>
      <c r="E65" s="38">
        <v>17.157</v>
      </c>
      <c r="F65" s="38">
        <v>6.83</v>
      </c>
      <c r="G65" s="38">
        <v>0.39700000000000002</v>
      </c>
      <c r="H65" s="38">
        <v>6.8179999999999996</v>
      </c>
      <c r="I65" s="38">
        <v>86.664000000000001</v>
      </c>
      <c r="K65" s="70"/>
    </row>
    <row r="66" spans="1:11" x14ac:dyDescent="0.35">
      <c r="A66" s="32" t="s">
        <v>113</v>
      </c>
      <c r="B66" s="32" t="s">
        <v>126</v>
      </c>
      <c r="C66" s="33">
        <v>400</v>
      </c>
      <c r="D66" s="38">
        <v>23200.291000000001</v>
      </c>
      <c r="E66" s="38">
        <v>17.12</v>
      </c>
      <c r="F66" s="38">
        <v>6.8959999999999999</v>
      </c>
      <c r="G66" s="38">
        <v>0.40200000000000002</v>
      </c>
      <c r="H66" s="38">
        <v>6.8849999999999998</v>
      </c>
      <c r="I66" s="38">
        <v>86.656999999999996</v>
      </c>
      <c r="K66" s="70"/>
    </row>
    <row r="67" spans="1:11" x14ac:dyDescent="0.35">
      <c r="A67" s="32" t="s">
        <v>113</v>
      </c>
      <c r="B67" s="32" t="s">
        <v>127</v>
      </c>
      <c r="C67" s="33">
        <v>400</v>
      </c>
      <c r="D67" s="38">
        <v>8865.2720000000008</v>
      </c>
      <c r="E67" s="38">
        <v>10.667</v>
      </c>
      <c r="F67" s="38">
        <v>18.047999999999998</v>
      </c>
      <c r="G67" s="38">
        <v>1.6850000000000001</v>
      </c>
      <c r="H67" s="38">
        <v>17.969000000000001</v>
      </c>
      <c r="I67" s="38">
        <v>84.644000000000005</v>
      </c>
      <c r="K67" s="70"/>
    </row>
    <row r="68" spans="1:11" x14ac:dyDescent="0.35">
      <c r="A68" s="32" t="s">
        <v>113</v>
      </c>
      <c r="B68" s="32" t="s">
        <v>128</v>
      </c>
      <c r="C68" s="33">
        <v>400</v>
      </c>
      <c r="D68" s="38">
        <v>8171.3549999999996</v>
      </c>
      <c r="E68" s="38">
        <v>10.849</v>
      </c>
      <c r="F68" s="38">
        <v>19.581</v>
      </c>
      <c r="G68" s="38">
        <v>1.7969999999999999</v>
      </c>
      <c r="H68" s="38">
        <v>19.498000000000001</v>
      </c>
      <c r="I68" s="38">
        <v>84.733999999999995</v>
      </c>
      <c r="K68" s="70"/>
    </row>
    <row r="69" spans="1:11" x14ac:dyDescent="0.35">
      <c r="A69" s="32" t="s">
        <v>113</v>
      </c>
      <c r="B69" s="32" t="s">
        <v>129</v>
      </c>
      <c r="C69" s="33">
        <v>400</v>
      </c>
      <c r="D69" s="38">
        <v>9658.56</v>
      </c>
      <c r="E69" s="38">
        <v>11.163</v>
      </c>
      <c r="F69" s="38">
        <v>16.565999999999999</v>
      </c>
      <c r="G69" s="38">
        <v>1.478</v>
      </c>
      <c r="H69" s="38">
        <v>16.5</v>
      </c>
      <c r="I69" s="38">
        <v>84.881</v>
      </c>
      <c r="K69" s="70"/>
    </row>
    <row r="70" spans="1:11" x14ac:dyDescent="0.35">
      <c r="A70" s="32" t="s">
        <v>113</v>
      </c>
      <c r="B70" s="32" t="s">
        <v>130</v>
      </c>
      <c r="C70" s="33">
        <v>400</v>
      </c>
      <c r="D70" s="38">
        <v>19701.973000000002</v>
      </c>
      <c r="E70" s="38">
        <v>13.73</v>
      </c>
      <c r="F70" s="38">
        <v>8.1210000000000004</v>
      </c>
      <c r="G70" s="38">
        <v>0.59</v>
      </c>
      <c r="H70" s="38">
        <v>8.1</v>
      </c>
      <c r="I70" s="38">
        <v>85.834000000000003</v>
      </c>
      <c r="K70" s="70"/>
    </row>
    <row r="71" spans="1:11" x14ac:dyDescent="0.35">
      <c r="A71" s="32" t="s">
        <v>113</v>
      </c>
      <c r="B71" s="32" t="s">
        <v>131</v>
      </c>
      <c r="C71" s="33">
        <v>400</v>
      </c>
      <c r="D71" s="38">
        <v>13453.98</v>
      </c>
      <c r="E71" s="38">
        <v>14.116</v>
      </c>
      <c r="F71" s="38">
        <v>11.891999999999999</v>
      </c>
      <c r="G71" s="38">
        <v>0.84</v>
      </c>
      <c r="H71" s="38">
        <v>11.863</v>
      </c>
      <c r="I71" s="38">
        <v>85.947999999999993</v>
      </c>
      <c r="K71" s="70"/>
    </row>
    <row r="72" spans="1:11" x14ac:dyDescent="0.35">
      <c r="A72" s="32" t="s">
        <v>113</v>
      </c>
      <c r="B72" s="32" t="s">
        <v>132</v>
      </c>
      <c r="C72" s="33">
        <v>400</v>
      </c>
      <c r="D72" s="38">
        <v>13242.815000000001</v>
      </c>
      <c r="E72" s="38">
        <v>14.292999999999999</v>
      </c>
      <c r="F72" s="38">
        <v>12.082000000000001</v>
      </c>
      <c r="G72" s="38">
        <v>0.84299999999999997</v>
      </c>
      <c r="H72" s="38">
        <v>12.053000000000001</v>
      </c>
      <c r="I72" s="38">
        <v>85.998000000000005</v>
      </c>
      <c r="K72" s="70"/>
    </row>
    <row r="73" spans="1:11" x14ac:dyDescent="0.35">
      <c r="A73" s="32" t="s">
        <v>113</v>
      </c>
      <c r="B73" s="32" t="s">
        <v>133</v>
      </c>
      <c r="C73" s="33">
        <v>400</v>
      </c>
      <c r="D73" s="38">
        <v>23027.27</v>
      </c>
      <c r="E73" s="38">
        <v>12.907</v>
      </c>
      <c r="F73" s="38">
        <v>6.9480000000000004</v>
      </c>
      <c r="G73" s="38">
        <v>0.53700000000000003</v>
      </c>
      <c r="H73" s="38">
        <v>6.9279999999999999</v>
      </c>
      <c r="I73" s="38">
        <v>85.57</v>
      </c>
      <c r="K73" s="70"/>
    </row>
    <row r="74" spans="1:11" x14ac:dyDescent="0.35">
      <c r="A74" s="32" t="s">
        <v>113</v>
      </c>
      <c r="B74" s="32" t="s">
        <v>134</v>
      </c>
      <c r="C74" s="33">
        <v>400</v>
      </c>
      <c r="D74" s="38">
        <v>12949.905000000001</v>
      </c>
      <c r="E74" s="38">
        <v>14.419</v>
      </c>
      <c r="F74" s="38">
        <v>12.355</v>
      </c>
      <c r="G74" s="38">
        <v>0.85499999999999998</v>
      </c>
      <c r="H74" s="38">
        <v>12.326000000000001</v>
      </c>
      <c r="I74" s="38">
        <v>86.033000000000001</v>
      </c>
      <c r="K74" s="70"/>
    </row>
    <row r="75" spans="1:11" x14ac:dyDescent="0.35">
      <c r="A75" s="32" t="s">
        <v>113</v>
      </c>
      <c r="B75" s="32" t="s">
        <v>135</v>
      </c>
      <c r="C75" s="33">
        <v>400</v>
      </c>
      <c r="D75" s="38">
        <v>12350.991</v>
      </c>
      <c r="E75" s="38">
        <v>14.670999999999999</v>
      </c>
      <c r="F75" s="38">
        <v>12.954000000000001</v>
      </c>
      <c r="G75" s="38">
        <v>0.88100000000000001</v>
      </c>
      <c r="H75" s="38">
        <v>12.923999999999999</v>
      </c>
      <c r="I75" s="38">
        <v>86.100999999999999</v>
      </c>
      <c r="K75" s="70"/>
    </row>
    <row r="76" spans="1:11" x14ac:dyDescent="0.35">
      <c r="A76" s="32" t="s">
        <v>113</v>
      </c>
      <c r="B76" s="32" t="s">
        <v>136</v>
      </c>
      <c r="C76" s="33">
        <v>400</v>
      </c>
      <c r="D76" s="38">
        <v>15085.424000000001</v>
      </c>
      <c r="E76" s="38">
        <v>16.087</v>
      </c>
      <c r="F76" s="38">
        <v>10.606</v>
      </c>
      <c r="G76" s="38">
        <v>0.65800000000000003</v>
      </c>
      <c r="H76" s="38">
        <v>10.586</v>
      </c>
      <c r="I76" s="38">
        <v>86.442999999999998</v>
      </c>
      <c r="K76" s="70"/>
    </row>
    <row r="77" spans="1:11" x14ac:dyDescent="0.35">
      <c r="A77" s="32" t="s">
        <v>113</v>
      </c>
      <c r="B77" s="32" t="s">
        <v>137</v>
      </c>
      <c r="C77" s="33">
        <v>400</v>
      </c>
      <c r="D77" s="38">
        <v>18124.830999999998</v>
      </c>
      <c r="E77" s="38">
        <v>15.492000000000001</v>
      </c>
      <c r="F77" s="38">
        <v>8.8279999999999994</v>
      </c>
      <c r="G77" s="38">
        <v>0.56899999999999995</v>
      </c>
      <c r="H77" s="38">
        <v>8.8089999999999993</v>
      </c>
      <c r="I77" s="38">
        <v>86.307000000000002</v>
      </c>
      <c r="K77" s="70"/>
    </row>
    <row r="78" spans="1:11" x14ac:dyDescent="0.35">
      <c r="A78" s="32" t="s">
        <v>113</v>
      </c>
      <c r="B78" s="32" t="s">
        <v>138</v>
      </c>
      <c r="C78" s="33">
        <v>400</v>
      </c>
      <c r="D78" s="38">
        <v>14244.901</v>
      </c>
      <c r="E78" s="38">
        <v>13.457000000000001</v>
      </c>
      <c r="F78" s="38">
        <v>11.231999999999999</v>
      </c>
      <c r="G78" s="38">
        <v>0.83199999999999996</v>
      </c>
      <c r="H78" s="38">
        <v>11.201000000000001</v>
      </c>
      <c r="I78" s="38">
        <v>85.75</v>
      </c>
      <c r="K78" s="70"/>
    </row>
    <row r="79" spans="1:11" x14ac:dyDescent="0.35">
      <c r="A79" s="32" t="s">
        <v>113</v>
      </c>
      <c r="B79" s="32" t="s">
        <v>139</v>
      </c>
      <c r="C79" s="33">
        <v>400</v>
      </c>
      <c r="D79" s="38">
        <v>14519.352000000001</v>
      </c>
      <c r="E79" s="38">
        <v>13.592000000000001</v>
      </c>
      <c r="F79" s="38">
        <v>11.02</v>
      </c>
      <c r="G79" s="38">
        <v>0.80900000000000005</v>
      </c>
      <c r="H79" s="38">
        <v>10.99</v>
      </c>
      <c r="I79" s="38">
        <v>85.792000000000002</v>
      </c>
      <c r="K79" s="70"/>
    </row>
    <row r="80" spans="1:11" x14ac:dyDescent="0.35">
      <c r="A80" s="28" t="s">
        <v>32</v>
      </c>
      <c r="B80" s="28" t="s">
        <v>140</v>
      </c>
      <c r="C80" s="29">
        <v>275</v>
      </c>
      <c r="D80" s="36">
        <v>8977.018</v>
      </c>
      <c r="E80" s="36">
        <v>13.413</v>
      </c>
      <c r="F80" s="36">
        <v>8.4239999999999995</v>
      </c>
      <c r="G80" s="36">
        <v>0.626</v>
      </c>
      <c r="H80" s="36">
        <v>8.4009999999999998</v>
      </c>
      <c r="I80" s="36">
        <v>85.736000000000004</v>
      </c>
      <c r="K80" s="70"/>
    </row>
    <row r="81" spans="1:11" x14ac:dyDescent="0.35">
      <c r="A81" s="28" t="s">
        <v>32</v>
      </c>
      <c r="B81" s="28" t="s">
        <v>141</v>
      </c>
      <c r="C81" s="29">
        <v>275</v>
      </c>
      <c r="D81" s="36">
        <v>6021.6980000000003</v>
      </c>
      <c r="E81" s="36">
        <v>13.335000000000001</v>
      </c>
      <c r="F81" s="36">
        <v>12.558999999999999</v>
      </c>
      <c r="G81" s="36">
        <v>0.93899999999999995</v>
      </c>
      <c r="H81" s="36">
        <v>12.523999999999999</v>
      </c>
      <c r="I81" s="36">
        <v>85.710999999999999</v>
      </c>
      <c r="K81" s="70"/>
    </row>
    <row r="82" spans="1:11" x14ac:dyDescent="0.35">
      <c r="A82" s="28" t="s">
        <v>32</v>
      </c>
      <c r="B82" s="28" t="s">
        <v>142</v>
      </c>
      <c r="C82" s="29">
        <v>275</v>
      </c>
      <c r="D82" s="36">
        <v>7218.5290000000005</v>
      </c>
      <c r="E82" s="36">
        <v>12.302</v>
      </c>
      <c r="F82" s="36">
        <v>10.477</v>
      </c>
      <c r="G82" s="36">
        <v>0.84899999999999998</v>
      </c>
      <c r="H82" s="36">
        <v>10.442</v>
      </c>
      <c r="I82" s="36">
        <v>85.352999999999994</v>
      </c>
      <c r="K82" s="70"/>
    </row>
    <row r="83" spans="1:11" x14ac:dyDescent="0.35">
      <c r="A83" s="28" t="s">
        <v>32</v>
      </c>
      <c r="B83" s="28" t="s">
        <v>143</v>
      </c>
      <c r="C83" s="29">
        <v>275</v>
      </c>
      <c r="D83" s="36">
        <v>6987.0879999999997</v>
      </c>
      <c r="E83" s="36">
        <v>16.658000000000001</v>
      </c>
      <c r="F83" s="36">
        <v>10.824</v>
      </c>
      <c r="G83" s="36">
        <v>0.64900000000000002</v>
      </c>
      <c r="H83" s="36">
        <v>10.804</v>
      </c>
      <c r="I83" s="36">
        <v>86.564999999999998</v>
      </c>
      <c r="K83" s="70"/>
    </row>
    <row r="84" spans="1:11" x14ac:dyDescent="0.35">
      <c r="A84" s="28" t="s">
        <v>32</v>
      </c>
      <c r="B84" s="28" t="s">
        <v>144</v>
      </c>
      <c r="C84" s="29">
        <v>275</v>
      </c>
      <c r="D84" s="36">
        <v>6946.4870000000001</v>
      </c>
      <c r="E84" s="36">
        <v>16.715</v>
      </c>
      <c r="F84" s="36">
        <v>10.887</v>
      </c>
      <c r="G84" s="36">
        <v>0.65</v>
      </c>
      <c r="H84" s="36">
        <v>10.867000000000001</v>
      </c>
      <c r="I84" s="36">
        <v>86.575999999999993</v>
      </c>
      <c r="K84" s="70"/>
    </row>
    <row r="85" spans="1:11" x14ac:dyDescent="0.35">
      <c r="A85" s="28" t="s">
        <v>32</v>
      </c>
      <c r="B85" s="28" t="s">
        <v>145</v>
      </c>
      <c r="C85" s="29">
        <v>400</v>
      </c>
      <c r="D85" s="36">
        <v>15750.199000000001</v>
      </c>
      <c r="E85" s="36">
        <v>13.773</v>
      </c>
      <c r="F85" s="36">
        <v>10.159000000000001</v>
      </c>
      <c r="G85" s="36">
        <v>0.73599999999999999</v>
      </c>
      <c r="H85" s="36">
        <v>10.132</v>
      </c>
      <c r="I85" s="36">
        <v>85.846999999999994</v>
      </c>
      <c r="K85" s="70"/>
    </row>
    <row r="86" spans="1:11" x14ac:dyDescent="0.35">
      <c r="A86" s="28" t="s">
        <v>32</v>
      </c>
      <c r="B86" s="55" t="s">
        <v>146</v>
      </c>
      <c r="C86" s="29">
        <v>275</v>
      </c>
      <c r="D86" s="36">
        <v>7858.5559999999996</v>
      </c>
      <c r="E86" s="36">
        <v>12.587</v>
      </c>
      <c r="F86" s="36">
        <v>9.6229999999999993</v>
      </c>
      <c r="G86" s="36">
        <v>0.76200000000000001</v>
      </c>
      <c r="H86" s="36">
        <v>9.593</v>
      </c>
      <c r="I86" s="36">
        <v>85.457999999999998</v>
      </c>
      <c r="K86" s="70"/>
    </row>
    <row r="87" spans="1:11" x14ac:dyDescent="0.35">
      <c r="A87" s="28" t="s">
        <v>32</v>
      </c>
      <c r="B87" s="28" t="s">
        <v>147</v>
      </c>
      <c r="C87" s="29">
        <v>400</v>
      </c>
      <c r="D87" s="36">
        <v>12254.428</v>
      </c>
      <c r="E87" s="36">
        <v>14.590999999999999</v>
      </c>
      <c r="F87" s="36">
        <v>13.057</v>
      </c>
      <c r="G87" s="36">
        <v>0.89300000000000002</v>
      </c>
      <c r="H87" s="36">
        <v>13.026</v>
      </c>
      <c r="I87" s="36">
        <v>86.078999999999994</v>
      </c>
      <c r="K87" s="70"/>
    </row>
    <row r="88" spans="1:11" x14ac:dyDescent="0.35">
      <c r="A88" s="28" t="s">
        <v>32</v>
      </c>
      <c r="B88" s="28" t="s">
        <v>148</v>
      </c>
      <c r="C88" s="91">
        <v>275</v>
      </c>
      <c r="D88" s="36">
        <v>9950.8549999999996</v>
      </c>
      <c r="E88" s="36">
        <v>13.750999999999999</v>
      </c>
      <c r="F88" s="36">
        <v>7.6</v>
      </c>
      <c r="G88" s="36">
        <v>0.55100000000000005</v>
      </c>
      <c r="H88" s="36">
        <v>7.58</v>
      </c>
      <c r="I88" s="36">
        <v>85.840999999999994</v>
      </c>
      <c r="K88" s="70"/>
    </row>
    <row r="89" spans="1:11" x14ac:dyDescent="0.35">
      <c r="A89" s="28" t="s">
        <v>32</v>
      </c>
      <c r="B89" s="28" t="s">
        <v>149</v>
      </c>
      <c r="C89" s="29">
        <v>275</v>
      </c>
      <c r="D89" s="36">
        <v>6640.56</v>
      </c>
      <c r="E89" s="36">
        <v>12.327</v>
      </c>
      <c r="F89" s="36">
        <v>11.388</v>
      </c>
      <c r="G89" s="36">
        <v>0.92100000000000004</v>
      </c>
      <c r="H89" s="36">
        <v>11.351000000000001</v>
      </c>
      <c r="I89" s="36">
        <v>85.361999999999995</v>
      </c>
      <c r="K89" s="70"/>
    </row>
    <row r="90" spans="1:11" x14ac:dyDescent="0.35">
      <c r="A90" s="28" t="s">
        <v>32</v>
      </c>
      <c r="B90" s="28" t="s">
        <v>150</v>
      </c>
      <c r="C90" s="29">
        <v>400</v>
      </c>
      <c r="D90" s="36">
        <v>6312.433</v>
      </c>
      <c r="E90" s="36">
        <v>13.57</v>
      </c>
      <c r="F90" s="36">
        <v>25.347000000000001</v>
      </c>
      <c r="G90" s="36">
        <v>1.863</v>
      </c>
      <c r="H90" s="36">
        <v>25.277999999999999</v>
      </c>
      <c r="I90" s="36">
        <v>85.784999999999997</v>
      </c>
      <c r="K90" s="70"/>
    </row>
    <row r="91" spans="1:11" x14ac:dyDescent="0.35">
      <c r="A91" s="28" t="s">
        <v>32</v>
      </c>
      <c r="B91" s="28" t="s">
        <v>151</v>
      </c>
      <c r="C91" s="29">
        <v>275</v>
      </c>
      <c r="D91" s="36">
        <v>7143.0119999999997</v>
      </c>
      <c r="E91" s="36">
        <v>11.87</v>
      </c>
      <c r="F91" s="36">
        <v>10.587</v>
      </c>
      <c r="G91" s="36">
        <v>0.88900000000000001</v>
      </c>
      <c r="H91" s="36">
        <v>10.55</v>
      </c>
      <c r="I91" s="36">
        <v>85.183999999999997</v>
      </c>
      <c r="K91" s="70"/>
    </row>
    <row r="92" spans="1:11" x14ac:dyDescent="0.35">
      <c r="A92" s="28" t="s">
        <v>32</v>
      </c>
      <c r="B92" s="28" t="s">
        <v>152</v>
      </c>
      <c r="C92" s="29">
        <v>400</v>
      </c>
      <c r="D92" s="36">
        <v>12082.213</v>
      </c>
      <c r="E92" s="36">
        <v>14.281000000000001</v>
      </c>
      <c r="F92" s="36">
        <v>13.243</v>
      </c>
      <c r="G92" s="36">
        <v>0.92500000000000004</v>
      </c>
      <c r="H92" s="36">
        <v>13.21</v>
      </c>
      <c r="I92" s="36">
        <v>85.994</v>
      </c>
      <c r="K92" s="70"/>
    </row>
    <row r="93" spans="1:11" x14ac:dyDescent="0.35">
      <c r="A93" s="28" t="s">
        <v>32</v>
      </c>
      <c r="B93" s="28" t="s">
        <v>153</v>
      </c>
      <c r="C93" s="29">
        <v>400</v>
      </c>
      <c r="D93" s="36">
        <v>10830.212</v>
      </c>
      <c r="E93" s="36">
        <v>13.878</v>
      </c>
      <c r="F93" s="36">
        <v>14.773</v>
      </c>
      <c r="G93" s="36">
        <v>1.0620000000000001</v>
      </c>
      <c r="H93" s="36">
        <v>14.734999999999999</v>
      </c>
      <c r="I93" s="36">
        <v>85.879000000000005</v>
      </c>
      <c r="K93" s="70"/>
    </row>
    <row r="94" spans="1:11" x14ac:dyDescent="0.35">
      <c r="A94" s="28" t="s">
        <v>32</v>
      </c>
      <c r="B94" s="28" t="s">
        <v>154</v>
      </c>
      <c r="C94" s="29">
        <v>275</v>
      </c>
      <c r="D94" s="36">
        <v>3996.625</v>
      </c>
      <c r="E94" s="36">
        <v>22.31</v>
      </c>
      <c r="F94" s="36">
        <v>18.922000000000001</v>
      </c>
      <c r="G94" s="36">
        <v>0.84699999999999998</v>
      </c>
      <c r="H94" s="36">
        <v>18.902999999999999</v>
      </c>
      <c r="I94" s="36">
        <v>87.433999999999997</v>
      </c>
      <c r="K94" s="70"/>
    </row>
    <row r="95" spans="1:11" x14ac:dyDescent="0.35">
      <c r="A95" s="28" t="s">
        <v>32</v>
      </c>
      <c r="B95" s="28" t="s">
        <v>155</v>
      </c>
      <c r="C95" s="29">
        <v>400</v>
      </c>
      <c r="D95" s="36">
        <v>7571.0469999999996</v>
      </c>
      <c r="E95" s="36">
        <v>14.141</v>
      </c>
      <c r="F95" s="36">
        <v>21.132999999999999</v>
      </c>
      <c r="G95" s="36">
        <v>1.4910000000000001</v>
      </c>
      <c r="H95" s="36">
        <v>21.08</v>
      </c>
      <c r="I95" s="36">
        <v>85.954999999999998</v>
      </c>
      <c r="K95" s="70"/>
    </row>
    <row r="96" spans="1:11" x14ac:dyDescent="0.35">
      <c r="A96" s="28" t="s">
        <v>32</v>
      </c>
      <c r="B96" s="28" t="s">
        <v>156</v>
      </c>
      <c r="C96" s="29">
        <v>400</v>
      </c>
      <c r="D96" s="36">
        <v>9139.5390000000007</v>
      </c>
      <c r="E96" s="36">
        <v>13.438000000000001</v>
      </c>
      <c r="F96" s="36">
        <v>17.506</v>
      </c>
      <c r="G96" s="36">
        <v>1.2989999999999999</v>
      </c>
      <c r="H96" s="36">
        <v>17.457999999999998</v>
      </c>
      <c r="I96" s="36">
        <v>85.744</v>
      </c>
      <c r="K96" s="70"/>
    </row>
    <row r="97" spans="1:11" x14ac:dyDescent="0.35">
      <c r="A97" s="28" t="s">
        <v>32</v>
      </c>
      <c r="B97" s="28" t="s">
        <v>157</v>
      </c>
      <c r="C97" s="29">
        <v>275</v>
      </c>
      <c r="D97" s="36">
        <v>7807.8280000000004</v>
      </c>
      <c r="E97" s="36">
        <v>12.301</v>
      </c>
      <c r="F97" s="36">
        <v>9.6859999999999999</v>
      </c>
      <c r="G97" s="36">
        <v>0.78500000000000003</v>
      </c>
      <c r="H97" s="36">
        <v>9.6539999999999999</v>
      </c>
      <c r="I97" s="36">
        <v>85.352000000000004</v>
      </c>
      <c r="K97" s="70"/>
    </row>
    <row r="98" spans="1:11" x14ac:dyDescent="0.35">
      <c r="A98" s="28" t="s">
        <v>32</v>
      </c>
      <c r="B98" s="28" t="s">
        <v>158</v>
      </c>
      <c r="C98" s="29">
        <v>275</v>
      </c>
      <c r="D98" s="36">
        <v>6952.11</v>
      </c>
      <c r="E98" s="36">
        <v>14.734</v>
      </c>
      <c r="F98" s="36">
        <v>10.878</v>
      </c>
      <c r="G98" s="36">
        <v>0.73699999999999999</v>
      </c>
      <c r="H98" s="36">
        <v>10.853</v>
      </c>
      <c r="I98" s="36">
        <v>86.117000000000004</v>
      </c>
      <c r="K98" s="70"/>
    </row>
    <row r="99" spans="1:11" x14ac:dyDescent="0.35">
      <c r="A99" s="28" t="s">
        <v>32</v>
      </c>
      <c r="B99" s="28" t="s">
        <v>159</v>
      </c>
      <c r="C99" s="29">
        <v>275</v>
      </c>
      <c r="D99" s="36">
        <v>6894.5140000000001</v>
      </c>
      <c r="E99" s="36">
        <v>14.785</v>
      </c>
      <c r="F99" s="36">
        <v>10.968999999999999</v>
      </c>
      <c r="G99" s="36">
        <v>0.74</v>
      </c>
      <c r="H99" s="36">
        <v>10.944000000000001</v>
      </c>
      <c r="I99" s="36">
        <v>86.131</v>
      </c>
      <c r="K99" s="70"/>
    </row>
    <row r="100" spans="1:11" x14ac:dyDescent="0.35">
      <c r="A100" s="28" t="s">
        <v>32</v>
      </c>
      <c r="B100" s="28" t="s">
        <v>160</v>
      </c>
      <c r="C100" s="29">
        <v>275</v>
      </c>
      <c r="D100" s="36">
        <v>10571.546</v>
      </c>
      <c r="E100" s="36">
        <v>15.045</v>
      </c>
      <c r="F100" s="36">
        <v>7.1539999999999999</v>
      </c>
      <c r="G100" s="36">
        <v>0.47399999999999998</v>
      </c>
      <c r="H100" s="36">
        <v>7.1379999999999999</v>
      </c>
      <c r="I100" s="36">
        <v>86.197000000000003</v>
      </c>
      <c r="K100" s="70"/>
    </row>
    <row r="101" spans="1:11" x14ac:dyDescent="0.35">
      <c r="A101" s="28" t="s">
        <v>32</v>
      </c>
      <c r="B101" s="28" t="s">
        <v>161</v>
      </c>
      <c r="C101" s="29">
        <v>275</v>
      </c>
      <c r="D101" s="36">
        <v>8099.2259999999997</v>
      </c>
      <c r="E101" s="36">
        <v>15.058999999999999</v>
      </c>
      <c r="F101" s="36">
        <v>9.3369999999999997</v>
      </c>
      <c r="G101" s="36">
        <v>0.61899999999999999</v>
      </c>
      <c r="H101" s="36">
        <v>9.3170000000000002</v>
      </c>
      <c r="I101" s="36">
        <v>86.200999999999993</v>
      </c>
      <c r="K101" s="70"/>
    </row>
    <row r="102" spans="1:11" x14ac:dyDescent="0.35">
      <c r="A102" s="28" t="s">
        <v>32</v>
      </c>
      <c r="B102" s="28" t="s">
        <v>162</v>
      </c>
      <c r="C102" s="29">
        <v>275</v>
      </c>
      <c r="D102" s="36">
        <v>8451.7119999999995</v>
      </c>
      <c r="E102" s="36">
        <v>16.510000000000002</v>
      </c>
      <c r="F102" s="36">
        <v>8.9480000000000004</v>
      </c>
      <c r="G102" s="36">
        <v>0.54100000000000004</v>
      </c>
      <c r="H102" s="36">
        <v>8.9320000000000004</v>
      </c>
      <c r="I102" s="36">
        <v>86.534000000000006</v>
      </c>
      <c r="K102" s="70"/>
    </row>
    <row r="103" spans="1:11" x14ac:dyDescent="0.35">
      <c r="A103" s="28" t="s">
        <v>32</v>
      </c>
      <c r="B103" s="28" t="s">
        <v>163</v>
      </c>
      <c r="C103" s="29">
        <v>275</v>
      </c>
      <c r="D103" s="36">
        <v>9722.8389999999999</v>
      </c>
      <c r="E103" s="36">
        <v>13.981999999999999</v>
      </c>
      <c r="F103" s="36">
        <v>7.7779999999999996</v>
      </c>
      <c r="G103" s="36">
        <v>0.55500000000000005</v>
      </c>
      <c r="H103" s="36">
        <v>7.758</v>
      </c>
      <c r="I103" s="36">
        <v>85.909000000000006</v>
      </c>
      <c r="K103" s="70"/>
    </row>
    <row r="104" spans="1:11" x14ac:dyDescent="0.35">
      <c r="A104" s="28" t="s">
        <v>32</v>
      </c>
      <c r="B104" s="28" t="s">
        <v>164</v>
      </c>
      <c r="C104" s="29">
        <v>275</v>
      </c>
      <c r="D104" s="36">
        <v>10488.579</v>
      </c>
      <c r="E104" s="36">
        <v>15.545999999999999</v>
      </c>
      <c r="F104" s="36">
        <v>7.21</v>
      </c>
      <c r="G104" s="36">
        <v>0.46300000000000002</v>
      </c>
      <c r="H104" s="36">
        <v>7.1950000000000003</v>
      </c>
      <c r="I104" s="36">
        <v>86.32</v>
      </c>
      <c r="K104" s="70"/>
    </row>
    <row r="105" spans="1:11" x14ac:dyDescent="0.35">
      <c r="A105" s="28" t="s">
        <v>32</v>
      </c>
      <c r="B105" s="28" t="s">
        <v>165</v>
      </c>
      <c r="C105" s="29">
        <v>400</v>
      </c>
      <c r="D105" s="36">
        <v>14629.504000000001</v>
      </c>
      <c r="E105" s="36">
        <v>15.327</v>
      </c>
      <c r="F105" s="36">
        <v>10.936999999999999</v>
      </c>
      <c r="G105" s="36">
        <v>0.71199999999999997</v>
      </c>
      <c r="H105" s="36">
        <v>10.914</v>
      </c>
      <c r="I105" s="36">
        <v>86.266999999999996</v>
      </c>
      <c r="K105" s="70"/>
    </row>
    <row r="106" spans="1:11" x14ac:dyDescent="0.35">
      <c r="A106" s="85"/>
      <c r="B106" s="85"/>
      <c r="C106" s="1"/>
      <c r="D106" s="1"/>
      <c r="E106" s="1"/>
      <c r="F106" s="1"/>
      <c r="G106" s="1"/>
      <c r="H106" s="1"/>
      <c r="I106" s="1"/>
    </row>
  </sheetData>
  <sheetProtection algorithmName="SHA-512" hashValue="PRd0YDIYhxrC+ndtbg490yYmPkMqNALOVDEvLwzcIhxf46zkA6FFvq9kvDLW0Fe39H+u85aA76iR21jtDeE07A==" saltValue="lH/VK/VahJRXzmu6FS4pfQ==" spinCount="100000" sheet="1" objects="1" scenarios="1"/>
  <mergeCells count="6">
    <mergeCell ref="F1:G1"/>
    <mergeCell ref="H1:I1"/>
    <mergeCell ref="A1:A2"/>
    <mergeCell ref="B1:B2"/>
    <mergeCell ref="C1:C2"/>
    <mergeCell ref="D1:E1"/>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16E21C-1A13-4BF7-B70F-6614ECDD4C71}">
  <dimension ref="A1:T110"/>
  <sheetViews>
    <sheetView zoomScaleNormal="100" workbookViewId="0">
      <selection activeCell="B22" sqref="B22"/>
    </sheetView>
  </sheetViews>
  <sheetFormatPr defaultColWidth="0" defaultRowHeight="14.5" zeroHeight="1" x14ac:dyDescent="0.35"/>
  <cols>
    <col min="1" max="1" width="21.54296875" bestFit="1" customWidth="1"/>
    <col min="2" max="2" width="27.81640625" customWidth="1"/>
    <col min="3" max="3" width="13.1796875" bestFit="1" customWidth="1"/>
    <col min="4" max="8" width="8.7265625" customWidth="1"/>
    <col min="9" max="9" width="8.81640625" bestFit="1" customWidth="1"/>
    <col min="10" max="11" width="9.81640625" bestFit="1" customWidth="1"/>
    <col min="12" max="20" width="8.7265625" customWidth="1"/>
    <col min="21" max="16384" width="8.7265625" hidden="1"/>
  </cols>
  <sheetData>
    <row r="1" spans="1:20" x14ac:dyDescent="0.35">
      <c r="D1" s="191" t="s">
        <v>166</v>
      </c>
      <c r="E1" s="191"/>
      <c r="F1" s="191"/>
      <c r="G1" s="191"/>
      <c r="H1" s="191"/>
      <c r="I1" s="191"/>
      <c r="J1" s="191"/>
      <c r="K1" s="191"/>
      <c r="L1" s="191"/>
      <c r="M1" s="191"/>
      <c r="N1" s="191"/>
      <c r="O1" s="191"/>
      <c r="P1" s="191"/>
      <c r="Q1" s="191"/>
      <c r="R1" s="191"/>
      <c r="S1" s="191"/>
      <c r="T1" s="1"/>
    </row>
    <row r="2" spans="1:20" ht="45" customHeight="1" x14ac:dyDescent="0.35">
      <c r="A2" s="193" t="s">
        <v>24</v>
      </c>
      <c r="B2" s="193" t="str">
        <f>'2. System Impedance'!B1</f>
        <v>Substation / Nodes</v>
      </c>
      <c r="C2" s="195" t="str">
        <f>'2. System Impedance'!C1</f>
        <v>Voltage Level (kV)</v>
      </c>
      <c r="D2" s="197" t="s">
        <v>34</v>
      </c>
      <c r="E2" s="198"/>
      <c r="F2" s="197" t="s">
        <v>35</v>
      </c>
      <c r="G2" s="198"/>
      <c r="H2" s="197" t="s">
        <v>36</v>
      </c>
      <c r="I2" s="198"/>
      <c r="J2" s="197" t="s">
        <v>37</v>
      </c>
      <c r="K2" s="198"/>
      <c r="L2" s="192" t="s">
        <v>38</v>
      </c>
      <c r="M2" s="192"/>
      <c r="N2" s="192" t="s">
        <v>153</v>
      </c>
      <c r="O2" s="192"/>
      <c r="P2" s="192" t="s">
        <v>40</v>
      </c>
      <c r="Q2" s="192"/>
      <c r="R2" s="192" t="s">
        <v>41</v>
      </c>
      <c r="S2" s="192"/>
      <c r="T2" s="1"/>
    </row>
    <row r="3" spans="1:20" x14ac:dyDescent="0.35">
      <c r="A3" s="194"/>
      <c r="B3" s="194"/>
      <c r="C3" s="196"/>
      <c r="D3" s="44" t="s">
        <v>167</v>
      </c>
      <c r="E3" s="44" t="s">
        <v>168</v>
      </c>
      <c r="F3" s="44" t="s">
        <v>167</v>
      </c>
      <c r="G3" s="44" t="s">
        <v>168</v>
      </c>
      <c r="H3" s="44" t="s">
        <v>167</v>
      </c>
      <c r="I3" s="44" t="s">
        <v>168</v>
      </c>
      <c r="J3" s="44" t="s">
        <v>167</v>
      </c>
      <c r="K3" s="44" t="s">
        <v>168</v>
      </c>
      <c r="L3" s="44" t="s">
        <v>167</v>
      </c>
      <c r="M3" s="44" t="s">
        <v>168</v>
      </c>
      <c r="N3" s="44" t="s">
        <v>167</v>
      </c>
      <c r="O3" s="44" t="s">
        <v>168</v>
      </c>
      <c r="P3" s="44" t="s">
        <v>167</v>
      </c>
      <c r="Q3" s="44" t="s">
        <v>168</v>
      </c>
      <c r="R3" s="44" t="s">
        <v>167</v>
      </c>
      <c r="S3" s="44" t="s">
        <v>168</v>
      </c>
      <c r="T3" s="1"/>
    </row>
    <row r="4" spans="1:20" x14ac:dyDescent="0.35">
      <c r="A4" s="27" t="s">
        <v>62</v>
      </c>
      <c r="B4" s="28" t="s">
        <v>63</v>
      </c>
      <c r="C4" s="29">
        <v>275</v>
      </c>
      <c r="D4" s="36">
        <v>0.53800000000000003</v>
      </c>
      <c r="E4" s="36">
        <v>8.2799999999999994</v>
      </c>
      <c r="F4" s="37"/>
      <c r="G4" s="37"/>
      <c r="H4" s="37"/>
      <c r="I4" s="37"/>
      <c r="J4" s="37"/>
      <c r="K4" s="37"/>
      <c r="L4" s="37"/>
      <c r="M4" s="37"/>
      <c r="N4" s="37"/>
      <c r="O4" s="37"/>
      <c r="P4" s="37"/>
      <c r="Q4" s="37"/>
      <c r="R4" s="37"/>
      <c r="S4" s="37"/>
      <c r="T4" s="1"/>
    </row>
    <row r="5" spans="1:20" x14ac:dyDescent="0.35">
      <c r="A5" s="27" t="s">
        <v>62</v>
      </c>
      <c r="B5" s="28" t="s">
        <v>64</v>
      </c>
      <c r="C5" s="29">
        <v>400</v>
      </c>
      <c r="D5" s="36">
        <v>1.127</v>
      </c>
      <c r="E5" s="36">
        <v>18.23</v>
      </c>
      <c r="F5" s="37"/>
      <c r="G5" s="37"/>
      <c r="H5" s="37"/>
      <c r="I5" s="37"/>
      <c r="J5" s="37"/>
      <c r="K5" s="37"/>
      <c r="L5" s="37"/>
      <c r="M5" s="37"/>
      <c r="N5" s="37"/>
      <c r="O5" s="37"/>
      <c r="P5" s="37"/>
      <c r="Q5" s="37"/>
      <c r="R5" s="37"/>
      <c r="S5" s="37"/>
      <c r="T5" s="1"/>
    </row>
    <row r="6" spans="1:20" x14ac:dyDescent="0.35">
      <c r="A6" s="28" t="s">
        <v>62</v>
      </c>
      <c r="B6" s="28" t="s">
        <v>65</v>
      </c>
      <c r="C6" s="29">
        <v>275</v>
      </c>
      <c r="D6" s="36">
        <v>2.3380000000000001</v>
      </c>
      <c r="E6" s="36">
        <v>23.428999999999998</v>
      </c>
      <c r="F6" s="37"/>
      <c r="G6" s="37"/>
      <c r="H6" s="37"/>
      <c r="I6" s="37"/>
      <c r="J6" s="37"/>
      <c r="K6" s="37"/>
      <c r="L6" s="37"/>
      <c r="M6" s="37"/>
      <c r="N6" s="37"/>
      <c r="O6" s="37"/>
      <c r="P6" s="37"/>
      <c r="Q6" s="37"/>
      <c r="R6" s="37"/>
      <c r="S6" s="37"/>
      <c r="T6" s="1"/>
    </row>
    <row r="7" spans="1:20" x14ac:dyDescent="0.35">
      <c r="A7" s="27" t="s">
        <v>62</v>
      </c>
      <c r="B7" s="28" t="s">
        <v>66</v>
      </c>
      <c r="C7" s="29">
        <v>275</v>
      </c>
      <c r="D7" s="36">
        <v>0.40400000000000003</v>
      </c>
      <c r="E7" s="36">
        <v>9.3510000000000009</v>
      </c>
      <c r="F7" s="37"/>
      <c r="G7" s="37"/>
      <c r="H7" s="37"/>
      <c r="I7" s="37"/>
      <c r="J7" s="37"/>
      <c r="K7" s="37"/>
      <c r="L7" s="37"/>
      <c r="M7" s="37"/>
      <c r="N7" s="37"/>
      <c r="O7" s="37"/>
      <c r="P7" s="37"/>
      <c r="Q7" s="37"/>
      <c r="R7" s="37"/>
      <c r="S7" s="37"/>
      <c r="T7" s="1"/>
    </row>
    <row r="8" spans="1:20" x14ac:dyDescent="0.35">
      <c r="A8" s="27" t="s">
        <v>62</v>
      </c>
      <c r="B8" s="28" t="s">
        <v>67</v>
      </c>
      <c r="C8" s="29">
        <v>275</v>
      </c>
      <c r="D8" s="36">
        <v>0.39900000000000002</v>
      </c>
      <c r="E8" s="36">
        <v>9.3079999999999998</v>
      </c>
      <c r="F8" s="37"/>
      <c r="G8" s="37"/>
      <c r="H8" s="37"/>
      <c r="I8" s="37"/>
      <c r="J8" s="37"/>
      <c r="K8" s="37"/>
      <c r="L8" s="37"/>
      <c r="M8" s="37"/>
      <c r="N8" s="37"/>
      <c r="O8" s="37"/>
      <c r="P8" s="37"/>
      <c r="Q8" s="37"/>
      <c r="R8" s="37"/>
      <c r="S8" s="37"/>
      <c r="T8" s="1"/>
    </row>
    <row r="9" spans="1:20" x14ac:dyDescent="0.35">
      <c r="A9" s="27" t="s">
        <v>62</v>
      </c>
      <c r="B9" s="28" t="s">
        <v>68</v>
      </c>
      <c r="C9" s="29">
        <v>275</v>
      </c>
      <c r="D9" s="36">
        <v>0.372</v>
      </c>
      <c r="E9" s="36">
        <v>6.0540000000000003</v>
      </c>
      <c r="F9" s="37"/>
      <c r="G9" s="37"/>
      <c r="H9" s="37"/>
      <c r="I9" s="37"/>
      <c r="J9" s="37"/>
      <c r="K9" s="37"/>
      <c r="L9" s="37"/>
      <c r="M9" s="37"/>
      <c r="N9" s="37"/>
      <c r="O9" s="37"/>
      <c r="P9" s="37"/>
      <c r="Q9" s="37"/>
      <c r="R9" s="37"/>
      <c r="S9" s="37"/>
      <c r="T9" s="1"/>
    </row>
    <row r="10" spans="1:20" x14ac:dyDescent="0.35">
      <c r="A10" s="27" t="s">
        <v>62</v>
      </c>
      <c r="B10" s="28" t="s">
        <v>69</v>
      </c>
      <c r="C10" s="29">
        <v>275</v>
      </c>
      <c r="D10" s="36">
        <v>0.443</v>
      </c>
      <c r="E10" s="36">
        <v>6.774</v>
      </c>
      <c r="F10" s="37"/>
      <c r="G10" s="37"/>
      <c r="H10" s="37"/>
      <c r="I10" s="37"/>
      <c r="J10" s="37"/>
      <c r="K10" s="37"/>
      <c r="L10" s="37"/>
      <c r="M10" s="37"/>
      <c r="N10" s="37"/>
      <c r="O10" s="37"/>
      <c r="P10" s="37"/>
      <c r="Q10" s="37"/>
      <c r="R10" s="37"/>
      <c r="S10" s="37"/>
      <c r="T10" s="1"/>
    </row>
    <row r="11" spans="1:20" x14ac:dyDescent="0.35">
      <c r="A11" s="27" t="s">
        <v>62</v>
      </c>
      <c r="B11" s="28" t="s">
        <v>70</v>
      </c>
      <c r="C11" s="29">
        <v>275</v>
      </c>
      <c r="D11" s="36">
        <v>0.29199999999999998</v>
      </c>
      <c r="E11" s="36">
        <v>4.843</v>
      </c>
      <c r="F11" s="37"/>
      <c r="G11" s="37"/>
      <c r="H11" s="37"/>
      <c r="I11" s="37"/>
      <c r="J11" s="37"/>
      <c r="K11" s="37"/>
      <c r="L11" s="37"/>
      <c r="M11" s="37"/>
      <c r="N11" s="37"/>
      <c r="O11" s="37"/>
      <c r="P11" s="37"/>
      <c r="Q11" s="37"/>
      <c r="R11" s="37"/>
      <c r="S11" s="37"/>
      <c r="T11" s="1"/>
    </row>
    <row r="12" spans="1:20" x14ac:dyDescent="0.35">
      <c r="A12" s="27" t="s">
        <v>62</v>
      </c>
      <c r="B12" s="28" t="s">
        <v>71</v>
      </c>
      <c r="C12" s="29">
        <v>400</v>
      </c>
      <c r="D12" s="36">
        <v>0</v>
      </c>
      <c r="E12" s="36">
        <v>0</v>
      </c>
      <c r="F12" s="37"/>
      <c r="G12" s="37"/>
      <c r="H12" s="37"/>
      <c r="I12" s="37"/>
      <c r="J12" s="37"/>
      <c r="K12" s="37"/>
      <c r="L12" s="37"/>
      <c r="M12" s="37"/>
      <c r="N12" s="37"/>
      <c r="O12" s="37"/>
      <c r="P12" s="37"/>
      <c r="Q12" s="37"/>
      <c r="R12" s="37"/>
      <c r="S12" s="37"/>
      <c r="T12" s="1"/>
    </row>
    <row r="13" spans="1:20" x14ac:dyDescent="0.35">
      <c r="A13" s="27" t="s">
        <v>62</v>
      </c>
      <c r="B13" s="28" t="s">
        <v>72</v>
      </c>
      <c r="C13" s="29">
        <v>275</v>
      </c>
      <c r="D13" s="36">
        <v>0.44800000000000001</v>
      </c>
      <c r="E13" s="36">
        <v>9.0109999999999992</v>
      </c>
      <c r="F13" s="37"/>
      <c r="G13" s="37"/>
      <c r="H13" s="37"/>
      <c r="I13" s="37"/>
      <c r="J13" s="37"/>
      <c r="K13" s="37"/>
      <c r="L13" s="37"/>
      <c r="M13" s="37"/>
      <c r="N13" s="37"/>
      <c r="O13" s="37"/>
      <c r="P13" s="37"/>
      <c r="Q13" s="37"/>
      <c r="R13" s="37"/>
      <c r="S13" s="37"/>
      <c r="T13" s="1"/>
    </row>
    <row r="14" spans="1:20" x14ac:dyDescent="0.35">
      <c r="A14" s="27" t="s">
        <v>62</v>
      </c>
      <c r="B14" s="28" t="s">
        <v>73</v>
      </c>
      <c r="C14" s="29">
        <v>400</v>
      </c>
      <c r="D14" s="36">
        <v>0.73399999999999999</v>
      </c>
      <c r="E14" s="36">
        <v>11.694000000000001</v>
      </c>
      <c r="F14" s="37"/>
      <c r="G14" s="37"/>
      <c r="H14" s="37"/>
      <c r="I14" s="37"/>
      <c r="J14" s="37"/>
      <c r="K14" s="37"/>
      <c r="L14" s="37"/>
      <c r="M14" s="37"/>
      <c r="N14" s="37"/>
      <c r="O14" s="37"/>
      <c r="P14" s="37"/>
      <c r="Q14" s="37"/>
      <c r="R14" s="37"/>
      <c r="S14" s="37"/>
      <c r="T14" s="1"/>
    </row>
    <row r="15" spans="1:20" x14ac:dyDescent="0.35">
      <c r="A15" s="27" t="s">
        <v>62</v>
      </c>
      <c r="B15" s="28" t="s">
        <v>74</v>
      </c>
      <c r="C15" s="29">
        <v>275</v>
      </c>
      <c r="D15" s="36">
        <v>0.27</v>
      </c>
      <c r="E15" s="36">
        <v>5.2839999999999998</v>
      </c>
      <c r="F15" s="37"/>
      <c r="G15" s="37"/>
      <c r="H15" s="37"/>
      <c r="I15" s="37"/>
      <c r="J15" s="37"/>
      <c r="K15" s="37"/>
      <c r="L15" s="37"/>
      <c r="M15" s="37"/>
      <c r="N15" s="37"/>
      <c r="O15" s="37"/>
      <c r="P15" s="37"/>
      <c r="Q15" s="37"/>
      <c r="R15" s="37"/>
      <c r="S15" s="37"/>
      <c r="T15" s="1"/>
    </row>
    <row r="16" spans="1:20" x14ac:dyDescent="0.35">
      <c r="A16" s="27" t="s">
        <v>62</v>
      </c>
      <c r="B16" s="28" t="s">
        <v>75</v>
      </c>
      <c r="C16" s="29">
        <v>400</v>
      </c>
      <c r="D16" s="36">
        <v>0.40200000000000002</v>
      </c>
      <c r="E16" s="36">
        <v>6.7590000000000003</v>
      </c>
      <c r="F16" s="37"/>
      <c r="G16" s="37"/>
      <c r="H16" s="37"/>
      <c r="I16" s="37"/>
      <c r="J16" s="37"/>
      <c r="K16" s="37"/>
      <c r="L16" s="37"/>
      <c r="M16" s="37"/>
      <c r="N16" s="37"/>
      <c r="O16" s="37"/>
      <c r="P16" s="37"/>
      <c r="Q16" s="37"/>
      <c r="R16" s="37"/>
      <c r="S16" s="37"/>
      <c r="T16" s="1"/>
    </row>
    <row r="17" spans="1:20" x14ac:dyDescent="0.35">
      <c r="A17" s="27" t="s">
        <v>62</v>
      </c>
      <c r="B17" s="28" t="s">
        <v>21</v>
      </c>
      <c r="C17" s="29">
        <v>275</v>
      </c>
      <c r="D17" s="36">
        <v>0.433</v>
      </c>
      <c r="E17" s="36">
        <v>6.3630000000000004</v>
      </c>
      <c r="F17" s="37"/>
      <c r="G17" s="37"/>
      <c r="H17" s="37"/>
      <c r="I17" s="37"/>
      <c r="J17" s="37"/>
      <c r="K17" s="37"/>
      <c r="L17" s="37"/>
      <c r="M17" s="37"/>
      <c r="N17" s="37"/>
      <c r="O17" s="37"/>
      <c r="P17" s="37"/>
      <c r="Q17" s="37"/>
      <c r="R17" s="37"/>
      <c r="S17" s="37"/>
      <c r="T17" s="1"/>
    </row>
    <row r="18" spans="1:20" x14ac:dyDescent="0.35">
      <c r="A18" s="27" t="s">
        <v>62</v>
      </c>
      <c r="B18" s="28" t="s">
        <v>76</v>
      </c>
      <c r="C18" s="29">
        <v>400</v>
      </c>
      <c r="D18" s="36">
        <v>1.4019999999999999</v>
      </c>
      <c r="E18" s="36">
        <v>24.129000000000001</v>
      </c>
      <c r="F18" s="37"/>
      <c r="G18" s="37"/>
      <c r="H18" s="37"/>
      <c r="I18" s="37"/>
      <c r="J18" s="37"/>
      <c r="K18" s="37"/>
      <c r="L18" s="37"/>
      <c r="M18" s="37"/>
      <c r="N18" s="37"/>
      <c r="O18" s="37"/>
      <c r="P18" s="37"/>
      <c r="Q18" s="37"/>
      <c r="R18" s="37"/>
      <c r="S18" s="37"/>
      <c r="T18" s="1"/>
    </row>
    <row r="19" spans="1:20" x14ac:dyDescent="0.35">
      <c r="A19" s="27" t="s">
        <v>62</v>
      </c>
      <c r="B19" s="28" t="s">
        <v>77</v>
      </c>
      <c r="C19" s="29">
        <v>275</v>
      </c>
      <c r="D19" s="36">
        <v>0.39</v>
      </c>
      <c r="E19" s="36">
        <v>6.3109999999999999</v>
      </c>
      <c r="F19" s="37"/>
      <c r="G19" s="37"/>
      <c r="H19" s="37"/>
      <c r="I19" s="37"/>
      <c r="J19" s="37"/>
      <c r="K19" s="37"/>
      <c r="L19" s="37"/>
      <c r="M19" s="37"/>
      <c r="N19" s="37"/>
      <c r="O19" s="37"/>
      <c r="P19" s="37"/>
      <c r="Q19" s="37"/>
      <c r="R19" s="37"/>
      <c r="S19" s="37"/>
      <c r="T19" s="1"/>
    </row>
    <row r="20" spans="1:20" x14ac:dyDescent="0.35">
      <c r="A20" s="27" t="s">
        <v>62</v>
      </c>
      <c r="B20" s="28" t="s">
        <v>78</v>
      </c>
      <c r="C20" s="29">
        <v>275</v>
      </c>
      <c r="D20" s="36">
        <v>0.53900000000000003</v>
      </c>
      <c r="E20" s="36">
        <v>7.4939999999999998</v>
      </c>
      <c r="F20" s="37"/>
      <c r="G20" s="37"/>
      <c r="H20" s="37"/>
      <c r="I20" s="37"/>
      <c r="J20" s="37"/>
      <c r="K20" s="37"/>
      <c r="L20" s="37"/>
      <c r="M20" s="37"/>
      <c r="N20" s="37"/>
      <c r="O20" s="37"/>
      <c r="P20" s="37"/>
      <c r="Q20" s="37"/>
      <c r="R20" s="37"/>
      <c r="S20" s="37"/>
      <c r="T20" s="1"/>
    </row>
    <row r="21" spans="1:20" x14ac:dyDescent="0.35">
      <c r="A21" s="27" t="s">
        <v>62</v>
      </c>
      <c r="B21" s="28" t="s">
        <v>79</v>
      </c>
      <c r="C21" s="29">
        <v>400</v>
      </c>
      <c r="D21" s="36">
        <v>0.67500000000000004</v>
      </c>
      <c r="E21" s="36">
        <v>11.137</v>
      </c>
      <c r="F21" s="37"/>
      <c r="G21" s="37"/>
      <c r="H21" s="37"/>
      <c r="I21" s="37"/>
      <c r="J21" s="37"/>
      <c r="K21" s="37"/>
      <c r="L21" s="37"/>
      <c r="M21" s="37"/>
      <c r="N21" s="37"/>
      <c r="O21" s="37"/>
      <c r="P21" s="37"/>
      <c r="Q21" s="37"/>
      <c r="R21" s="37"/>
      <c r="S21" s="37"/>
      <c r="T21" s="1"/>
    </row>
    <row r="22" spans="1:20" x14ac:dyDescent="0.35">
      <c r="A22" s="27" t="s">
        <v>62</v>
      </c>
      <c r="B22" s="28" t="s">
        <v>80</v>
      </c>
      <c r="C22" s="29">
        <v>275</v>
      </c>
      <c r="D22" s="36">
        <v>0.63400000000000001</v>
      </c>
      <c r="E22" s="36">
        <v>9.7870000000000008</v>
      </c>
      <c r="F22" s="37"/>
      <c r="G22" s="37"/>
      <c r="H22" s="37"/>
      <c r="I22" s="37"/>
      <c r="J22" s="37"/>
      <c r="K22" s="37"/>
      <c r="L22" s="37"/>
      <c r="M22" s="37"/>
      <c r="N22" s="37"/>
      <c r="O22" s="37"/>
      <c r="P22" s="37"/>
      <c r="Q22" s="37"/>
      <c r="R22" s="37"/>
      <c r="S22" s="37"/>
      <c r="T22" s="1"/>
    </row>
    <row r="23" spans="1:20" x14ac:dyDescent="0.35">
      <c r="A23" s="27" t="s">
        <v>62</v>
      </c>
      <c r="B23" s="28" t="s">
        <v>81</v>
      </c>
      <c r="C23" s="29">
        <v>400</v>
      </c>
      <c r="D23" s="36">
        <v>0.80300000000000005</v>
      </c>
      <c r="E23" s="36">
        <v>13.496</v>
      </c>
      <c r="F23" s="37"/>
      <c r="G23" s="37"/>
      <c r="H23" s="37"/>
      <c r="I23" s="37"/>
      <c r="J23" s="37"/>
      <c r="K23" s="37"/>
      <c r="L23" s="37"/>
      <c r="M23" s="37"/>
      <c r="N23" s="37"/>
      <c r="O23" s="37"/>
      <c r="P23" s="37"/>
      <c r="Q23" s="37"/>
      <c r="R23" s="37"/>
      <c r="S23" s="37"/>
      <c r="T23" s="1"/>
    </row>
    <row r="24" spans="1:20" x14ac:dyDescent="0.35">
      <c r="A24" s="27" t="s">
        <v>62</v>
      </c>
      <c r="B24" s="28" t="s">
        <v>82</v>
      </c>
      <c r="C24" s="29">
        <v>275</v>
      </c>
      <c r="D24" s="36">
        <v>0.48299999999999998</v>
      </c>
      <c r="E24" s="36">
        <v>8.6039999999999992</v>
      </c>
      <c r="F24" s="37"/>
      <c r="G24" s="37"/>
      <c r="H24" s="37"/>
      <c r="I24" s="37"/>
      <c r="J24" s="37"/>
      <c r="K24" s="37"/>
      <c r="L24" s="37"/>
      <c r="M24" s="37"/>
      <c r="N24" s="37"/>
      <c r="O24" s="37"/>
      <c r="P24" s="37"/>
      <c r="Q24" s="37"/>
      <c r="R24" s="37"/>
      <c r="S24" s="37"/>
      <c r="T24" s="1"/>
    </row>
    <row r="25" spans="1:20" x14ac:dyDescent="0.35">
      <c r="A25" s="27" t="s">
        <v>62</v>
      </c>
      <c r="B25" s="28" t="s">
        <v>83</v>
      </c>
      <c r="C25" s="29">
        <v>275</v>
      </c>
      <c r="D25" s="36">
        <v>0.64200000000000002</v>
      </c>
      <c r="E25" s="36">
        <v>8.6620000000000008</v>
      </c>
      <c r="F25" s="37"/>
      <c r="G25" s="37"/>
      <c r="H25" s="37"/>
      <c r="I25" s="37"/>
      <c r="J25" s="37"/>
      <c r="K25" s="37"/>
      <c r="L25" s="37"/>
      <c r="M25" s="37"/>
      <c r="N25" s="37"/>
      <c r="O25" s="37"/>
      <c r="P25" s="37"/>
      <c r="Q25" s="37"/>
      <c r="R25" s="37"/>
      <c r="S25" s="37"/>
      <c r="T25" s="1"/>
    </row>
    <row r="26" spans="1:20" x14ac:dyDescent="0.35">
      <c r="A26" s="27" t="s">
        <v>62</v>
      </c>
      <c r="B26" s="28" t="s">
        <v>84</v>
      </c>
      <c r="C26" s="29">
        <v>275</v>
      </c>
      <c r="D26" s="36">
        <v>0.442</v>
      </c>
      <c r="E26" s="36">
        <v>6.5039999999999996</v>
      </c>
      <c r="F26" s="37"/>
      <c r="G26" s="37"/>
      <c r="H26" s="37"/>
      <c r="I26" s="37"/>
      <c r="J26" s="37"/>
      <c r="K26" s="37"/>
      <c r="L26" s="37"/>
      <c r="M26" s="37"/>
      <c r="N26" s="37"/>
      <c r="O26" s="37"/>
      <c r="P26" s="37"/>
      <c r="Q26" s="37"/>
      <c r="R26" s="37"/>
      <c r="S26" s="37"/>
      <c r="T26" s="1"/>
    </row>
    <row r="27" spans="1:20" x14ac:dyDescent="0.35">
      <c r="A27" s="31" t="s">
        <v>85</v>
      </c>
      <c r="B27" s="32" t="s">
        <v>36</v>
      </c>
      <c r="C27" s="33">
        <v>400</v>
      </c>
      <c r="D27" s="37"/>
      <c r="E27" s="37"/>
      <c r="F27" s="38">
        <v>0.88700000000000001</v>
      </c>
      <c r="G27" s="38">
        <v>13.928000000000001</v>
      </c>
      <c r="H27" s="38">
        <v>0</v>
      </c>
      <c r="I27" s="38">
        <v>0</v>
      </c>
      <c r="J27" s="37"/>
      <c r="K27" s="37"/>
      <c r="L27" s="37"/>
      <c r="M27" s="37"/>
      <c r="N27" s="37"/>
      <c r="O27" s="37"/>
      <c r="P27" s="37"/>
      <c r="Q27" s="37"/>
      <c r="R27" s="37"/>
      <c r="S27" s="37"/>
      <c r="T27" s="1"/>
    </row>
    <row r="28" spans="1:20" x14ac:dyDescent="0.35">
      <c r="A28" s="31" t="s">
        <v>85</v>
      </c>
      <c r="B28" s="32" t="s">
        <v>86</v>
      </c>
      <c r="C28" s="33">
        <v>400</v>
      </c>
      <c r="D28" s="37"/>
      <c r="E28" s="37"/>
      <c r="F28" s="38">
        <v>2.5819999999999999</v>
      </c>
      <c r="G28" s="38">
        <v>39.72</v>
      </c>
      <c r="H28" s="38">
        <v>2.512</v>
      </c>
      <c r="I28" s="38">
        <v>38.655000000000001</v>
      </c>
      <c r="J28" s="37"/>
      <c r="K28" s="37"/>
      <c r="L28" s="37"/>
      <c r="M28" s="37"/>
      <c r="N28" s="37"/>
      <c r="O28" s="37"/>
      <c r="P28" s="37"/>
      <c r="Q28" s="37"/>
      <c r="R28" s="37"/>
      <c r="S28" s="37"/>
      <c r="T28" s="1"/>
    </row>
    <row r="29" spans="1:20" x14ac:dyDescent="0.35">
      <c r="A29" s="31" t="s">
        <v>85</v>
      </c>
      <c r="B29" s="32" t="s">
        <v>87</v>
      </c>
      <c r="C29" s="33">
        <v>400</v>
      </c>
      <c r="D29" s="37"/>
      <c r="E29" s="37"/>
      <c r="F29" s="38">
        <v>1.417</v>
      </c>
      <c r="G29" s="38">
        <v>22.247</v>
      </c>
      <c r="H29" s="38">
        <v>2.3039999999999998</v>
      </c>
      <c r="I29" s="38">
        <v>36.174999999999997</v>
      </c>
      <c r="J29" s="37"/>
      <c r="K29" s="37"/>
      <c r="L29" s="37"/>
      <c r="M29" s="37"/>
      <c r="N29" s="37"/>
      <c r="O29" s="37"/>
      <c r="P29" s="37"/>
      <c r="Q29" s="37"/>
      <c r="R29" s="37"/>
      <c r="S29" s="37"/>
      <c r="T29" s="1"/>
    </row>
    <row r="30" spans="1:20" x14ac:dyDescent="0.35">
      <c r="A30" s="31" t="s">
        <v>85</v>
      </c>
      <c r="B30" s="32" t="s">
        <v>88</v>
      </c>
      <c r="C30" s="33">
        <v>400</v>
      </c>
      <c r="D30" s="37"/>
      <c r="E30" s="37"/>
      <c r="F30" s="38">
        <v>0.47199999999999998</v>
      </c>
      <c r="G30" s="38">
        <v>7.7720000000000002</v>
      </c>
      <c r="H30" s="38">
        <v>1.153</v>
      </c>
      <c r="I30" s="38">
        <v>18.998999999999999</v>
      </c>
      <c r="J30" s="37"/>
      <c r="K30" s="37"/>
      <c r="L30" s="37"/>
      <c r="M30" s="37"/>
      <c r="N30" s="37"/>
      <c r="O30" s="37"/>
      <c r="P30" s="37"/>
      <c r="Q30" s="37"/>
      <c r="R30" s="37"/>
      <c r="S30" s="37"/>
      <c r="T30" s="1"/>
    </row>
    <row r="31" spans="1:20" x14ac:dyDescent="0.35">
      <c r="A31" s="31" t="s">
        <v>85</v>
      </c>
      <c r="B31" s="32" t="s">
        <v>89</v>
      </c>
      <c r="C31" s="33">
        <v>400</v>
      </c>
      <c r="D31" s="37"/>
      <c r="E31" s="37"/>
      <c r="F31" s="38">
        <v>0.41299999999999998</v>
      </c>
      <c r="G31" s="38">
        <v>6.26</v>
      </c>
      <c r="H31" s="38">
        <v>1.651</v>
      </c>
      <c r="I31" s="38">
        <v>25.036000000000001</v>
      </c>
      <c r="J31" s="37"/>
      <c r="K31" s="37"/>
      <c r="L31" s="37"/>
      <c r="M31" s="37"/>
      <c r="N31" s="37"/>
      <c r="O31" s="37"/>
      <c r="P31" s="37"/>
      <c r="Q31" s="37"/>
      <c r="R31" s="37"/>
      <c r="S31" s="37"/>
      <c r="T31" s="1"/>
    </row>
    <row r="32" spans="1:20" x14ac:dyDescent="0.35">
      <c r="A32" s="58" t="s">
        <v>85</v>
      </c>
      <c r="B32" s="56" t="s">
        <v>90</v>
      </c>
      <c r="C32" s="57">
        <v>400</v>
      </c>
      <c r="D32" s="37"/>
      <c r="E32" s="37"/>
      <c r="F32" s="38">
        <v>1.7749999999999999</v>
      </c>
      <c r="G32" s="38">
        <v>27.652999999999999</v>
      </c>
      <c r="H32" s="38">
        <v>2.8170000000000002</v>
      </c>
      <c r="I32" s="38">
        <v>43.89</v>
      </c>
      <c r="J32" s="37"/>
      <c r="K32" s="37"/>
      <c r="L32" s="37"/>
      <c r="M32" s="37"/>
      <c r="N32" s="37"/>
      <c r="O32" s="37"/>
      <c r="P32" s="37"/>
      <c r="Q32" s="37"/>
      <c r="R32" s="37"/>
      <c r="S32" s="37"/>
      <c r="T32" s="1"/>
    </row>
    <row r="33" spans="1:20" x14ac:dyDescent="0.35">
      <c r="A33" s="31" t="s">
        <v>85</v>
      </c>
      <c r="B33" s="32" t="s">
        <v>91</v>
      </c>
      <c r="C33" s="33">
        <v>400</v>
      </c>
      <c r="D33" s="37"/>
      <c r="E33" s="37"/>
      <c r="F33" s="38">
        <v>0.90100000000000002</v>
      </c>
      <c r="G33" s="38">
        <v>13.943</v>
      </c>
      <c r="H33" s="38">
        <v>0.51900000000000002</v>
      </c>
      <c r="I33" s="38">
        <v>8.0259999999999998</v>
      </c>
      <c r="J33" s="37"/>
      <c r="K33" s="37"/>
      <c r="L33" s="37"/>
      <c r="M33" s="37"/>
      <c r="N33" s="37"/>
      <c r="O33" s="37"/>
      <c r="P33" s="37"/>
      <c r="Q33" s="37"/>
      <c r="R33" s="37"/>
      <c r="S33" s="37"/>
      <c r="T33" s="1"/>
    </row>
    <row r="34" spans="1:20" x14ac:dyDescent="0.35">
      <c r="A34" s="31" t="s">
        <v>85</v>
      </c>
      <c r="B34" s="32" t="s">
        <v>92</v>
      </c>
      <c r="C34" s="33">
        <v>400</v>
      </c>
      <c r="D34" s="37"/>
      <c r="E34" s="37"/>
      <c r="F34" s="38">
        <v>0.38500000000000001</v>
      </c>
      <c r="G34" s="38">
        <v>6.2640000000000002</v>
      </c>
      <c r="H34" s="38">
        <v>0.48499999999999999</v>
      </c>
      <c r="I34" s="38">
        <v>7.8780000000000001</v>
      </c>
      <c r="J34" s="37"/>
      <c r="K34" s="37"/>
      <c r="L34" s="37"/>
      <c r="M34" s="37"/>
      <c r="N34" s="37"/>
      <c r="O34" s="37"/>
      <c r="P34" s="37"/>
      <c r="Q34" s="37"/>
      <c r="R34" s="37"/>
      <c r="S34" s="37"/>
      <c r="T34" s="1"/>
    </row>
    <row r="35" spans="1:20" x14ac:dyDescent="0.35">
      <c r="A35" s="31" t="s">
        <v>85</v>
      </c>
      <c r="B35" s="32" t="s">
        <v>93</v>
      </c>
      <c r="C35" s="33">
        <v>400</v>
      </c>
      <c r="D35" s="37"/>
      <c r="E35" s="37"/>
      <c r="F35" s="38">
        <v>0.47799999999999998</v>
      </c>
      <c r="G35" s="38">
        <v>8.7219999999999995</v>
      </c>
      <c r="H35" s="38">
        <v>1.2450000000000001</v>
      </c>
      <c r="I35" s="38">
        <v>22.689</v>
      </c>
      <c r="J35" s="37"/>
      <c r="K35" s="37"/>
      <c r="L35" s="37"/>
      <c r="M35" s="37"/>
      <c r="N35" s="37"/>
      <c r="O35" s="37"/>
      <c r="P35" s="37"/>
      <c r="Q35" s="37"/>
      <c r="R35" s="37"/>
      <c r="S35" s="37"/>
      <c r="T35" s="1"/>
    </row>
    <row r="36" spans="1:20" x14ac:dyDescent="0.35">
      <c r="A36" s="31" t="s">
        <v>85</v>
      </c>
      <c r="B36" s="32" t="s">
        <v>94</v>
      </c>
      <c r="C36" s="33">
        <v>400</v>
      </c>
      <c r="D36" s="37"/>
      <c r="E36" s="37"/>
      <c r="F36" s="38">
        <v>0.17499999999999999</v>
      </c>
      <c r="G36" s="38">
        <v>2.6960000000000002</v>
      </c>
      <c r="H36" s="38">
        <v>0.53100000000000003</v>
      </c>
      <c r="I36" s="38">
        <v>8.2050000000000001</v>
      </c>
      <c r="J36" s="37"/>
      <c r="K36" s="37"/>
      <c r="L36" s="37"/>
      <c r="M36" s="37"/>
      <c r="N36" s="37"/>
      <c r="O36" s="37"/>
      <c r="P36" s="37"/>
      <c r="Q36" s="37"/>
      <c r="R36" s="37"/>
      <c r="S36" s="37"/>
      <c r="T36" s="1"/>
    </row>
    <row r="37" spans="1:20" x14ac:dyDescent="0.35">
      <c r="A37" s="31" t="s">
        <v>85</v>
      </c>
      <c r="B37" s="32" t="s">
        <v>35</v>
      </c>
      <c r="C37" s="33">
        <v>400</v>
      </c>
      <c r="D37" s="37"/>
      <c r="E37" s="37"/>
      <c r="F37" s="38">
        <v>0</v>
      </c>
      <c r="G37" s="38">
        <v>0</v>
      </c>
      <c r="H37" s="38">
        <v>0.83399999999999996</v>
      </c>
      <c r="I37" s="38">
        <v>12.352</v>
      </c>
      <c r="J37" s="37"/>
      <c r="K37" s="37"/>
      <c r="L37" s="37"/>
      <c r="M37" s="37"/>
      <c r="N37" s="37"/>
      <c r="O37" s="37"/>
      <c r="P37" s="37"/>
      <c r="Q37" s="37"/>
      <c r="R37" s="37"/>
      <c r="S37" s="37"/>
      <c r="T37" s="1"/>
    </row>
    <row r="38" spans="1:20" x14ac:dyDescent="0.35">
      <c r="A38" s="31" t="s">
        <v>85</v>
      </c>
      <c r="B38" s="32" t="s">
        <v>95</v>
      </c>
      <c r="C38" s="33">
        <v>400</v>
      </c>
      <c r="D38" s="37"/>
      <c r="E38" s="37"/>
      <c r="F38" s="38">
        <v>1.03</v>
      </c>
      <c r="G38" s="38">
        <v>15.215999999999999</v>
      </c>
      <c r="H38" s="38">
        <v>0.80200000000000005</v>
      </c>
      <c r="I38" s="38">
        <v>11.856</v>
      </c>
      <c r="J38" s="37"/>
      <c r="K38" s="37"/>
      <c r="L38" s="37"/>
      <c r="M38" s="37"/>
      <c r="N38" s="37"/>
      <c r="O38" s="37"/>
      <c r="P38" s="37"/>
      <c r="Q38" s="37"/>
      <c r="R38" s="37"/>
      <c r="S38" s="37"/>
      <c r="T38" s="1"/>
    </row>
    <row r="39" spans="1:20" x14ac:dyDescent="0.35">
      <c r="A39" s="31" t="s">
        <v>85</v>
      </c>
      <c r="B39" s="32" t="s">
        <v>96</v>
      </c>
      <c r="C39" s="33">
        <v>400</v>
      </c>
      <c r="D39" s="37"/>
      <c r="E39" s="37"/>
      <c r="F39" s="38">
        <v>2.1040000000000001</v>
      </c>
      <c r="G39" s="38">
        <v>30.140999999999998</v>
      </c>
      <c r="H39" s="38">
        <v>2.4380000000000002</v>
      </c>
      <c r="I39" s="38">
        <v>34.932000000000002</v>
      </c>
      <c r="J39" s="37"/>
      <c r="K39" s="37"/>
      <c r="L39" s="37"/>
      <c r="M39" s="37"/>
      <c r="N39" s="37"/>
      <c r="O39" s="37"/>
      <c r="P39" s="37"/>
      <c r="Q39" s="37"/>
      <c r="R39" s="37"/>
      <c r="S39" s="37"/>
      <c r="T39" s="1"/>
    </row>
    <row r="40" spans="1:20" x14ac:dyDescent="0.35">
      <c r="A40" s="31" t="s">
        <v>85</v>
      </c>
      <c r="B40" s="32" t="s">
        <v>97</v>
      </c>
      <c r="C40" s="33">
        <v>400</v>
      </c>
      <c r="D40" s="37"/>
      <c r="E40" s="37"/>
      <c r="F40" s="38">
        <v>2.0209999999999999</v>
      </c>
      <c r="G40" s="38">
        <v>31.343</v>
      </c>
      <c r="H40" s="38">
        <v>1.601</v>
      </c>
      <c r="I40" s="38">
        <v>24.818999999999999</v>
      </c>
      <c r="J40" s="37"/>
      <c r="K40" s="37"/>
      <c r="L40" s="37"/>
      <c r="M40" s="37"/>
      <c r="N40" s="37"/>
      <c r="O40" s="37"/>
      <c r="P40" s="37"/>
      <c r="Q40" s="37"/>
      <c r="R40" s="37"/>
      <c r="S40" s="37"/>
      <c r="T40" s="1"/>
    </row>
    <row r="41" spans="1:20" x14ac:dyDescent="0.35">
      <c r="A41" s="31" t="s">
        <v>85</v>
      </c>
      <c r="B41" s="32" t="s">
        <v>98</v>
      </c>
      <c r="C41" s="33">
        <v>400</v>
      </c>
      <c r="D41" s="37"/>
      <c r="E41" s="37"/>
      <c r="F41" s="38">
        <v>0.47399999999999998</v>
      </c>
      <c r="G41" s="38">
        <v>8.6890000000000001</v>
      </c>
      <c r="H41" s="38">
        <v>1.2250000000000001</v>
      </c>
      <c r="I41" s="38">
        <v>22.437999999999999</v>
      </c>
      <c r="J41" s="37"/>
      <c r="K41" s="37"/>
      <c r="L41" s="37"/>
      <c r="M41" s="37"/>
      <c r="N41" s="37"/>
      <c r="O41" s="37"/>
      <c r="P41" s="37"/>
      <c r="Q41" s="37"/>
      <c r="R41" s="37"/>
      <c r="S41" s="37"/>
      <c r="T41" s="1"/>
    </row>
    <row r="42" spans="1:20" x14ac:dyDescent="0.35">
      <c r="A42" s="31" t="s">
        <v>85</v>
      </c>
      <c r="B42" s="32" t="s">
        <v>99</v>
      </c>
      <c r="C42" s="33">
        <v>400</v>
      </c>
      <c r="D42" s="37"/>
      <c r="E42" s="37"/>
      <c r="F42" s="38">
        <v>0.83399999999999996</v>
      </c>
      <c r="G42" s="38">
        <v>13.06</v>
      </c>
      <c r="H42" s="38">
        <v>7.0999999999999994E-2</v>
      </c>
      <c r="I42" s="38">
        <v>1.107</v>
      </c>
      <c r="J42" s="37"/>
      <c r="K42" s="37"/>
      <c r="L42" s="37"/>
      <c r="M42" s="37"/>
      <c r="N42" s="37"/>
      <c r="O42" s="37"/>
      <c r="P42" s="37"/>
      <c r="Q42" s="37"/>
      <c r="R42" s="37"/>
      <c r="S42" s="37"/>
      <c r="T42" s="1"/>
    </row>
    <row r="43" spans="1:20" x14ac:dyDescent="0.35">
      <c r="A43" s="31" t="s">
        <v>85</v>
      </c>
      <c r="B43" s="32" t="s">
        <v>100</v>
      </c>
      <c r="C43" s="33">
        <v>400</v>
      </c>
      <c r="D43" s="37"/>
      <c r="E43" s="37"/>
      <c r="F43" s="38">
        <v>0.70699999999999996</v>
      </c>
      <c r="G43" s="38">
        <v>9.7780000000000005</v>
      </c>
      <c r="H43" s="38">
        <v>0.25900000000000001</v>
      </c>
      <c r="I43" s="38">
        <v>3.589</v>
      </c>
      <c r="J43" s="37"/>
      <c r="K43" s="37"/>
      <c r="L43" s="37"/>
      <c r="M43" s="37"/>
      <c r="N43" s="37"/>
      <c r="O43" s="37"/>
      <c r="P43" s="37"/>
      <c r="Q43" s="37"/>
      <c r="R43" s="37"/>
      <c r="S43" s="37"/>
      <c r="T43" s="1"/>
    </row>
    <row r="44" spans="1:20" x14ac:dyDescent="0.35">
      <c r="A44" s="31" t="s">
        <v>85</v>
      </c>
      <c r="B44" s="32" t="s">
        <v>101</v>
      </c>
      <c r="C44" s="33">
        <v>400</v>
      </c>
      <c r="D44" s="37"/>
      <c r="E44" s="37"/>
      <c r="F44" s="38">
        <v>0.56799999999999995</v>
      </c>
      <c r="G44" s="38">
        <v>8.4329999999999998</v>
      </c>
      <c r="H44" s="38">
        <v>0.20799999999999999</v>
      </c>
      <c r="I44" s="38">
        <v>3.0960000000000001</v>
      </c>
      <c r="J44" s="37"/>
      <c r="K44" s="37"/>
      <c r="L44" s="37"/>
      <c r="M44" s="37"/>
      <c r="N44" s="37"/>
      <c r="O44" s="37"/>
      <c r="P44" s="37"/>
      <c r="Q44" s="37"/>
      <c r="R44" s="37"/>
      <c r="S44" s="37"/>
      <c r="T44" s="1"/>
    </row>
    <row r="45" spans="1:20" x14ac:dyDescent="0.35">
      <c r="A45" s="31" t="s">
        <v>85</v>
      </c>
      <c r="B45" s="32" t="s">
        <v>102</v>
      </c>
      <c r="C45" s="33">
        <v>400</v>
      </c>
      <c r="D45" s="37"/>
      <c r="E45" s="37"/>
      <c r="F45" s="38">
        <v>0.16500000000000001</v>
      </c>
      <c r="G45" s="38">
        <v>2.4430000000000001</v>
      </c>
      <c r="H45" s="38">
        <v>1.1140000000000001</v>
      </c>
      <c r="I45" s="38">
        <v>16.448</v>
      </c>
      <c r="J45" s="37"/>
      <c r="K45" s="37"/>
      <c r="L45" s="37"/>
      <c r="M45" s="37"/>
      <c r="N45" s="37"/>
      <c r="O45" s="37"/>
      <c r="P45" s="37"/>
      <c r="Q45" s="37"/>
      <c r="R45" s="37"/>
      <c r="S45" s="37"/>
      <c r="T45" s="1"/>
    </row>
    <row r="46" spans="1:20" x14ac:dyDescent="0.35">
      <c r="A46" s="27" t="s">
        <v>103</v>
      </c>
      <c r="B46" s="28" t="s">
        <v>104</v>
      </c>
      <c r="C46" s="29">
        <v>400</v>
      </c>
      <c r="D46" s="37"/>
      <c r="E46" s="37"/>
      <c r="F46" s="37"/>
      <c r="G46" s="37"/>
      <c r="H46" s="37"/>
      <c r="I46" s="37"/>
      <c r="J46" s="36">
        <v>0.89200000000000002</v>
      </c>
      <c r="K46" s="36">
        <v>12.679</v>
      </c>
      <c r="L46" s="37"/>
      <c r="M46" s="37"/>
      <c r="N46" s="37"/>
      <c r="O46" s="37"/>
      <c r="P46" s="37"/>
      <c r="Q46" s="37"/>
      <c r="R46" s="37"/>
      <c r="S46" s="37"/>
      <c r="T46" s="1"/>
    </row>
    <row r="47" spans="1:20" x14ac:dyDescent="0.35">
      <c r="A47" s="27" t="s">
        <v>103</v>
      </c>
      <c r="B47" s="28" t="s">
        <v>105</v>
      </c>
      <c r="C47" s="29">
        <v>400</v>
      </c>
      <c r="D47" s="37"/>
      <c r="E47" s="37"/>
      <c r="F47" s="37"/>
      <c r="G47" s="37"/>
      <c r="H47" s="37"/>
      <c r="I47" s="37"/>
      <c r="J47" s="36">
        <v>0</v>
      </c>
      <c r="K47" s="36">
        <v>0</v>
      </c>
      <c r="L47" s="37"/>
      <c r="M47" s="37"/>
      <c r="N47" s="37"/>
      <c r="O47" s="37"/>
      <c r="P47" s="37"/>
      <c r="Q47" s="37"/>
      <c r="R47" s="37"/>
      <c r="S47" s="37"/>
      <c r="T47" s="1"/>
    </row>
    <row r="48" spans="1:20" x14ac:dyDescent="0.35">
      <c r="A48" s="27" t="s">
        <v>103</v>
      </c>
      <c r="B48" s="28" t="s">
        <v>106</v>
      </c>
      <c r="C48" s="29">
        <v>400</v>
      </c>
      <c r="D48" s="37"/>
      <c r="E48" s="37"/>
      <c r="F48" s="37"/>
      <c r="G48" s="37"/>
      <c r="H48" s="37"/>
      <c r="I48" s="37"/>
      <c r="J48" s="36">
        <v>0</v>
      </c>
      <c r="K48" s="36">
        <v>0</v>
      </c>
      <c r="L48" s="37"/>
      <c r="M48" s="37"/>
      <c r="N48" s="37"/>
      <c r="O48" s="37"/>
      <c r="P48" s="37"/>
      <c r="Q48" s="37"/>
      <c r="R48" s="37"/>
      <c r="S48" s="37"/>
      <c r="T48" s="1"/>
    </row>
    <row r="49" spans="1:20" x14ac:dyDescent="0.35">
      <c r="A49" s="27" t="s">
        <v>103</v>
      </c>
      <c r="B49" s="28" t="s">
        <v>107</v>
      </c>
      <c r="C49" s="29">
        <v>275</v>
      </c>
      <c r="D49" s="37"/>
      <c r="E49" s="37"/>
      <c r="F49" s="37"/>
      <c r="G49" s="37"/>
      <c r="H49" s="37"/>
      <c r="I49" s="37"/>
      <c r="J49" s="36">
        <v>0.13300000000000001</v>
      </c>
      <c r="K49" s="36">
        <v>3.2090000000000001</v>
      </c>
      <c r="L49" s="37"/>
      <c r="M49" s="37"/>
      <c r="N49" s="37"/>
      <c r="O49" s="37"/>
      <c r="P49" s="37"/>
      <c r="Q49" s="37"/>
      <c r="R49" s="37"/>
      <c r="S49" s="37"/>
      <c r="T49" s="1"/>
    </row>
    <row r="50" spans="1:20" x14ac:dyDescent="0.35">
      <c r="A50" s="27" t="s">
        <v>103</v>
      </c>
      <c r="B50" s="28" t="s">
        <v>108</v>
      </c>
      <c r="C50" s="29">
        <v>400</v>
      </c>
      <c r="D50" s="37"/>
      <c r="E50" s="37"/>
      <c r="F50" s="37"/>
      <c r="G50" s="37"/>
      <c r="H50" s="37"/>
      <c r="I50" s="37"/>
      <c r="J50" s="36">
        <v>0.247</v>
      </c>
      <c r="K50" s="36">
        <v>3.379</v>
      </c>
      <c r="L50" s="37"/>
      <c r="M50" s="37"/>
      <c r="N50" s="37"/>
      <c r="O50" s="37"/>
      <c r="P50" s="37"/>
      <c r="Q50" s="37"/>
      <c r="R50" s="37"/>
      <c r="S50" s="37"/>
      <c r="T50" s="1"/>
    </row>
    <row r="51" spans="1:20" x14ac:dyDescent="0.35">
      <c r="A51" s="27" t="s">
        <v>103</v>
      </c>
      <c r="B51" s="28" t="s">
        <v>109</v>
      </c>
      <c r="C51" s="29">
        <v>400</v>
      </c>
      <c r="D51" s="37"/>
      <c r="E51" s="37"/>
      <c r="F51" s="37"/>
      <c r="G51" s="37"/>
      <c r="H51" s="37"/>
      <c r="I51" s="37"/>
      <c r="J51" s="36">
        <v>0.51600000000000001</v>
      </c>
      <c r="K51" s="36">
        <v>7.157</v>
      </c>
      <c r="L51" s="37"/>
      <c r="M51" s="37"/>
      <c r="N51" s="37"/>
      <c r="O51" s="37"/>
      <c r="P51" s="37"/>
      <c r="Q51" s="37"/>
      <c r="R51" s="37"/>
      <c r="S51" s="37"/>
      <c r="T51" s="1"/>
    </row>
    <row r="52" spans="1:20" x14ac:dyDescent="0.35">
      <c r="A52" s="27" t="s">
        <v>103</v>
      </c>
      <c r="B52" s="28" t="s">
        <v>110</v>
      </c>
      <c r="C52" s="29">
        <v>400</v>
      </c>
      <c r="D52" s="37"/>
      <c r="E52" s="37"/>
      <c r="F52" s="37"/>
      <c r="G52" s="37"/>
      <c r="H52" s="37"/>
      <c r="I52" s="37"/>
      <c r="J52" s="36">
        <v>0</v>
      </c>
      <c r="K52" s="36">
        <v>0</v>
      </c>
      <c r="L52" s="37"/>
      <c r="M52" s="37"/>
      <c r="N52" s="37"/>
      <c r="O52" s="37"/>
      <c r="P52" s="37"/>
      <c r="Q52" s="37"/>
      <c r="R52" s="37"/>
      <c r="S52" s="37"/>
      <c r="T52" s="1"/>
    </row>
    <row r="53" spans="1:20" x14ac:dyDescent="0.35">
      <c r="A53" s="27" t="s">
        <v>103</v>
      </c>
      <c r="B53" s="28" t="s">
        <v>111</v>
      </c>
      <c r="C53" s="29">
        <v>400</v>
      </c>
      <c r="D53" s="37"/>
      <c r="E53" s="37"/>
      <c r="F53" s="37"/>
      <c r="G53" s="37"/>
      <c r="H53" s="37"/>
      <c r="I53" s="37"/>
      <c r="J53" s="36">
        <v>0.112</v>
      </c>
      <c r="K53" s="36">
        <v>1.522</v>
      </c>
      <c r="L53" s="37"/>
      <c r="M53" s="37"/>
      <c r="N53" s="37"/>
      <c r="O53" s="37"/>
      <c r="P53" s="37"/>
      <c r="Q53" s="37"/>
      <c r="R53" s="37"/>
      <c r="S53" s="37"/>
      <c r="T53" s="1"/>
    </row>
    <row r="54" spans="1:20" x14ac:dyDescent="0.35">
      <c r="A54" s="27" t="s">
        <v>103</v>
      </c>
      <c r="B54" s="28" t="s">
        <v>112</v>
      </c>
      <c r="C54" s="29">
        <v>400</v>
      </c>
      <c r="D54" s="37"/>
      <c r="E54" s="37"/>
      <c r="F54" s="37"/>
      <c r="G54" s="37"/>
      <c r="H54" s="37"/>
      <c r="I54" s="37"/>
      <c r="J54" s="36">
        <v>0.112</v>
      </c>
      <c r="K54" s="36">
        <v>1.524</v>
      </c>
      <c r="L54" s="37"/>
      <c r="M54" s="37"/>
      <c r="N54" s="37"/>
      <c r="O54" s="37"/>
      <c r="P54" s="37"/>
      <c r="Q54" s="37"/>
      <c r="R54" s="37"/>
      <c r="S54" s="37"/>
      <c r="T54" s="1"/>
    </row>
    <row r="55" spans="1:20" x14ac:dyDescent="0.35">
      <c r="A55" s="31" t="s">
        <v>113</v>
      </c>
      <c r="B55" s="32" t="s">
        <v>114</v>
      </c>
      <c r="C55" s="33">
        <v>400</v>
      </c>
      <c r="D55" s="37"/>
      <c r="E55" s="37"/>
      <c r="F55" s="37"/>
      <c r="G55" s="37"/>
      <c r="H55" s="37"/>
      <c r="I55" s="37"/>
      <c r="J55" s="37"/>
      <c r="K55" s="37"/>
      <c r="L55" s="38">
        <v>0.14899999999999999</v>
      </c>
      <c r="M55" s="38">
        <v>1.6779999999999999</v>
      </c>
      <c r="N55" s="37"/>
      <c r="O55" s="37"/>
      <c r="P55" s="37"/>
      <c r="Q55" s="37"/>
      <c r="R55" s="37"/>
      <c r="S55" s="37"/>
      <c r="T55" s="1"/>
    </row>
    <row r="56" spans="1:20" x14ac:dyDescent="0.35">
      <c r="A56" s="31" t="s">
        <v>113</v>
      </c>
      <c r="B56" s="32" t="s">
        <v>115</v>
      </c>
      <c r="C56" s="33">
        <v>400</v>
      </c>
      <c r="D56" s="37"/>
      <c r="E56" s="37"/>
      <c r="F56" s="37"/>
      <c r="G56" s="37"/>
      <c r="H56" s="37"/>
      <c r="I56" s="37"/>
      <c r="J56" s="37"/>
      <c r="K56" s="37"/>
      <c r="L56" s="38">
        <v>0.79700000000000004</v>
      </c>
      <c r="M56" s="38">
        <v>8.84</v>
      </c>
      <c r="N56" s="37"/>
      <c r="O56" s="37"/>
      <c r="P56" s="37"/>
      <c r="Q56" s="37"/>
      <c r="R56" s="37"/>
      <c r="S56" s="37"/>
      <c r="T56" s="1"/>
    </row>
    <row r="57" spans="1:20" x14ac:dyDescent="0.35">
      <c r="A57" s="31" t="s">
        <v>113</v>
      </c>
      <c r="B57" s="32" t="s">
        <v>116</v>
      </c>
      <c r="C57" s="33">
        <v>400</v>
      </c>
      <c r="D57" s="37"/>
      <c r="E57" s="37"/>
      <c r="F57" s="37"/>
      <c r="G57" s="37"/>
      <c r="H57" s="37"/>
      <c r="I57" s="37"/>
      <c r="J57" s="37"/>
      <c r="K57" s="37"/>
      <c r="L57" s="38">
        <v>0.78100000000000003</v>
      </c>
      <c r="M57" s="38">
        <v>8.6720000000000006</v>
      </c>
      <c r="N57" s="37"/>
      <c r="O57" s="37"/>
      <c r="P57" s="37"/>
      <c r="Q57" s="37"/>
      <c r="R57" s="37"/>
      <c r="S57" s="37"/>
      <c r="T57" s="1"/>
    </row>
    <row r="58" spans="1:20" x14ac:dyDescent="0.35">
      <c r="A58" s="31" t="s">
        <v>113</v>
      </c>
      <c r="B58" s="32" t="s">
        <v>117</v>
      </c>
      <c r="C58" s="33">
        <v>400</v>
      </c>
      <c r="D58" s="37"/>
      <c r="E58" s="37"/>
      <c r="F58" s="37"/>
      <c r="G58" s="37"/>
      <c r="H58" s="37"/>
      <c r="I58" s="37"/>
      <c r="J58" s="37"/>
      <c r="K58" s="37"/>
      <c r="L58" s="38">
        <v>0.17399999999999999</v>
      </c>
      <c r="M58" s="38">
        <v>2.496</v>
      </c>
      <c r="N58" s="37"/>
      <c r="O58" s="37"/>
      <c r="P58" s="37"/>
      <c r="Q58" s="37"/>
      <c r="R58" s="37"/>
      <c r="S58" s="37"/>
      <c r="T58" s="1"/>
    </row>
    <row r="59" spans="1:20" x14ac:dyDescent="0.35">
      <c r="A59" s="31" t="s">
        <v>113</v>
      </c>
      <c r="B59" s="32" t="s">
        <v>118</v>
      </c>
      <c r="C59" s="33">
        <v>400</v>
      </c>
      <c r="D59" s="37"/>
      <c r="E59" s="37"/>
      <c r="F59" s="37"/>
      <c r="G59" s="37"/>
      <c r="H59" s="37"/>
      <c r="I59" s="37"/>
      <c r="J59" s="37"/>
      <c r="K59" s="37"/>
      <c r="L59" s="38">
        <v>1.4039999999999999</v>
      </c>
      <c r="M59" s="38">
        <v>20.3</v>
      </c>
      <c r="N59" s="37"/>
      <c r="O59" s="37"/>
      <c r="P59" s="37"/>
      <c r="Q59" s="37"/>
      <c r="R59" s="37"/>
      <c r="S59" s="37"/>
      <c r="T59" s="1"/>
    </row>
    <row r="60" spans="1:20" x14ac:dyDescent="0.35">
      <c r="A60" s="31" t="s">
        <v>113</v>
      </c>
      <c r="B60" s="32" t="s">
        <v>119</v>
      </c>
      <c r="C60" s="33">
        <v>400</v>
      </c>
      <c r="D60" s="37"/>
      <c r="E60" s="37"/>
      <c r="F60" s="37"/>
      <c r="G60" s="37"/>
      <c r="H60" s="37"/>
      <c r="I60" s="37"/>
      <c r="J60" s="37"/>
      <c r="K60" s="37"/>
      <c r="L60" s="38">
        <v>0.96399999999999997</v>
      </c>
      <c r="M60" s="38">
        <v>14.048</v>
      </c>
      <c r="N60" s="37"/>
      <c r="O60" s="37"/>
      <c r="P60" s="37"/>
      <c r="Q60" s="37"/>
      <c r="R60" s="37"/>
      <c r="S60" s="37"/>
      <c r="T60" s="1"/>
    </row>
    <row r="61" spans="1:20" x14ac:dyDescent="0.35">
      <c r="A61" s="31" t="s">
        <v>113</v>
      </c>
      <c r="B61" s="32" t="s">
        <v>120</v>
      </c>
      <c r="C61" s="33">
        <v>400</v>
      </c>
      <c r="D61" s="37"/>
      <c r="E61" s="37"/>
      <c r="F61" s="37"/>
      <c r="G61" s="37"/>
      <c r="H61" s="37"/>
      <c r="I61" s="37"/>
      <c r="J61" s="37"/>
      <c r="K61" s="37"/>
      <c r="L61" s="38">
        <v>0.441</v>
      </c>
      <c r="M61" s="38">
        <v>6.431</v>
      </c>
      <c r="N61" s="37"/>
      <c r="O61" s="37"/>
      <c r="P61" s="37"/>
      <c r="Q61" s="37"/>
      <c r="R61" s="37"/>
      <c r="S61" s="37"/>
      <c r="T61" s="1"/>
    </row>
    <row r="62" spans="1:20" x14ac:dyDescent="0.35">
      <c r="A62" s="31" t="s">
        <v>113</v>
      </c>
      <c r="B62" s="32" t="s">
        <v>121</v>
      </c>
      <c r="C62" s="33">
        <v>400</v>
      </c>
      <c r="D62" s="37"/>
      <c r="E62" s="37"/>
      <c r="F62" s="37"/>
      <c r="G62" s="37"/>
      <c r="H62" s="37"/>
      <c r="I62" s="37"/>
      <c r="J62" s="37"/>
      <c r="K62" s="37"/>
      <c r="L62" s="38">
        <v>1.3260000000000001</v>
      </c>
      <c r="M62" s="38">
        <v>19.013000000000002</v>
      </c>
      <c r="N62" s="37"/>
      <c r="O62" s="37"/>
      <c r="P62" s="37"/>
      <c r="Q62" s="37"/>
      <c r="R62" s="37"/>
      <c r="S62" s="37"/>
      <c r="T62" s="1"/>
    </row>
    <row r="63" spans="1:20" x14ac:dyDescent="0.35">
      <c r="A63" s="31" t="s">
        <v>113</v>
      </c>
      <c r="B63" s="32" t="s">
        <v>122</v>
      </c>
      <c r="C63" s="33">
        <v>400</v>
      </c>
      <c r="D63" s="37"/>
      <c r="E63" s="37"/>
      <c r="F63" s="37"/>
      <c r="G63" s="37"/>
      <c r="H63" s="37"/>
      <c r="I63" s="37"/>
      <c r="J63" s="37"/>
      <c r="K63" s="37"/>
      <c r="L63" s="38">
        <v>0</v>
      </c>
      <c r="M63" s="38">
        <v>0</v>
      </c>
      <c r="N63" s="37"/>
      <c r="O63" s="37"/>
      <c r="P63" s="37"/>
      <c r="Q63" s="37"/>
      <c r="R63" s="37"/>
      <c r="S63" s="37"/>
      <c r="T63" s="1"/>
    </row>
    <row r="64" spans="1:20" x14ac:dyDescent="0.35">
      <c r="A64" s="31" t="s">
        <v>113</v>
      </c>
      <c r="B64" s="32" t="s">
        <v>123</v>
      </c>
      <c r="C64" s="33">
        <v>400</v>
      </c>
      <c r="D64" s="37"/>
      <c r="E64" s="37"/>
      <c r="F64" s="37"/>
      <c r="G64" s="37"/>
      <c r="H64" s="37"/>
      <c r="I64" s="37"/>
      <c r="J64" s="37"/>
      <c r="K64" s="37"/>
      <c r="L64" s="38">
        <v>1.335</v>
      </c>
      <c r="M64" s="38">
        <v>18.991</v>
      </c>
      <c r="N64" s="37"/>
      <c r="O64" s="37"/>
      <c r="P64" s="37"/>
      <c r="Q64" s="37"/>
      <c r="R64" s="37"/>
      <c r="S64" s="37"/>
      <c r="T64" s="1"/>
    </row>
    <row r="65" spans="1:20" x14ac:dyDescent="0.35">
      <c r="A65" s="31" t="s">
        <v>113</v>
      </c>
      <c r="B65" s="32" t="s">
        <v>124</v>
      </c>
      <c r="C65" s="33">
        <v>275</v>
      </c>
      <c r="D65" s="37"/>
      <c r="E65" s="37"/>
      <c r="F65" s="37"/>
      <c r="G65" s="37"/>
      <c r="H65" s="37"/>
      <c r="I65" s="37"/>
      <c r="J65" s="37"/>
      <c r="K65" s="37"/>
      <c r="L65" s="38">
        <v>0.53200000000000003</v>
      </c>
      <c r="M65" s="38">
        <v>24.763000000000002</v>
      </c>
      <c r="N65" s="37"/>
      <c r="O65" s="37"/>
      <c r="P65" s="37"/>
      <c r="Q65" s="37"/>
      <c r="R65" s="37"/>
      <c r="S65" s="37"/>
      <c r="T65" s="1"/>
    </row>
    <row r="66" spans="1:20" x14ac:dyDescent="0.35">
      <c r="A66" s="31" t="s">
        <v>113</v>
      </c>
      <c r="B66" s="32" t="s">
        <v>125</v>
      </c>
      <c r="C66" s="33">
        <v>400</v>
      </c>
      <c r="D66" s="37"/>
      <c r="E66" s="37"/>
      <c r="F66" s="37"/>
      <c r="G66" s="37"/>
      <c r="H66" s="37"/>
      <c r="I66" s="37"/>
      <c r="J66" s="37"/>
      <c r="K66" s="37"/>
      <c r="L66" s="38">
        <v>0.46400000000000002</v>
      </c>
      <c r="M66" s="38">
        <v>7.9690000000000003</v>
      </c>
      <c r="N66" s="37"/>
      <c r="O66" s="37"/>
      <c r="P66" s="37"/>
      <c r="Q66" s="37"/>
      <c r="R66" s="37"/>
      <c r="S66" s="37"/>
      <c r="T66" s="1"/>
    </row>
    <row r="67" spans="1:20" x14ac:dyDescent="0.35">
      <c r="A67" s="31" t="s">
        <v>113</v>
      </c>
      <c r="B67" s="32" t="s">
        <v>126</v>
      </c>
      <c r="C67" s="33">
        <v>400</v>
      </c>
      <c r="D67" s="37"/>
      <c r="E67" s="37"/>
      <c r="F67" s="37"/>
      <c r="G67" s="37"/>
      <c r="H67" s="37"/>
      <c r="I67" s="37"/>
      <c r="J67" s="37"/>
      <c r="K67" s="37"/>
      <c r="L67" s="38">
        <v>0.46600000000000003</v>
      </c>
      <c r="M67" s="38">
        <v>7.9809999999999999</v>
      </c>
      <c r="N67" s="37"/>
      <c r="O67" s="37"/>
      <c r="P67" s="37"/>
      <c r="Q67" s="37"/>
      <c r="R67" s="37"/>
      <c r="S67" s="37"/>
      <c r="T67" s="1"/>
    </row>
    <row r="68" spans="1:20" x14ac:dyDescent="0.35">
      <c r="A68" s="31" t="s">
        <v>113</v>
      </c>
      <c r="B68" s="32" t="s">
        <v>127</v>
      </c>
      <c r="C68" s="33">
        <v>400</v>
      </c>
      <c r="D68" s="37"/>
      <c r="E68" s="37"/>
      <c r="F68" s="37"/>
      <c r="G68" s="37"/>
      <c r="H68" s="37"/>
      <c r="I68" s="37"/>
      <c r="J68" s="37"/>
      <c r="K68" s="37"/>
      <c r="L68" s="38">
        <v>0.44700000000000001</v>
      </c>
      <c r="M68" s="38">
        <v>4.7729999999999997</v>
      </c>
      <c r="N68" s="37"/>
      <c r="O68" s="37"/>
      <c r="P68" s="37"/>
      <c r="Q68" s="37"/>
      <c r="R68" s="37"/>
      <c r="S68" s="37"/>
      <c r="T68" s="1"/>
    </row>
    <row r="69" spans="1:20" x14ac:dyDescent="0.35">
      <c r="A69" s="31" t="s">
        <v>113</v>
      </c>
      <c r="B69" s="32" t="s">
        <v>128</v>
      </c>
      <c r="C69" s="33">
        <v>400</v>
      </c>
      <c r="D69" s="37"/>
      <c r="E69" s="37"/>
      <c r="F69" s="37"/>
      <c r="G69" s="37"/>
      <c r="H69" s="37"/>
      <c r="I69" s="37"/>
      <c r="J69" s="37"/>
      <c r="K69" s="37"/>
      <c r="L69" s="38">
        <v>0.33</v>
      </c>
      <c r="M69" s="38">
        <v>3.577</v>
      </c>
      <c r="N69" s="37"/>
      <c r="O69" s="37"/>
      <c r="P69" s="37"/>
      <c r="Q69" s="37"/>
      <c r="R69" s="37"/>
      <c r="S69" s="37"/>
      <c r="T69" s="1"/>
    </row>
    <row r="70" spans="1:20" x14ac:dyDescent="0.35">
      <c r="A70" s="31" t="s">
        <v>113</v>
      </c>
      <c r="B70" s="32" t="s">
        <v>129</v>
      </c>
      <c r="C70" s="33">
        <v>400</v>
      </c>
      <c r="D70" s="37"/>
      <c r="E70" s="37"/>
      <c r="F70" s="37"/>
      <c r="G70" s="37"/>
      <c r="H70" s="37"/>
      <c r="I70" s="37"/>
      <c r="J70" s="37"/>
      <c r="K70" s="37"/>
      <c r="L70" s="38">
        <v>0.21</v>
      </c>
      <c r="M70" s="38">
        <v>2.3490000000000002</v>
      </c>
      <c r="N70" s="37"/>
      <c r="O70" s="37"/>
      <c r="P70" s="37"/>
      <c r="Q70" s="37"/>
      <c r="R70" s="37"/>
      <c r="S70" s="37"/>
      <c r="T70" s="1"/>
    </row>
    <row r="71" spans="1:20" x14ac:dyDescent="0.35">
      <c r="A71" s="31" t="s">
        <v>113</v>
      </c>
      <c r="B71" s="32" t="s">
        <v>130</v>
      </c>
      <c r="C71" s="33">
        <v>400</v>
      </c>
      <c r="D71" s="37"/>
      <c r="E71" s="37"/>
      <c r="F71" s="37"/>
      <c r="G71" s="37"/>
      <c r="H71" s="37"/>
      <c r="I71" s="37"/>
      <c r="J71" s="37"/>
      <c r="K71" s="37"/>
      <c r="L71" s="38">
        <v>1.3029999999999999</v>
      </c>
      <c r="M71" s="38">
        <v>17.896999999999998</v>
      </c>
      <c r="N71" s="37"/>
      <c r="O71" s="37"/>
      <c r="P71" s="37"/>
      <c r="Q71" s="37"/>
      <c r="R71" s="37"/>
      <c r="S71" s="37"/>
      <c r="T71" s="1"/>
    </row>
    <row r="72" spans="1:20" x14ac:dyDescent="0.35">
      <c r="A72" s="31" t="s">
        <v>113</v>
      </c>
      <c r="B72" s="32" t="s">
        <v>131</v>
      </c>
      <c r="C72" s="33">
        <v>400</v>
      </c>
      <c r="D72" s="37"/>
      <c r="E72" s="37"/>
      <c r="F72" s="37"/>
      <c r="G72" s="37"/>
      <c r="H72" s="37"/>
      <c r="I72" s="37"/>
      <c r="J72" s="37"/>
      <c r="K72" s="37"/>
      <c r="L72" s="38">
        <v>0.72099999999999997</v>
      </c>
      <c r="M72" s="38">
        <v>10.176</v>
      </c>
      <c r="N72" s="37"/>
      <c r="O72" s="37"/>
      <c r="P72" s="37"/>
      <c r="Q72" s="37"/>
      <c r="R72" s="37"/>
      <c r="S72" s="37"/>
      <c r="T72" s="1"/>
    </row>
    <row r="73" spans="1:20" x14ac:dyDescent="0.35">
      <c r="A73" s="31" t="s">
        <v>113</v>
      </c>
      <c r="B73" s="32" t="s">
        <v>132</v>
      </c>
      <c r="C73" s="33">
        <v>400</v>
      </c>
      <c r="D73" s="37"/>
      <c r="E73" s="37"/>
      <c r="F73" s="37"/>
      <c r="G73" s="37"/>
      <c r="H73" s="37"/>
      <c r="I73" s="37"/>
      <c r="J73" s="37"/>
      <c r="K73" s="37"/>
      <c r="L73" s="38">
        <v>1.7390000000000001</v>
      </c>
      <c r="M73" s="38">
        <v>24.849</v>
      </c>
      <c r="N73" s="37"/>
      <c r="O73" s="37"/>
      <c r="P73" s="37"/>
      <c r="Q73" s="37"/>
      <c r="R73" s="37"/>
      <c r="S73" s="37"/>
      <c r="T73" s="1"/>
    </row>
    <row r="74" spans="1:20" x14ac:dyDescent="0.35">
      <c r="A74" s="31" t="s">
        <v>113</v>
      </c>
      <c r="B74" s="32" t="s">
        <v>133</v>
      </c>
      <c r="C74" s="33">
        <v>400</v>
      </c>
      <c r="D74" s="37"/>
      <c r="E74" s="37"/>
      <c r="F74" s="37"/>
      <c r="G74" s="37"/>
      <c r="H74" s="37"/>
      <c r="I74" s="37"/>
      <c r="J74" s="37"/>
      <c r="K74" s="37"/>
      <c r="L74" s="38">
        <v>1.302</v>
      </c>
      <c r="M74" s="38">
        <v>16.800999999999998</v>
      </c>
      <c r="N74" s="37"/>
      <c r="O74" s="37"/>
      <c r="P74" s="37"/>
      <c r="Q74" s="37"/>
      <c r="R74" s="37"/>
      <c r="S74" s="37"/>
      <c r="T74" s="1"/>
    </row>
    <row r="75" spans="1:20" x14ac:dyDescent="0.35">
      <c r="A75" s="31" t="s">
        <v>113</v>
      </c>
      <c r="B75" s="32" t="s">
        <v>134</v>
      </c>
      <c r="C75" s="33">
        <v>400</v>
      </c>
      <c r="D75" s="37"/>
      <c r="E75" s="37"/>
      <c r="F75" s="37"/>
      <c r="G75" s="37"/>
      <c r="H75" s="37"/>
      <c r="I75" s="37"/>
      <c r="J75" s="37"/>
      <c r="K75" s="37"/>
      <c r="L75" s="38">
        <v>1.8029999999999999</v>
      </c>
      <c r="M75" s="38">
        <v>25.997</v>
      </c>
      <c r="N75" s="37"/>
      <c r="O75" s="37"/>
      <c r="P75" s="37"/>
      <c r="Q75" s="37"/>
      <c r="R75" s="37"/>
      <c r="S75" s="37"/>
      <c r="T75" s="1"/>
    </row>
    <row r="76" spans="1:20" x14ac:dyDescent="0.35">
      <c r="A76" s="31" t="s">
        <v>113</v>
      </c>
      <c r="B76" s="32" t="s">
        <v>135</v>
      </c>
      <c r="C76" s="33">
        <v>400</v>
      </c>
      <c r="D76" s="37"/>
      <c r="E76" s="37"/>
      <c r="F76" s="37"/>
      <c r="G76" s="37"/>
      <c r="H76" s="37"/>
      <c r="I76" s="37"/>
      <c r="J76" s="37"/>
      <c r="K76" s="37"/>
      <c r="L76" s="38">
        <v>1.2150000000000001</v>
      </c>
      <c r="M76" s="38">
        <v>17.831</v>
      </c>
      <c r="N76" s="37"/>
      <c r="O76" s="37"/>
      <c r="P76" s="37"/>
      <c r="Q76" s="37"/>
      <c r="R76" s="37"/>
      <c r="S76" s="37"/>
      <c r="T76" s="1"/>
    </row>
    <row r="77" spans="1:20" x14ac:dyDescent="0.35">
      <c r="A77" s="31" t="s">
        <v>113</v>
      </c>
      <c r="B77" s="32" t="s">
        <v>136</v>
      </c>
      <c r="C77" s="33">
        <v>400</v>
      </c>
      <c r="D77" s="37"/>
      <c r="E77" s="37"/>
      <c r="F77" s="37"/>
      <c r="G77" s="37"/>
      <c r="H77" s="37"/>
      <c r="I77" s="37"/>
      <c r="J77" s="37"/>
      <c r="K77" s="37"/>
      <c r="L77" s="38">
        <v>0.998</v>
      </c>
      <c r="M77" s="38">
        <v>16.052</v>
      </c>
      <c r="N77" s="37"/>
      <c r="O77" s="37"/>
      <c r="P77" s="37"/>
      <c r="Q77" s="37"/>
      <c r="R77" s="37"/>
      <c r="S77" s="37"/>
      <c r="T77" s="1"/>
    </row>
    <row r="78" spans="1:20" x14ac:dyDescent="0.35">
      <c r="A78" s="31" t="s">
        <v>113</v>
      </c>
      <c r="B78" s="32" t="s">
        <v>137</v>
      </c>
      <c r="C78" s="33">
        <v>400</v>
      </c>
      <c r="D78" s="37"/>
      <c r="E78" s="37"/>
      <c r="F78" s="37"/>
      <c r="G78" s="37"/>
      <c r="H78" s="37"/>
      <c r="I78" s="37"/>
      <c r="J78" s="37"/>
      <c r="K78" s="37"/>
      <c r="L78" s="38">
        <v>1.06</v>
      </c>
      <c r="M78" s="38">
        <v>16.422000000000001</v>
      </c>
      <c r="N78" s="37"/>
      <c r="O78" s="37"/>
      <c r="P78" s="37"/>
      <c r="Q78" s="37"/>
      <c r="R78" s="37"/>
      <c r="S78" s="37"/>
      <c r="T78" s="1"/>
    </row>
    <row r="79" spans="1:20" x14ac:dyDescent="0.35">
      <c r="A79" s="31" t="s">
        <v>113</v>
      </c>
      <c r="B79" s="32" t="s">
        <v>138</v>
      </c>
      <c r="C79" s="33">
        <v>400</v>
      </c>
      <c r="D79" s="37"/>
      <c r="E79" s="37"/>
      <c r="F79" s="37"/>
      <c r="G79" s="37"/>
      <c r="H79" s="37"/>
      <c r="I79" s="37"/>
      <c r="J79" s="37"/>
      <c r="K79" s="37"/>
      <c r="L79" s="38">
        <v>0.36499999999999999</v>
      </c>
      <c r="M79" s="38">
        <v>4.91</v>
      </c>
      <c r="N79" s="37"/>
      <c r="O79" s="37"/>
      <c r="P79" s="37"/>
      <c r="Q79" s="37"/>
      <c r="R79" s="37"/>
      <c r="S79" s="37"/>
      <c r="T79" s="1"/>
    </row>
    <row r="80" spans="1:20" x14ac:dyDescent="0.35">
      <c r="A80" s="31" t="s">
        <v>113</v>
      </c>
      <c r="B80" s="32" t="s">
        <v>139</v>
      </c>
      <c r="C80" s="33">
        <v>400</v>
      </c>
      <c r="D80" s="37"/>
      <c r="E80" s="37"/>
      <c r="F80" s="37"/>
      <c r="G80" s="37"/>
      <c r="H80" s="37"/>
      <c r="I80" s="37"/>
      <c r="J80" s="37"/>
      <c r="K80" s="37"/>
      <c r="L80" s="38">
        <v>0.36899999999999999</v>
      </c>
      <c r="M80" s="38">
        <v>5.0209999999999999</v>
      </c>
      <c r="N80" s="37"/>
      <c r="O80" s="37"/>
      <c r="P80" s="37"/>
      <c r="Q80" s="37"/>
      <c r="R80" s="37"/>
      <c r="S80" s="37"/>
      <c r="T80" s="1"/>
    </row>
    <row r="81" spans="1:20" x14ac:dyDescent="0.35">
      <c r="A81" s="27" t="s">
        <v>32</v>
      </c>
      <c r="B81" s="28" t="s">
        <v>140</v>
      </c>
      <c r="C81" s="29">
        <v>275</v>
      </c>
      <c r="D81" s="37"/>
      <c r="E81" s="37"/>
      <c r="F81" s="37"/>
      <c r="G81" s="37"/>
      <c r="H81" s="37"/>
      <c r="I81" s="37"/>
      <c r="J81" s="37"/>
      <c r="K81" s="37"/>
      <c r="L81" s="37"/>
      <c r="M81" s="37"/>
      <c r="N81" s="36">
        <v>0.53900000000000003</v>
      </c>
      <c r="O81" s="36">
        <v>7.2290000000000001</v>
      </c>
      <c r="P81" s="36">
        <v>0.41799999999999998</v>
      </c>
      <c r="Q81" s="36">
        <v>5.601</v>
      </c>
      <c r="R81" s="36">
        <v>0.42499999999999999</v>
      </c>
      <c r="S81" s="36">
        <v>5.7030000000000003</v>
      </c>
      <c r="T81" s="136"/>
    </row>
    <row r="82" spans="1:20" x14ac:dyDescent="0.35">
      <c r="A82" s="27" t="s">
        <v>32</v>
      </c>
      <c r="B82" s="28" t="s">
        <v>141</v>
      </c>
      <c r="C82" s="29">
        <v>275</v>
      </c>
      <c r="D82" s="37"/>
      <c r="E82" s="37"/>
      <c r="F82" s="37"/>
      <c r="G82" s="37"/>
      <c r="H82" s="37"/>
      <c r="I82" s="37"/>
      <c r="J82" s="37"/>
      <c r="K82" s="37"/>
      <c r="L82" s="37"/>
      <c r="M82" s="37"/>
      <c r="N82" s="36">
        <v>0.53900000000000003</v>
      </c>
      <c r="O82" s="36">
        <v>7.1820000000000004</v>
      </c>
      <c r="P82" s="36">
        <v>0.98899999999999999</v>
      </c>
      <c r="Q82" s="36">
        <v>13.19</v>
      </c>
      <c r="R82" s="36">
        <v>1.002</v>
      </c>
      <c r="S82" s="36">
        <v>13.367000000000001</v>
      </c>
      <c r="T82" s="1"/>
    </row>
    <row r="83" spans="1:20" x14ac:dyDescent="0.35">
      <c r="A83" s="27" t="s">
        <v>32</v>
      </c>
      <c r="B83" s="28" t="s">
        <v>142</v>
      </c>
      <c r="C83" s="29">
        <v>275</v>
      </c>
      <c r="D83" s="37"/>
      <c r="E83" s="37"/>
      <c r="F83" s="37"/>
      <c r="G83" s="37"/>
      <c r="H83" s="37"/>
      <c r="I83" s="37"/>
      <c r="J83" s="37"/>
      <c r="K83" s="37"/>
      <c r="L83" s="37"/>
      <c r="M83" s="37"/>
      <c r="N83" s="36">
        <v>1.044</v>
      </c>
      <c r="O83" s="36">
        <v>12.843999999999999</v>
      </c>
      <c r="P83" s="36">
        <v>1.1379999999999999</v>
      </c>
      <c r="Q83" s="36">
        <v>14.003</v>
      </c>
      <c r="R83" s="36">
        <v>1.153</v>
      </c>
      <c r="S83" s="36">
        <v>14.18</v>
      </c>
      <c r="T83" s="1"/>
    </row>
    <row r="84" spans="1:20" x14ac:dyDescent="0.35">
      <c r="A84" s="27" t="s">
        <v>32</v>
      </c>
      <c r="B84" s="28" t="s">
        <v>143</v>
      </c>
      <c r="C84" s="29">
        <v>275</v>
      </c>
      <c r="D84" s="37"/>
      <c r="E84" s="37"/>
      <c r="F84" s="37"/>
      <c r="G84" s="37"/>
      <c r="H84" s="37"/>
      <c r="I84" s="37"/>
      <c r="J84" s="37"/>
      <c r="K84" s="37"/>
      <c r="L84" s="37"/>
      <c r="M84" s="37"/>
      <c r="N84" s="36">
        <v>0.45200000000000001</v>
      </c>
      <c r="O84" s="36">
        <v>7.5279999999999996</v>
      </c>
      <c r="P84" s="36">
        <v>0.66600000000000004</v>
      </c>
      <c r="Q84" s="36">
        <v>11.1</v>
      </c>
      <c r="R84" s="36">
        <v>7.0999999999999994E-2</v>
      </c>
      <c r="S84" s="36">
        <v>1.1739999999999999</v>
      </c>
      <c r="T84" s="1"/>
    </row>
    <row r="85" spans="1:20" x14ac:dyDescent="0.35">
      <c r="A85" s="27" t="s">
        <v>32</v>
      </c>
      <c r="B85" s="28" t="s">
        <v>144</v>
      </c>
      <c r="C85" s="29">
        <v>275</v>
      </c>
      <c r="D85" s="37"/>
      <c r="E85" s="37"/>
      <c r="F85" s="37"/>
      <c r="G85" s="37"/>
      <c r="H85" s="37"/>
      <c r="I85" s="37"/>
      <c r="J85" s="37"/>
      <c r="K85" s="37"/>
      <c r="L85" s="37"/>
      <c r="M85" s="37"/>
      <c r="N85" s="36">
        <v>0.45900000000000002</v>
      </c>
      <c r="O85" s="36">
        <v>7.6639999999999997</v>
      </c>
      <c r="P85" s="36">
        <v>7.0000000000000007E-2</v>
      </c>
      <c r="Q85" s="36">
        <v>1.177</v>
      </c>
      <c r="R85" s="36">
        <v>0.68500000000000005</v>
      </c>
      <c r="S85" s="36">
        <v>11.455</v>
      </c>
      <c r="T85" s="1"/>
    </row>
    <row r="86" spans="1:20" x14ac:dyDescent="0.35">
      <c r="A86" s="27" t="s">
        <v>32</v>
      </c>
      <c r="B86" s="28" t="s">
        <v>145</v>
      </c>
      <c r="C86" s="29">
        <v>400</v>
      </c>
      <c r="D86" s="37"/>
      <c r="E86" s="37"/>
      <c r="F86" s="37"/>
      <c r="G86" s="37"/>
      <c r="H86" s="37"/>
      <c r="I86" s="37"/>
      <c r="J86" s="37"/>
      <c r="K86" s="37"/>
      <c r="L86" s="37"/>
      <c r="M86" s="37"/>
      <c r="N86" s="36">
        <v>0.41</v>
      </c>
      <c r="O86" s="36">
        <v>5.6520000000000001</v>
      </c>
      <c r="P86" s="36">
        <v>1.2609999999999999</v>
      </c>
      <c r="Q86" s="36">
        <v>17.361999999999998</v>
      </c>
      <c r="R86" s="36">
        <v>1.2709999999999999</v>
      </c>
      <c r="S86" s="36">
        <v>17.510999999999999</v>
      </c>
      <c r="T86" s="1"/>
    </row>
    <row r="87" spans="1:20" x14ac:dyDescent="0.35">
      <c r="A87" s="27" t="s">
        <v>32</v>
      </c>
      <c r="B87" s="55" t="s">
        <v>146</v>
      </c>
      <c r="C87" s="29">
        <v>275</v>
      </c>
      <c r="D87" s="37"/>
      <c r="E87" s="37"/>
      <c r="F87" s="37"/>
      <c r="G87" s="37"/>
      <c r="H87" s="37"/>
      <c r="I87" s="37"/>
      <c r="J87" s="37"/>
      <c r="K87" s="37"/>
      <c r="L87" s="37"/>
      <c r="M87" s="37"/>
      <c r="N87" s="36">
        <v>0.67700000000000005</v>
      </c>
      <c r="O87" s="36">
        <v>8.5190000000000001</v>
      </c>
      <c r="P87" s="36">
        <v>0.63600000000000001</v>
      </c>
      <c r="Q87" s="36">
        <v>8.0050000000000008</v>
      </c>
      <c r="R87" s="36">
        <v>0.64600000000000002</v>
      </c>
      <c r="S87" s="36">
        <v>8.1329999999999991</v>
      </c>
      <c r="T87" s="1"/>
    </row>
    <row r="88" spans="1:20" x14ac:dyDescent="0.35">
      <c r="A88" s="27" t="s">
        <v>32</v>
      </c>
      <c r="B88" s="28" t="s">
        <v>147</v>
      </c>
      <c r="C88" s="29">
        <v>400</v>
      </c>
      <c r="D88" s="37"/>
      <c r="E88" s="37"/>
      <c r="F88" s="37"/>
      <c r="G88" s="37"/>
      <c r="H88" s="37"/>
      <c r="I88" s="37"/>
      <c r="J88" s="37"/>
      <c r="K88" s="37"/>
      <c r="L88" s="37"/>
      <c r="M88" s="37"/>
      <c r="N88" s="36">
        <v>0.746</v>
      </c>
      <c r="O88" s="36">
        <v>10.881</v>
      </c>
      <c r="P88" s="36">
        <v>1.9630000000000001</v>
      </c>
      <c r="Q88" s="36">
        <v>28.648</v>
      </c>
      <c r="R88" s="36">
        <v>1.98</v>
      </c>
      <c r="S88" s="36">
        <v>28.882000000000001</v>
      </c>
      <c r="T88" s="1"/>
    </row>
    <row r="89" spans="1:20" x14ac:dyDescent="0.35">
      <c r="A89" s="28" t="s">
        <v>32</v>
      </c>
      <c r="B89" s="28" t="s">
        <v>148</v>
      </c>
      <c r="C89" s="29">
        <v>275</v>
      </c>
      <c r="D89" s="37"/>
      <c r="E89" s="37"/>
      <c r="F89" s="37"/>
      <c r="G89" s="37"/>
      <c r="H89" s="37"/>
      <c r="I89" s="37"/>
      <c r="J89" s="37"/>
      <c r="K89" s="37"/>
      <c r="L89" s="37"/>
      <c r="M89" s="37"/>
      <c r="N89" s="36">
        <v>1.2330000000000001</v>
      </c>
      <c r="O89" s="36">
        <v>16.962</v>
      </c>
      <c r="P89" s="36">
        <v>1.7849999999999999</v>
      </c>
      <c r="Q89" s="36">
        <v>24.544</v>
      </c>
      <c r="R89" s="36">
        <v>1.8069999999999999</v>
      </c>
      <c r="S89" s="36">
        <v>24.85</v>
      </c>
      <c r="T89" s="1"/>
    </row>
    <row r="90" spans="1:20" x14ac:dyDescent="0.35">
      <c r="A90" s="27" t="s">
        <v>32</v>
      </c>
      <c r="B90" s="28" t="s">
        <v>149</v>
      </c>
      <c r="C90" s="29">
        <v>275</v>
      </c>
      <c r="D90" s="37"/>
      <c r="E90" s="37"/>
      <c r="F90" s="37"/>
      <c r="G90" s="37"/>
      <c r="H90" s="37"/>
      <c r="I90" s="37"/>
      <c r="J90" s="37"/>
      <c r="K90" s="37"/>
      <c r="L90" s="37"/>
      <c r="M90" s="37"/>
      <c r="N90" s="36">
        <v>0.64</v>
      </c>
      <c r="O90" s="36">
        <v>7.8879999999999999</v>
      </c>
      <c r="P90" s="36">
        <v>0.871</v>
      </c>
      <c r="Q90" s="36">
        <v>10.742000000000001</v>
      </c>
      <c r="R90" s="36">
        <v>0.88400000000000001</v>
      </c>
      <c r="S90" s="36">
        <v>10.898</v>
      </c>
      <c r="T90" s="1"/>
    </row>
    <row r="91" spans="1:20" x14ac:dyDescent="0.35">
      <c r="A91" s="27" t="s">
        <v>32</v>
      </c>
      <c r="B91" s="28" t="s">
        <v>150</v>
      </c>
      <c r="C91" s="29">
        <v>400</v>
      </c>
      <c r="D91" s="37"/>
      <c r="E91" s="37"/>
      <c r="F91" s="37"/>
      <c r="G91" s="37"/>
      <c r="H91" s="37"/>
      <c r="I91" s="37"/>
      <c r="J91" s="37"/>
      <c r="K91" s="37"/>
      <c r="L91" s="37"/>
      <c r="M91" s="37"/>
      <c r="N91" s="36">
        <v>0.68700000000000006</v>
      </c>
      <c r="O91" s="36">
        <v>9.3260000000000005</v>
      </c>
      <c r="P91" s="36">
        <v>3.423</v>
      </c>
      <c r="Q91" s="36">
        <v>46.448</v>
      </c>
      <c r="R91" s="36">
        <v>3.452</v>
      </c>
      <c r="S91" s="36">
        <v>46.847999999999999</v>
      </c>
      <c r="T91" s="1"/>
    </row>
    <row r="92" spans="1:20" x14ac:dyDescent="0.35">
      <c r="A92" s="27" t="s">
        <v>32</v>
      </c>
      <c r="B92" s="28" t="s">
        <v>151</v>
      </c>
      <c r="C92" s="29">
        <v>275</v>
      </c>
      <c r="D92" s="37"/>
      <c r="E92" s="37"/>
      <c r="F92" s="37"/>
      <c r="G92" s="37"/>
      <c r="H92" s="37"/>
      <c r="I92" s="37"/>
      <c r="J92" s="37"/>
      <c r="K92" s="37"/>
      <c r="L92" s="37"/>
      <c r="M92" s="37"/>
      <c r="N92" s="36">
        <v>0.67200000000000004</v>
      </c>
      <c r="O92" s="36">
        <v>7.976</v>
      </c>
      <c r="P92" s="36">
        <v>0.79200000000000004</v>
      </c>
      <c r="Q92" s="36">
        <v>9.3960000000000008</v>
      </c>
      <c r="R92" s="36">
        <v>0.80400000000000005</v>
      </c>
      <c r="S92" s="36">
        <v>9.5389999999999997</v>
      </c>
      <c r="T92" s="1"/>
    </row>
    <row r="93" spans="1:20" x14ac:dyDescent="0.35">
      <c r="A93" s="27" t="s">
        <v>32</v>
      </c>
      <c r="B93" s="28" t="s">
        <v>152</v>
      </c>
      <c r="C93" s="29">
        <v>400</v>
      </c>
      <c r="D93" s="37"/>
      <c r="E93" s="37"/>
      <c r="F93" s="37"/>
      <c r="G93" s="37"/>
      <c r="H93" s="37"/>
      <c r="I93" s="37"/>
      <c r="J93" s="37"/>
      <c r="K93" s="37"/>
      <c r="L93" s="37"/>
      <c r="M93" s="37"/>
      <c r="N93" s="36">
        <v>0.82699999999999996</v>
      </c>
      <c r="O93" s="36">
        <v>11.814</v>
      </c>
      <c r="P93" s="36">
        <v>2.0960000000000001</v>
      </c>
      <c r="Q93" s="36">
        <v>29.934000000000001</v>
      </c>
      <c r="R93" s="36">
        <v>2.113</v>
      </c>
      <c r="S93" s="36">
        <v>30.17</v>
      </c>
      <c r="T93" s="1"/>
    </row>
    <row r="94" spans="1:20" x14ac:dyDescent="0.35">
      <c r="A94" s="27" t="s">
        <v>32</v>
      </c>
      <c r="B94" s="28" t="s">
        <v>153</v>
      </c>
      <c r="C94" s="29">
        <v>400</v>
      </c>
      <c r="D94" s="37"/>
      <c r="E94" s="37"/>
      <c r="F94" s="37"/>
      <c r="G94" s="37"/>
      <c r="H94" s="37"/>
      <c r="I94" s="37"/>
      <c r="J94" s="37"/>
      <c r="K94" s="37"/>
      <c r="L94" s="37"/>
      <c r="M94" s="37"/>
      <c r="N94" s="36">
        <v>0</v>
      </c>
      <c r="O94" s="36">
        <v>0</v>
      </c>
      <c r="P94" s="36">
        <v>1.772</v>
      </c>
      <c r="Q94" s="36">
        <v>24.591000000000001</v>
      </c>
      <c r="R94" s="36">
        <v>1.7869999999999999</v>
      </c>
      <c r="S94" s="36">
        <v>24.805</v>
      </c>
      <c r="T94" s="1"/>
    </row>
    <row r="95" spans="1:20" x14ac:dyDescent="0.35">
      <c r="A95" s="27" t="s">
        <v>32</v>
      </c>
      <c r="B95" s="28" t="s">
        <v>154</v>
      </c>
      <c r="C95" s="29">
        <v>275</v>
      </c>
      <c r="D95" s="37"/>
      <c r="E95" s="37"/>
      <c r="F95" s="37"/>
      <c r="G95" s="37"/>
      <c r="H95" s="37"/>
      <c r="I95" s="37"/>
      <c r="J95" s="37"/>
      <c r="K95" s="37"/>
      <c r="L95" s="37"/>
      <c r="M95" s="37"/>
      <c r="N95" s="36">
        <v>0.47499999999999998</v>
      </c>
      <c r="O95" s="36">
        <v>10.597</v>
      </c>
      <c r="P95" s="36">
        <v>1.7549999999999999</v>
      </c>
      <c r="Q95" s="36">
        <v>39.159999999999997</v>
      </c>
      <c r="R95" s="36">
        <v>1.77</v>
      </c>
      <c r="S95" s="36">
        <v>39.494999999999997</v>
      </c>
      <c r="T95" s="1"/>
    </row>
    <row r="96" spans="1:20" x14ac:dyDescent="0.35">
      <c r="A96" s="27" t="s">
        <v>32</v>
      </c>
      <c r="B96" s="28" t="s">
        <v>155</v>
      </c>
      <c r="C96" s="29">
        <v>400</v>
      </c>
      <c r="D96" s="37"/>
      <c r="E96" s="37"/>
      <c r="F96" s="37"/>
      <c r="G96" s="37"/>
      <c r="H96" s="37"/>
      <c r="I96" s="37"/>
      <c r="J96" s="37"/>
      <c r="K96" s="37"/>
      <c r="L96" s="37"/>
      <c r="M96" s="37"/>
      <c r="N96" s="36">
        <v>0.74199999999999999</v>
      </c>
      <c r="O96" s="36">
        <v>10.486000000000001</v>
      </c>
      <c r="P96" s="36">
        <v>2.7650000000000001</v>
      </c>
      <c r="Q96" s="36">
        <v>39.1</v>
      </c>
      <c r="R96" s="36">
        <v>2.7890000000000001</v>
      </c>
      <c r="S96" s="36">
        <v>39.436</v>
      </c>
      <c r="T96" s="1"/>
    </row>
    <row r="97" spans="1:20" x14ac:dyDescent="0.35">
      <c r="A97" s="27" t="s">
        <v>32</v>
      </c>
      <c r="B97" s="28" t="s">
        <v>156</v>
      </c>
      <c r="C97" s="29">
        <v>400</v>
      </c>
      <c r="D97" s="37"/>
      <c r="E97" s="37"/>
      <c r="F97" s="37"/>
      <c r="G97" s="37"/>
      <c r="H97" s="37"/>
      <c r="I97" s="37"/>
      <c r="J97" s="37"/>
      <c r="K97" s="37"/>
      <c r="L97" s="37"/>
      <c r="M97" s="37"/>
      <c r="N97" s="36">
        <v>0.247</v>
      </c>
      <c r="O97" s="36">
        <v>3.3159999999999998</v>
      </c>
      <c r="P97" s="36">
        <v>2.1880000000000002</v>
      </c>
      <c r="Q97" s="36">
        <v>29.399000000000001</v>
      </c>
      <c r="R97" s="36">
        <v>2.2080000000000002</v>
      </c>
      <c r="S97" s="36">
        <v>29.667000000000002</v>
      </c>
      <c r="T97" s="1"/>
    </row>
    <row r="98" spans="1:20" x14ac:dyDescent="0.35">
      <c r="A98" s="27" t="s">
        <v>32</v>
      </c>
      <c r="B98" s="28" t="s">
        <v>157</v>
      </c>
      <c r="C98" s="29">
        <v>275</v>
      </c>
      <c r="D98" s="37"/>
      <c r="E98" s="37"/>
      <c r="F98" s="37"/>
      <c r="G98" s="37"/>
      <c r="H98" s="37"/>
      <c r="I98" s="37"/>
      <c r="J98" s="37"/>
      <c r="K98" s="37"/>
      <c r="L98" s="37"/>
      <c r="M98" s="37"/>
      <c r="N98" s="36">
        <v>1.1319999999999999</v>
      </c>
      <c r="O98" s="36">
        <v>13.926</v>
      </c>
      <c r="P98" s="36">
        <v>1.252</v>
      </c>
      <c r="Q98" s="36">
        <v>15.403</v>
      </c>
      <c r="R98" s="36">
        <v>1.2669999999999999</v>
      </c>
      <c r="S98" s="36">
        <v>15.585000000000001</v>
      </c>
      <c r="T98" s="1"/>
    </row>
    <row r="99" spans="1:20" x14ac:dyDescent="0.35">
      <c r="A99" s="27" t="s">
        <v>32</v>
      </c>
      <c r="B99" s="28" t="s">
        <v>158</v>
      </c>
      <c r="C99" s="29">
        <v>275</v>
      </c>
      <c r="D99" s="37"/>
      <c r="E99" s="37"/>
      <c r="F99" s="37"/>
      <c r="G99" s="37"/>
      <c r="H99" s="37"/>
      <c r="I99" s="37"/>
      <c r="J99" s="37"/>
      <c r="K99" s="37"/>
      <c r="L99" s="37"/>
      <c r="M99" s="37"/>
      <c r="N99" s="36">
        <v>0.53500000000000003</v>
      </c>
      <c r="O99" s="36">
        <v>7.8849999999999998</v>
      </c>
      <c r="P99" s="36">
        <v>0.70299999999999996</v>
      </c>
      <c r="Q99" s="36">
        <v>10.364000000000001</v>
      </c>
      <c r="R99" s="36">
        <v>0</v>
      </c>
      <c r="S99" s="36">
        <v>0</v>
      </c>
      <c r="T99" s="1"/>
    </row>
    <row r="100" spans="1:20" x14ac:dyDescent="0.35">
      <c r="A100" s="27" t="s">
        <v>32</v>
      </c>
      <c r="B100" s="28" t="s">
        <v>159</v>
      </c>
      <c r="C100" s="29">
        <v>275</v>
      </c>
      <c r="D100" s="37"/>
      <c r="E100" s="37"/>
      <c r="F100" s="37"/>
      <c r="G100" s="37"/>
      <c r="H100" s="37"/>
      <c r="I100" s="37"/>
      <c r="J100" s="37"/>
      <c r="K100" s="37"/>
      <c r="L100" s="37"/>
      <c r="M100" s="37"/>
      <c r="N100" s="36">
        <v>0.54600000000000004</v>
      </c>
      <c r="O100" s="36">
        <v>8.0660000000000007</v>
      </c>
      <c r="P100" s="36">
        <v>0</v>
      </c>
      <c r="Q100" s="36">
        <v>0</v>
      </c>
      <c r="R100" s="36">
        <v>0.72799999999999998</v>
      </c>
      <c r="S100" s="36">
        <v>10.759</v>
      </c>
      <c r="T100" s="1"/>
    </row>
    <row r="101" spans="1:20" x14ac:dyDescent="0.35">
      <c r="A101" s="27" t="s">
        <v>32</v>
      </c>
      <c r="B101" s="28" t="s">
        <v>160</v>
      </c>
      <c r="C101" s="29">
        <v>275</v>
      </c>
      <c r="D101" s="37"/>
      <c r="E101" s="37"/>
      <c r="F101" s="37"/>
      <c r="G101" s="37"/>
      <c r="H101" s="37"/>
      <c r="I101" s="37"/>
      <c r="J101" s="37"/>
      <c r="K101" s="37"/>
      <c r="L101" s="37"/>
      <c r="M101" s="37"/>
      <c r="N101" s="36">
        <v>0.73399999999999999</v>
      </c>
      <c r="O101" s="36">
        <v>11.042999999999999</v>
      </c>
      <c r="P101" s="36">
        <v>0.93300000000000005</v>
      </c>
      <c r="Q101" s="36">
        <v>14.03</v>
      </c>
      <c r="R101" s="36">
        <v>0.94299999999999995</v>
      </c>
      <c r="S101" s="36">
        <v>14.18</v>
      </c>
      <c r="T101" s="1"/>
    </row>
    <row r="102" spans="1:20" x14ac:dyDescent="0.35">
      <c r="A102" s="27" t="s">
        <v>32</v>
      </c>
      <c r="B102" s="28" t="s">
        <v>161</v>
      </c>
      <c r="C102" s="29">
        <v>275</v>
      </c>
      <c r="D102" s="37"/>
      <c r="E102" s="37"/>
      <c r="F102" s="37"/>
      <c r="G102" s="37"/>
      <c r="H102" s="37"/>
      <c r="I102" s="37"/>
      <c r="J102" s="37"/>
      <c r="K102" s="37"/>
      <c r="L102" s="37"/>
      <c r="M102" s="37"/>
      <c r="N102" s="36">
        <v>1.044</v>
      </c>
      <c r="O102" s="36">
        <v>15.717000000000001</v>
      </c>
      <c r="P102" s="36">
        <v>1.361</v>
      </c>
      <c r="Q102" s="36">
        <v>20.501999999999999</v>
      </c>
      <c r="R102" s="36">
        <v>1.375</v>
      </c>
      <c r="S102" s="36">
        <v>20.712</v>
      </c>
      <c r="T102" s="1"/>
    </row>
    <row r="103" spans="1:20" x14ac:dyDescent="0.35">
      <c r="A103" s="27" t="s">
        <v>32</v>
      </c>
      <c r="B103" s="28" t="s">
        <v>162</v>
      </c>
      <c r="C103" s="29">
        <v>275</v>
      </c>
      <c r="D103" s="37"/>
      <c r="E103" s="37"/>
      <c r="F103" s="37"/>
      <c r="G103" s="37"/>
      <c r="H103" s="37"/>
      <c r="I103" s="37"/>
      <c r="J103" s="37"/>
      <c r="K103" s="37"/>
      <c r="L103" s="37"/>
      <c r="M103" s="37"/>
      <c r="N103" s="36">
        <v>0.89700000000000002</v>
      </c>
      <c r="O103" s="36">
        <v>14.808</v>
      </c>
      <c r="P103" s="36">
        <v>1.208</v>
      </c>
      <c r="Q103" s="36">
        <v>19.943999999999999</v>
      </c>
      <c r="R103" s="36">
        <v>1.22</v>
      </c>
      <c r="S103" s="36">
        <v>20.146000000000001</v>
      </c>
      <c r="T103" s="1"/>
    </row>
    <row r="104" spans="1:20" x14ac:dyDescent="0.35">
      <c r="A104" s="27" t="s">
        <v>32</v>
      </c>
      <c r="B104" s="28" t="s">
        <v>163</v>
      </c>
      <c r="C104" s="29">
        <v>275</v>
      </c>
      <c r="D104" s="37"/>
      <c r="E104" s="37"/>
      <c r="F104" s="37"/>
      <c r="G104" s="37"/>
      <c r="H104" s="37"/>
      <c r="I104" s="37"/>
      <c r="J104" s="37"/>
      <c r="K104" s="37"/>
      <c r="L104" s="37"/>
      <c r="M104" s="37"/>
      <c r="N104" s="36">
        <v>0.878</v>
      </c>
      <c r="O104" s="36">
        <v>12.27</v>
      </c>
      <c r="P104" s="36">
        <v>1.1180000000000001</v>
      </c>
      <c r="Q104" s="36">
        <v>15.629</v>
      </c>
      <c r="R104" s="36">
        <v>1.1299999999999999</v>
      </c>
      <c r="S104" s="36">
        <v>15.795</v>
      </c>
      <c r="T104" s="1"/>
    </row>
    <row r="105" spans="1:20" x14ac:dyDescent="0.35">
      <c r="A105" s="27" t="s">
        <v>32</v>
      </c>
      <c r="B105" s="28" t="s">
        <v>164</v>
      </c>
      <c r="C105" s="29">
        <v>275</v>
      </c>
      <c r="D105" s="37"/>
      <c r="E105" s="37"/>
      <c r="F105" s="37"/>
      <c r="G105" s="37"/>
      <c r="H105" s="37"/>
      <c r="I105" s="37"/>
      <c r="J105" s="37"/>
      <c r="K105" s="37"/>
      <c r="L105" s="37"/>
      <c r="M105" s="37"/>
      <c r="N105" s="36">
        <v>0.71599999999999997</v>
      </c>
      <c r="O105" s="36">
        <v>11.127000000000001</v>
      </c>
      <c r="P105" s="36">
        <v>0.94899999999999995</v>
      </c>
      <c r="Q105" s="36">
        <v>14.760999999999999</v>
      </c>
      <c r="R105" s="36">
        <v>0.95899999999999996</v>
      </c>
      <c r="S105" s="36">
        <v>14.916</v>
      </c>
      <c r="T105" s="1"/>
    </row>
    <row r="106" spans="1:20" x14ac:dyDescent="0.35">
      <c r="A106" s="27" t="s">
        <v>32</v>
      </c>
      <c r="B106" s="28" t="s">
        <v>165</v>
      </c>
      <c r="C106" s="29">
        <v>400</v>
      </c>
      <c r="D106" s="37"/>
      <c r="E106" s="37"/>
      <c r="F106" s="37"/>
      <c r="G106" s="37"/>
      <c r="H106" s="37"/>
      <c r="I106" s="37"/>
      <c r="J106" s="37"/>
      <c r="K106" s="37"/>
      <c r="L106" s="37"/>
      <c r="M106" s="37"/>
      <c r="N106" s="36">
        <v>0.874</v>
      </c>
      <c r="O106" s="36">
        <v>13.393000000000001</v>
      </c>
      <c r="P106" s="36">
        <v>1.875</v>
      </c>
      <c r="Q106" s="36">
        <v>28.739000000000001</v>
      </c>
      <c r="R106" s="36">
        <v>1.891</v>
      </c>
      <c r="S106" s="36">
        <v>28.981999999999999</v>
      </c>
      <c r="T106" s="1"/>
    </row>
    <row r="107" spans="1:20" x14ac:dyDescent="0.35">
      <c r="A107" s="1"/>
      <c r="B107" s="1"/>
      <c r="C107" s="1"/>
      <c r="D107" s="90"/>
      <c r="E107" s="90"/>
      <c r="F107" s="90"/>
      <c r="G107" s="90"/>
      <c r="H107" s="90"/>
      <c r="I107" s="90"/>
      <c r="J107" s="90"/>
      <c r="K107" s="90"/>
      <c r="L107" s="90"/>
      <c r="M107" s="90"/>
      <c r="N107" s="90"/>
      <c r="O107" s="90"/>
      <c r="P107" s="90"/>
      <c r="Q107" s="90"/>
      <c r="R107" s="90"/>
      <c r="S107" s="90"/>
      <c r="T107" s="1"/>
    </row>
    <row r="108" spans="1:20" hidden="1" x14ac:dyDescent="0.35">
      <c r="D108" s="35"/>
      <c r="E108" s="35"/>
      <c r="F108" s="35"/>
      <c r="G108" s="35"/>
      <c r="H108" s="35"/>
      <c r="I108" s="35"/>
      <c r="J108" s="35"/>
      <c r="K108" s="35"/>
      <c r="L108" s="35"/>
      <c r="M108" s="35"/>
      <c r="N108" s="35"/>
      <c r="O108" s="35"/>
      <c r="P108" s="35"/>
      <c r="Q108" s="35"/>
      <c r="R108" s="35"/>
      <c r="S108" s="35"/>
    </row>
    <row r="109" spans="1:20" hidden="1" x14ac:dyDescent="0.35">
      <c r="D109" s="35"/>
      <c r="E109" s="35"/>
      <c r="F109" s="35"/>
      <c r="G109" s="35"/>
      <c r="H109" s="35"/>
      <c r="I109" s="35"/>
      <c r="J109" s="35"/>
      <c r="K109" s="35"/>
      <c r="L109" s="35"/>
      <c r="M109" s="35"/>
      <c r="N109" s="35"/>
      <c r="O109" s="35"/>
      <c r="P109" s="35"/>
      <c r="Q109" s="35"/>
      <c r="R109" s="35"/>
      <c r="S109" s="35"/>
    </row>
    <row r="110" spans="1:20" hidden="1" x14ac:dyDescent="0.35">
      <c r="D110" s="35"/>
      <c r="E110" s="35"/>
      <c r="F110" s="35"/>
      <c r="G110" s="35"/>
      <c r="H110" s="35"/>
      <c r="I110" s="35"/>
      <c r="J110" s="35"/>
      <c r="K110" s="35"/>
      <c r="L110" s="35"/>
      <c r="M110" s="35"/>
      <c r="N110" s="35"/>
      <c r="O110" s="35"/>
      <c r="P110" s="35"/>
      <c r="Q110" s="35"/>
      <c r="R110" s="35"/>
      <c r="S110" s="35"/>
    </row>
  </sheetData>
  <sheetProtection algorithmName="SHA-512" hashValue="niU/cMqms15SMnyPZiZ2avYznE5wk4WAqh/6KXn8YaBLI12FP0O1/pNXqrDdMngi3rem/jZvS24ULPVnAo4idw==" saltValue="XCccrskxg2QDrfsSs8PqLg==" spinCount="100000" sheet="1" objects="1" scenarios="1"/>
  <mergeCells count="12">
    <mergeCell ref="D1:S1"/>
    <mergeCell ref="R2:S2"/>
    <mergeCell ref="N2:O2"/>
    <mergeCell ref="P2:Q2"/>
    <mergeCell ref="A2:A3"/>
    <mergeCell ref="B2:B3"/>
    <mergeCell ref="C2:C3"/>
    <mergeCell ref="L2:M2"/>
    <mergeCell ref="D2:E2"/>
    <mergeCell ref="F2:G2"/>
    <mergeCell ref="H2:I2"/>
    <mergeCell ref="J2:K2"/>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5DE461-EFB8-4A81-B0D7-2FEAA8F057CE}">
  <dimension ref="A1:X106"/>
  <sheetViews>
    <sheetView zoomScaleNormal="100" workbookViewId="0"/>
  </sheetViews>
  <sheetFormatPr defaultColWidth="0" defaultRowHeight="14.5" zeroHeight="1" x14ac:dyDescent="0.35"/>
  <cols>
    <col min="1" max="1" width="21.54296875" bestFit="1" customWidth="1"/>
    <col min="2" max="2" width="28.1796875" style="26" customWidth="1"/>
    <col min="3" max="3" width="15.453125" bestFit="1" customWidth="1"/>
    <col min="4" max="4" width="13.54296875" customWidth="1"/>
    <col min="5" max="5" width="14.54296875" customWidth="1"/>
    <col min="6" max="6" width="13.81640625" customWidth="1"/>
    <col min="7" max="7" width="13" customWidth="1"/>
    <col min="8" max="8" width="13.54296875" customWidth="1"/>
    <col min="9" max="9" width="12.1796875" customWidth="1"/>
    <col min="10" max="10" width="14.81640625" customWidth="1"/>
    <col min="11" max="11" width="11.453125" customWidth="1"/>
    <col min="12" max="12" width="8.7265625" customWidth="1"/>
    <col min="13" max="24" width="0" hidden="1" customWidth="1"/>
    <col min="25" max="16384" width="8.7265625" hidden="1"/>
  </cols>
  <sheetData>
    <row r="1" spans="1:14" x14ac:dyDescent="0.35">
      <c r="D1" s="199" t="s">
        <v>169</v>
      </c>
      <c r="E1" s="200"/>
      <c r="F1" s="200"/>
      <c r="G1" s="200"/>
      <c r="H1" s="200"/>
      <c r="I1" s="200"/>
      <c r="J1" s="200"/>
      <c r="K1" s="200"/>
      <c r="L1" s="1"/>
    </row>
    <row r="2" spans="1:14" s="46" customFormat="1" ht="29" x14ac:dyDescent="0.35">
      <c r="A2" s="45" t="s">
        <v>24</v>
      </c>
      <c r="B2" s="54" t="str">
        <f>'2. System Impedance'!B1</f>
        <v>Substation / Nodes</v>
      </c>
      <c r="C2" s="47" t="str">
        <f>'2. System Impedance'!C1</f>
        <v>Voltage Level (kV)</v>
      </c>
      <c r="D2" s="47" t="s">
        <v>34</v>
      </c>
      <c r="E2" s="47" t="s">
        <v>35</v>
      </c>
      <c r="F2" s="47" t="s">
        <v>36</v>
      </c>
      <c r="G2" s="47" t="s">
        <v>170</v>
      </c>
      <c r="H2" s="47" t="s">
        <v>38</v>
      </c>
      <c r="I2" s="47" t="s">
        <v>153</v>
      </c>
      <c r="J2" s="47" t="s">
        <v>171</v>
      </c>
      <c r="K2" s="47" t="s">
        <v>172</v>
      </c>
      <c r="L2" s="84"/>
    </row>
    <row r="3" spans="1:14" x14ac:dyDescent="0.35">
      <c r="A3" s="27" t="s">
        <v>62</v>
      </c>
      <c r="B3" s="28" t="s">
        <v>63</v>
      </c>
      <c r="C3" s="29">
        <v>275</v>
      </c>
      <c r="D3" s="30">
        <v>0.48</v>
      </c>
      <c r="E3" s="94"/>
      <c r="F3" s="9"/>
      <c r="G3" s="9"/>
      <c r="H3" s="9"/>
      <c r="I3" s="9"/>
      <c r="J3" s="9"/>
      <c r="K3" s="9"/>
      <c r="L3" s="1"/>
    </row>
    <row r="4" spans="1:14" x14ac:dyDescent="0.35">
      <c r="A4" s="27" t="s">
        <v>62</v>
      </c>
      <c r="B4" s="28" t="s">
        <v>64</v>
      </c>
      <c r="C4" s="29">
        <v>400</v>
      </c>
      <c r="D4" s="30">
        <v>0.46</v>
      </c>
      <c r="E4" s="9"/>
      <c r="F4" s="9"/>
      <c r="G4" s="9"/>
      <c r="H4" s="9"/>
      <c r="I4" s="9"/>
      <c r="J4" s="9"/>
      <c r="K4" s="9"/>
      <c r="L4" s="1"/>
    </row>
    <row r="5" spans="1:14" x14ac:dyDescent="0.35">
      <c r="A5" s="28" t="s">
        <v>62</v>
      </c>
      <c r="B5" s="28" t="s">
        <v>65</v>
      </c>
      <c r="C5" s="29">
        <v>275</v>
      </c>
      <c r="D5" s="30">
        <v>0.39</v>
      </c>
      <c r="E5" s="9"/>
      <c r="F5" s="9"/>
      <c r="G5" s="9"/>
      <c r="H5" s="9"/>
      <c r="I5" s="9"/>
      <c r="J5" s="9"/>
      <c r="K5" s="9"/>
      <c r="L5" s="1"/>
    </row>
    <row r="6" spans="1:14" x14ac:dyDescent="0.35">
      <c r="A6" s="27" t="s">
        <v>62</v>
      </c>
      <c r="B6" s="28" t="s">
        <v>66</v>
      </c>
      <c r="C6" s="29">
        <v>275</v>
      </c>
      <c r="D6" s="30">
        <v>0.54</v>
      </c>
      <c r="E6" s="9"/>
      <c r="F6" s="9"/>
      <c r="G6" s="9"/>
      <c r="H6" s="9"/>
      <c r="I6" s="9"/>
      <c r="J6" s="9"/>
      <c r="K6" s="9"/>
      <c r="L6" s="1"/>
    </row>
    <row r="7" spans="1:14" x14ac:dyDescent="0.35">
      <c r="A7" s="27" t="s">
        <v>62</v>
      </c>
      <c r="B7" s="28" t="s">
        <v>67</v>
      </c>
      <c r="C7" s="29">
        <v>275</v>
      </c>
      <c r="D7" s="30">
        <v>0.54</v>
      </c>
      <c r="E7" s="9"/>
      <c r="F7" s="9"/>
      <c r="G7" s="9"/>
      <c r="H7" s="9"/>
      <c r="I7" s="9"/>
      <c r="J7" s="9"/>
      <c r="K7" s="9"/>
      <c r="L7" s="1"/>
    </row>
    <row r="8" spans="1:14" x14ac:dyDescent="0.35">
      <c r="A8" s="27" t="s">
        <v>62</v>
      </c>
      <c r="B8" s="28" t="s">
        <v>68</v>
      </c>
      <c r="C8" s="29">
        <v>275</v>
      </c>
      <c r="D8" s="30">
        <v>0.6</v>
      </c>
      <c r="E8" s="9"/>
      <c r="F8" s="9"/>
      <c r="G8" s="9"/>
      <c r="H8" s="9"/>
      <c r="I8" s="9"/>
      <c r="J8" s="9"/>
      <c r="K8" s="9"/>
      <c r="L8" s="1"/>
    </row>
    <row r="9" spans="1:14" x14ac:dyDescent="0.35">
      <c r="A9" s="27" t="s">
        <v>62</v>
      </c>
      <c r="B9" s="28" t="s">
        <v>69</v>
      </c>
      <c r="C9" s="29">
        <v>275</v>
      </c>
      <c r="D9" s="30">
        <v>0.61</v>
      </c>
      <c r="E9" s="9"/>
      <c r="F9" s="9"/>
      <c r="G9" s="9"/>
      <c r="H9" s="9"/>
      <c r="I9" s="9"/>
      <c r="J9" s="9"/>
      <c r="K9" s="9"/>
      <c r="L9" s="1"/>
    </row>
    <row r="10" spans="1:14" x14ac:dyDescent="0.35">
      <c r="A10" s="27" t="s">
        <v>62</v>
      </c>
      <c r="B10" s="28" t="s">
        <v>70</v>
      </c>
      <c r="C10" s="29">
        <v>275</v>
      </c>
      <c r="D10" s="30">
        <v>0.62</v>
      </c>
      <c r="E10" s="9"/>
      <c r="F10" s="9"/>
      <c r="G10" s="9"/>
      <c r="H10" s="9"/>
      <c r="I10" s="9"/>
      <c r="J10" s="9"/>
      <c r="K10" s="9"/>
      <c r="L10" s="1"/>
      <c r="N10" s="46"/>
    </row>
    <row r="11" spans="1:14" x14ac:dyDescent="0.35">
      <c r="A11" s="27" t="s">
        <v>62</v>
      </c>
      <c r="B11" s="28" t="s">
        <v>71</v>
      </c>
      <c r="C11" s="29">
        <v>400</v>
      </c>
      <c r="D11" s="30">
        <v>1</v>
      </c>
      <c r="E11" s="9"/>
      <c r="F11" s="9"/>
      <c r="G11" s="9"/>
      <c r="H11" s="9"/>
      <c r="I11" s="9"/>
      <c r="J11" s="9"/>
      <c r="K11" s="9"/>
      <c r="L11" s="1"/>
      <c r="N11" s="46"/>
    </row>
    <row r="12" spans="1:14" x14ac:dyDescent="0.35">
      <c r="A12" s="27" t="s">
        <v>62</v>
      </c>
      <c r="B12" s="28" t="s">
        <v>72</v>
      </c>
      <c r="C12" s="29">
        <v>275</v>
      </c>
      <c r="D12" s="30">
        <v>0.54</v>
      </c>
      <c r="E12" s="9"/>
      <c r="F12" s="9"/>
      <c r="G12" s="9"/>
      <c r="H12" s="9"/>
      <c r="I12" s="9"/>
      <c r="J12" s="9"/>
      <c r="K12" s="9"/>
      <c r="L12" s="1"/>
      <c r="N12" s="46"/>
    </row>
    <row r="13" spans="1:14" x14ac:dyDescent="0.35">
      <c r="A13" s="27" t="s">
        <v>62</v>
      </c>
      <c r="B13" s="28" t="s">
        <v>73</v>
      </c>
      <c r="C13" s="29">
        <v>400</v>
      </c>
      <c r="D13" s="30">
        <v>0.55000000000000004</v>
      </c>
      <c r="E13" s="9"/>
      <c r="F13" s="9"/>
      <c r="G13" s="9"/>
      <c r="H13" s="9"/>
      <c r="I13" s="9"/>
      <c r="J13" s="9"/>
      <c r="K13" s="9"/>
      <c r="L13" s="1"/>
    </row>
    <row r="14" spans="1:14" x14ac:dyDescent="0.35">
      <c r="A14" s="27" t="s">
        <v>62</v>
      </c>
      <c r="B14" s="28" t="s">
        <v>74</v>
      </c>
      <c r="C14" s="29">
        <v>275</v>
      </c>
      <c r="D14" s="30">
        <v>0.61</v>
      </c>
      <c r="E14" s="9"/>
      <c r="F14" s="9"/>
      <c r="G14" s="9"/>
      <c r="H14" s="9"/>
      <c r="I14" s="9"/>
      <c r="J14" s="9"/>
      <c r="K14" s="9"/>
      <c r="L14" s="1"/>
    </row>
    <row r="15" spans="1:14" x14ac:dyDescent="0.35">
      <c r="A15" s="27" t="s">
        <v>62</v>
      </c>
      <c r="B15" s="28" t="s">
        <v>75</v>
      </c>
      <c r="C15" s="29">
        <v>400</v>
      </c>
      <c r="D15" s="30">
        <v>0.61</v>
      </c>
      <c r="E15" s="9"/>
      <c r="F15" s="9"/>
      <c r="G15" s="9"/>
      <c r="H15" s="9"/>
      <c r="I15" s="9"/>
      <c r="J15" s="9"/>
      <c r="K15" s="9"/>
      <c r="L15" s="1"/>
    </row>
    <row r="16" spans="1:14" x14ac:dyDescent="0.35">
      <c r="A16" s="27" t="s">
        <v>62</v>
      </c>
      <c r="B16" s="28" t="s">
        <v>21</v>
      </c>
      <c r="C16" s="29">
        <v>275</v>
      </c>
      <c r="D16" s="30">
        <v>0.59</v>
      </c>
      <c r="E16" s="9"/>
      <c r="F16" s="9"/>
      <c r="G16" s="9"/>
      <c r="H16" s="9"/>
      <c r="I16" s="9"/>
      <c r="J16" s="9"/>
      <c r="K16" s="9"/>
      <c r="L16" s="1"/>
    </row>
    <row r="17" spans="1:12" x14ac:dyDescent="0.35">
      <c r="A17" s="27" t="s">
        <v>62</v>
      </c>
      <c r="B17" s="28" t="s">
        <v>76</v>
      </c>
      <c r="C17" s="29">
        <v>400</v>
      </c>
      <c r="D17" s="30">
        <v>0.38</v>
      </c>
      <c r="E17" s="9"/>
      <c r="F17" s="9"/>
      <c r="G17" s="9"/>
      <c r="H17" s="9"/>
      <c r="I17" s="9"/>
      <c r="J17" s="9"/>
      <c r="K17" s="9"/>
      <c r="L17" s="1"/>
    </row>
    <row r="18" spans="1:12" x14ac:dyDescent="0.35">
      <c r="A18" s="27" t="s">
        <v>62</v>
      </c>
      <c r="B18" s="28" t="s">
        <v>77</v>
      </c>
      <c r="C18" s="29">
        <v>275</v>
      </c>
      <c r="D18" s="30">
        <v>0.6</v>
      </c>
      <c r="E18" s="9"/>
      <c r="F18" s="9"/>
      <c r="G18" s="9"/>
      <c r="H18" s="9"/>
      <c r="I18" s="9"/>
      <c r="J18" s="9"/>
      <c r="K18" s="9"/>
      <c r="L18" s="1"/>
    </row>
    <row r="19" spans="1:12" x14ac:dyDescent="0.35">
      <c r="A19" s="27" t="s">
        <v>62</v>
      </c>
      <c r="B19" s="28" t="s">
        <v>78</v>
      </c>
      <c r="C19" s="29">
        <v>275</v>
      </c>
      <c r="D19" s="30">
        <v>0.55000000000000004</v>
      </c>
      <c r="E19" s="9"/>
      <c r="F19" s="9"/>
      <c r="G19" s="9"/>
      <c r="H19" s="9"/>
      <c r="I19" s="9"/>
      <c r="J19" s="9"/>
      <c r="K19" s="9"/>
      <c r="L19" s="1"/>
    </row>
    <row r="20" spans="1:12" x14ac:dyDescent="0.35">
      <c r="A20" s="27" t="s">
        <v>62</v>
      </c>
      <c r="B20" s="28" t="s">
        <v>79</v>
      </c>
      <c r="C20" s="29">
        <v>400</v>
      </c>
      <c r="D20" s="30">
        <v>0.55000000000000004</v>
      </c>
      <c r="E20" s="9"/>
      <c r="F20" s="9"/>
      <c r="G20" s="9"/>
      <c r="H20" s="9"/>
      <c r="I20" s="9"/>
      <c r="J20" s="9"/>
      <c r="K20" s="9"/>
      <c r="L20" s="1"/>
    </row>
    <row r="21" spans="1:12" x14ac:dyDescent="0.35">
      <c r="A21" s="27" t="s">
        <v>62</v>
      </c>
      <c r="B21" s="28" t="s">
        <v>80</v>
      </c>
      <c r="C21" s="29">
        <v>275</v>
      </c>
      <c r="D21" s="30">
        <v>0.44</v>
      </c>
      <c r="E21" s="9"/>
      <c r="F21" s="9"/>
      <c r="G21" s="9"/>
      <c r="H21" s="9"/>
      <c r="I21" s="9"/>
      <c r="J21" s="9"/>
      <c r="K21" s="9"/>
      <c r="L21" s="1"/>
    </row>
    <row r="22" spans="1:12" x14ac:dyDescent="0.35">
      <c r="A22" s="27" t="s">
        <v>62</v>
      </c>
      <c r="B22" s="28" t="s">
        <v>81</v>
      </c>
      <c r="C22" s="29">
        <v>400</v>
      </c>
      <c r="D22" s="30">
        <v>0.47</v>
      </c>
      <c r="E22" s="9"/>
      <c r="F22" s="9"/>
      <c r="G22" s="9"/>
      <c r="H22" s="9"/>
      <c r="I22" s="9"/>
      <c r="J22" s="9"/>
      <c r="K22" s="9"/>
      <c r="L22" s="1"/>
    </row>
    <row r="23" spans="1:12" x14ac:dyDescent="0.35">
      <c r="A23" s="27" t="s">
        <v>62</v>
      </c>
      <c r="B23" s="28" t="s">
        <v>82</v>
      </c>
      <c r="C23" s="29">
        <v>275</v>
      </c>
      <c r="D23" s="30">
        <v>0.55000000000000004</v>
      </c>
      <c r="E23" s="9"/>
      <c r="F23" s="9"/>
      <c r="G23" s="9"/>
      <c r="H23" s="9"/>
      <c r="I23" s="9"/>
      <c r="J23" s="9"/>
      <c r="K23" s="9"/>
      <c r="L23" s="1"/>
    </row>
    <row r="24" spans="1:12" x14ac:dyDescent="0.35">
      <c r="A24" s="27" t="s">
        <v>62</v>
      </c>
      <c r="B24" s="28" t="s">
        <v>83</v>
      </c>
      <c r="C24" s="29">
        <v>275</v>
      </c>
      <c r="D24" s="30">
        <v>0.53</v>
      </c>
      <c r="E24" s="9"/>
      <c r="F24" s="9"/>
      <c r="G24" s="9"/>
      <c r="H24" s="9"/>
      <c r="I24" s="9"/>
      <c r="J24" s="9"/>
      <c r="K24" s="9"/>
      <c r="L24" s="1"/>
    </row>
    <row r="25" spans="1:12" x14ac:dyDescent="0.35">
      <c r="A25" s="27" t="s">
        <v>62</v>
      </c>
      <c r="B25" s="28" t="s">
        <v>84</v>
      </c>
      <c r="C25" s="29">
        <v>275</v>
      </c>
      <c r="D25" s="30">
        <v>0.56999999999999995</v>
      </c>
      <c r="E25" s="9"/>
      <c r="F25" s="9"/>
      <c r="G25" s="9"/>
      <c r="H25" s="9"/>
      <c r="I25" s="9"/>
      <c r="J25" s="9"/>
      <c r="K25" s="9"/>
      <c r="L25" s="1"/>
    </row>
    <row r="26" spans="1:12" x14ac:dyDescent="0.35">
      <c r="A26" s="31" t="s">
        <v>85</v>
      </c>
      <c r="B26" s="32" t="s">
        <v>36</v>
      </c>
      <c r="C26" s="33">
        <v>400</v>
      </c>
      <c r="D26" s="9"/>
      <c r="E26" s="34">
        <v>0.42</v>
      </c>
      <c r="F26" s="34">
        <v>1</v>
      </c>
      <c r="G26" s="94"/>
      <c r="H26" s="94"/>
      <c r="I26" s="9"/>
      <c r="J26" s="9"/>
      <c r="K26" s="9"/>
      <c r="L26" s="1"/>
    </row>
    <row r="27" spans="1:12" x14ac:dyDescent="0.35">
      <c r="A27" s="31" t="s">
        <v>85</v>
      </c>
      <c r="B27" s="71" t="s">
        <v>86</v>
      </c>
      <c r="C27" s="33">
        <v>400</v>
      </c>
      <c r="D27" s="9"/>
      <c r="E27" s="34">
        <v>0.35</v>
      </c>
      <c r="F27" s="34">
        <v>0.38</v>
      </c>
      <c r="G27" s="9"/>
      <c r="H27" s="9"/>
      <c r="I27" s="9"/>
      <c r="J27" s="9"/>
      <c r="K27" s="9"/>
      <c r="L27" s="1"/>
    </row>
    <row r="28" spans="1:12" x14ac:dyDescent="0.35">
      <c r="A28" s="31" t="s">
        <v>85</v>
      </c>
      <c r="B28" s="71" t="s">
        <v>87</v>
      </c>
      <c r="C28" s="33">
        <v>400</v>
      </c>
      <c r="D28" s="9"/>
      <c r="E28" s="34">
        <v>0.44</v>
      </c>
      <c r="F28" s="34">
        <v>0.38</v>
      </c>
      <c r="G28" s="9"/>
      <c r="H28" s="9"/>
      <c r="I28" s="9"/>
      <c r="J28" s="9"/>
      <c r="K28" s="9"/>
      <c r="L28" s="1"/>
    </row>
    <row r="29" spans="1:12" x14ac:dyDescent="0.35">
      <c r="A29" s="31" t="s">
        <v>85</v>
      </c>
      <c r="B29" s="71" t="s">
        <v>88</v>
      </c>
      <c r="C29" s="33">
        <v>400</v>
      </c>
      <c r="D29" s="9"/>
      <c r="E29" s="34">
        <v>0.59</v>
      </c>
      <c r="F29" s="34">
        <v>0.42</v>
      </c>
      <c r="G29" s="9"/>
      <c r="H29" s="9"/>
      <c r="I29" s="9"/>
      <c r="J29" s="9"/>
      <c r="K29" s="9"/>
      <c r="L29" s="1"/>
    </row>
    <row r="30" spans="1:12" x14ac:dyDescent="0.35">
      <c r="A30" s="31" t="s">
        <v>85</v>
      </c>
      <c r="B30" s="71" t="s">
        <v>89</v>
      </c>
      <c r="C30" s="33">
        <v>400</v>
      </c>
      <c r="D30" s="9"/>
      <c r="E30" s="34">
        <v>0.73</v>
      </c>
      <c r="F30" s="34">
        <v>0.46</v>
      </c>
      <c r="G30" s="9"/>
      <c r="H30" s="9"/>
      <c r="I30" s="9"/>
      <c r="J30" s="9"/>
      <c r="K30" s="9"/>
      <c r="L30" s="1"/>
    </row>
    <row r="31" spans="1:12" x14ac:dyDescent="0.35">
      <c r="A31" s="58" t="s">
        <v>85</v>
      </c>
      <c r="B31" s="72" t="s">
        <v>90</v>
      </c>
      <c r="C31" s="33">
        <v>400</v>
      </c>
      <c r="D31" s="9"/>
      <c r="E31" s="34">
        <v>0.37</v>
      </c>
      <c r="F31" s="34">
        <v>0.39</v>
      </c>
      <c r="G31" s="9"/>
      <c r="H31" s="9"/>
      <c r="I31" s="9"/>
      <c r="J31" s="9"/>
      <c r="K31" s="9"/>
      <c r="L31" s="1"/>
    </row>
    <row r="32" spans="1:12" x14ac:dyDescent="0.35">
      <c r="A32" s="31" t="s">
        <v>85</v>
      </c>
      <c r="B32" s="71" t="s">
        <v>91</v>
      </c>
      <c r="C32" s="33">
        <v>400</v>
      </c>
      <c r="D32" s="9"/>
      <c r="E32" s="34">
        <v>0.44</v>
      </c>
      <c r="F32" s="34">
        <v>0.57999999999999996</v>
      </c>
      <c r="G32" s="9"/>
      <c r="H32" s="9"/>
      <c r="I32" s="9"/>
      <c r="J32" s="9"/>
      <c r="K32" s="9"/>
      <c r="L32" s="1"/>
    </row>
    <row r="33" spans="1:12" x14ac:dyDescent="0.35">
      <c r="A33" s="31" t="s">
        <v>85</v>
      </c>
      <c r="B33" s="71" t="s">
        <v>92</v>
      </c>
      <c r="C33" s="33">
        <v>400</v>
      </c>
      <c r="D33" s="9"/>
      <c r="E33" s="34">
        <v>0.7</v>
      </c>
      <c r="F33" s="34">
        <v>0.69</v>
      </c>
      <c r="G33" s="9"/>
      <c r="H33" s="9"/>
      <c r="I33" s="9"/>
      <c r="J33" s="9"/>
      <c r="K33" s="9"/>
      <c r="L33" s="1"/>
    </row>
    <row r="34" spans="1:12" x14ac:dyDescent="0.35">
      <c r="A34" s="31" t="s">
        <v>85</v>
      </c>
      <c r="B34" s="71" t="s">
        <v>93</v>
      </c>
      <c r="C34" s="33">
        <v>400</v>
      </c>
      <c r="D34" s="9"/>
      <c r="E34" s="34">
        <v>0.59</v>
      </c>
      <c r="F34" s="34">
        <v>0.41</v>
      </c>
      <c r="G34" s="9"/>
      <c r="H34" s="9"/>
      <c r="I34" s="9"/>
      <c r="J34" s="9"/>
      <c r="K34" s="9"/>
      <c r="L34" s="1"/>
    </row>
    <row r="35" spans="1:12" x14ac:dyDescent="0.35">
      <c r="A35" s="31" t="s">
        <v>85</v>
      </c>
      <c r="B35" s="71" t="s">
        <v>94</v>
      </c>
      <c r="C35" s="33">
        <v>400</v>
      </c>
      <c r="D35" s="9"/>
      <c r="E35" s="34">
        <v>0.81</v>
      </c>
      <c r="F35" s="34">
        <v>0.64</v>
      </c>
      <c r="G35" s="9"/>
      <c r="H35" s="9"/>
      <c r="I35" s="9"/>
      <c r="J35" s="9"/>
      <c r="K35" s="9"/>
      <c r="L35" s="1"/>
    </row>
    <row r="36" spans="1:12" x14ac:dyDescent="0.35">
      <c r="A36" s="31" t="s">
        <v>85</v>
      </c>
      <c r="B36" s="71" t="s">
        <v>35</v>
      </c>
      <c r="C36" s="33">
        <v>400</v>
      </c>
      <c r="D36" s="9"/>
      <c r="E36" s="34">
        <v>1</v>
      </c>
      <c r="F36" s="34">
        <v>0.56000000000000005</v>
      </c>
      <c r="G36" s="9"/>
      <c r="H36" s="9"/>
      <c r="I36" s="9"/>
      <c r="J36" s="9"/>
      <c r="K36" s="9"/>
      <c r="L36" s="1"/>
    </row>
    <row r="37" spans="1:12" x14ac:dyDescent="0.35">
      <c r="A37" s="31" t="s">
        <v>85</v>
      </c>
      <c r="B37" s="71" t="s">
        <v>95</v>
      </c>
      <c r="C37" s="33">
        <v>400</v>
      </c>
      <c r="D37" s="9"/>
      <c r="E37" s="34">
        <v>0.37</v>
      </c>
      <c r="F37" s="34">
        <v>0.44</v>
      </c>
      <c r="G37" s="9"/>
      <c r="H37" s="9"/>
      <c r="I37" s="9"/>
      <c r="J37" s="9"/>
      <c r="K37" s="9"/>
      <c r="L37" s="1"/>
    </row>
    <row r="38" spans="1:12" x14ac:dyDescent="0.35">
      <c r="A38" s="31" t="s">
        <v>85</v>
      </c>
      <c r="B38" s="71" t="s">
        <v>96</v>
      </c>
      <c r="C38" s="33">
        <v>400</v>
      </c>
      <c r="D38" s="9"/>
      <c r="E38" s="34">
        <v>0.35</v>
      </c>
      <c r="F38" s="34">
        <v>0.35</v>
      </c>
      <c r="G38" s="9"/>
      <c r="H38" s="9"/>
      <c r="I38" s="9"/>
      <c r="J38" s="9"/>
      <c r="K38" s="9"/>
      <c r="L38" s="1"/>
    </row>
    <row r="39" spans="1:12" x14ac:dyDescent="0.35">
      <c r="A39" s="31" t="s">
        <v>85</v>
      </c>
      <c r="B39" s="71" t="s">
        <v>97</v>
      </c>
      <c r="C39" s="33">
        <v>400</v>
      </c>
      <c r="D39" s="9"/>
      <c r="E39" s="34">
        <v>0.35</v>
      </c>
      <c r="F39" s="34">
        <v>0.42</v>
      </c>
      <c r="G39" s="9"/>
      <c r="H39" s="9"/>
      <c r="I39" s="9"/>
      <c r="J39" s="9"/>
      <c r="K39" s="9"/>
      <c r="L39" s="1"/>
    </row>
    <row r="40" spans="1:12" x14ac:dyDescent="0.35">
      <c r="A40" s="31" t="s">
        <v>85</v>
      </c>
      <c r="B40" s="71" t="s">
        <v>98</v>
      </c>
      <c r="C40" s="33">
        <v>400</v>
      </c>
      <c r="D40" s="9"/>
      <c r="E40" s="34">
        <v>0.59</v>
      </c>
      <c r="F40" s="34">
        <v>0.41</v>
      </c>
      <c r="G40" s="9"/>
      <c r="H40" s="9"/>
      <c r="I40" s="9"/>
      <c r="J40" s="9"/>
      <c r="K40" s="9"/>
      <c r="L40" s="1"/>
    </row>
    <row r="41" spans="1:12" x14ac:dyDescent="0.35">
      <c r="A41" s="31" t="s">
        <v>85</v>
      </c>
      <c r="B41" s="71" t="s">
        <v>99</v>
      </c>
      <c r="C41" s="33">
        <v>400</v>
      </c>
      <c r="D41" s="9"/>
      <c r="E41" s="34">
        <v>0.46</v>
      </c>
      <c r="F41" s="34">
        <v>0.91</v>
      </c>
      <c r="G41" s="9"/>
      <c r="H41" s="9"/>
      <c r="I41" s="9"/>
      <c r="J41" s="9"/>
      <c r="K41" s="9"/>
      <c r="L41" s="1"/>
    </row>
    <row r="42" spans="1:12" x14ac:dyDescent="0.35">
      <c r="A42" s="31" t="s">
        <v>85</v>
      </c>
      <c r="B42" s="71" t="s">
        <v>100</v>
      </c>
      <c r="C42" s="33">
        <v>400</v>
      </c>
      <c r="D42" s="9"/>
      <c r="E42" s="34">
        <v>0.52</v>
      </c>
      <c r="F42" s="34">
        <v>0.76</v>
      </c>
      <c r="G42" s="9"/>
      <c r="H42" s="9"/>
      <c r="I42" s="9"/>
      <c r="J42" s="9"/>
      <c r="K42" s="9"/>
      <c r="L42" s="1"/>
    </row>
    <row r="43" spans="1:12" x14ac:dyDescent="0.35">
      <c r="A43" s="31" t="s">
        <v>85</v>
      </c>
      <c r="B43" s="71" t="s">
        <v>101</v>
      </c>
      <c r="C43" s="33">
        <v>400</v>
      </c>
      <c r="D43" s="9"/>
      <c r="E43" s="34">
        <v>0.52</v>
      </c>
      <c r="F43" s="34">
        <v>0.76</v>
      </c>
      <c r="G43" s="9"/>
      <c r="H43" s="9"/>
      <c r="I43" s="9"/>
      <c r="J43" s="9"/>
      <c r="K43" s="9"/>
      <c r="L43" s="1"/>
    </row>
    <row r="44" spans="1:12" x14ac:dyDescent="0.35">
      <c r="A44" s="31" t="s">
        <v>85</v>
      </c>
      <c r="B44" s="71" t="s">
        <v>102</v>
      </c>
      <c r="C44" s="33">
        <v>400</v>
      </c>
      <c r="D44" s="9"/>
      <c r="E44" s="34">
        <v>0.84</v>
      </c>
      <c r="F44" s="34">
        <v>0.51</v>
      </c>
      <c r="G44" s="9"/>
      <c r="H44" s="9"/>
      <c r="I44" s="9"/>
      <c r="J44" s="9"/>
      <c r="K44" s="9"/>
      <c r="L44" s="1"/>
    </row>
    <row r="45" spans="1:12" x14ac:dyDescent="0.35">
      <c r="A45" s="27" t="s">
        <v>103</v>
      </c>
      <c r="B45" s="73" t="s">
        <v>104</v>
      </c>
      <c r="C45" s="29">
        <v>400</v>
      </c>
      <c r="D45" s="9"/>
      <c r="E45" s="9"/>
      <c r="F45" s="9"/>
      <c r="G45" s="30">
        <v>0.55000000000000004</v>
      </c>
      <c r="H45" s="94"/>
      <c r="I45" s="9"/>
      <c r="J45" s="9"/>
      <c r="K45" s="9"/>
      <c r="L45" s="1"/>
    </row>
    <row r="46" spans="1:12" x14ac:dyDescent="0.35">
      <c r="A46" s="27" t="s">
        <v>103</v>
      </c>
      <c r="B46" s="73" t="s">
        <v>105</v>
      </c>
      <c r="C46" s="29">
        <v>400</v>
      </c>
      <c r="D46" s="9"/>
      <c r="E46" s="9"/>
      <c r="F46" s="9"/>
      <c r="G46" s="30">
        <v>1</v>
      </c>
      <c r="H46" s="9"/>
      <c r="I46" s="9"/>
      <c r="J46" s="9"/>
      <c r="K46" s="9"/>
      <c r="L46" s="1"/>
    </row>
    <row r="47" spans="1:12" x14ac:dyDescent="0.35">
      <c r="A47" s="27" t="s">
        <v>103</v>
      </c>
      <c r="B47" s="73" t="s">
        <v>106</v>
      </c>
      <c r="C47" s="29">
        <v>400</v>
      </c>
      <c r="D47" s="9"/>
      <c r="E47" s="9"/>
      <c r="F47" s="9"/>
      <c r="G47" s="30">
        <v>1</v>
      </c>
      <c r="H47" s="9"/>
      <c r="I47" s="9"/>
      <c r="J47" s="9"/>
      <c r="K47" s="9"/>
      <c r="L47" s="1"/>
    </row>
    <row r="48" spans="1:12" x14ac:dyDescent="0.35">
      <c r="A48" s="27" t="s">
        <v>103</v>
      </c>
      <c r="B48" s="73" t="s">
        <v>107</v>
      </c>
      <c r="C48" s="29">
        <v>275</v>
      </c>
      <c r="D48" s="9"/>
      <c r="E48" s="9"/>
      <c r="F48" s="9"/>
      <c r="G48" s="30">
        <v>0.83</v>
      </c>
      <c r="H48" s="9"/>
      <c r="I48" s="9"/>
      <c r="J48" s="9"/>
      <c r="K48" s="9"/>
      <c r="L48" s="1"/>
    </row>
    <row r="49" spans="1:12" x14ac:dyDescent="0.35">
      <c r="A49" s="27" t="s">
        <v>103</v>
      </c>
      <c r="B49" s="73" t="s">
        <v>108</v>
      </c>
      <c r="C49" s="29">
        <v>400</v>
      </c>
      <c r="D49" s="9"/>
      <c r="E49" s="9"/>
      <c r="F49" s="9"/>
      <c r="G49" s="30">
        <v>0.83</v>
      </c>
      <c r="H49" s="9"/>
      <c r="I49" s="9"/>
      <c r="J49" s="9"/>
      <c r="K49" s="9"/>
      <c r="L49" s="1"/>
    </row>
    <row r="50" spans="1:12" x14ac:dyDescent="0.35">
      <c r="A50" s="27" t="s">
        <v>103</v>
      </c>
      <c r="B50" s="73" t="s">
        <v>109</v>
      </c>
      <c r="C50" s="29">
        <v>400</v>
      </c>
      <c r="D50" s="9"/>
      <c r="E50" s="9"/>
      <c r="F50" s="9"/>
      <c r="G50" s="30">
        <v>0.7</v>
      </c>
      <c r="H50" s="9"/>
      <c r="I50" s="9"/>
      <c r="J50" s="9"/>
      <c r="K50" s="9"/>
      <c r="L50" s="1"/>
    </row>
    <row r="51" spans="1:12" x14ac:dyDescent="0.35">
      <c r="A51" s="27" t="s">
        <v>103</v>
      </c>
      <c r="B51" s="73" t="s">
        <v>110</v>
      </c>
      <c r="C51" s="29">
        <v>400</v>
      </c>
      <c r="D51" s="9"/>
      <c r="E51" s="9"/>
      <c r="F51" s="9"/>
      <c r="G51" s="30">
        <v>1</v>
      </c>
      <c r="H51" s="9"/>
      <c r="I51" s="9"/>
      <c r="J51" s="9"/>
      <c r="K51" s="9"/>
      <c r="L51" s="1"/>
    </row>
    <row r="52" spans="1:12" x14ac:dyDescent="0.35">
      <c r="A52" s="27" t="s">
        <v>103</v>
      </c>
      <c r="B52" s="73" t="s">
        <v>111</v>
      </c>
      <c r="C52" s="29">
        <v>400</v>
      </c>
      <c r="D52" s="9"/>
      <c r="E52" s="9"/>
      <c r="F52" s="9"/>
      <c r="G52" s="30">
        <v>0.92</v>
      </c>
      <c r="H52" s="9"/>
      <c r="I52" s="9"/>
      <c r="J52" s="9"/>
      <c r="K52" s="9"/>
      <c r="L52" s="1"/>
    </row>
    <row r="53" spans="1:12" x14ac:dyDescent="0.35">
      <c r="A53" s="27" t="s">
        <v>103</v>
      </c>
      <c r="B53" s="73" t="s">
        <v>112</v>
      </c>
      <c r="C53" s="29">
        <v>400</v>
      </c>
      <c r="D53" s="9"/>
      <c r="E53" s="9"/>
      <c r="F53" s="9"/>
      <c r="G53" s="30">
        <v>0.92</v>
      </c>
      <c r="H53" s="9"/>
      <c r="I53" s="9"/>
      <c r="J53" s="9"/>
      <c r="K53" s="9"/>
      <c r="L53" s="1"/>
    </row>
    <row r="54" spans="1:12" x14ac:dyDescent="0.35">
      <c r="A54" s="31" t="s">
        <v>113</v>
      </c>
      <c r="B54" s="71" t="s">
        <v>114</v>
      </c>
      <c r="C54" s="33">
        <v>400</v>
      </c>
      <c r="D54" s="9"/>
      <c r="E54" s="9"/>
      <c r="F54" s="9"/>
      <c r="G54" s="9"/>
      <c r="H54" s="34">
        <v>0.93</v>
      </c>
      <c r="I54" s="94"/>
      <c r="J54" s="9"/>
      <c r="K54" s="9"/>
      <c r="L54" s="1"/>
    </row>
    <row r="55" spans="1:12" x14ac:dyDescent="0.35">
      <c r="A55" s="31" t="s">
        <v>113</v>
      </c>
      <c r="B55" s="71" t="s">
        <v>115</v>
      </c>
      <c r="C55" s="33">
        <v>400</v>
      </c>
      <c r="D55" s="9"/>
      <c r="E55" s="9"/>
      <c r="F55" s="9"/>
      <c r="G55" s="9"/>
      <c r="H55" s="34">
        <v>0.76</v>
      </c>
      <c r="I55" s="9"/>
      <c r="J55" s="9"/>
      <c r="K55" s="9"/>
      <c r="L55" s="1"/>
    </row>
    <row r="56" spans="1:12" x14ac:dyDescent="0.35">
      <c r="A56" s="31" t="s">
        <v>113</v>
      </c>
      <c r="B56" s="71" t="s">
        <v>116</v>
      </c>
      <c r="C56" s="33">
        <v>400</v>
      </c>
      <c r="D56" s="9"/>
      <c r="E56" s="9"/>
      <c r="F56" s="9"/>
      <c r="G56" s="9"/>
      <c r="H56" s="34">
        <v>0.77</v>
      </c>
      <c r="I56" s="9"/>
      <c r="J56" s="9"/>
      <c r="K56" s="9"/>
      <c r="L56" s="1"/>
    </row>
    <row r="57" spans="1:12" x14ac:dyDescent="0.35">
      <c r="A57" s="31" t="s">
        <v>113</v>
      </c>
      <c r="B57" s="71" t="s">
        <v>117</v>
      </c>
      <c r="C57" s="33">
        <v>400</v>
      </c>
      <c r="D57" s="9"/>
      <c r="E57" s="9"/>
      <c r="F57" s="9"/>
      <c r="G57" s="9"/>
      <c r="H57" s="34">
        <v>0.88</v>
      </c>
      <c r="I57" s="9"/>
      <c r="J57" s="9"/>
      <c r="K57" s="9"/>
      <c r="L57" s="1"/>
    </row>
    <row r="58" spans="1:12" x14ac:dyDescent="0.35">
      <c r="A58" s="31" t="s">
        <v>113</v>
      </c>
      <c r="B58" s="71" t="s">
        <v>118</v>
      </c>
      <c r="C58" s="33">
        <v>400</v>
      </c>
      <c r="D58" s="9"/>
      <c r="E58" s="9"/>
      <c r="F58" s="9"/>
      <c r="G58" s="9"/>
      <c r="H58" s="34">
        <v>0.4</v>
      </c>
      <c r="I58" s="9"/>
      <c r="J58" s="9"/>
      <c r="K58" s="9"/>
      <c r="L58" s="1"/>
    </row>
    <row r="59" spans="1:12" x14ac:dyDescent="0.35">
      <c r="A59" s="31" t="s">
        <v>113</v>
      </c>
      <c r="B59" s="71" t="s">
        <v>119</v>
      </c>
      <c r="C59" s="33">
        <v>400</v>
      </c>
      <c r="D59" s="9"/>
      <c r="E59" s="9"/>
      <c r="F59" s="9"/>
      <c r="G59" s="9"/>
      <c r="H59" s="34">
        <v>0.51</v>
      </c>
      <c r="I59" s="9"/>
      <c r="J59" s="9"/>
      <c r="K59" s="9"/>
      <c r="L59" s="1"/>
    </row>
    <row r="60" spans="1:12" x14ac:dyDescent="0.35">
      <c r="A60" s="31" t="s">
        <v>113</v>
      </c>
      <c r="B60" s="71" t="s">
        <v>120</v>
      </c>
      <c r="C60" s="33">
        <v>400</v>
      </c>
      <c r="D60" s="9"/>
      <c r="E60" s="9"/>
      <c r="F60" s="9"/>
      <c r="G60" s="9"/>
      <c r="H60" s="34">
        <v>0.76</v>
      </c>
      <c r="I60" s="9"/>
      <c r="J60" s="9"/>
      <c r="K60" s="9"/>
      <c r="L60" s="1"/>
    </row>
    <row r="61" spans="1:12" x14ac:dyDescent="0.35">
      <c r="A61" s="31" t="s">
        <v>113</v>
      </c>
      <c r="B61" s="71" t="s">
        <v>121</v>
      </c>
      <c r="C61" s="33">
        <v>400</v>
      </c>
      <c r="D61" s="9"/>
      <c r="E61" s="9"/>
      <c r="F61" s="9"/>
      <c r="G61" s="9"/>
      <c r="H61" s="34">
        <v>0.41</v>
      </c>
      <c r="I61" s="9"/>
      <c r="J61" s="9"/>
      <c r="K61" s="9"/>
      <c r="L61" s="1"/>
    </row>
    <row r="62" spans="1:12" x14ac:dyDescent="0.35">
      <c r="A62" s="31" t="s">
        <v>113</v>
      </c>
      <c r="B62" s="71" t="s">
        <v>122</v>
      </c>
      <c r="C62" s="33">
        <v>400</v>
      </c>
      <c r="D62" s="9"/>
      <c r="E62" s="9"/>
      <c r="F62" s="9"/>
      <c r="G62" s="9"/>
      <c r="H62" s="34">
        <v>1</v>
      </c>
      <c r="I62" s="9"/>
      <c r="J62" s="9"/>
      <c r="K62" s="9"/>
      <c r="L62" s="1"/>
    </row>
    <row r="63" spans="1:12" x14ac:dyDescent="0.35">
      <c r="A63" s="31" t="s">
        <v>113</v>
      </c>
      <c r="B63" s="71" t="s">
        <v>123</v>
      </c>
      <c r="C63" s="33">
        <v>400</v>
      </c>
      <c r="D63" s="9"/>
      <c r="E63" s="9"/>
      <c r="F63" s="9"/>
      <c r="G63" s="9"/>
      <c r="H63" s="34">
        <v>0.41</v>
      </c>
      <c r="I63" s="9"/>
      <c r="J63" s="9"/>
      <c r="K63" s="9"/>
      <c r="L63" s="1"/>
    </row>
    <row r="64" spans="1:12" x14ac:dyDescent="0.35">
      <c r="A64" s="31" t="s">
        <v>113</v>
      </c>
      <c r="B64" s="71" t="s">
        <v>124</v>
      </c>
      <c r="C64" s="33">
        <v>275</v>
      </c>
      <c r="D64" s="9"/>
      <c r="E64" s="9"/>
      <c r="F64" s="9"/>
      <c r="G64" s="9"/>
      <c r="H64" s="34">
        <v>0.53</v>
      </c>
      <c r="I64" s="9"/>
      <c r="J64" s="9"/>
      <c r="K64" s="9"/>
      <c r="L64" s="1"/>
    </row>
    <row r="65" spans="1:24" x14ac:dyDescent="0.35">
      <c r="A65" s="31" t="s">
        <v>113</v>
      </c>
      <c r="B65" s="71" t="s">
        <v>125</v>
      </c>
      <c r="C65" s="33">
        <v>400</v>
      </c>
      <c r="D65" s="9"/>
      <c r="E65" s="9"/>
      <c r="F65" s="9"/>
      <c r="G65" s="9"/>
      <c r="H65" s="34">
        <v>0.53</v>
      </c>
      <c r="I65" s="9"/>
      <c r="J65" s="9"/>
      <c r="K65" s="9"/>
      <c r="L65" s="1"/>
    </row>
    <row r="66" spans="1:24" x14ac:dyDescent="0.35">
      <c r="A66" s="31" t="s">
        <v>113</v>
      </c>
      <c r="B66" s="71" t="s">
        <v>126</v>
      </c>
      <c r="C66" s="33">
        <v>400</v>
      </c>
      <c r="D66" s="9"/>
      <c r="E66" s="9"/>
      <c r="F66" s="9"/>
      <c r="G66" s="9"/>
      <c r="H66" s="34">
        <v>0.53</v>
      </c>
      <c r="I66" s="9"/>
      <c r="J66" s="9"/>
      <c r="K66" s="9"/>
      <c r="L66" s="1"/>
    </row>
    <row r="67" spans="1:24" x14ac:dyDescent="0.35">
      <c r="A67" s="31" t="s">
        <v>113</v>
      </c>
      <c r="B67" s="71" t="s">
        <v>127</v>
      </c>
      <c r="C67" s="33">
        <v>400</v>
      </c>
      <c r="D67" s="9"/>
      <c r="E67" s="9"/>
      <c r="F67" s="9"/>
      <c r="G67" s="9"/>
      <c r="H67" s="34">
        <v>0.81</v>
      </c>
      <c r="I67" s="9"/>
      <c r="J67" s="9"/>
      <c r="K67" s="9"/>
      <c r="L67" s="1"/>
    </row>
    <row r="68" spans="1:24" x14ac:dyDescent="0.35">
      <c r="A68" s="31" t="s">
        <v>113</v>
      </c>
      <c r="B68" s="71" t="s">
        <v>128</v>
      </c>
      <c r="C68" s="33">
        <v>400</v>
      </c>
      <c r="D68" s="9"/>
      <c r="E68" s="9"/>
      <c r="F68" s="9"/>
      <c r="G68" s="9"/>
      <c r="H68" s="34">
        <v>0.86</v>
      </c>
      <c r="I68" s="9"/>
      <c r="J68" s="9"/>
      <c r="K68" s="9"/>
      <c r="L68" s="1"/>
    </row>
    <row r="69" spans="1:24" x14ac:dyDescent="0.35">
      <c r="A69" s="31" t="s">
        <v>113</v>
      </c>
      <c r="B69" s="71" t="s">
        <v>129</v>
      </c>
      <c r="C69" s="33">
        <v>400</v>
      </c>
      <c r="D69" s="9"/>
      <c r="E69" s="9"/>
      <c r="F69" s="9"/>
      <c r="G69" s="9"/>
      <c r="H69" s="34">
        <v>0.89</v>
      </c>
      <c r="I69" s="9"/>
      <c r="J69" s="9"/>
      <c r="K69" s="9"/>
      <c r="L69" s="1"/>
    </row>
    <row r="70" spans="1:24" x14ac:dyDescent="0.35">
      <c r="A70" s="31" t="s">
        <v>113</v>
      </c>
      <c r="B70" s="71" t="s">
        <v>130</v>
      </c>
      <c r="C70" s="33">
        <v>400</v>
      </c>
      <c r="D70" s="9"/>
      <c r="E70" s="9"/>
      <c r="F70" s="9"/>
      <c r="G70" s="9"/>
      <c r="H70" s="34">
        <v>0.38</v>
      </c>
      <c r="I70" s="9"/>
      <c r="J70" s="9"/>
      <c r="K70" s="9"/>
      <c r="L70" s="1"/>
    </row>
    <row r="71" spans="1:24" x14ac:dyDescent="0.35">
      <c r="A71" s="31" t="s">
        <v>113</v>
      </c>
      <c r="B71" s="71" t="s">
        <v>131</v>
      </c>
      <c r="C71" s="33">
        <v>400</v>
      </c>
      <c r="D71" s="9"/>
      <c r="E71" s="9"/>
      <c r="F71" s="9"/>
      <c r="G71" s="9"/>
      <c r="H71" s="34">
        <v>0.59</v>
      </c>
      <c r="I71" s="9"/>
      <c r="J71" s="9"/>
      <c r="K71" s="9"/>
      <c r="L71" s="1"/>
    </row>
    <row r="72" spans="1:24" x14ac:dyDescent="0.35">
      <c r="A72" s="31" t="s">
        <v>113</v>
      </c>
      <c r="B72" s="71" t="s">
        <v>132</v>
      </c>
      <c r="C72" s="33">
        <v>400</v>
      </c>
      <c r="D72" s="9"/>
      <c r="E72" s="9"/>
      <c r="F72" s="9"/>
      <c r="G72" s="9"/>
      <c r="H72" s="34">
        <v>0.4</v>
      </c>
      <c r="I72" s="9"/>
      <c r="J72" s="9"/>
      <c r="K72" s="9"/>
      <c r="L72" s="1"/>
    </row>
    <row r="73" spans="1:24" x14ac:dyDescent="0.35">
      <c r="A73" s="31" t="s">
        <v>113</v>
      </c>
      <c r="B73" s="71" t="s">
        <v>133</v>
      </c>
      <c r="C73" s="33">
        <v>400</v>
      </c>
      <c r="D73" s="9"/>
      <c r="E73" s="9"/>
      <c r="F73" s="9"/>
      <c r="G73" s="9"/>
      <c r="H73" s="34">
        <v>0.37</v>
      </c>
      <c r="I73" s="9"/>
      <c r="J73" s="9"/>
      <c r="K73" s="9"/>
      <c r="L73" s="1"/>
    </row>
    <row r="74" spans="1:24" x14ac:dyDescent="0.35">
      <c r="A74" s="31" t="s">
        <v>113</v>
      </c>
      <c r="B74" s="71" t="s">
        <v>134</v>
      </c>
      <c r="C74" s="33">
        <v>400</v>
      </c>
      <c r="D74" s="9"/>
      <c r="E74" s="9"/>
      <c r="F74" s="9"/>
      <c r="G74" s="9"/>
      <c r="H74" s="34">
        <v>0.39</v>
      </c>
      <c r="I74" s="9"/>
      <c r="J74" s="9"/>
      <c r="K74" s="9"/>
      <c r="L74" s="1"/>
    </row>
    <row r="75" spans="1:24" x14ac:dyDescent="0.35">
      <c r="A75" s="31" t="s">
        <v>113</v>
      </c>
      <c r="B75" s="71" t="s">
        <v>135</v>
      </c>
      <c r="C75" s="33">
        <v>400</v>
      </c>
      <c r="D75" s="9"/>
      <c r="E75" s="9"/>
      <c r="F75" s="9"/>
      <c r="G75" s="9"/>
      <c r="H75" s="34">
        <v>0.48</v>
      </c>
      <c r="I75" s="9"/>
      <c r="J75" s="9"/>
      <c r="K75" s="9"/>
      <c r="L75" s="1"/>
    </row>
    <row r="76" spans="1:24" x14ac:dyDescent="0.35">
      <c r="A76" s="31" t="s">
        <v>113</v>
      </c>
      <c r="B76" s="71" t="s">
        <v>136</v>
      </c>
      <c r="C76" s="33">
        <v>400</v>
      </c>
      <c r="D76" s="9"/>
      <c r="E76" s="9"/>
      <c r="F76" s="9"/>
      <c r="G76" s="9"/>
      <c r="H76" s="34">
        <v>0.48</v>
      </c>
      <c r="I76" s="9"/>
      <c r="J76" s="9"/>
      <c r="K76" s="9"/>
      <c r="L76" s="1"/>
    </row>
    <row r="77" spans="1:24" x14ac:dyDescent="0.35">
      <c r="A77" s="31" t="s">
        <v>113</v>
      </c>
      <c r="B77" s="71" t="s">
        <v>137</v>
      </c>
      <c r="C77" s="33">
        <v>400</v>
      </c>
      <c r="D77" s="9"/>
      <c r="E77" s="9"/>
      <c r="F77" s="9"/>
      <c r="G77" s="9"/>
      <c r="H77" s="34">
        <v>0.43</v>
      </c>
      <c r="I77" s="9"/>
      <c r="J77" s="9"/>
      <c r="K77" s="9"/>
      <c r="L77" s="1"/>
    </row>
    <row r="78" spans="1:24" x14ac:dyDescent="0.35">
      <c r="A78" s="31" t="s">
        <v>113</v>
      </c>
      <c r="B78" s="71" t="s">
        <v>138</v>
      </c>
      <c r="C78" s="33">
        <v>400</v>
      </c>
      <c r="D78" s="9"/>
      <c r="E78" s="9"/>
      <c r="F78" s="9"/>
      <c r="G78" s="9"/>
      <c r="H78" s="34">
        <v>0.74</v>
      </c>
      <c r="I78" s="9"/>
      <c r="J78" s="9"/>
      <c r="K78" s="9"/>
      <c r="L78" s="1"/>
    </row>
    <row r="79" spans="1:24" x14ac:dyDescent="0.35">
      <c r="A79" s="31" t="s">
        <v>113</v>
      </c>
      <c r="B79" s="71" t="s">
        <v>139</v>
      </c>
      <c r="C79" s="33">
        <v>400</v>
      </c>
      <c r="D79" s="9"/>
      <c r="E79" s="9"/>
      <c r="F79" s="9"/>
      <c r="G79" s="9"/>
      <c r="H79" s="34">
        <v>0.73</v>
      </c>
      <c r="I79" s="9"/>
      <c r="J79" s="9"/>
      <c r="K79" s="9"/>
      <c r="L79" s="1"/>
    </row>
    <row r="80" spans="1:24" x14ac:dyDescent="0.35">
      <c r="A80" s="27" t="s">
        <v>32</v>
      </c>
      <c r="B80" s="73" t="s">
        <v>140</v>
      </c>
      <c r="C80" s="29">
        <v>275</v>
      </c>
      <c r="D80" s="9"/>
      <c r="E80" s="9"/>
      <c r="F80" s="94"/>
      <c r="G80" s="94"/>
      <c r="H80" s="94"/>
      <c r="I80" s="30">
        <v>0.59</v>
      </c>
      <c r="J80" s="30">
        <v>0.64</v>
      </c>
      <c r="K80" s="30">
        <v>0.64</v>
      </c>
      <c r="L80" s="1"/>
      <c r="Q80" s="43"/>
      <c r="R80" s="43"/>
      <c r="S80" s="43"/>
      <c r="V80" s="43"/>
      <c r="W80" s="43"/>
      <c r="X80" s="43"/>
    </row>
    <row r="81" spans="1:22" x14ac:dyDescent="0.35">
      <c r="A81" s="27" t="s">
        <v>32</v>
      </c>
      <c r="B81" s="73" t="s">
        <v>141</v>
      </c>
      <c r="C81" s="29">
        <v>275</v>
      </c>
      <c r="D81" s="9"/>
      <c r="E81" s="9"/>
      <c r="F81" s="9"/>
      <c r="G81" s="9"/>
      <c r="H81" s="9"/>
      <c r="I81" s="30">
        <v>0.69</v>
      </c>
      <c r="J81" s="30">
        <v>0.53</v>
      </c>
      <c r="K81" s="30">
        <v>0.53</v>
      </c>
      <c r="L81" s="1"/>
      <c r="Q81" s="43"/>
      <c r="R81" s="43"/>
      <c r="S81" s="43"/>
      <c r="V81" s="43"/>
    </row>
    <row r="82" spans="1:22" x14ac:dyDescent="0.35">
      <c r="A82" s="27" t="s">
        <v>32</v>
      </c>
      <c r="B82" s="73" t="s">
        <v>142</v>
      </c>
      <c r="C82" s="29">
        <v>275</v>
      </c>
      <c r="D82" s="9"/>
      <c r="E82" s="9"/>
      <c r="F82" s="9"/>
      <c r="G82" s="9"/>
      <c r="H82" s="9"/>
      <c r="I82" s="30">
        <v>0.52</v>
      </c>
      <c r="J82" s="30">
        <v>0.49</v>
      </c>
      <c r="K82" s="30">
        <v>0.49</v>
      </c>
      <c r="L82" s="1"/>
      <c r="Q82" s="43"/>
      <c r="R82" s="43"/>
      <c r="S82" s="43"/>
      <c r="V82" s="43"/>
    </row>
    <row r="83" spans="1:22" x14ac:dyDescent="0.35">
      <c r="A83" s="27" t="s">
        <v>32</v>
      </c>
      <c r="B83" s="73" t="s">
        <v>143</v>
      </c>
      <c r="C83" s="29">
        <v>275</v>
      </c>
      <c r="D83" s="9"/>
      <c r="E83" s="9"/>
      <c r="F83" s="9"/>
      <c r="G83" s="9"/>
      <c r="H83" s="9"/>
      <c r="I83" s="30">
        <v>0.62</v>
      </c>
      <c r="J83" s="30">
        <v>0.52</v>
      </c>
      <c r="K83" s="30">
        <v>0.91</v>
      </c>
      <c r="L83" s="1"/>
      <c r="Q83" s="43"/>
      <c r="R83" s="43"/>
      <c r="S83" s="43"/>
      <c r="V83" s="43"/>
    </row>
    <row r="84" spans="1:22" x14ac:dyDescent="0.35">
      <c r="A84" s="27" t="s">
        <v>32</v>
      </c>
      <c r="B84" s="73" t="s">
        <v>144</v>
      </c>
      <c r="C84" s="29">
        <v>275</v>
      </c>
      <c r="D84" s="9"/>
      <c r="E84" s="9"/>
      <c r="F84" s="9"/>
      <c r="G84" s="9"/>
      <c r="H84" s="9"/>
      <c r="I84" s="30">
        <v>0.63</v>
      </c>
      <c r="J84" s="30">
        <v>0.91</v>
      </c>
      <c r="K84" s="30">
        <v>0.52</v>
      </c>
      <c r="L84" s="1"/>
      <c r="Q84" s="43"/>
      <c r="R84" s="43"/>
      <c r="S84" s="43"/>
      <c r="V84" s="43"/>
    </row>
    <row r="85" spans="1:22" x14ac:dyDescent="0.35">
      <c r="A85" s="27" t="s">
        <v>32</v>
      </c>
      <c r="B85" s="73" t="s">
        <v>145</v>
      </c>
      <c r="C85" s="29">
        <v>400</v>
      </c>
      <c r="D85" s="9"/>
      <c r="E85" s="9"/>
      <c r="F85" s="9"/>
      <c r="G85" s="9"/>
      <c r="H85" s="9"/>
      <c r="I85" s="30">
        <v>0.68</v>
      </c>
      <c r="J85" s="30">
        <v>0.4</v>
      </c>
      <c r="K85" s="30">
        <v>0.41</v>
      </c>
      <c r="L85" s="1"/>
      <c r="Q85" s="43"/>
      <c r="R85" s="43"/>
      <c r="S85" s="43"/>
      <c r="V85" s="43"/>
    </row>
    <row r="86" spans="1:22" x14ac:dyDescent="0.35">
      <c r="A86" s="27" t="s">
        <v>32</v>
      </c>
      <c r="B86" s="55" t="s">
        <v>146</v>
      </c>
      <c r="C86" s="29">
        <v>275</v>
      </c>
      <c r="D86" s="9"/>
      <c r="E86" s="9"/>
      <c r="F86" s="9"/>
      <c r="G86" s="9"/>
      <c r="H86" s="9"/>
      <c r="I86" s="30">
        <v>0.59</v>
      </c>
      <c r="J86" s="30">
        <v>0.59</v>
      </c>
      <c r="K86" s="30">
        <v>0.59</v>
      </c>
      <c r="L86" s="1"/>
      <c r="Q86" s="43"/>
      <c r="R86" s="43"/>
      <c r="S86" s="43"/>
      <c r="V86" s="43"/>
    </row>
    <row r="87" spans="1:22" x14ac:dyDescent="0.35">
      <c r="A87" s="27" t="s">
        <v>32</v>
      </c>
      <c r="B87" s="28" t="s">
        <v>147</v>
      </c>
      <c r="C87" s="29">
        <v>400</v>
      </c>
      <c r="D87" s="9"/>
      <c r="E87" s="9"/>
      <c r="F87" s="9"/>
      <c r="G87" s="9"/>
      <c r="H87" s="9"/>
      <c r="I87" s="30">
        <v>0.59</v>
      </c>
      <c r="J87" s="30">
        <v>0.36</v>
      </c>
      <c r="K87" s="30">
        <v>0.36</v>
      </c>
      <c r="L87" s="1"/>
      <c r="Q87" s="43"/>
      <c r="R87" s="43"/>
      <c r="S87" s="43"/>
      <c r="V87" s="43"/>
    </row>
    <row r="88" spans="1:22" x14ac:dyDescent="0.35">
      <c r="A88" s="28" t="s">
        <v>32</v>
      </c>
      <c r="B88" s="28" t="s">
        <v>148</v>
      </c>
      <c r="C88" s="29">
        <v>275</v>
      </c>
      <c r="D88" s="9"/>
      <c r="E88" s="9"/>
      <c r="F88" s="9"/>
      <c r="G88" s="9"/>
      <c r="H88" s="9"/>
      <c r="I88" s="30">
        <v>0.4</v>
      </c>
      <c r="J88" s="30">
        <v>0.31</v>
      </c>
      <c r="K88" s="30">
        <v>0.31</v>
      </c>
      <c r="L88" s="1"/>
      <c r="Q88" s="43"/>
      <c r="R88" s="43"/>
      <c r="S88" s="43"/>
      <c r="V88" s="43"/>
    </row>
    <row r="89" spans="1:22" x14ac:dyDescent="0.35">
      <c r="A89" s="27" t="s">
        <v>32</v>
      </c>
      <c r="B89" s="28" t="s">
        <v>149</v>
      </c>
      <c r="C89" s="29">
        <v>275</v>
      </c>
      <c r="D89" s="9"/>
      <c r="E89" s="9"/>
      <c r="F89" s="9"/>
      <c r="G89" s="9"/>
      <c r="H89" s="9"/>
      <c r="I89" s="30">
        <v>0.65</v>
      </c>
      <c r="J89" s="30">
        <v>0.56000000000000005</v>
      </c>
      <c r="K89" s="30">
        <v>0.56000000000000005</v>
      </c>
      <c r="L89" s="1"/>
      <c r="Q89" s="43"/>
      <c r="R89" s="43"/>
      <c r="S89" s="43"/>
      <c r="V89" s="43"/>
    </row>
    <row r="90" spans="1:22" x14ac:dyDescent="0.35">
      <c r="A90" s="27" t="s">
        <v>32</v>
      </c>
      <c r="B90" s="28" t="s">
        <v>150</v>
      </c>
      <c r="C90" s="29">
        <v>400</v>
      </c>
      <c r="D90" s="9"/>
      <c r="E90" s="9"/>
      <c r="F90" s="9"/>
      <c r="G90" s="9"/>
      <c r="H90" s="9"/>
      <c r="I90" s="30">
        <v>0.77</v>
      </c>
      <c r="J90" s="30">
        <v>0.39</v>
      </c>
      <c r="K90" s="30">
        <v>0.39</v>
      </c>
      <c r="L90" s="1"/>
      <c r="Q90" s="43"/>
      <c r="R90" s="43"/>
      <c r="S90" s="43"/>
      <c r="V90" s="43"/>
    </row>
    <row r="91" spans="1:22" x14ac:dyDescent="0.35">
      <c r="A91" s="27" t="s">
        <v>32</v>
      </c>
      <c r="B91" s="28" t="s">
        <v>151</v>
      </c>
      <c r="C91" s="29">
        <v>275</v>
      </c>
      <c r="D91" s="9"/>
      <c r="E91" s="9"/>
      <c r="F91" s="9"/>
      <c r="G91" s="9"/>
      <c r="H91" s="9"/>
      <c r="I91" s="30">
        <v>0.63</v>
      </c>
      <c r="J91" s="30">
        <v>0.56999999999999995</v>
      </c>
      <c r="K91" s="30">
        <v>0.56999999999999995</v>
      </c>
      <c r="L91" s="1"/>
      <c r="Q91" s="43"/>
      <c r="R91" s="43"/>
      <c r="S91" s="43"/>
      <c r="V91" s="43"/>
    </row>
    <row r="92" spans="1:22" x14ac:dyDescent="0.35">
      <c r="A92" s="27" t="s">
        <v>32</v>
      </c>
      <c r="B92" s="28" t="s">
        <v>152</v>
      </c>
      <c r="C92" s="29">
        <v>400</v>
      </c>
      <c r="D92" s="9"/>
      <c r="E92" s="9"/>
      <c r="F92" s="9"/>
      <c r="G92" s="9"/>
      <c r="H92" s="9"/>
      <c r="I92" s="30">
        <v>0.56999999999999995</v>
      </c>
      <c r="J92" s="30">
        <v>0.34</v>
      </c>
      <c r="K92" s="30">
        <v>0.35</v>
      </c>
      <c r="L92" s="1"/>
      <c r="Q92" s="43"/>
      <c r="R92" s="43"/>
      <c r="S92" s="43"/>
      <c r="V92" s="43"/>
    </row>
    <row r="93" spans="1:22" x14ac:dyDescent="0.35">
      <c r="A93" s="27" t="s">
        <v>32</v>
      </c>
      <c r="B93" s="28" t="s">
        <v>153</v>
      </c>
      <c r="C93" s="29">
        <v>400</v>
      </c>
      <c r="D93" s="9"/>
      <c r="E93" s="9"/>
      <c r="F93" s="9"/>
      <c r="G93" s="9"/>
      <c r="H93" s="9"/>
      <c r="I93" s="30">
        <v>1</v>
      </c>
      <c r="J93" s="30">
        <v>0.4</v>
      </c>
      <c r="K93" s="30">
        <v>0.41</v>
      </c>
      <c r="L93" s="1"/>
      <c r="Q93" s="43"/>
      <c r="R93" s="43"/>
      <c r="S93" s="43"/>
      <c r="V93" s="43"/>
    </row>
    <row r="94" spans="1:22" x14ac:dyDescent="0.35">
      <c r="A94" s="27" t="s">
        <v>32</v>
      </c>
      <c r="B94" s="28" t="s">
        <v>154</v>
      </c>
      <c r="C94" s="29">
        <v>275</v>
      </c>
      <c r="D94" s="9"/>
      <c r="E94" s="9"/>
      <c r="F94" s="9"/>
      <c r="G94" s="9"/>
      <c r="H94" s="9"/>
      <c r="I94" s="30">
        <v>0.71</v>
      </c>
      <c r="J94" s="30">
        <v>0.39</v>
      </c>
      <c r="K94" s="30">
        <v>0.39</v>
      </c>
      <c r="L94" s="1"/>
      <c r="Q94" s="43"/>
      <c r="R94" s="43"/>
      <c r="S94" s="43"/>
      <c r="V94" s="43"/>
    </row>
    <row r="95" spans="1:22" x14ac:dyDescent="0.35">
      <c r="A95" s="27" t="s">
        <v>32</v>
      </c>
      <c r="B95" s="28" t="s">
        <v>155</v>
      </c>
      <c r="C95" s="29">
        <v>400</v>
      </c>
      <c r="D95" s="9"/>
      <c r="E95" s="9"/>
      <c r="F95" s="9"/>
      <c r="G95" s="9"/>
      <c r="H95" s="9"/>
      <c r="I95" s="30">
        <v>0.71</v>
      </c>
      <c r="J95" s="30">
        <v>0.4</v>
      </c>
      <c r="K95" s="30">
        <v>0.4</v>
      </c>
      <c r="L95" s="1"/>
      <c r="Q95" s="43"/>
      <c r="R95" s="43"/>
      <c r="S95" s="43"/>
      <c r="V95" s="43"/>
    </row>
    <row r="96" spans="1:22" x14ac:dyDescent="0.35">
      <c r="A96" s="27" t="s">
        <v>32</v>
      </c>
      <c r="B96" s="28" t="s">
        <v>156</v>
      </c>
      <c r="C96" s="29">
        <v>400</v>
      </c>
      <c r="D96" s="9"/>
      <c r="E96" s="9"/>
      <c r="F96" s="9"/>
      <c r="G96" s="9"/>
      <c r="H96" s="9"/>
      <c r="I96" s="30">
        <v>0.86</v>
      </c>
      <c r="J96" s="30">
        <v>0.41</v>
      </c>
      <c r="K96" s="30">
        <v>0.41</v>
      </c>
      <c r="L96" s="1"/>
      <c r="Q96" s="43"/>
      <c r="R96" s="43"/>
      <c r="S96" s="43"/>
      <c r="V96" s="43"/>
    </row>
    <row r="97" spans="1:22" x14ac:dyDescent="0.35">
      <c r="A97" s="27" t="s">
        <v>32</v>
      </c>
      <c r="B97" s="28" t="s">
        <v>157</v>
      </c>
      <c r="C97" s="29">
        <v>275</v>
      </c>
      <c r="D97" s="9"/>
      <c r="E97" s="9"/>
      <c r="F97" s="9"/>
      <c r="G97" s="9"/>
      <c r="H97" s="9"/>
      <c r="I97" s="30">
        <v>0.49</v>
      </c>
      <c r="J97" s="30">
        <v>0.45</v>
      </c>
      <c r="K97" s="30">
        <v>0.45</v>
      </c>
      <c r="L97" s="1"/>
      <c r="Q97" s="43"/>
      <c r="R97" s="43"/>
      <c r="S97" s="43"/>
      <c r="V97" s="43"/>
    </row>
    <row r="98" spans="1:22" x14ac:dyDescent="0.35">
      <c r="A98" s="27" t="s">
        <v>32</v>
      </c>
      <c r="B98" s="28" t="s">
        <v>158</v>
      </c>
      <c r="C98" s="29">
        <v>275</v>
      </c>
      <c r="D98" s="9"/>
      <c r="E98" s="9"/>
      <c r="F98" s="9"/>
      <c r="G98" s="9"/>
      <c r="H98" s="9"/>
      <c r="I98" s="30">
        <v>0.61</v>
      </c>
      <c r="J98" s="30">
        <v>0.53</v>
      </c>
      <c r="K98" s="30">
        <v>1</v>
      </c>
      <c r="L98" s="1"/>
      <c r="Q98" s="43"/>
      <c r="R98" s="43"/>
      <c r="S98" s="43"/>
      <c r="V98" s="43"/>
    </row>
    <row r="99" spans="1:22" x14ac:dyDescent="0.35">
      <c r="A99" s="27" t="s">
        <v>32</v>
      </c>
      <c r="B99" s="28" t="s">
        <v>159</v>
      </c>
      <c r="C99" s="29">
        <v>275</v>
      </c>
      <c r="D99" s="9"/>
      <c r="E99" s="9"/>
      <c r="F99" s="9"/>
      <c r="G99" s="9"/>
      <c r="H99" s="9"/>
      <c r="I99" s="30">
        <v>0.62</v>
      </c>
      <c r="J99" s="30">
        <v>1</v>
      </c>
      <c r="K99" s="30">
        <v>0.54</v>
      </c>
      <c r="L99" s="1"/>
      <c r="Q99" s="43"/>
      <c r="R99" s="43"/>
      <c r="S99" s="43"/>
      <c r="V99" s="43"/>
    </row>
    <row r="100" spans="1:22" x14ac:dyDescent="0.35">
      <c r="A100" s="27" t="s">
        <v>32</v>
      </c>
      <c r="B100" s="28" t="s">
        <v>160</v>
      </c>
      <c r="C100" s="29">
        <v>275</v>
      </c>
      <c r="D100" s="9"/>
      <c r="E100" s="9"/>
      <c r="F100" s="9"/>
      <c r="G100" s="9"/>
      <c r="H100" s="9"/>
      <c r="I100" s="30">
        <v>0.47</v>
      </c>
      <c r="J100" s="30">
        <v>0.4</v>
      </c>
      <c r="K100" s="30">
        <v>0.4</v>
      </c>
      <c r="L100" s="1"/>
      <c r="Q100" s="43"/>
      <c r="R100" s="43"/>
      <c r="S100" s="43"/>
      <c r="V100" s="43"/>
    </row>
    <row r="101" spans="1:22" x14ac:dyDescent="0.35">
      <c r="A101" s="27" t="s">
        <v>32</v>
      </c>
      <c r="B101" s="28" t="s">
        <v>161</v>
      </c>
      <c r="C101" s="29">
        <v>275</v>
      </c>
      <c r="D101" s="9"/>
      <c r="E101" s="9"/>
      <c r="F101" s="9"/>
      <c r="G101" s="9"/>
      <c r="H101" s="9"/>
      <c r="I101" s="30">
        <v>0.45</v>
      </c>
      <c r="J101" s="30">
        <v>0.38</v>
      </c>
      <c r="K101" s="30">
        <v>0.38</v>
      </c>
      <c r="L101" s="1"/>
      <c r="Q101" s="43"/>
      <c r="R101" s="43"/>
      <c r="S101" s="43"/>
      <c r="V101" s="43"/>
    </row>
    <row r="102" spans="1:22" x14ac:dyDescent="0.35">
      <c r="A102" s="27" t="s">
        <v>32</v>
      </c>
      <c r="B102" s="28" t="s">
        <v>162</v>
      </c>
      <c r="C102" s="29">
        <v>275</v>
      </c>
      <c r="D102" s="9"/>
      <c r="E102" s="9"/>
      <c r="F102" s="9"/>
      <c r="G102" s="9"/>
      <c r="H102" s="9"/>
      <c r="I102" s="30">
        <v>0.45</v>
      </c>
      <c r="J102" s="30">
        <v>0.37</v>
      </c>
      <c r="K102" s="30">
        <v>0.37</v>
      </c>
      <c r="L102" s="1"/>
      <c r="Q102" s="43"/>
      <c r="R102" s="43"/>
      <c r="S102" s="43"/>
      <c r="V102" s="43"/>
    </row>
    <row r="103" spans="1:22" x14ac:dyDescent="0.35">
      <c r="A103" s="27" t="s">
        <v>32</v>
      </c>
      <c r="B103" s="28" t="s">
        <v>163</v>
      </c>
      <c r="C103" s="29">
        <v>275</v>
      </c>
      <c r="D103" s="9"/>
      <c r="E103" s="9"/>
      <c r="F103" s="9"/>
      <c r="G103" s="9"/>
      <c r="H103" s="9"/>
      <c r="I103" s="30">
        <v>0.47</v>
      </c>
      <c r="J103" s="30">
        <v>0.4</v>
      </c>
      <c r="K103" s="30">
        <v>0.4</v>
      </c>
      <c r="L103" s="1"/>
      <c r="Q103" s="43"/>
      <c r="R103" s="43"/>
      <c r="S103" s="43"/>
      <c r="V103" s="43"/>
    </row>
    <row r="104" spans="1:22" x14ac:dyDescent="0.35">
      <c r="A104" s="27" t="s">
        <v>32</v>
      </c>
      <c r="B104" s="28" t="s">
        <v>164</v>
      </c>
      <c r="C104" s="29">
        <v>275</v>
      </c>
      <c r="D104" s="9"/>
      <c r="E104" s="9"/>
      <c r="F104" s="9"/>
      <c r="G104" s="9"/>
      <c r="H104" s="9"/>
      <c r="I104" s="30">
        <v>0.47</v>
      </c>
      <c r="J104" s="30">
        <v>0.39</v>
      </c>
      <c r="K104" s="30">
        <v>0.39</v>
      </c>
      <c r="L104" s="1"/>
      <c r="Q104" s="43"/>
      <c r="R104" s="43"/>
      <c r="S104" s="43"/>
      <c r="V104" s="43"/>
    </row>
    <row r="105" spans="1:22" x14ac:dyDescent="0.35">
      <c r="A105" s="27" t="s">
        <v>32</v>
      </c>
      <c r="B105" s="28" t="s">
        <v>165</v>
      </c>
      <c r="C105" s="29">
        <v>400</v>
      </c>
      <c r="D105" s="9"/>
      <c r="E105" s="9"/>
      <c r="F105" s="9"/>
      <c r="G105" s="9"/>
      <c r="H105" s="9"/>
      <c r="I105" s="30">
        <v>0.51</v>
      </c>
      <c r="J105" s="30">
        <v>0.33</v>
      </c>
      <c r="K105" s="30">
        <v>0.33</v>
      </c>
      <c r="L105" s="1"/>
      <c r="Q105" s="43"/>
      <c r="R105" s="43"/>
      <c r="S105" s="43"/>
      <c r="V105" s="43"/>
    </row>
    <row r="106" spans="1:22" x14ac:dyDescent="0.35">
      <c r="A106" s="1"/>
      <c r="B106" s="85"/>
      <c r="C106" s="1"/>
      <c r="D106" s="1"/>
      <c r="E106" s="1"/>
      <c r="F106" s="1"/>
      <c r="G106" s="1"/>
      <c r="H106" s="1"/>
      <c r="I106" s="1"/>
      <c r="J106" s="1"/>
      <c r="K106" s="1"/>
      <c r="L106" s="1"/>
    </row>
  </sheetData>
  <sheetProtection algorithmName="SHA-512" hashValue="QJeYU55iGMYaRVpzL/uSkBGx7M2EngVlbS44YaEBhUDubxameJ3PfLTHPmpqnc9b+XtPQku+bC1vbADdvu7/ZA==" saltValue="VWXDbZU92LugSurbC0gwFg==" spinCount="100000" sheet="1" objects="1" scenarios="1"/>
  <sortState xmlns:xlrd2="http://schemas.microsoft.com/office/spreadsheetml/2017/richdata2" ref="A26:K44">
    <sortCondition ref="B26"/>
  </sortState>
  <mergeCells count="1">
    <mergeCell ref="D1:K1"/>
  </mergeCells>
  <phoneticPr fontId="10" type="noConversion"/>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4BD136-C210-4B87-81E0-62BED5CB7EBE}">
  <dimension ref="B2:AB101"/>
  <sheetViews>
    <sheetView topLeftCell="B1" zoomScale="85" zoomScaleNormal="85" workbookViewId="0">
      <selection activeCell="C9" sqref="C9"/>
    </sheetView>
  </sheetViews>
  <sheetFormatPr defaultColWidth="9.1796875" defaultRowHeight="18.5" x14ac:dyDescent="0.45"/>
  <cols>
    <col min="1" max="1" width="3.453125" style="92" customWidth="1"/>
    <col min="2" max="2" width="1.453125" style="92" customWidth="1"/>
    <col min="3" max="3" width="119.7265625" style="92" customWidth="1"/>
    <col min="4" max="4" width="9.1796875" style="92"/>
    <col min="5" max="5" width="1.453125" style="92" customWidth="1"/>
    <col min="6" max="6" width="152.7265625" style="130" customWidth="1"/>
    <col min="7" max="25" width="9.1796875" style="92"/>
    <col min="26" max="26" width="9.1796875" style="92" customWidth="1"/>
    <col min="27" max="32" width="9.1796875" style="92"/>
    <col min="33" max="33" width="9.1796875" style="92" customWidth="1"/>
    <col min="34" max="38" width="9.1796875" style="92"/>
    <col min="39" max="39" width="9.1796875" style="92" customWidth="1"/>
    <col min="40" max="16384" width="9.1796875" style="92"/>
  </cols>
  <sheetData>
    <row r="2" spans="2:6" ht="37" x14ac:dyDescent="0.45">
      <c r="B2" s="112"/>
      <c r="C2" s="113" t="s">
        <v>173</v>
      </c>
      <c r="E2" s="112"/>
      <c r="F2" s="114" t="s">
        <v>174</v>
      </c>
    </row>
    <row r="3" spans="2:6" x14ac:dyDescent="0.45">
      <c r="B3" s="112"/>
      <c r="C3" s="115"/>
      <c r="E3" s="112"/>
      <c r="F3" s="116"/>
    </row>
    <row r="4" spans="2:6" ht="74" x14ac:dyDescent="0.45">
      <c r="B4" s="112"/>
      <c r="C4" s="117" t="s">
        <v>175</v>
      </c>
      <c r="E4" s="112"/>
      <c r="F4" s="118" t="s">
        <v>176</v>
      </c>
    </row>
    <row r="5" spans="2:6" x14ac:dyDescent="0.45">
      <c r="B5" s="112"/>
      <c r="C5" s="115"/>
      <c r="E5" s="112"/>
      <c r="F5" s="116"/>
    </row>
    <row r="6" spans="2:6" x14ac:dyDescent="0.45">
      <c r="B6" s="112"/>
      <c r="C6" s="119" t="s">
        <v>177</v>
      </c>
      <c r="E6" s="112"/>
      <c r="F6" s="116"/>
    </row>
    <row r="7" spans="2:6" ht="37" x14ac:dyDescent="0.45">
      <c r="B7" s="112"/>
      <c r="C7" s="117" t="s">
        <v>178</v>
      </c>
      <c r="E7" s="112"/>
      <c r="F7" s="116"/>
    </row>
    <row r="8" spans="2:6" x14ac:dyDescent="0.45">
      <c r="B8" s="112"/>
      <c r="C8" s="115"/>
      <c r="E8" s="112"/>
      <c r="F8" s="116"/>
    </row>
    <row r="9" spans="2:6" ht="55.5" x14ac:dyDescent="0.45">
      <c r="B9" s="112"/>
      <c r="C9" s="137" t="s">
        <v>179</v>
      </c>
      <c r="E9" s="112"/>
      <c r="F9" s="116"/>
    </row>
    <row r="10" spans="2:6" x14ac:dyDescent="0.45">
      <c r="B10" s="112"/>
      <c r="C10" s="115"/>
      <c r="E10" s="112"/>
      <c r="F10" s="116"/>
    </row>
    <row r="11" spans="2:6" x14ac:dyDescent="0.45">
      <c r="B11" s="112"/>
      <c r="C11" s="120"/>
      <c r="E11" s="112"/>
      <c r="F11" s="116"/>
    </row>
    <row r="12" spans="2:6" x14ac:dyDescent="0.45">
      <c r="E12" s="112"/>
      <c r="F12" s="116"/>
    </row>
    <row r="13" spans="2:6" x14ac:dyDescent="0.45">
      <c r="B13" s="112"/>
      <c r="C13" s="121" t="s">
        <v>180</v>
      </c>
      <c r="E13" s="112"/>
      <c r="F13" s="139" t="s">
        <v>181</v>
      </c>
    </row>
    <row r="14" spans="2:6" x14ac:dyDescent="0.45">
      <c r="B14" s="112"/>
      <c r="C14" s="122" t="s">
        <v>182</v>
      </c>
      <c r="E14" s="112"/>
      <c r="F14" s="116"/>
    </row>
    <row r="15" spans="2:6" ht="55.5" x14ac:dyDescent="0.45">
      <c r="B15" s="112"/>
      <c r="C15" s="115"/>
      <c r="E15" s="112"/>
      <c r="F15" s="116" t="s">
        <v>183</v>
      </c>
    </row>
    <row r="16" spans="2:6" x14ac:dyDescent="0.45">
      <c r="B16" s="112"/>
      <c r="C16" s="115"/>
      <c r="E16" s="112"/>
      <c r="F16" s="116"/>
    </row>
    <row r="17" spans="2:28" x14ac:dyDescent="0.45">
      <c r="B17" s="112"/>
      <c r="C17" s="115"/>
      <c r="E17" s="112"/>
      <c r="F17" s="116"/>
    </row>
    <row r="18" spans="2:28" x14ac:dyDescent="0.45">
      <c r="B18" s="112"/>
      <c r="C18" s="115"/>
      <c r="E18" s="112"/>
      <c r="F18" s="116"/>
      <c r="AB18" s="93"/>
    </row>
    <row r="19" spans="2:28" x14ac:dyDescent="0.45">
      <c r="B19" s="112"/>
      <c r="C19" s="115"/>
      <c r="E19" s="112"/>
      <c r="F19" s="116"/>
    </row>
    <row r="20" spans="2:28" x14ac:dyDescent="0.45">
      <c r="B20" s="112"/>
      <c r="C20" s="115"/>
      <c r="E20" s="112"/>
      <c r="F20" s="116"/>
    </row>
    <row r="21" spans="2:28" x14ac:dyDescent="0.45">
      <c r="B21" s="112"/>
      <c r="C21" s="115"/>
      <c r="E21" s="112"/>
      <c r="F21" s="116"/>
    </row>
    <row r="22" spans="2:28" x14ac:dyDescent="0.45">
      <c r="B22" s="112"/>
      <c r="C22" s="115"/>
      <c r="E22" s="112"/>
      <c r="F22" s="116"/>
    </row>
    <row r="23" spans="2:28" x14ac:dyDescent="0.45">
      <c r="B23" s="112"/>
      <c r="C23" s="115"/>
      <c r="E23" s="112"/>
      <c r="F23" s="116"/>
    </row>
    <row r="24" spans="2:28" ht="92.5" x14ac:dyDescent="0.45">
      <c r="B24" s="112"/>
      <c r="C24" s="115"/>
      <c r="E24" s="112"/>
      <c r="F24" s="116" t="s">
        <v>184</v>
      </c>
    </row>
    <row r="25" spans="2:28" x14ac:dyDescent="0.45">
      <c r="B25" s="112"/>
      <c r="C25" s="115"/>
      <c r="E25" s="112"/>
      <c r="F25" s="116"/>
    </row>
    <row r="26" spans="2:28" ht="37" x14ac:dyDescent="0.45">
      <c r="B26" s="112"/>
      <c r="C26" s="117" t="s">
        <v>185</v>
      </c>
      <c r="E26" s="112"/>
      <c r="F26" s="116"/>
    </row>
    <row r="27" spans="2:28" x14ac:dyDescent="0.45">
      <c r="B27" s="112"/>
      <c r="C27" s="115"/>
      <c r="E27" s="112"/>
      <c r="F27" s="123" t="s">
        <v>186</v>
      </c>
    </row>
    <row r="28" spans="2:28" x14ac:dyDescent="0.45">
      <c r="B28" s="112"/>
      <c r="C28" s="122" t="s">
        <v>187</v>
      </c>
      <c r="E28" s="112"/>
      <c r="F28" s="116"/>
    </row>
    <row r="29" spans="2:28" x14ac:dyDescent="0.45">
      <c r="B29" s="112"/>
      <c r="C29" s="115"/>
      <c r="E29" s="112"/>
      <c r="F29" s="123" t="s">
        <v>188</v>
      </c>
    </row>
    <row r="30" spans="2:28" x14ac:dyDescent="0.45">
      <c r="B30" s="112"/>
      <c r="C30" s="115"/>
      <c r="E30" s="112"/>
      <c r="F30" s="117" t="s">
        <v>189</v>
      </c>
    </row>
    <row r="31" spans="2:28" x14ac:dyDescent="0.45">
      <c r="B31" s="112"/>
      <c r="C31" s="115"/>
      <c r="E31" s="112"/>
      <c r="F31" s="116"/>
    </row>
    <row r="32" spans="2:28" ht="37" x14ac:dyDescent="0.45">
      <c r="B32" s="112"/>
      <c r="C32" s="115"/>
      <c r="E32" s="112"/>
      <c r="F32" s="124" t="s">
        <v>190</v>
      </c>
    </row>
    <row r="33" spans="2:6" x14ac:dyDescent="0.45">
      <c r="B33" s="112"/>
      <c r="C33" s="115"/>
      <c r="E33" s="112"/>
      <c r="F33" s="116"/>
    </row>
    <row r="34" spans="2:6" ht="55.5" x14ac:dyDescent="0.45">
      <c r="B34" s="112"/>
      <c r="C34" s="115"/>
      <c r="E34" s="112"/>
      <c r="F34" s="124" t="s">
        <v>191</v>
      </c>
    </row>
    <row r="35" spans="2:6" x14ac:dyDescent="0.45">
      <c r="B35" s="112"/>
      <c r="C35" s="115"/>
      <c r="E35" s="112"/>
      <c r="F35" s="116"/>
    </row>
    <row r="36" spans="2:6" x14ac:dyDescent="0.45">
      <c r="B36" s="112"/>
      <c r="C36" s="115"/>
      <c r="E36" s="112"/>
      <c r="F36" s="125" t="s">
        <v>192</v>
      </c>
    </row>
    <row r="37" spans="2:6" x14ac:dyDescent="0.45">
      <c r="B37" s="112"/>
      <c r="C37" s="115"/>
      <c r="E37" s="112"/>
      <c r="F37" s="117" t="s">
        <v>193</v>
      </c>
    </row>
    <row r="38" spans="2:6" x14ac:dyDescent="0.45">
      <c r="B38" s="112"/>
      <c r="C38" s="115"/>
      <c r="E38" s="112"/>
      <c r="F38" s="117" t="s">
        <v>194</v>
      </c>
    </row>
    <row r="39" spans="2:6" x14ac:dyDescent="0.45">
      <c r="B39" s="112"/>
      <c r="C39" s="115"/>
      <c r="E39" s="112"/>
      <c r="F39" s="116"/>
    </row>
    <row r="40" spans="2:6" x14ac:dyDescent="0.45">
      <c r="B40" s="112"/>
      <c r="C40" s="115"/>
      <c r="E40" s="112"/>
      <c r="F40" s="116"/>
    </row>
    <row r="41" spans="2:6" x14ac:dyDescent="0.45">
      <c r="B41" s="112"/>
      <c r="C41" s="115"/>
      <c r="E41" s="112"/>
      <c r="F41" s="116"/>
    </row>
    <row r="42" spans="2:6" ht="37" x14ac:dyDescent="0.45">
      <c r="B42" s="112"/>
      <c r="C42" s="115"/>
      <c r="E42" s="112"/>
      <c r="F42" s="126" t="s">
        <v>195</v>
      </c>
    </row>
    <row r="43" spans="2:6" x14ac:dyDescent="0.45">
      <c r="B43" s="112"/>
      <c r="C43" s="115"/>
      <c r="E43" s="112"/>
      <c r="F43" s="116"/>
    </row>
    <row r="44" spans="2:6" ht="37" x14ac:dyDescent="0.45">
      <c r="B44" s="112"/>
      <c r="C44" s="117" t="s">
        <v>196</v>
      </c>
      <c r="E44" s="112"/>
      <c r="F44" s="117"/>
    </row>
    <row r="45" spans="2:6" x14ac:dyDescent="0.45">
      <c r="B45" s="112"/>
      <c r="C45" s="120"/>
      <c r="E45" s="112"/>
      <c r="F45" s="117"/>
    </row>
    <row r="46" spans="2:6" x14ac:dyDescent="0.45">
      <c r="B46" s="138"/>
      <c r="E46" s="112"/>
      <c r="F46" s="116"/>
    </row>
    <row r="47" spans="2:6" ht="55.5" x14ac:dyDescent="0.45">
      <c r="E47" s="112"/>
      <c r="F47" s="126" t="s">
        <v>197</v>
      </c>
    </row>
    <row r="48" spans="2:6" x14ac:dyDescent="0.45">
      <c r="E48" s="112"/>
      <c r="F48" s="116"/>
    </row>
    <row r="49" spans="5:6" x14ac:dyDescent="0.45">
      <c r="E49" s="112"/>
      <c r="F49" s="126"/>
    </row>
    <row r="50" spans="5:6" x14ac:dyDescent="0.45">
      <c r="E50" s="112"/>
      <c r="F50" s="116"/>
    </row>
    <row r="51" spans="5:6" x14ac:dyDescent="0.45">
      <c r="E51" s="112"/>
      <c r="F51" s="116"/>
    </row>
    <row r="52" spans="5:6" x14ac:dyDescent="0.45">
      <c r="E52" s="112"/>
      <c r="F52" s="116"/>
    </row>
    <row r="53" spans="5:6" x14ac:dyDescent="0.45">
      <c r="E53" s="112"/>
      <c r="F53" s="119" t="s">
        <v>198</v>
      </c>
    </row>
    <row r="54" spans="5:6" ht="37" x14ac:dyDescent="0.45">
      <c r="E54" s="112"/>
      <c r="F54" s="117" t="s">
        <v>199</v>
      </c>
    </row>
    <row r="55" spans="5:6" x14ac:dyDescent="0.45">
      <c r="E55" s="112"/>
      <c r="F55" s="116"/>
    </row>
    <row r="56" spans="5:6" ht="37" x14ac:dyDescent="0.45">
      <c r="E56" s="112"/>
      <c r="F56" s="126" t="s">
        <v>200</v>
      </c>
    </row>
    <row r="57" spans="5:6" x14ac:dyDescent="0.35">
      <c r="E57" s="112"/>
      <c r="F57" s="127" t="s">
        <v>201</v>
      </c>
    </row>
    <row r="58" spans="5:6" ht="14.5" x14ac:dyDescent="0.35">
      <c r="E58" s="112"/>
      <c r="F58" s="115"/>
    </row>
    <row r="59" spans="5:6" ht="37" x14ac:dyDescent="0.45">
      <c r="E59" s="112"/>
      <c r="F59" s="126" t="s">
        <v>202</v>
      </c>
    </row>
    <row r="60" spans="5:6" x14ac:dyDescent="0.45">
      <c r="E60" s="112"/>
      <c r="F60" s="116"/>
    </row>
    <row r="61" spans="5:6" x14ac:dyDescent="0.45">
      <c r="E61" s="112"/>
      <c r="F61" s="116"/>
    </row>
    <row r="62" spans="5:6" x14ac:dyDescent="0.45">
      <c r="E62" s="112"/>
      <c r="F62" s="116"/>
    </row>
    <row r="63" spans="5:6" x14ac:dyDescent="0.45">
      <c r="E63" s="112"/>
      <c r="F63" s="116"/>
    </row>
    <row r="64" spans="5:6" x14ac:dyDescent="0.45">
      <c r="E64" s="112"/>
      <c r="F64" s="116"/>
    </row>
    <row r="65" spans="5:6" x14ac:dyDescent="0.45">
      <c r="E65" s="112"/>
      <c r="F65" s="116"/>
    </row>
    <row r="66" spans="5:6" x14ac:dyDescent="0.45">
      <c r="E66" s="112"/>
      <c r="F66" s="116"/>
    </row>
    <row r="67" spans="5:6" x14ac:dyDescent="0.45">
      <c r="E67" s="112"/>
      <c r="F67" s="128" t="s">
        <v>203</v>
      </c>
    </row>
    <row r="68" spans="5:6" x14ac:dyDescent="0.45">
      <c r="E68" s="112"/>
      <c r="F68" s="116"/>
    </row>
    <row r="69" spans="5:6" x14ac:dyDescent="0.45">
      <c r="E69" s="112"/>
      <c r="F69" s="117" t="s">
        <v>204</v>
      </c>
    </row>
    <row r="70" spans="5:6" x14ac:dyDescent="0.45">
      <c r="E70" s="112"/>
      <c r="F70" s="116"/>
    </row>
    <row r="71" spans="5:6" x14ac:dyDescent="0.45">
      <c r="E71" s="112"/>
      <c r="F71" s="116"/>
    </row>
    <row r="72" spans="5:6" x14ac:dyDescent="0.45">
      <c r="E72" s="112"/>
      <c r="F72" s="116"/>
    </row>
    <row r="73" spans="5:6" ht="37" x14ac:dyDescent="0.45">
      <c r="E73" s="112"/>
      <c r="F73" s="117" t="s">
        <v>205</v>
      </c>
    </row>
    <row r="74" spans="5:6" x14ac:dyDescent="0.45">
      <c r="E74" s="112"/>
      <c r="F74" s="116"/>
    </row>
    <row r="75" spans="5:6" ht="37" x14ac:dyDescent="0.45">
      <c r="E75" s="112"/>
      <c r="F75" s="117" t="s">
        <v>206</v>
      </c>
    </row>
    <row r="76" spans="5:6" x14ac:dyDescent="0.45">
      <c r="E76" s="112"/>
      <c r="F76" s="116"/>
    </row>
    <row r="77" spans="5:6" ht="37" x14ac:dyDescent="0.45">
      <c r="E77" s="112"/>
      <c r="F77" s="126" t="s">
        <v>207</v>
      </c>
    </row>
    <row r="78" spans="5:6" x14ac:dyDescent="0.45">
      <c r="E78" s="112"/>
      <c r="F78" s="116"/>
    </row>
    <row r="79" spans="5:6" x14ac:dyDescent="0.45">
      <c r="E79" s="112"/>
      <c r="F79" s="116"/>
    </row>
    <row r="80" spans="5:6" x14ac:dyDescent="0.45">
      <c r="E80" s="112"/>
      <c r="F80" s="116"/>
    </row>
    <row r="81" spans="5:6" x14ac:dyDescent="0.45">
      <c r="E81" s="112"/>
      <c r="F81" s="116"/>
    </row>
    <row r="82" spans="5:6" x14ac:dyDescent="0.45">
      <c r="E82" s="112"/>
      <c r="F82" s="116"/>
    </row>
    <row r="83" spans="5:6" x14ac:dyDescent="0.45">
      <c r="E83" s="112"/>
      <c r="F83" s="116"/>
    </row>
    <row r="84" spans="5:6" x14ac:dyDescent="0.45">
      <c r="E84" s="112"/>
      <c r="F84" s="116"/>
    </row>
    <row r="85" spans="5:6" x14ac:dyDescent="0.45">
      <c r="E85" s="112"/>
      <c r="F85" s="116"/>
    </row>
    <row r="86" spans="5:6" x14ac:dyDescent="0.45">
      <c r="E86" s="112"/>
      <c r="F86" s="116"/>
    </row>
    <row r="87" spans="5:6" x14ac:dyDescent="0.45">
      <c r="E87" s="112"/>
      <c r="F87" s="116"/>
    </row>
    <row r="88" spans="5:6" x14ac:dyDescent="0.45">
      <c r="E88" s="112"/>
      <c r="F88" s="116"/>
    </row>
    <row r="89" spans="5:6" x14ac:dyDescent="0.45">
      <c r="E89" s="112"/>
      <c r="F89" s="116"/>
    </row>
    <row r="90" spans="5:6" x14ac:dyDescent="0.45">
      <c r="E90" s="112"/>
      <c r="F90" s="116"/>
    </row>
    <row r="91" spans="5:6" x14ac:dyDescent="0.45">
      <c r="E91" s="112"/>
      <c r="F91" s="116"/>
    </row>
    <row r="92" spans="5:6" x14ac:dyDescent="0.45">
      <c r="E92" s="112"/>
      <c r="F92" s="116"/>
    </row>
    <row r="93" spans="5:6" x14ac:dyDescent="0.45">
      <c r="E93" s="112"/>
      <c r="F93" s="116"/>
    </row>
    <row r="94" spans="5:6" x14ac:dyDescent="0.45">
      <c r="E94" s="112"/>
      <c r="F94" s="116"/>
    </row>
    <row r="95" spans="5:6" x14ac:dyDescent="0.45">
      <c r="E95" s="112"/>
      <c r="F95" s="116"/>
    </row>
    <row r="96" spans="5:6" x14ac:dyDescent="0.45">
      <c r="E96" s="112"/>
      <c r="F96" s="116"/>
    </row>
    <row r="97" spans="5:6" ht="103.5" customHeight="1" x14ac:dyDescent="0.45">
      <c r="E97" s="112"/>
      <c r="F97" s="119" t="s">
        <v>208</v>
      </c>
    </row>
    <row r="98" spans="5:6" ht="37" x14ac:dyDescent="0.45">
      <c r="E98" s="112"/>
      <c r="F98" s="117" t="s">
        <v>209</v>
      </c>
    </row>
    <row r="99" spans="5:6" x14ac:dyDescent="0.45">
      <c r="E99" s="112"/>
      <c r="F99" s="117"/>
    </row>
    <row r="100" spans="5:6" x14ac:dyDescent="0.45">
      <c r="E100" s="112"/>
      <c r="F100" s="129"/>
    </row>
    <row r="101" spans="5:6" x14ac:dyDescent="0.45">
      <c r="F101" s="140"/>
    </row>
  </sheetData>
  <sheetProtection algorithmName="SHA-512" hashValue="8c3WwRAG6UuURktG/gMFCnsbbYf0xX8NZlWIh/eW2nFFospkjeuB5eMW8kg5PX+QKwKAXplSJId1MLhKHzpgAQ==" saltValue="7FCgdoHm7R3D1xv3s9Z01g==" spinCount="100000" sheet="1" objects="1" scenarios="1"/>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91EED6-9AAC-4838-A7A0-B9245FD523DC}">
  <dimension ref="A1:S44"/>
  <sheetViews>
    <sheetView showGridLines="0" topLeftCell="A7" zoomScale="115" zoomScaleNormal="115" workbookViewId="0">
      <selection activeCell="H19" sqref="H19"/>
    </sheetView>
  </sheetViews>
  <sheetFormatPr defaultColWidth="0" defaultRowHeight="14.5" zeroHeight="1" x14ac:dyDescent="0.35"/>
  <cols>
    <col min="1" max="1" width="35.26953125" customWidth="1"/>
    <col min="2" max="2" width="24" bestFit="1" customWidth="1"/>
    <col min="3" max="3" width="17.453125" bestFit="1" customWidth="1"/>
    <col min="4" max="5" width="8.7265625" customWidth="1"/>
    <col min="6" max="6" width="19" bestFit="1" customWidth="1"/>
    <col min="7" max="7" width="24.453125" customWidth="1"/>
    <col min="8" max="19" width="8.7265625" customWidth="1"/>
    <col min="20" max="16384" width="8.7265625" hidden="1"/>
  </cols>
  <sheetData>
    <row r="1" x14ac:dyDescent="0.35"/>
    <row r="2" x14ac:dyDescent="0.35"/>
    <row r="3" x14ac:dyDescent="0.35"/>
    <row r="4" x14ac:dyDescent="0.35"/>
    <row r="5" x14ac:dyDescent="0.35"/>
    <row r="6" x14ac:dyDescent="0.35"/>
    <row r="7" x14ac:dyDescent="0.35"/>
    <row r="8" x14ac:dyDescent="0.35"/>
    <row r="9" x14ac:dyDescent="0.35"/>
    <row r="10" x14ac:dyDescent="0.35"/>
    <row r="11" x14ac:dyDescent="0.35"/>
    <row r="12" x14ac:dyDescent="0.35"/>
    <row r="13" x14ac:dyDescent="0.35"/>
    <row r="14" x14ac:dyDescent="0.35"/>
    <row r="15" x14ac:dyDescent="0.35"/>
    <row r="16" ht="15" thickBot="1" x14ac:dyDescent="0.4"/>
    <row r="17" spans="1:15" x14ac:dyDescent="0.35">
      <c r="A17" s="11" t="s">
        <v>13</v>
      </c>
      <c r="D17" s="201" t="s">
        <v>15</v>
      </c>
      <c r="E17" s="201"/>
      <c r="F17" s="141"/>
      <c r="G17" s="141"/>
    </row>
    <row r="18" spans="1:15" x14ac:dyDescent="0.35">
      <c r="A18" s="12" t="s">
        <v>210</v>
      </c>
      <c r="D18" s="142" t="s">
        <v>211</v>
      </c>
      <c r="E18" s="142"/>
      <c r="F18" s="142"/>
      <c r="G18" s="142"/>
    </row>
    <row r="19" spans="1:15" ht="15" thickBot="1" x14ac:dyDescent="0.4">
      <c r="A19" s="143" t="s">
        <v>212</v>
      </c>
    </row>
    <row r="20" spans="1:15" ht="15" thickBot="1" x14ac:dyDescent="0.4"/>
    <row r="21" spans="1:15" x14ac:dyDescent="0.35">
      <c r="B21" s="202" t="s">
        <v>213</v>
      </c>
      <c r="C21" s="203"/>
      <c r="F21" s="202" t="s">
        <v>214</v>
      </c>
      <c r="G21" s="203"/>
    </row>
    <row r="22" spans="1:15" ht="15" thickBot="1" x14ac:dyDescent="0.4">
      <c r="B22" s="204"/>
      <c r="C22" s="205"/>
      <c r="F22" s="204"/>
      <c r="G22" s="205"/>
    </row>
    <row r="23" spans="1:15" x14ac:dyDescent="0.35">
      <c r="B23" s="144" t="s">
        <v>215</v>
      </c>
      <c r="C23" s="167" t="s">
        <v>216</v>
      </c>
      <c r="F23" s="145" t="s">
        <v>217</v>
      </c>
      <c r="G23" s="160">
        <v>1.5</v>
      </c>
      <c r="J23" s="142" t="s">
        <v>15</v>
      </c>
      <c r="K23" s="142"/>
    </row>
    <row r="24" spans="1:15" x14ac:dyDescent="0.35">
      <c r="B24" s="144" t="s">
        <v>218</v>
      </c>
      <c r="C24" s="146">
        <f>VLOOKUP(C23,'Reserved Sites(to be hidden)'!A2:H28,3,FALSE)</f>
        <v>1110</v>
      </c>
      <c r="F24" s="147" t="s">
        <v>219</v>
      </c>
      <c r="G24" s="161">
        <v>2.1</v>
      </c>
      <c r="J24" s="142" t="s">
        <v>220</v>
      </c>
      <c r="K24" s="142"/>
      <c r="L24" s="142"/>
      <c r="M24" s="142"/>
      <c r="N24" s="142"/>
      <c r="O24" s="142"/>
    </row>
    <row r="25" spans="1:15" x14ac:dyDescent="0.35">
      <c r="B25" s="144" t="s">
        <v>221</v>
      </c>
      <c r="C25" s="148">
        <f>VLOOKUP(C23,'Reserved Sites(to be hidden)'!A2:H28,2,FALSE)</f>
        <v>400</v>
      </c>
      <c r="F25" s="147" t="s">
        <v>222</v>
      </c>
      <c r="G25" s="162">
        <v>20</v>
      </c>
    </row>
    <row r="26" spans="1:15" x14ac:dyDescent="0.35">
      <c r="B26" s="144" t="s">
        <v>223</v>
      </c>
      <c r="C26" s="149">
        <f>VLOOKUP(C23,'Reserved Sites(to be hidden)'!A2:H28,7,FALSE)</f>
        <v>5.9340789224600705</v>
      </c>
      <c r="F26" s="147" t="s">
        <v>224</v>
      </c>
      <c r="G26" s="150">
        <f>SQRT(2)*G24*(1.02+(0.98*EXP((-3/G25))))</f>
        <v>5.5342942814323832</v>
      </c>
    </row>
    <row r="27" spans="1:15" ht="15" thickBot="1" x14ac:dyDescent="0.4">
      <c r="B27" s="151" t="s">
        <v>225</v>
      </c>
      <c r="C27" s="152">
        <f>VLOOKUP(C23,'Reserved Sites(to be hidden)'!A2:H28,8,FALSE)</f>
        <v>1.8316583969592093</v>
      </c>
      <c r="F27" s="153" t="s">
        <v>226</v>
      </c>
      <c r="G27" s="154">
        <f>G23+((G24-G23)*EXP(-50/40))</f>
        <v>1.671902878116114</v>
      </c>
    </row>
    <row r="28" spans="1:15" x14ac:dyDescent="0.35"/>
    <row r="29" spans="1:15" ht="15" thickBot="1" x14ac:dyDescent="0.4">
      <c r="B29" s="155" t="s">
        <v>227</v>
      </c>
      <c r="C29" s="156" t="str">
        <f>IF(AND(C26&gt;G26,C27&gt;G27),"PASS: The reserved capacity at "&amp;C23&amp;" can accommodate this solution.","FAIL: Solution size is larger than reserved capacity at "&amp;C23&amp;" and will not be accepted.")</f>
        <v>PASS: The reserved capacity at CANT4 - 50% can accommodate this solution.</v>
      </c>
      <c r="D29" s="156"/>
      <c r="E29" s="156"/>
      <c r="F29" s="156"/>
      <c r="G29" s="157"/>
    </row>
    <row r="30" spans="1:15" x14ac:dyDescent="0.35"/>
    <row r="31" spans="1:15" x14ac:dyDescent="0.35">
      <c r="K31" s="46"/>
    </row>
    <row r="32" spans="1:15" x14ac:dyDescent="0.35">
      <c r="K32" s="46"/>
    </row>
    <row r="33" spans="11:11" x14ac:dyDescent="0.35">
      <c r="K33" s="46"/>
    </row>
    <row r="34" spans="11:11" x14ac:dyDescent="0.35"/>
    <row r="35" spans="11:11" x14ac:dyDescent="0.35"/>
    <row r="36" spans="11:11" x14ac:dyDescent="0.35"/>
    <row r="37" spans="11:11" x14ac:dyDescent="0.35"/>
    <row r="38" spans="11:11" x14ac:dyDescent="0.35"/>
    <row r="39" spans="11:11" x14ac:dyDescent="0.35"/>
    <row r="40" spans="11:11" x14ac:dyDescent="0.35"/>
    <row r="41" spans="11:11" x14ac:dyDescent="0.35"/>
    <row r="42" spans="11:11" x14ac:dyDescent="0.35"/>
    <row r="43" spans="11:11" x14ac:dyDescent="0.35"/>
    <row r="44" spans="11:11" x14ac:dyDescent="0.35"/>
  </sheetData>
  <sheetProtection algorithmName="SHA-512" hashValue="DSZnDn9hPjk8p4qn2mzQjYHcgRHhuu6T+fsxpLI7GHqHBS/v56Y2C+0DMgpfWKapYXUyvAb4CVSjWiMV63RTcA==" saltValue="enSQGTvTiREqdwUN5pmVsQ==" spinCount="100000" sheet="1" objects="1" scenarios="1"/>
  <mergeCells count="3">
    <mergeCell ref="D17:E17"/>
    <mergeCell ref="B21:C22"/>
    <mergeCell ref="F21:G22"/>
  </mergeCells>
  <conditionalFormatting sqref="C29:G29">
    <cfRule type="expression" dxfId="1" priority="1">
      <formula>ISNUMBER(FIND("FAIL",$C$29))</formula>
    </cfRule>
    <cfRule type="expression" dxfId="0" priority="2">
      <formula>ISNUMBER(FIND("PASS",$C$29))</formula>
    </cfRule>
  </conditionalFormatting>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promptTitle="Select Site" xr:uid="{752B19D1-B613-40D1-A850-1FA78B48D189}">
          <x14:formula1>
            <xm:f>'Reserved Sites(to be hidden)'!A2:A28</xm:f>
          </x14:formula1>
          <xm:sqref>C23</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1519E0-BDF3-4B2F-8FED-3709627651E6}">
  <dimension ref="A1:J35"/>
  <sheetViews>
    <sheetView zoomScale="160" zoomScaleNormal="160" workbookViewId="0">
      <selection activeCell="G11" sqref="G11"/>
    </sheetView>
  </sheetViews>
  <sheetFormatPr defaultRowHeight="14.5" x14ac:dyDescent="0.35"/>
  <cols>
    <col min="1" max="1" width="17.26953125" bestFit="1" customWidth="1"/>
    <col min="2" max="2" width="4" bestFit="1" customWidth="1"/>
    <col min="3" max="3" width="5.26953125" bestFit="1" customWidth="1"/>
    <col min="6" max="6" width="5.26953125" bestFit="1" customWidth="1"/>
    <col min="7" max="8" width="9.1796875" customWidth="1"/>
    <col min="17" max="17" width="68.7265625" bestFit="1" customWidth="1"/>
  </cols>
  <sheetData>
    <row r="1" spans="1:10" x14ac:dyDescent="0.35">
      <c r="A1" s="158" t="s">
        <v>228</v>
      </c>
      <c r="B1" s="158" t="s">
        <v>229</v>
      </c>
      <c r="C1" s="158" t="s">
        <v>230</v>
      </c>
      <c r="D1" s="158" t="s">
        <v>217</v>
      </c>
      <c r="E1" s="158" t="s">
        <v>219</v>
      </c>
      <c r="F1" s="158" t="s">
        <v>222</v>
      </c>
      <c r="G1" s="159" t="s">
        <v>231</v>
      </c>
      <c r="H1" s="159" t="s">
        <v>232</v>
      </c>
    </row>
    <row r="2" spans="1:10" x14ac:dyDescent="0.35">
      <c r="A2" t="s">
        <v>216</v>
      </c>
      <c r="B2" s="141">
        <v>400</v>
      </c>
      <c r="C2" s="141">
        <v>1110</v>
      </c>
      <c r="D2" s="141">
        <f>C2/(SQRT(3)*B2)</f>
        <v>1.6021469970012114</v>
      </c>
      <c r="E2" s="141">
        <f>1.5*D2</f>
        <v>2.403220495501817</v>
      </c>
      <c r="F2" s="141">
        <v>10</v>
      </c>
      <c r="G2" s="141">
        <f>SQRT(2)*E2*(1.02+(0.98*EXP((-3/F2))))</f>
        <v>5.9340789224600705</v>
      </c>
      <c r="H2" s="141">
        <f>D2+((E2-D2)*EXP(-50/40))</f>
        <v>1.8316583969592093</v>
      </c>
      <c r="I2" s="141"/>
      <c r="J2" s="141"/>
    </row>
    <row r="3" spans="1:10" x14ac:dyDescent="0.35">
      <c r="A3" t="s">
        <v>233</v>
      </c>
      <c r="B3" s="141">
        <v>400</v>
      </c>
      <c r="C3" s="141">
        <v>2220</v>
      </c>
      <c r="D3" s="141">
        <f t="shared" ref="D3:D4" si="0">C3/(SQRT(3)*B3)</f>
        <v>3.2042939940024229</v>
      </c>
      <c r="E3" s="141">
        <f t="shared" ref="E3:E28" si="1">1.5*D3</f>
        <v>4.8064409910036341</v>
      </c>
      <c r="F3" s="141">
        <v>10</v>
      </c>
      <c r="G3" s="141">
        <f t="shared" ref="G3:G28" si="2">SQRT(2)*E3*(1.02+(0.98*EXP((-3/F3))))</f>
        <v>11.868157844920141</v>
      </c>
      <c r="H3" s="141">
        <f t="shared" ref="H3:H28" si="3">D3+((E3-D3)*EXP(-50/40))</f>
        <v>3.6633167939184186</v>
      </c>
    </row>
    <row r="4" spans="1:10" x14ac:dyDescent="0.35">
      <c r="A4" t="s">
        <v>234</v>
      </c>
      <c r="B4" s="141">
        <v>400</v>
      </c>
      <c r="C4" s="141">
        <v>1135</v>
      </c>
      <c r="D4" s="141">
        <f t="shared" si="0"/>
        <v>1.6382313888255631</v>
      </c>
      <c r="E4" s="141">
        <f t="shared" si="1"/>
        <v>2.4573470832383446</v>
      </c>
      <c r="F4" s="141">
        <v>10</v>
      </c>
      <c r="G4" s="141">
        <f t="shared" si="2"/>
        <v>6.0677293486416035</v>
      </c>
      <c r="H4" s="141">
        <f t="shared" si="3"/>
        <v>1.8729119644582906</v>
      </c>
    </row>
    <row r="5" spans="1:10" x14ac:dyDescent="0.35">
      <c r="A5" t="s">
        <v>235</v>
      </c>
      <c r="B5" s="141">
        <v>400</v>
      </c>
      <c r="C5" s="141">
        <v>2220</v>
      </c>
      <c r="D5" s="141">
        <f>C5/(SQRT(3)*B5)</f>
        <v>3.2042939940024229</v>
      </c>
      <c r="E5" s="141">
        <f t="shared" si="1"/>
        <v>4.8064409910036341</v>
      </c>
      <c r="F5" s="141">
        <v>10</v>
      </c>
      <c r="G5" s="141">
        <f t="shared" si="2"/>
        <v>11.868157844920141</v>
      </c>
      <c r="H5" s="141">
        <f t="shared" si="3"/>
        <v>3.6633167939184186</v>
      </c>
    </row>
    <row r="6" spans="1:10" x14ac:dyDescent="0.35">
      <c r="A6" t="s">
        <v>236</v>
      </c>
      <c r="B6" s="141">
        <v>400</v>
      </c>
      <c r="C6" s="141">
        <v>355</v>
      </c>
      <c r="D6" s="141">
        <f t="shared" ref="D6:D18" si="4">C6/(SQRT(3)*B6)</f>
        <v>0.51239836390579285</v>
      </c>
      <c r="E6" s="141">
        <f t="shared" si="1"/>
        <v>0.76859754585868933</v>
      </c>
      <c r="F6" s="141">
        <v>10</v>
      </c>
      <c r="G6" s="141">
        <f t="shared" si="2"/>
        <v>1.8978360517777706</v>
      </c>
      <c r="H6" s="141">
        <f t="shared" si="3"/>
        <v>0.5858006584869544</v>
      </c>
    </row>
    <row r="7" spans="1:10" x14ac:dyDescent="0.35">
      <c r="A7" t="s">
        <v>237</v>
      </c>
      <c r="B7" s="141">
        <v>400</v>
      </c>
      <c r="C7" s="141">
        <v>715</v>
      </c>
      <c r="D7" s="141">
        <f t="shared" si="4"/>
        <v>1.032013606176456</v>
      </c>
      <c r="E7" s="141">
        <f t="shared" si="1"/>
        <v>1.5480204092646841</v>
      </c>
      <c r="F7" s="141">
        <v>10</v>
      </c>
      <c r="G7" s="141">
        <f t="shared" si="2"/>
        <v>3.8224021887918473</v>
      </c>
      <c r="H7" s="141">
        <f t="shared" si="3"/>
        <v>1.1798520304737248</v>
      </c>
    </row>
    <row r="8" spans="1:10" x14ac:dyDescent="0.35">
      <c r="A8" t="s">
        <v>238</v>
      </c>
      <c r="B8" s="141">
        <v>400</v>
      </c>
      <c r="C8" s="141">
        <v>380</v>
      </c>
      <c r="D8" s="141">
        <f t="shared" si="4"/>
        <v>0.54848275573014449</v>
      </c>
      <c r="E8" s="141">
        <f t="shared" si="1"/>
        <v>0.82272413359521668</v>
      </c>
      <c r="F8" s="141">
        <v>10</v>
      </c>
      <c r="G8" s="141">
        <f t="shared" si="2"/>
        <v>2.0314864779593034</v>
      </c>
      <c r="H8" s="141">
        <f t="shared" si="3"/>
        <v>0.62705422598603566</v>
      </c>
    </row>
    <row r="9" spans="1:10" x14ac:dyDescent="0.35">
      <c r="A9" t="s">
        <v>239</v>
      </c>
      <c r="B9" s="141">
        <v>400</v>
      </c>
      <c r="C9" s="141">
        <v>770</v>
      </c>
      <c r="D9" s="141">
        <f t="shared" si="4"/>
        <v>1.1113992681900295</v>
      </c>
      <c r="E9" s="141">
        <f t="shared" si="1"/>
        <v>1.6670989022850442</v>
      </c>
      <c r="F9" s="141">
        <v>10</v>
      </c>
      <c r="G9" s="141">
        <f t="shared" si="2"/>
        <v>4.1164331263912191</v>
      </c>
      <c r="H9" s="141">
        <f t="shared" si="3"/>
        <v>1.2706098789717037</v>
      </c>
    </row>
    <row r="10" spans="1:10" x14ac:dyDescent="0.35">
      <c r="A10" t="s">
        <v>240</v>
      </c>
      <c r="B10" s="141">
        <v>400</v>
      </c>
      <c r="C10" s="141">
        <v>1265</v>
      </c>
      <c r="D10" s="141">
        <f t="shared" si="4"/>
        <v>1.8258702263121915</v>
      </c>
      <c r="E10" s="141">
        <f t="shared" si="1"/>
        <v>2.7388053394682874</v>
      </c>
      <c r="F10" s="141">
        <v>10</v>
      </c>
      <c r="G10" s="141">
        <f t="shared" si="2"/>
        <v>6.7627115647855769</v>
      </c>
      <c r="H10" s="141">
        <f t="shared" si="3"/>
        <v>2.0874305154535135</v>
      </c>
    </row>
    <row r="11" spans="1:10" x14ac:dyDescent="0.35">
      <c r="A11" t="s">
        <v>241</v>
      </c>
      <c r="B11" s="141">
        <v>400</v>
      </c>
      <c r="C11" s="141">
        <v>1900</v>
      </c>
      <c r="D11" s="141">
        <f t="shared" si="4"/>
        <v>2.7424137786507226</v>
      </c>
      <c r="E11" s="141">
        <f t="shared" si="1"/>
        <v>4.1136206679760843</v>
      </c>
      <c r="F11" s="141">
        <v>10</v>
      </c>
      <c r="G11" s="141">
        <f t="shared" si="2"/>
        <v>10.15743238979652</v>
      </c>
      <c r="H11" s="141">
        <f t="shared" si="3"/>
        <v>3.1352711299301785</v>
      </c>
    </row>
    <row r="12" spans="1:10" x14ac:dyDescent="0.35">
      <c r="A12" t="s">
        <v>242</v>
      </c>
      <c r="B12" s="141">
        <v>400</v>
      </c>
      <c r="C12" s="141">
        <v>1900</v>
      </c>
      <c r="D12" s="141">
        <f t="shared" si="4"/>
        <v>2.7424137786507226</v>
      </c>
      <c r="E12" s="141">
        <f t="shared" si="1"/>
        <v>4.1136206679760843</v>
      </c>
      <c r="F12" s="141">
        <v>10</v>
      </c>
      <c r="G12" s="141">
        <f t="shared" si="2"/>
        <v>10.15743238979652</v>
      </c>
      <c r="H12" s="141">
        <f t="shared" si="3"/>
        <v>3.1352711299301785</v>
      </c>
    </row>
    <row r="13" spans="1:10" x14ac:dyDescent="0.35">
      <c r="A13" t="s">
        <v>243</v>
      </c>
      <c r="B13" s="141">
        <v>400</v>
      </c>
      <c r="C13" s="141">
        <v>2950</v>
      </c>
      <c r="D13" s="141">
        <f t="shared" si="4"/>
        <v>4.2579582352734899</v>
      </c>
      <c r="E13" s="141">
        <f t="shared" si="1"/>
        <v>6.3869373529102349</v>
      </c>
      <c r="F13" s="141">
        <v>10</v>
      </c>
      <c r="G13" s="141">
        <f t="shared" si="2"/>
        <v>15.770750289420908</v>
      </c>
      <c r="H13" s="141">
        <f t="shared" si="3"/>
        <v>4.8679209648915922</v>
      </c>
    </row>
    <row r="14" spans="1:10" x14ac:dyDescent="0.35">
      <c r="A14" t="s">
        <v>244</v>
      </c>
      <c r="B14" s="141">
        <v>275</v>
      </c>
      <c r="C14" s="141">
        <v>1900</v>
      </c>
      <c r="D14" s="141">
        <f t="shared" si="4"/>
        <v>3.9889654962192327</v>
      </c>
      <c r="E14" s="141">
        <f t="shared" si="1"/>
        <v>5.9834482443288488</v>
      </c>
      <c r="F14" s="141">
        <v>10</v>
      </c>
      <c r="G14" s="141">
        <f t="shared" si="2"/>
        <v>14.774447112431298</v>
      </c>
      <c r="H14" s="141">
        <f t="shared" si="3"/>
        <v>4.5603943708075318</v>
      </c>
    </row>
    <row r="15" spans="1:10" x14ac:dyDescent="0.35">
      <c r="A15" t="s">
        <v>245</v>
      </c>
      <c r="B15" s="141">
        <v>275</v>
      </c>
      <c r="C15" s="141">
        <v>2820</v>
      </c>
      <c r="D15" s="141">
        <f t="shared" si="4"/>
        <v>5.9204645785990717</v>
      </c>
      <c r="E15" s="141">
        <f t="shared" si="1"/>
        <v>8.8806968678986067</v>
      </c>
      <c r="F15" s="141">
        <v>10</v>
      </c>
      <c r="G15" s="141">
        <f t="shared" si="2"/>
        <v>21.928389924766453</v>
      </c>
      <c r="H15" s="141">
        <f t="shared" si="3"/>
        <v>6.7685853293038107</v>
      </c>
    </row>
    <row r="16" spans="1:10" x14ac:dyDescent="0.35">
      <c r="A16" s="141" t="s">
        <v>246</v>
      </c>
      <c r="B16" s="141">
        <v>400</v>
      </c>
      <c r="C16" s="141">
        <v>795</v>
      </c>
      <c r="D16" s="141">
        <f t="shared" si="4"/>
        <v>1.1474836600143812</v>
      </c>
      <c r="E16" s="141">
        <f t="shared" si="1"/>
        <v>1.7212254900215718</v>
      </c>
      <c r="F16" s="141">
        <v>10</v>
      </c>
      <c r="G16" s="141">
        <f t="shared" si="2"/>
        <v>4.2500835525727529</v>
      </c>
      <c r="H16" s="141">
        <f t="shared" si="3"/>
        <v>1.311863446470785</v>
      </c>
    </row>
    <row r="17" spans="1:8" x14ac:dyDescent="0.35">
      <c r="A17" s="141" t="s">
        <v>247</v>
      </c>
      <c r="B17" s="141">
        <v>400</v>
      </c>
      <c r="C17" s="141">
        <v>1280</v>
      </c>
      <c r="D17" s="141">
        <f t="shared" si="4"/>
        <v>1.8475208614068026</v>
      </c>
      <c r="E17" s="141">
        <f t="shared" si="1"/>
        <v>2.7712812921102037</v>
      </c>
      <c r="F17" s="141">
        <v>10</v>
      </c>
      <c r="G17" s="141">
        <f t="shared" si="2"/>
        <v>6.8429018204944958</v>
      </c>
      <c r="H17" s="141">
        <f t="shared" si="3"/>
        <v>2.1121826559529624</v>
      </c>
    </row>
    <row r="18" spans="1:8" x14ac:dyDescent="0.35">
      <c r="A18" s="141" t="s">
        <v>248</v>
      </c>
      <c r="B18" s="141">
        <v>400</v>
      </c>
      <c r="C18" s="141">
        <v>2555</v>
      </c>
      <c r="D18" s="141">
        <f t="shared" si="4"/>
        <v>3.6878248444487345</v>
      </c>
      <c r="E18" s="141">
        <f t="shared" si="1"/>
        <v>5.5317372666731019</v>
      </c>
      <c r="F18" s="141">
        <v>10</v>
      </c>
      <c r="G18" s="141">
        <f t="shared" si="2"/>
        <v>13.659073555752686</v>
      </c>
      <c r="H18" s="141">
        <f t="shared" si="3"/>
        <v>4.2161145984061079</v>
      </c>
    </row>
    <row r="19" spans="1:8" x14ac:dyDescent="0.35">
      <c r="A19" s="141" t="s">
        <v>249</v>
      </c>
      <c r="B19" s="141">
        <v>400</v>
      </c>
      <c r="C19" s="141">
        <v>850</v>
      </c>
      <c r="D19" s="141">
        <f>C19/(SQRT(3)*B19)</f>
        <v>1.2268693220279547</v>
      </c>
      <c r="E19" s="141">
        <f t="shared" si="1"/>
        <v>1.8403039830419321</v>
      </c>
      <c r="F19" s="141">
        <v>10</v>
      </c>
      <c r="G19" s="141">
        <f t="shared" si="2"/>
        <v>4.5441144901721264</v>
      </c>
      <c r="H19" s="141">
        <f t="shared" si="3"/>
        <v>1.402621294968764</v>
      </c>
    </row>
    <row r="20" spans="1:8" x14ac:dyDescent="0.35">
      <c r="A20" s="141" t="s">
        <v>250</v>
      </c>
      <c r="B20" s="141">
        <v>400</v>
      </c>
      <c r="C20" s="141">
        <v>1290</v>
      </c>
      <c r="D20" s="141">
        <f t="shared" ref="D20:D28" si="5">C20/(SQRT(3)*B20)</f>
        <v>1.8619546181365432</v>
      </c>
      <c r="E20" s="141">
        <f t="shared" si="1"/>
        <v>2.7929319272048145</v>
      </c>
      <c r="F20" s="141">
        <v>10</v>
      </c>
      <c r="G20" s="141">
        <f t="shared" si="2"/>
        <v>6.896361990967109</v>
      </c>
      <c r="H20" s="141">
        <f t="shared" si="3"/>
        <v>2.1286840829525948</v>
      </c>
    </row>
    <row r="21" spans="1:8" x14ac:dyDescent="0.35">
      <c r="A21" s="141" t="s">
        <v>251</v>
      </c>
      <c r="B21" s="141">
        <v>400</v>
      </c>
      <c r="C21" s="141">
        <v>2640</v>
      </c>
      <c r="D21" s="141">
        <f t="shared" si="5"/>
        <v>3.8105117766515302</v>
      </c>
      <c r="E21" s="141">
        <f t="shared" si="1"/>
        <v>5.715767664977295</v>
      </c>
      <c r="F21" s="141">
        <v>10</v>
      </c>
      <c r="G21" s="141">
        <f t="shared" si="2"/>
        <v>14.113485004769899</v>
      </c>
      <c r="H21" s="141">
        <f t="shared" si="3"/>
        <v>4.3563767279029841</v>
      </c>
    </row>
    <row r="22" spans="1:8" x14ac:dyDescent="0.35">
      <c r="A22" s="141" t="s">
        <v>252</v>
      </c>
      <c r="B22" s="141">
        <v>400</v>
      </c>
      <c r="C22" s="141">
        <v>2135</v>
      </c>
      <c r="D22" s="141">
        <f t="shared" si="5"/>
        <v>3.0816070617996276</v>
      </c>
      <c r="E22" s="141">
        <f t="shared" si="1"/>
        <v>4.6224105926994419</v>
      </c>
      <c r="F22" s="141">
        <v>10</v>
      </c>
      <c r="G22" s="141">
        <f t="shared" si="2"/>
        <v>11.41374639590293</v>
      </c>
      <c r="H22" s="141">
        <f t="shared" si="3"/>
        <v>3.5230546644215424</v>
      </c>
    </row>
    <row r="23" spans="1:8" x14ac:dyDescent="0.35">
      <c r="A23" s="141" t="s">
        <v>253</v>
      </c>
      <c r="B23" s="141">
        <v>400</v>
      </c>
      <c r="C23" s="141">
        <v>3300</v>
      </c>
      <c r="D23" s="141">
        <f t="shared" si="5"/>
        <v>4.7631397208144124</v>
      </c>
      <c r="E23" s="141">
        <f t="shared" si="1"/>
        <v>7.144709581221619</v>
      </c>
      <c r="F23" s="141">
        <v>10</v>
      </c>
      <c r="G23" s="141">
        <f t="shared" si="2"/>
        <v>17.64185625596237</v>
      </c>
      <c r="H23" s="141">
        <f t="shared" si="3"/>
        <v>5.4454709098787308</v>
      </c>
    </row>
    <row r="24" spans="1:8" x14ac:dyDescent="0.35">
      <c r="A24" s="141" t="s">
        <v>254</v>
      </c>
      <c r="B24" s="141">
        <v>400</v>
      </c>
      <c r="C24" s="141">
        <v>7000</v>
      </c>
      <c r="D24" s="141">
        <f t="shared" si="5"/>
        <v>10.103629710818451</v>
      </c>
      <c r="E24" s="141">
        <f t="shared" si="1"/>
        <v>15.155444566227676</v>
      </c>
      <c r="F24" s="141">
        <v>10</v>
      </c>
      <c r="G24" s="141">
        <f t="shared" si="2"/>
        <v>37.422119330829275</v>
      </c>
      <c r="H24" s="141">
        <f t="shared" si="3"/>
        <v>11.550998899742762</v>
      </c>
    </row>
    <row r="25" spans="1:8" x14ac:dyDescent="0.35">
      <c r="A25" s="141" t="s">
        <v>255</v>
      </c>
      <c r="B25" s="141">
        <v>275</v>
      </c>
      <c r="C25" s="141">
        <v>855</v>
      </c>
      <c r="D25" s="141">
        <f t="shared" si="5"/>
        <v>1.7950344732986547</v>
      </c>
      <c r="E25" s="141">
        <f t="shared" si="1"/>
        <v>2.6925517099479821</v>
      </c>
      <c r="F25" s="141">
        <v>10</v>
      </c>
      <c r="G25" s="141">
        <f t="shared" si="2"/>
        <v>6.6485012005940849</v>
      </c>
      <c r="H25" s="141">
        <f t="shared" si="3"/>
        <v>2.0521774668633892</v>
      </c>
    </row>
    <row r="26" spans="1:8" x14ac:dyDescent="0.35">
      <c r="A26" s="141" t="s">
        <v>256</v>
      </c>
      <c r="B26" s="141">
        <v>275</v>
      </c>
      <c r="C26" s="141">
        <v>1650</v>
      </c>
      <c r="D26" s="141">
        <f t="shared" si="5"/>
        <v>3.4641016151377548</v>
      </c>
      <c r="E26" s="141">
        <f t="shared" si="1"/>
        <v>5.196152422706632</v>
      </c>
      <c r="F26" s="141">
        <v>10</v>
      </c>
      <c r="G26" s="141">
        <f t="shared" si="2"/>
        <v>12.830440913427182</v>
      </c>
      <c r="H26" s="141">
        <f t="shared" si="3"/>
        <v>3.9603424799118043</v>
      </c>
    </row>
    <row r="27" spans="1:8" x14ac:dyDescent="0.35">
      <c r="A27" s="141" t="s">
        <v>257</v>
      </c>
      <c r="B27" s="141">
        <v>275</v>
      </c>
      <c r="C27" s="141">
        <v>840</v>
      </c>
      <c r="D27" s="141">
        <f t="shared" si="5"/>
        <v>1.763542640433766</v>
      </c>
      <c r="E27" s="141">
        <f t="shared" si="1"/>
        <v>2.6453139606506491</v>
      </c>
      <c r="F27" s="141">
        <v>10</v>
      </c>
      <c r="G27" s="141">
        <f t="shared" si="2"/>
        <v>6.531860828653838</v>
      </c>
      <c r="H27" s="141">
        <f t="shared" si="3"/>
        <v>2.0161743534096459</v>
      </c>
    </row>
    <row r="28" spans="1:8" x14ac:dyDescent="0.35">
      <c r="A28" s="141" t="s">
        <v>258</v>
      </c>
      <c r="B28" s="141">
        <v>275</v>
      </c>
      <c r="C28" s="141">
        <v>1625</v>
      </c>
      <c r="D28" s="141">
        <f t="shared" si="5"/>
        <v>3.411615227029607</v>
      </c>
      <c r="E28" s="141">
        <f t="shared" si="1"/>
        <v>5.1174228405444104</v>
      </c>
      <c r="F28" s="141">
        <v>10</v>
      </c>
      <c r="G28" s="141">
        <f t="shared" si="2"/>
        <v>12.636040293526769</v>
      </c>
      <c r="H28" s="141">
        <f t="shared" si="3"/>
        <v>3.9003372908222316</v>
      </c>
    </row>
    <row r="29" spans="1:8" x14ac:dyDescent="0.35">
      <c r="B29" s="141"/>
      <c r="C29" s="141"/>
      <c r="D29" s="141"/>
      <c r="E29" s="141"/>
      <c r="F29" s="141"/>
      <c r="G29" s="141"/>
      <c r="H29" s="141"/>
    </row>
    <row r="30" spans="1:8" x14ac:dyDescent="0.35">
      <c r="B30" s="141"/>
      <c r="C30" s="141"/>
      <c r="D30" s="141"/>
      <c r="E30" s="141"/>
      <c r="F30" s="141"/>
      <c r="G30" s="141"/>
      <c r="H30" s="141"/>
    </row>
    <row r="31" spans="1:8" x14ac:dyDescent="0.35">
      <c r="B31" s="141"/>
      <c r="C31" s="141"/>
      <c r="D31" s="141"/>
      <c r="E31" s="141"/>
      <c r="F31" s="141"/>
      <c r="G31" s="141"/>
      <c r="H31" s="141"/>
    </row>
    <row r="32" spans="1:8" x14ac:dyDescent="0.35">
      <c r="B32" s="141"/>
      <c r="C32" s="141"/>
      <c r="D32" s="141"/>
      <c r="E32" s="141"/>
      <c r="F32" s="141"/>
      <c r="G32" s="141"/>
      <c r="H32" s="141"/>
    </row>
    <row r="33" spans="2:8" x14ac:dyDescent="0.35">
      <c r="B33" s="141"/>
      <c r="C33" s="141"/>
      <c r="D33" s="141"/>
      <c r="E33" s="141"/>
      <c r="F33" s="141"/>
      <c r="G33" s="141"/>
      <c r="H33" s="141"/>
    </row>
    <row r="34" spans="2:8" x14ac:dyDescent="0.35">
      <c r="B34" s="141"/>
      <c r="C34" s="141"/>
      <c r="D34" s="141"/>
      <c r="E34" s="141"/>
      <c r="F34" s="141"/>
      <c r="G34" s="141"/>
      <c r="H34" s="141"/>
    </row>
    <row r="35" spans="2:8" x14ac:dyDescent="0.35">
      <c r="B35" s="141"/>
      <c r="C35" s="141"/>
      <c r="D35" s="141"/>
      <c r="E35" s="141"/>
      <c r="F35" s="141"/>
      <c r="G35" s="141"/>
      <c r="H35" s="141"/>
    </row>
  </sheetData>
  <sheetProtection algorithmName="SHA-512" hashValue="Q+ROsiOaei8N1b94gLdB6n3jopEYswf+QehaOgfw+poKEnt24iU0WGwH2SK9CzyE0LLD3YYQkJwIoS1bvip04Q==" saltValue="RzfgjcwoUiNuShVC/Pabig==" spinCount="100000" sheet="1" objects="1" scenarios="1"/>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1D9EC6-5679-4CCB-89AF-4CAB032D479D}">
  <dimension ref="A1:X106"/>
  <sheetViews>
    <sheetView topLeftCell="A80" zoomScaleNormal="100" workbookViewId="0">
      <selection activeCell="A90" sqref="A90"/>
    </sheetView>
  </sheetViews>
  <sheetFormatPr defaultColWidth="0" defaultRowHeight="14.5" zeroHeight="1" x14ac:dyDescent="0.35"/>
  <cols>
    <col min="1" max="1" width="28.1796875" style="26" customWidth="1"/>
    <col min="2" max="2" width="8.7265625" customWidth="1"/>
    <col min="3" max="24" width="0" hidden="1" customWidth="1"/>
    <col min="25" max="16384" width="8.7265625" hidden="1"/>
  </cols>
  <sheetData>
    <row r="1" spans="1:4" x14ac:dyDescent="0.35">
      <c r="B1" s="1"/>
    </row>
    <row r="2" spans="1:4" s="46" customFormat="1" x14ac:dyDescent="0.35">
      <c r="A2" s="54" t="str">
        <f>'2. System Impedance'!B1</f>
        <v>Substation / Nodes</v>
      </c>
      <c r="B2" s="84"/>
    </row>
    <row r="3" spans="1:4" x14ac:dyDescent="0.35">
      <c r="A3" s="73" t="s">
        <v>140</v>
      </c>
      <c r="B3" s="1"/>
    </row>
    <row r="4" spans="1:4" x14ac:dyDescent="0.35">
      <c r="A4" s="71" t="s">
        <v>114</v>
      </c>
      <c r="B4" s="1"/>
    </row>
    <row r="5" spans="1:4" x14ac:dyDescent="0.35">
      <c r="A5" s="71" t="s">
        <v>116</v>
      </c>
      <c r="B5" s="1"/>
    </row>
    <row r="6" spans="1:4" x14ac:dyDescent="0.35">
      <c r="A6" s="71" t="s">
        <v>115</v>
      </c>
      <c r="B6" s="1"/>
    </row>
    <row r="7" spans="1:4" x14ac:dyDescent="0.35">
      <c r="A7" s="71" t="s">
        <v>117</v>
      </c>
      <c r="B7" s="1"/>
    </row>
    <row r="8" spans="1:4" x14ac:dyDescent="0.35">
      <c r="A8" s="73" t="s">
        <v>141</v>
      </c>
      <c r="B8" s="1"/>
    </row>
    <row r="9" spans="1:4" x14ac:dyDescent="0.35">
      <c r="A9" s="32" t="s">
        <v>36</v>
      </c>
      <c r="B9" s="1"/>
    </row>
    <row r="10" spans="1:4" x14ac:dyDescent="0.35">
      <c r="A10" s="28" t="s">
        <v>63</v>
      </c>
      <c r="B10" s="1"/>
      <c r="D10" s="46"/>
    </row>
    <row r="11" spans="1:4" x14ac:dyDescent="0.35">
      <c r="A11" s="28" t="s">
        <v>64</v>
      </c>
      <c r="B11" s="1"/>
      <c r="D11" s="46"/>
    </row>
    <row r="12" spans="1:4" x14ac:dyDescent="0.35">
      <c r="A12" s="73" t="s">
        <v>104</v>
      </c>
      <c r="B12" s="1"/>
      <c r="D12" s="46"/>
    </row>
    <row r="13" spans="1:4" x14ac:dyDescent="0.35">
      <c r="A13" s="71" t="s">
        <v>118</v>
      </c>
      <c r="B13" s="1"/>
    </row>
    <row r="14" spans="1:4" x14ac:dyDescent="0.35">
      <c r="A14" s="71" t="s">
        <v>87</v>
      </c>
      <c r="B14" s="1"/>
    </row>
    <row r="15" spans="1:4" x14ac:dyDescent="0.35">
      <c r="A15" s="71" t="s">
        <v>86</v>
      </c>
      <c r="B15" s="1"/>
    </row>
    <row r="16" spans="1:4" x14ac:dyDescent="0.35">
      <c r="A16" s="71" t="s">
        <v>88</v>
      </c>
      <c r="B16" s="1"/>
    </row>
    <row r="17" spans="1:2" x14ac:dyDescent="0.35">
      <c r="A17" s="71" t="s">
        <v>89</v>
      </c>
      <c r="B17" s="1"/>
    </row>
    <row r="18" spans="1:2" x14ac:dyDescent="0.35">
      <c r="A18" s="71" t="s">
        <v>119</v>
      </c>
      <c r="B18" s="1"/>
    </row>
    <row r="19" spans="1:2" x14ac:dyDescent="0.35">
      <c r="A19" s="72" t="s">
        <v>90</v>
      </c>
      <c r="B19" s="1"/>
    </row>
    <row r="20" spans="1:2" x14ac:dyDescent="0.35">
      <c r="A20" s="71" t="s">
        <v>91</v>
      </c>
      <c r="B20" s="1"/>
    </row>
    <row r="21" spans="1:2" x14ac:dyDescent="0.35">
      <c r="A21" s="73" t="s">
        <v>105</v>
      </c>
      <c r="B21" s="1"/>
    </row>
    <row r="22" spans="1:2" x14ac:dyDescent="0.35">
      <c r="A22" s="73" t="s">
        <v>106</v>
      </c>
      <c r="B22" s="1"/>
    </row>
    <row r="23" spans="1:2" x14ac:dyDescent="0.35">
      <c r="A23" s="73" t="s">
        <v>142</v>
      </c>
      <c r="B23" s="1"/>
    </row>
    <row r="24" spans="1:2" x14ac:dyDescent="0.35">
      <c r="A24" s="71" t="s">
        <v>120</v>
      </c>
      <c r="B24" s="1"/>
    </row>
    <row r="25" spans="1:2" x14ac:dyDescent="0.35">
      <c r="A25" s="71" t="s">
        <v>121</v>
      </c>
      <c r="B25" s="1"/>
    </row>
    <row r="26" spans="1:2" x14ac:dyDescent="0.35">
      <c r="A26" s="73" t="s">
        <v>144</v>
      </c>
      <c r="B26" s="1"/>
    </row>
    <row r="27" spans="1:2" x14ac:dyDescent="0.35">
      <c r="A27" s="73" t="s">
        <v>143</v>
      </c>
      <c r="B27" s="1"/>
    </row>
    <row r="28" spans="1:2" x14ac:dyDescent="0.35">
      <c r="A28" s="73" t="s">
        <v>145</v>
      </c>
      <c r="B28" s="1"/>
    </row>
    <row r="29" spans="1:2" x14ac:dyDescent="0.35">
      <c r="A29" s="55" t="s">
        <v>146</v>
      </c>
      <c r="B29" s="1"/>
    </row>
    <row r="30" spans="1:2" x14ac:dyDescent="0.35">
      <c r="A30" s="73" t="s">
        <v>107</v>
      </c>
      <c r="B30" s="1"/>
    </row>
    <row r="31" spans="1:2" x14ac:dyDescent="0.35">
      <c r="A31" s="73" t="s">
        <v>108</v>
      </c>
      <c r="B31" s="1"/>
    </row>
    <row r="32" spans="1:2" x14ac:dyDescent="0.35">
      <c r="A32" s="71" t="s">
        <v>122</v>
      </c>
      <c r="B32" s="1"/>
    </row>
    <row r="33" spans="1:2" x14ac:dyDescent="0.35">
      <c r="A33" s="71" t="s">
        <v>123</v>
      </c>
      <c r="B33" s="1"/>
    </row>
    <row r="34" spans="1:2" x14ac:dyDescent="0.35">
      <c r="A34" s="28" t="s">
        <v>65</v>
      </c>
      <c r="B34" s="1"/>
    </row>
    <row r="35" spans="1:2" x14ac:dyDescent="0.35">
      <c r="A35" s="28" t="s">
        <v>66</v>
      </c>
      <c r="B35" s="1"/>
    </row>
    <row r="36" spans="1:2" x14ac:dyDescent="0.35">
      <c r="A36" s="28" t="s">
        <v>67</v>
      </c>
      <c r="B36" s="1"/>
    </row>
    <row r="37" spans="1:2" x14ac:dyDescent="0.35">
      <c r="A37" s="28" t="s">
        <v>68</v>
      </c>
      <c r="B37" s="1"/>
    </row>
    <row r="38" spans="1:2" x14ac:dyDescent="0.35">
      <c r="A38" s="28" t="s">
        <v>69</v>
      </c>
      <c r="B38" s="1"/>
    </row>
    <row r="39" spans="1:2" x14ac:dyDescent="0.35">
      <c r="A39" s="28" t="s">
        <v>70</v>
      </c>
      <c r="B39" s="1"/>
    </row>
    <row r="40" spans="1:2" x14ac:dyDescent="0.35">
      <c r="A40" s="28" t="s">
        <v>71</v>
      </c>
      <c r="B40" s="1"/>
    </row>
    <row r="41" spans="1:2" x14ac:dyDescent="0.35">
      <c r="A41" s="71" t="s">
        <v>124</v>
      </c>
      <c r="B41" s="1"/>
    </row>
    <row r="42" spans="1:2" x14ac:dyDescent="0.35">
      <c r="A42" s="71" t="s">
        <v>125</v>
      </c>
      <c r="B42" s="1"/>
    </row>
    <row r="43" spans="1:2" x14ac:dyDescent="0.35">
      <c r="A43" s="71" t="s">
        <v>126</v>
      </c>
      <c r="B43" s="1"/>
    </row>
    <row r="44" spans="1:2" x14ac:dyDescent="0.35">
      <c r="A44" s="28" t="s">
        <v>147</v>
      </c>
      <c r="B44" s="1"/>
    </row>
    <row r="45" spans="1:2" x14ac:dyDescent="0.35">
      <c r="A45" s="71" t="s">
        <v>127</v>
      </c>
      <c r="B45" s="1"/>
    </row>
    <row r="46" spans="1:2" x14ac:dyDescent="0.35">
      <c r="A46" s="28" t="s">
        <v>148</v>
      </c>
      <c r="B46" s="1"/>
    </row>
    <row r="47" spans="1:2" x14ac:dyDescent="0.35">
      <c r="A47" s="71" t="s">
        <v>92</v>
      </c>
      <c r="B47" s="1"/>
    </row>
    <row r="48" spans="1:2" x14ac:dyDescent="0.35">
      <c r="A48" s="28" t="s">
        <v>72</v>
      </c>
      <c r="B48" s="1"/>
    </row>
    <row r="49" spans="1:2" x14ac:dyDescent="0.35">
      <c r="A49" s="28" t="s">
        <v>73</v>
      </c>
      <c r="B49" s="1"/>
    </row>
    <row r="50" spans="1:2" x14ac:dyDescent="0.35">
      <c r="A50" s="71" t="s">
        <v>128</v>
      </c>
      <c r="B50" s="1"/>
    </row>
    <row r="51" spans="1:2" x14ac:dyDescent="0.35">
      <c r="A51" s="71" t="s">
        <v>129</v>
      </c>
      <c r="B51" s="1"/>
    </row>
    <row r="52" spans="1:2" x14ac:dyDescent="0.35">
      <c r="A52" s="71" t="s">
        <v>93</v>
      </c>
      <c r="B52" s="1"/>
    </row>
    <row r="53" spans="1:2" x14ac:dyDescent="0.35">
      <c r="A53" s="71" t="s">
        <v>130</v>
      </c>
      <c r="B53" s="1"/>
    </row>
    <row r="54" spans="1:2" x14ac:dyDescent="0.35">
      <c r="A54" s="71" t="s">
        <v>131</v>
      </c>
      <c r="B54" s="1"/>
    </row>
    <row r="55" spans="1:2" x14ac:dyDescent="0.35">
      <c r="A55" s="71" t="s">
        <v>132</v>
      </c>
      <c r="B55" s="1"/>
    </row>
    <row r="56" spans="1:2" x14ac:dyDescent="0.35">
      <c r="A56" s="28" t="s">
        <v>149</v>
      </c>
      <c r="B56" s="1"/>
    </row>
    <row r="57" spans="1:2" x14ac:dyDescent="0.35">
      <c r="A57" s="71" t="s">
        <v>133</v>
      </c>
      <c r="B57" s="1"/>
    </row>
    <row r="58" spans="1:2" x14ac:dyDescent="0.35">
      <c r="A58" s="71" t="s">
        <v>94</v>
      </c>
      <c r="B58" s="1"/>
    </row>
    <row r="59" spans="1:2" x14ac:dyDescent="0.35">
      <c r="A59" s="73" t="s">
        <v>109</v>
      </c>
      <c r="B59" s="1"/>
    </row>
    <row r="60" spans="1:2" x14ac:dyDescent="0.35">
      <c r="A60" s="28" t="s">
        <v>74</v>
      </c>
      <c r="B60" s="1"/>
    </row>
    <row r="61" spans="1:2" x14ac:dyDescent="0.35">
      <c r="A61" s="28" t="s">
        <v>75</v>
      </c>
      <c r="B61" s="1"/>
    </row>
    <row r="62" spans="1:2" x14ac:dyDescent="0.35">
      <c r="A62" s="71" t="s">
        <v>35</v>
      </c>
      <c r="B62" s="1"/>
    </row>
    <row r="63" spans="1:2" x14ac:dyDescent="0.35">
      <c r="A63" s="71" t="s">
        <v>135</v>
      </c>
      <c r="B63" s="1"/>
    </row>
    <row r="64" spans="1:2" x14ac:dyDescent="0.35">
      <c r="A64" s="71" t="s">
        <v>134</v>
      </c>
      <c r="B64" s="1"/>
    </row>
    <row r="65" spans="1:14" x14ac:dyDescent="0.35">
      <c r="A65" s="28" t="s">
        <v>21</v>
      </c>
      <c r="B65" s="1"/>
    </row>
    <row r="66" spans="1:14" x14ac:dyDescent="0.35">
      <c r="A66" s="28" t="s">
        <v>76</v>
      </c>
      <c r="B66" s="1"/>
    </row>
    <row r="67" spans="1:14" x14ac:dyDescent="0.35">
      <c r="A67" s="71" t="s">
        <v>95</v>
      </c>
      <c r="B67" s="1"/>
    </row>
    <row r="68" spans="1:14" x14ac:dyDescent="0.35">
      <c r="A68" s="28" t="s">
        <v>150</v>
      </c>
      <c r="B68" s="1"/>
    </row>
    <row r="69" spans="1:14" x14ac:dyDescent="0.35">
      <c r="A69" s="28" t="s">
        <v>151</v>
      </c>
      <c r="B69" s="1"/>
    </row>
    <row r="70" spans="1:14" x14ac:dyDescent="0.35">
      <c r="A70" s="28" t="s">
        <v>152</v>
      </c>
      <c r="B70" s="1"/>
    </row>
    <row r="71" spans="1:14" x14ac:dyDescent="0.35">
      <c r="A71" s="71" t="s">
        <v>96</v>
      </c>
      <c r="B71" s="1"/>
    </row>
    <row r="72" spans="1:14" x14ac:dyDescent="0.35">
      <c r="A72" s="28" t="s">
        <v>153</v>
      </c>
      <c r="B72" s="1"/>
    </row>
    <row r="73" spans="1:14" x14ac:dyDescent="0.35">
      <c r="A73" s="73" t="s">
        <v>110</v>
      </c>
      <c r="B73" s="1"/>
    </row>
    <row r="74" spans="1:14" x14ac:dyDescent="0.35">
      <c r="A74" s="71" t="s">
        <v>97</v>
      </c>
      <c r="B74" s="1"/>
    </row>
    <row r="75" spans="1:14" x14ac:dyDescent="0.35">
      <c r="A75" s="28" t="s">
        <v>77</v>
      </c>
      <c r="B75" s="1"/>
    </row>
    <row r="76" spans="1:14" x14ac:dyDescent="0.35">
      <c r="A76" s="71" t="s">
        <v>136</v>
      </c>
      <c r="B76" s="1"/>
    </row>
    <row r="77" spans="1:14" x14ac:dyDescent="0.35">
      <c r="A77" s="71" t="s">
        <v>137</v>
      </c>
      <c r="B77" s="1"/>
    </row>
    <row r="78" spans="1:14" x14ac:dyDescent="0.35">
      <c r="A78" s="73" t="s">
        <v>111</v>
      </c>
      <c r="B78" s="1"/>
    </row>
    <row r="79" spans="1:14" x14ac:dyDescent="0.35">
      <c r="A79" s="73" t="s">
        <v>112</v>
      </c>
      <c r="B79" s="1"/>
    </row>
    <row r="80" spans="1:14" x14ac:dyDescent="0.35">
      <c r="A80" s="71" t="s">
        <v>98</v>
      </c>
      <c r="B80" s="1"/>
      <c r="G80" s="43"/>
      <c r="H80" s="43"/>
      <c r="I80" s="43"/>
      <c r="L80" s="43"/>
      <c r="M80" s="43"/>
      <c r="N80" s="43"/>
    </row>
    <row r="81" spans="1:12" x14ac:dyDescent="0.35">
      <c r="A81" s="28" t="s">
        <v>78</v>
      </c>
      <c r="B81" s="1"/>
      <c r="G81" s="43"/>
      <c r="H81" s="43"/>
      <c r="I81" s="43"/>
      <c r="L81" s="43"/>
    </row>
    <row r="82" spans="1:12" x14ac:dyDescent="0.35">
      <c r="A82" s="71" t="s">
        <v>99</v>
      </c>
      <c r="B82" s="1"/>
      <c r="G82" s="43"/>
      <c r="H82" s="43"/>
      <c r="I82" s="43"/>
      <c r="L82" s="43"/>
    </row>
    <row r="83" spans="1:12" x14ac:dyDescent="0.35">
      <c r="A83" s="28" t="s">
        <v>79</v>
      </c>
      <c r="B83" s="1"/>
      <c r="G83" s="43"/>
      <c r="H83" s="43"/>
      <c r="I83" s="43"/>
      <c r="L83" s="43"/>
    </row>
    <row r="84" spans="1:12" x14ac:dyDescent="0.35">
      <c r="A84" s="28" t="s">
        <v>80</v>
      </c>
      <c r="B84" s="1"/>
      <c r="G84" s="43"/>
      <c r="H84" s="43"/>
      <c r="I84" s="43"/>
      <c r="L84" s="43"/>
    </row>
    <row r="85" spans="1:12" x14ac:dyDescent="0.35">
      <c r="A85" s="28" t="s">
        <v>81</v>
      </c>
      <c r="B85" s="1"/>
      <c r="G85" s="43"/>
      <c r="H85" s="43"/>
      <c r="I85" s="43"/>
      <c r="L85" s="43"/>
    </row>
    <row r="86" spans="1:12" x14ac:dyDescent="0.35">
      <c r="A86" s="71" t="s">
        <v>100</v>
      </c>
      <c r="B86" s="1"/>
      <c r="G86" s="43"/>
      <c r="H86" s="43"/>
      <c r="I86" s="43"/>
      <c r="L86" s="43"/>
    </row>
    <row r="87" spans="1:12" x14ac:dyDescent="0.35">
      <c r="A87" s="28" t="s">
        <v>154</v>
      </c>
      <c r="B87" s="1"/>
      <c r="G87" s="43"/>
      <c r="H87" s="43"/>
      <c r="I87" s="43"/>
      <c r="L87" s="43"/>
    </row>
    <row r="88" spans="1:12" x14ac:dyDescent="0.35">
      <c r="A88" s="28" t="s">
        <v>155</v>
      </c>
      <c r="B88" s="1"/>
      <c r="G88" s="43"/>
      <c r="H88" s="43"/>
      <c r="I88" s="43"/>
      <c r="L88" s="43"/>
    </row>
    <row r="89" spans="1:12" x14ac:dyDescent="0.35">
      <c r="A89" s="28" t="s">
        <v>156</v>
      </c>
      <c r="B89" s="1"/>
      <c r="G89" s="43"/>
      <c r="H89" s="43"/>
      <c r="I89" s="43"/>
      <c r="L89" s="43"/>
    </row>
    <row r="90" spans="1:12" x14ac:dyDescent="0.35">
      <c r="A90" s="71" t="s">
        <v>138</v>
      </c>
      <c r="B90" s="1"/>
      <c r="G90" s="43"/>
      <c r="H90" s="43"/>
      <c r="I90" s="43"/>
      <c r="L90" s="43"/>
    </row>
    <row r="91" spans="1:12" x14ac:dyDescent="0.35">
      <c r="A91" s="71" t="s">
        <v>139</v>
      </c>
      <c r="B91" s="1"/>
      <c r="G91" s="43"/>
      <c r="H91" s="43"/>
      <c r="I91" s="43"/>
      <c r="L91" s="43"/>
    </row>
    <row r="92" spans="1:12" x14ac:dyDescent="0.35">
      <c r="A92" s="28" t="s">
        <v>82</v>
      </c>
      <c r="B92" s="1"/>
      <c r="G92" s="43"/>
      <c r="H92" s="43"/>
      <c r="I92" s="43"/>
      <c r="L92" s="43"/>
    </row>
    <row r="93" spans="1:12" x14ac:dyDescent="0.35">
      <c r="A93" s="28" t="s">
        <v>157</v>
      </c>
      <c r="B93" s="1"/>
      <c r="G93" s="43"/>
      <c r="H93" s="43"/>
      <c r="I93" s="43"/>
      <c r="L93" s="43"/>
    </row>
    <row r="94" spans="1:12" x14ac:dyDescent="0.35">
      <c r="A94" s="28" t="s">
        <v>83</v>
      </c>
      <c r="B94" s="1"/>
      <c r="G94" s="43"/>
      <c r="H94" s="43"/>
      <c r="I94" s="43"/>
      <c r="L94" s="43"/>
    </row>
    <row r="95" spans="1:12" x14ac:dyDescent="0.35">
      <c r="A95" s="28" t="s">
        <v>158</v>
      </c>
      <c r="B95" s="1"/>
      <c r="G95" s="43"/>
      <c r="H95" s="43"/>
      <c r="I95" s="43"/>
      <c r="L95" s="43"/>
    </row>
    <row r="96" spans="1:12" x14ac:dyDescent="0.35">
      <c r="A96" s="28" t="s">
        <v>159</v>
      </c>
      <c r="B96" s="1"/>
      <c r="G96" s="43"/>
      <c r="H96" s="43"/>
      <c r="I96" s="43"/>
      <c r="L96" s="43"/>
    </row>
    <row r="97" spans="1:12" x14ac:dyDescent="0.35">
      <c r="A97" s="28" t="s">
        <v>160</v>
      </c>
      <c r="B97" s="1"/>
      <c r="G97" s="43"/>
      <c r="H97" s="43"/>
      <c r="I97" s="43"/>
      <c r="L97" s="43"/>
    </row>
    <row r="98" spans="1:12" x14ac:dyDescent="0.35">
      <c r="A98" s="71" t="s">
        <v>101</v>
      </c>
      <c r="B98" s="1"/>
      <c r="G98" s="43"/>
      <c r="H98" s="43"/>
      <c r="I98" s="43"/>
      <c r="L98" s="43"/>
    </row>
    <row r="99" spans="1:12" x14ac:dyDescent="0.35">
      <c r="A99" s="28" t="s">
        <v>84</v>
      </c>
      <c r="B99" s="1"/>
      <c r="G99" s="43"/>
      <c r="H99" s="43"/>
      <c r="I99" s="43"/>
      <c r="L99" s="43"/>
    </row>
    <row r="100" spans="1:12" x14ac:dyDescent="0.35">
      <c r="A100" s="28" t="s">
        <v>161</v>
      </c>
      <c r="B100" s="1"/>
      <c r="G100" s="43"/>
      <c r="H100" s="43"/>
      <c r="I100" s="43"/>
      <c r="L100" s="43"/>
    </row>
    <row r="101" spans="1:12" x14ac:dyDescent="0.35">
      <c r="A101" s="28" t="s">
        <v>162</v>
      </c>
      <c r="B101" s="1"/>
      <c r="G101" s="43"/>
      <c r="H101" s="43"/>
      <c r="I101" s="43"/>
      <c r="L101" s="43"/>
    </row>
    <row r="102" spans="1:12" x14ac:dyDescent="0.35">
      <c r="A102" s="28" t="s">
        <v>163</v>
      </c>
      <c r="B102" s="1"/>
      <c r="G102" s="43"/>
      <c r="H102" s="43"/>
      <c r="I102" s="43"/>
      <c r="L102" s="43"/>
    </row>
    <row r="103" spans="1:12" x14ac:dyDescent="0.35">
      <c r="A103" s="28" t="s">
        <v>164</v>
      </c>
      <c r="B103" s="1"/>
      <c r="G103" s="43"/>
      <c r="H103" s="43"/>
      <c r="I103" s="43"/>
      <c r="L103" s="43"/>
    </row>
    <row r="104" spans="1:12" x14ac:dyDescent="0.35">
      <c r="A104" s="28" t="s">
        <v>165</v>
      </c>
      <c r="B104" s="1"/>
      <c r="G104" s="43"/>
      <c r="H104" s="43"/>
      <c r="I104" s="43"/>
      <c r="L104" s="43"/>
    </row>
    <row r="105" spans="1:12" x14ac:dyDescent="0.35">
      <c r="A105" s="71" t="s">
        <v>102</v>
      </c>
      <c r="B105" s="1"/>
      <c r="G105" s="43"/>
      <c r="H105" s="43"/>
      <c r="I105" s="43"/>
      <c r="L105" s="43"/>
    </row>
    <row r="106" spans="1:12" x14ac:dyDescent="0.35">
      <c r="A106" s="85"/>
      <c r="B106" s="1"/>
    </row>
  </sheetData>
  <sheetProtection algorithmName="SHA-512" hashValue="m/CmxDm4L1zhk8bR6m5d3zuky5aTMdqb4GXzKHrLvrVaIhseGQy0VI3CRtmhXGAPiH9hpCt4/WrSrvZNOEULRA==" saltValue="ssNCMzn79lCLfziIGdl71g==" spinCount="100000" sheet="1" objects="1" scenarios="1"/>
  <sortState xmlns:xlrd2="http://schemas.microsoft.com/office/spreadsheetml/2017/richdata2" ref="A3:A105">
    <sortCondition ref="A3:A105"/>
  </sortState>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NGESO_x0020_responded_x003f_ xmlns="28344a50-20ee-46b1-93e0-1faae7350029">true</NGESO_x0020_responded_x003f_>
    <NGESOowner xmlns="28344a50-20ee-46b1-93e0-1faae7350029">
      <UserInfo>
        <DisplayName/>
        <AccountId xsi:nil="true"/>
        <AccountType/>
      </UserInfo>
    </NGESOowner>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951C4DF7D45DB248AC86FE0097C440F5" ma:contentTypeVersion="17" ma:contentTypeDescription="Create a new document." ma:contentTypeScope="" ma:versionID="28d8cb3155c36fd3a03b4a20d562152c">
  <xsd:schema xmlns:xsd="http://www.w3.org/2001/XMLSchema" xmlns:xs="http://www.w3.org/2001/XMLSchema" xmlns:p="http://schemas.microsoft.com/office/2006/metadata/properties" xmlns:ns2="28344a50-20ee-46b1-93e0-1faae7350029" xmlns:ns3="66e1bbde-16dd-49de-9a92-988d359cd6e4" targetNamespace="http://schemas.microsoft.com/office/2006/metadata/properties" ma:root="true" ma:fieldsID="b78d34cbac13b11b30a3b685814b053c" ns2:_="" ns3:_="">
    <xsd:import namespace="28344a50-20ee-46b1-93e0-1faae7350029"/>
    <xsd:import namespace="66e1bbde-16dd-49de-9a92-988d359cd6e4"/>
    <xsd:element name="properties">
      <xsd:complexType>
        <xsd:sequence>
          <xsd:element name="documentManagement">
            <xsd:complexType>
              <xsd:all>
                <xsd:element ref="ns2:NGESOowner" minOccurs="0"/>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AutoKeyPoints" minOccurs="0"/>
                <xsd:element ref="ns2:MediaServiceKeyPoints" minOccurs="0"/>
                <xsd:element ref="ns2:MediaServiceLocation" minOccurs="0"/>
                <xsd:element ref="ns3:SharedWithUsers" minOccurs="0"/>
                <xsd:element ref="ns3:SharedWithDetails" minOccurs="0"/>
                <xsd:element ref="ns2:NGESO_x0020_responded_x003f_"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8344a50-20ee-46b1-93e0-1faae7350029" elementFormDefault="qualified">
    <xsd:import namespace="http://schemas.microsoft.com/office/2006/documentManagement/types"/>
    <xsd:import namespace="http://schemas.microsoft.com/office/infopath/2007/PartnerControls"/>
    <xsd:element name="NGESOowner" ma:index="1" nillable="true" ma:displayName="NGESO owner" ma:format="Dropdown" ma:list="UserInfo" ma:SharePointGroup="0" ma:internalName="NGESOowner" ma:readOnly="fals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hidden="true"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hidden="true" ma:internalName="MediaServiceOCR" ma:readOnly="true">
      <xsd:simpleType>
        <xsd:restriction base="dms:Note"/>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hidden="true" ma:internalName="MediaServiceKeyPoints" ma:readOnly="true">
      <xsd:simpleType>
        <xsd:restriction base="dms:Note"/>
      </xsd:simpleType>
    </xsd:element>
    <xsd:element name="MediaServiceLocation" ma:index="17" nillable="true" ma:displayName="Location" ma:hidden="true" ma:internalName="MediaServiceLocation" ma:readOnly="true">
      <xsd:simpleType>
        <xsd:restriction base="dms:Text"/>
      </xsd:simpleType>
    </xsd:element>
    <xsd:element name="NGESO_x0020_responded_x003f_" ma:index="21" nillable="true" ma:displayName="NGESO responded?" ma:default="1" ma:internalName="NGESO_x0020_responded_x003f_">
      <xsd:simpleType>
        <xsd:restriction base="dms:Boolean"/>
      </xsd:simpleType>
    </xsd:element>
    <xsd:element name="MediaLengthInSeconds" ma:index="22"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6e1bbde-16dd-49de-9a92-988d359cd6e4" elementFormDefault="qualified">
    <xsd:import namespace="http://schemas.microsoft.com/office/2006/documentManagement/types"/>
    <xsd:import namespace="http://schemas.microsoft.com/office/infopath/2007/PartnerControls"/>
    <xsd:element name="SharedWithUsers" ma:index="18" nillable="true" ma:displayName="Shared With"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hidden="true" ma:internalName="SharedWithDetail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2E9B219-7A32-4F57-A124-ADC3831D36D1}">
  <ds:schemaRefs>
    <ds:schemaRef ds:uri="http://www.w3.org/XML/1998/namespace"/>
    <ds:schemaRef ds:uri="http://schemas.microsoft.com/office/2006/documentManagement/types"/>
    <ds:schemaRef ds:uri="http://purl.org/dc/dcmitype/"/>
    <ds:schemaRef ds:uri="http://purl.org/dc/terms/"/>
    <ds:schemaRef ds:uri="http://schemas.microsoft.com/office/2006/metadata/properties"/>
    <ds:schemaRef ds:uri="66e1bbde-16dd-49de-9a92-988d359cd6e4"/>
    <ds:schemaRef ds:uri="http://schemas.openxmlformats.org/package/2006/metadata/core-properties"/>
    <ds:schemaRef ds:uri="http://schemas.microsoft.com/office/infopath/2007/PartnerControls"/>
    <ds:schemaRef ds:uri="28344a50-20ee-46b1-93e0-1faae7350029"/>
    <ds:schemaRef ds:uri="http://purl.org/dc/elements/1.1/"/>
  </ds:schemaRefs>
</ds:datastoreItem>
</file>

<file path=customXml/itemProps2.xml><?xml version="1.0" encoding="utf-8"?>
<ds:datastoreItem xmlns:ds="http://schemas.openxmlformats.org/officeDocument/2006/customXml" ds:itemID="{8B1F9D3F-9758-47FA-83F5-B9C1167779B4}">
  <ds:schemaRefs>
    <ds:schemaRef ds:uri="http://schemas.microsoft.com/sharepoint/v3/contenttype/forms"/>
  </ds:schemaRefs>
</ds:datastoreItem>
</file>

<file path=customXml/itemProps3.xml><?xml version="1.0" encoding="utf-8"?>
<ds:datastoreItem xmlns:ds="http://schemas.openxmlformats.org/officeDocument/2006/customXml" ds:itemID="{62BDD591-A16B-4433-AE2C-0883D7984A9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8344a50-20ee-46b1-93e0-1faae7350029"/>
    <ds:schemaRef ds:uri="66e1bbde-16dd-49de-9a92-988d359cd6e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Note</vt:lpstr>
      <vt:lpstr>1. Phase 3 Site Data</vt:lpstr>
      <vt:lpstr>2. System Impedance</vt:lpstr>
      <vt:lpstr>3. Fault Impedance</vt:lpstr>
      <vt:lpstr>4. Effectiveness Factors</vt:lpstr>
      <vt:lpstr>5. Sizing Guidance</vt:lpstr>
      <vt:lpstr>6. Reserved Bay Size check</vt:lpstr>
      <vt:lpstr>Reserved Sites(to be hidden)</vt:lpstr>
      <vt:lpstr>6. All Sites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Karbouj(ESO), Hazem</dc:creator>
  <cp:keywords/>
  <dc:description/>
  <cp:lastModifiedBy>Millar, Alexandra</cp:lastModifiedBy>
  <cp:revision/>
  <dcterms:created xsi:type="dcterms:W3CDTF">2015-06-05T18:17:20Z</dcterms:created>
  <dcterms:modified xsi:type="dcterms:W3CDTF">2022-01-19T16:57:19Z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0x010100951C4DF7D45DB248AC86FE0097C440F5</vt:lpwstr>
  </property>
</Properties>
</file>