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https://nationalgridplc-my.sharepoint.com/personal/dipali_raniga_uk_nationalgrid_com/Documents/ESO Policy Manager (from March 2021)/Consumer Research/Final Documents/"/>
    </mc:Choice>
  </mc:AlternateContent>
  <xr:revisionPtr revIDLastSave="0" documentId="8_{0C580ABC-B43D-4A08-9026-92B41685D437}" xr6:coauthVersionLast="45" xr6:coauthVersionMax="45" xr10:uidLastSave="{00000000-0000-0000-0000-000000000000}"/>
  <bookViews>
    <workbookView xWindow="-110" yWindow="-110" windowWidth="19420" windowHeight="10420" xr2:uid="{00000000-000D-0000-FFFF-FFFF00000000}"/>
  </bookViews>
  <sheets>
    <sheet name="Cover Sheet" sheetId="129" r:id="rId1"/>
    <sheet name="Contents" sheetId="2" r:id="rId2"/>
    <sheet name="Full Results" sheetId="3" r:id="rId3"/>
    <sheet name="Table 1" sheetId="4" r:id="rId4"/>
    <sheet name="Table 2" sheetId="5" r:id="rId5"/>
    <sheet name="Table 3" sheetId="6" r:id="rId6"/>
    <sheet name="Table 4" sheetId="7" r:id="rId7"/>
    <sheet name="Table 5" sheetId="8" r:id="rId8"/>
    <sheet name="Table 6" sheetId="9" r:id="rId9"/>
    <sheet name="Table 7" sheetId="10" r:id="rId10"/>
    <sheet name="Table 8" sheetId="11" r:id="rId11"/>
    <sheet name="Table 9" sheetId="12" r:id="rId12"/>
    <sheet name="Table 10" sheetId="13" r:id="rId13"/>
    <sheet name="Table 11" sheetId="14" r:id="rId14"/>
    <sheet name="Table 12" sheetId="15" r:id="rId15"/>
    <sheet name="Table 13" sheetId="16" r:id="rId16"/>
    <sheet name="Table 14" sheetId="17" r:id="rId17"/>
    <sheet name="Table 15" sheetId="18" r:id="rId18"/>
    <sheet name="Table 16" sheetId="19" r:id="rId19"/>
    <sheet name="Table 17" sheetId="20" r:id="rId20"/>
    <sheet name="Table 18" sheetId="21" r:id="rId21"/>
    <sheet name="Table 19" sheetId="22" r:id="rId22"/>
    <sheet name="Table 20" sheetId="23" r:id="rId23"/>
    <sheet name="Table 21" sheetId="24" r:id="rId24"/>
    <sheet name="Table 22" sheetId="25" r:id="rId25"/>
    <sheet name="Table 23" sheetId="26" r:id="rId26"/>
    <sheet name="Table 24" sheetId="27" r:id="rId27"/>
    <sheet name="Table 25" sheetId="28" r:id="rId28"/>
    <sheet name="Table 26" sheetId="29" r:id="rId29"/>
    <sheet name="Table 27" sheetId="30" r:id="rId30"/>
    <sheet name="Table 28" sheetId="31" r:id="rId31"/>
    <sheet name="Table 29" sheetId="32" r:id="rId32"/>
    <sheet name="Table 30" sheetId="33" r:id="rId33"/>
    <sheet name="Table 31" sheetId="34" r:id="rId34"/>
    <sheet name="Table 32" sheetId="35" r:id="rId35"/>
    <sheet name="Table 33" sheetId="36" r:id="rId36"/>
    <sheet name="Table 34" sheetId="37" r:id="rId37"/>
    <sheet name="Table 35" sheetId="38" r:id="rId38"/>
    <sheet name="Table 36" sheetId="39" r:id="rId39"/>
    <sheet name="Table 37" sheetId="40" r:id="rId40"/>
    <sheet name="Table 38" sheetId="41" r:id="rId41"/>
    <sheet name="Table 39" sheetId="42" r:id="rId42"/>
    <sheet name="Table 40" sheetId="43" r:id="rId43"/>
    <sheet name="Table 41" sheetId="44" r:id="rId44"/>
    <sheet name="Table 42" sheetId="45" r:id="rId45"/>
    <sheet name="Table 43" sheetId="46" r:id="rId46"/>
    <sheet name="Table 44" sheetId="47" r:id="rId47"/>
    <sheet name="Table 45" sheetId="48" r:id="rId48"/>
    <sheet name="Table 46" sheetId="49" r:id="rId49"/>
    <sheet name="Table 47" sheetId="50" r:id="rId50"/>
    <sheet name="Table 48" sheetId="51" r:id="rId51"/>
    <sheet name="Table 49" sheetId="52" r:id="rId52"/>
    <sheet name="Table 50" sheetId="53" r:id="rId53"/>
    <sheet name="Table 51" sheetId="54" r:id="rId54"/>
    <sheet name="Table 52" sheetId="55" r:id="rId55"/>
    <sheet name="Table 53" sheetId="56" r:id="rId56"/>
    <sheet name="Table 54" sheetId="57" r:id="rId57"/>
    <sheet name="Table 55" sheetId="58" r:id="rId58"/>
    <sheet name="Table 56" sheetId="59" r:id="rId59"/>
    <sheet name="Table 57" sheetId="60" r:id="rId60"/>
    <sheet name="Table 58" sheetId="61" r:id="rId61"/>
    <sheet name="Table 59" sheetId="62" r:id="rId62"/>
    <sheet name="Table 60" sheetId="63" r:id="rId63"/>
    <sheet name="Table 61" sheetId="64" r:id="rId64"/>
    <sheet name="Table 62" sheetId="65" r:id="rId65"/>
    <sheet name="Table 63" sheetId="66" r:id="rId66"/>
    <sheet name="Table 64" sheetId="67" r:id="rId67"/>
    <sheet name="Table 65" sheetId="68" r:id="rId68"/>
    <sheet name="Table 66" sheetId="69" r:id="rId69"/>
    <sheet name="Table 67" sheetId="70" r:id="rId70"/>
    <sheet name="Table 68" sheetId="71" r:id="rId71"/>
    <sheet name="Table 69" sheetId="72" r:id="rId72"/>
    <sheet name="Table 70" sheetId="73" r:id="rId73"/>
    <sheet name="Table 71" sheetId="74" r:id="rId74"/>
    <sheet name="Table 72" sheetId="75" r:id="rId75"/>
    <sheet name="Table 73" sheetId="76" r:id="rId76"/>
    <sheet name="Table 74" sheetId="77" r:id="rId77"/>
    <sheet name="Table 75" sheetId="78" r:id="rId78"/>
    <sheet name="Table 76" sheetId="79" r:id="rId79"/>
    <sheet name="Table 77" sheetId="80" r:id="rId80"/>
    <sheet name="Table 78" sheetId="81" r:id="rId81"/>
    <sheet name="Table 79" sheetId="82" r:id="rId82"/>
    <sheet name="Table 80" sheetId="83" r:id="rId83"/>
    <sheet name="Table 81" sheetId="84" r:id="rId84"/>
    <sheet name="Table 82" sheetId="85" r:id="rId85"/>
    <sheet name="Table 83" sheetId="86" r:id="rId86"/>
    <sheet name="Table 84" sheetId="87" r:id="rId87"/>
    <sheet name="Table 85" sheetId="88" r:id="rId88"/>
    <sheet name="Table 86" sheetId="89" r:id="rId89"/>
    <sheet name="Table 87" sheetId="90" r:id="rId90"/>
    <sheet name="Table 88" sheetId="91" r:id="rId91"/>
    <sheet name="Table 89" sheetId="92" r:id="rId92"/>
    <sheet name="Table 90" sheetId="93" r:id="rId93"/>
    <sheet name="Table 91" sheetId="94" r:id="rId94"/>
    <sheet name="Table 92" sheetId="95" r:id="rId95"/>
    <sheet name="Table 93" sheetId="96" r:id="rId96"/>
    <sheet name="Table 94" sheetId="97" r:id="rId97"/>
    <sheet name="Table 95" sheetId="98" r:id="rId98"/>
    <sheet name="Table 96" sheetId="99" r:id="rId99"/>
    <sheet name="Table 97" sheetId="100" r:id="rId100"/>
    <sheet name="Table 98" sheetId="101" r:id="rId101"/>
    <sheet name="Table 99" sheetId="102" r:id="rId102"/>
    <sheet name="Table 100" sheetId="103" r:id="rId103"/>
    <sheet name="Table 101" sheetId="104" r:id="rId104"/>
    <sheet name="Table 102" sheetId="105" r:id="rId105"/>
    <sheet name="Table 103" sheetId="106" r:id="rId106"/>
    <sheet name="Table 104" sheetId="107" r:id="rId107"/>
    <sheet name="Table 105" sheetId="108" r:id="rId108"/>
    <sheet name="Table 106" sheetId="109" r:id="rId109"/>
    <sheet name="Table 107" sheetId="110" r:id="rId110"/>
    <sheet name="Table 108" sheetId="111" r:id="rId111"/>
    <sheet name="Table 109" sheetId="112" r:id="rId112"/>
    <sheet name="Table 110" sheetId="113" r:id="rId113"/>
    <sheet name="Table 111" sheetId="114" r:id="rId114"/>
    <sheet name="Table 112" sheetId="115" r:id="rId115"/>
    <sheet name="Table 113" sheetId="116" r:id="rId116"/>
    <sheet name="Table 114" sheetId="117" r:id="rId117"/>
    <sheet name="Table 115" sheetId="118" r:id="rId118"/>
    <sheet name="Table 116" sheetId="119" r:id="rId119"/>
    <sheet name="Table 117" sheetId="120" r:id="rId120"/>
    <sheet name="Table 118" sheetId="121" r:id="rId121"/>
    <sheet name="Table 119" sheetId="122" r:id="rId122"/>
    <sheet name="Table 120" sheetId="123" r:id="rId123"/>
    <sheet name="Table 121" sheetId="124" r:id="rId124"/>
    <sheet name="Table 122" sheetId="125" r:id="rId125"/>
    <sheet name="Table 123" sheetId="126" r:id="rId126"/>
    <sheet name="Table 124" sheetId="127" r:id="rId127"/>
    <sheet name="Table 125" sheetId="128" r:id="rId1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2" l="1"/>
  <c r="D27" i="2"/>
  <c r="D26" i="2"/>
  <c r="D25" i="2"/>
  <c r="D94" i="2"/>
  <c r="D93" i="2"/>
  <c r="D92" i="2"/>
  <c r="D91" i="2"/>
  <c r="D90" i="2"/>
  <c r="D89" i="2"/>
  <c r="D88" i="2"/>
  <c r="F22" i="129"/>
  <c r="I16" i="40"/>
  <c r="C16" i="40"/>
  <c r="H16" i="40"/>
  <c r="G16" i="40"/>
  <c r="F16" i="40"/>
  <c r="E16" i="40"/>
  <c r="D16" i="40"/>
  <c r="D14" i="39"/>
  <c r="E14" i="39"/>
  <c r="F14" i="39"/>
  <c r="G14" i="39"/>
  <c r="H14" i="39"/>
  <c r="I14" i="39"/>
  <c r="C14" i="39"/>
  <c r="B20" i="128"/>
  <c r="B19" i="127"/>
  <c r="B22" i="126"/>
  <c r="B21" i="125"/>
  <c r="B26" i="124"/>
  <c r="B20" i="123"/>
  <c r="B20" i="122"/>
  <c r="B20" i="121"/>
  <c r="B20" i="120"/>
  <c r="B20" i="119"/>
  <c r="B20" i="118"/>
  <c r="B20" i="117"/>
  <c r="B20" i="116"/>
  <c r="B20" i="115"/>
  <c r="B20" i="114"/>
  <c r="B20" i="113"/>
  <c r="B20" i="112"/>
  <c r="B21" i="111"/>
  <c r="B21" i="110"/>
  <c r="B21" i="109"/>
  <c r="B21" i="108"/>
  <c r="B21" i="107"/>
  <c r="B21" i="106"/>
  <c r="B21" i="105"/>
  <c r="B21" i="104"/>
  <c r="B21" i="103"/>
  <c r="B21" i="102"/>
  <c r="B21" i="101"/>
  <c r="B21" i="100"/>
  <c r="B21" i="99"/>
  <c r="B21" i="98"/>
  <c r="B21" i="97"/>
  <c r="B21" i="96"/>
  <c r="B21" i="95"/>
  <c r="B21" i="94"/>
  <c r="B21" i="93"/>
  <c r="B21" i="92"/>
  <c r="B21" i="91"/>
  <c r="B21" i="90"/>
  <c r="B18" i="89"/>
  <c r="B18" i="88"/>
  <c r="B18" i="87"/>
  <c r="B18" i="86"/>
  <c r="B18" i="85"/>
  <c r="B18" i="84"/>
  <c r="B18" i="83"/>
  <c r="B21" i="82"/>
  <c r="B21" i="81"/>
  <c r="B21" i="80"/>
  <c r="B21" i="79"/>
  <c r="B21" i="78"/>
  <c r="B21" i="77"/>
  <c r="B21" i="76"/>
  <c r="B21" i="75"/>
  <c r="B21" i="74"/>
  <c r="B21" i="73"/>
  <c r="B21" i="72"/>
  <c r="B21" i="71"/>
  <c r="B21" i="70"/>
  <c r="B21" i="69"/>
  <c r="B21" i="68"/>
  <c r="B21" i="67"/>
  <c r="B21" i="66"/>
  <c r="B21" i="65"/>
  <c r="B21" i="64"/>
  <c r="B21" i="63"/>
  <c r="B21" i="62"/>
  <c r="B22" i="61"/>
  <c r="B21" i="60"/>
  <c r="B21" i="59"/>
  <c r="B21" i="58"/>
  <c r="B21" i="57"/>
  <c r="B21" i="56"/>
  <c r="B21" i="55"/>
  <c r="B21" i="54"/>
  <c r="B21" i="53"/>
  <c r="B21" i="52"/>
  <c r="B21" i="51"/>
  <c r="B21" i="50"/>
  <c r="B21" i="49"/>
  <c r="B21" i="48"/>
  <c r="B21" i="47"/>
  <c r="B21" i="46"/>
  <c r="B21" i="45"/>
  <c r="B21" i="44"/>
  <c r="B21" i="43"/>
  <c r="B21" i="42"/>
  <c r="B21" i="41"/>
  <c r="B21" i="40"/>
  <c r="B21" i="39"/>
  <c r="B21" i="38"/>
  <c r="B24" i="37"/>
  <c r="B23" i="36"/>
  <c r="B19" i="35"/>
  <c r="B24" i="34"/>
  <c r="B18" i="33"/>
  <c r="B33" i="32"/>
  <c r="B22" i="31"/>
  <c r="B16" i="30"/>
  <c r="B20" i="29"/>
  <c r="B19" i="28"/>
  <c r="B19" i="27"/>
  <c r="B23" i="26"/>
  <c r="B18" i="25"/>
  <c r="B26" i="24"/>
  <c r="B19" i="23"/>
  <c r="B19" i="22"/>
  <c r="B19" i="21"/>
  <c r="B19" i="20"/>
  <c r="B19" i="19"/>
  <c r="B20" i="18"/>
  <c r="B16" i="17"/>
  <c r="B16" i="16"/>
  <c r="B24" i="15"/>
  <c r="B19" i="14"/>
  <c r="B17" i="13"/>
  <c r="B20" i="12"/>
  <c r="B19" i="11"/>
  <c r="B20" i="10"/>
  <c r="B22" i="9"/>
  <c r="B19" i="8"/>
  <c r="B23" i="7"/>
  <c r="B25" i="6"/>
  <c r="B23" i="5"/>
  <c r="B18" i="4"/>
  <c r="E133" i="2"/>
  <c r="D133" i="2"/>
  <c r="E132" i="2"/>
  <c r="D132" i="2"/>
  <c r="E131" i="2"/>
  <c r="D131" i="2"/>
  <c r="E130" i="2"/>
  <c r="D130" i="2"/>
  <c r="E129" i="2"/>
  <c r="D129" i="2"/>
  <c r="E128" i="2"/>
  <c r="D128" i="2"/>
  <c r="E127" i="2"/>
  <c r="D127" i="2"/>
  <c r="E126" i="2"/>
  <c r="D126" i="2"/>
  <c r="E125" i="2"/>
  <c r="D125" i="2"/>
  <c r="E124" i="2"/>
  <c r="D124" i="2"/>
  <c r="E123" i="2"/>
  <c r="D123" i="2"/>
  <c r="E122" i="2"/>
  <c r="D122" i="2"/>
  <c r="E121" i="2"/>
  <c r="D121" i="2"/>
  <c r="E120" i="2"/>
  <c r="D120" i="2"/>
  <c r="E119" i="2"/>
  <c r="D119" i="2"/>
  <c r="E118" i="2"/>
  <c r="D118" i="2"/>
  <c r="D117" i="2"/>
  <c r="E116" i="2"/>
  <c r="D116" i="2"/>
  <c r="E115" i="2"/>
  <c r="D115" i="2"/>
  <c r="E114" i="2"/>
  <c r="D114" i="2"/>
  <c r="E113" i="2"/>
  <c r="D113" i="2"/>
  <c r="D112" i="2"/>
  <c r="E111" i="2"/>
  <c r="D111" i="2"/>
  <c r="E110" i="2"/>
  <c r="D110" i="2"/>
  <c r="E109" i="2"/>
  <c r="D109" i="2"/>
  <c r="E108" i="2"/>
  <c r="D108" i="2"/>
  <c r="E107" i="2"/>
  <c r="D107" i="2"/>
  <c r="E106" i="2"/>
  <c r="D106" i="2"/>
  <c r="E105" i="2"/>
  <c r="D105" i="2"/>
  <c r="E104" i="2"/>
  <c r="D104" i="2"/>
  <c r="E103" i="2"/>
  <c r="D103" i="2"/>
  <c r="E102" i="2"/>
  <c r="D102" i="2"/>
  <c r="E101" i="2"/>
  <c r="D101" i="2"/>
  <c r="E100" i="2"/>
  <c r="D100" i="2"/>
  <c r="E99" i="2"/>
  <c r="D99" i="2"/>
  <c r="E98" i="2"/>
  <c r="D98" i="2"/>
  <c r="E97" i="2"/>
  <c r="D97" i="2"/>
  <c r="E96" i="2"/>
  <c r="D96" i="2"/>
  <c r="D95" i="2"/>
  <c r="E94" i="2"/>
  <c r="E93" i="2"/>
  <c r="E92" i="2"/>
  <c r="E91" i="2"/>
  <c r="E90" i="2"/>
  <c r="E89" i="2"/>
  <c r="E88" i="2"/>
  <c r="E87" i="2"/>
  <c r="D87" i="2"/>
  <c r="E86" i="2"/>
  <c r="D86" i="2"/>
  <c r="E85" i="2"/>
  <c r="D85" i="2"/>
  <c r="E84" i="2"/>
  <c r="D84" i="2"/>
  <c r="E83" i="2"/>
  <c r="D83" i="2"/>
  <c r="D82" i="2"/>
  <c r="E81" i="2"/>
  <c r="D81" i="2"/>
  <c r="E80" i="2"/>
  <c r="D80" i="2"/>
  <c r="E79" i="2"/>
  <c r="D79" i="2"/>
  <c r="E78" i="2"/>
  <c r="D78" i="2"/>
  <c r="E77" i="2"/>
  <c r="D77" i="2"/>
  <c r="D76" i="2"/>
  <c r="E75" i="2"/>
  <c r="D75" i="2"/>
  <c r="E74" i="2"/>
  <c r="D74" i="2"/>
  <c r="E73" i="2"/>
  <c r="D73" i="2"/>
  <c r="E72" i="2"/>
  <c r="D72" i="2"/>
  <c r="E71" i="2"/>
  <c r="D71" i="2"/>
  <c r="E70" i="2"/>
  <c r="D70" i="2"/>
  <c r="E69" i="2"/>
  <c r="D69" i="2"/>
  <c r="E68" i="2"/>
  <c r="D68" i="2"/>
  <c r="D67" i="2"/>
  <c r="E66" i="2"/>
  <c r="D66" i="2"/>
  <c r="E65" i="2"/>
  <c r="D65" i="2"/>
  <c r="E64" i="2"/>
  <c r="D64" i="2"/>
  <c r="E63" i="2"/>
  <c r="D63" i="2"/>
  <c r="E62" i="2"/>
  <c r="D62" i="2"/>
  <c r="E61" i="2"/>
  <c r="D61" i="2"/>
  <c r="D60" i="2"/>
  <c r="E59" i="2"/>
  <c r="D59" i="2"/>
  <c r="E58" i="2"/>
  <c r="D58" i="2"/>
  <c r="E57" i="2"/>
  <c r="D57" i="2"/>
  <c r="E56" i="2"/>
  <c r="D56" i="2"/>
  <c r="E55" i="2"/>
  <c r="D55" i="2"/>
  <c r="E54" i="2"/>
  <c r="D54" i="2"/>
  <c r="E53" i="2"/>
  <c r="D53" i="2"/>
  <c r="D52" i="2"/>
  <c r="E51" i="2"/>
  <c r="D51" i="2"/>
  <c r="E50" i="2"/>
  <c r="D50" i="2"/>
  <c r="E49" i="2"/>
  <c r="D49" i="2"/>
  <c r="E48" i="2"/>
  <c r="D48" i="2"/>
  <c r="E47" i="2"/>
  <c r="D47" i="2"/>
  <c r="E46" i="2"/>
  <c r="D46" i="2"/>
  <c r="E45" i="2"/>
  <c r="D45" i="2"/>
  <c r="D44" i="2"/>
  <c r="E43" i="2"/>
  <c r="D43" i="2"/>
  <c r="E42" i="2"/>
  <c r="D42" i="2"/>
  <c r="E41" i="2"/>
  <c r="D41" i="2"/>
  <c r="E40" i="2"/>
  <c r="D40" i="2"/>
  <c r="E39" i="2"/>
  <c r="D39" i="2"/>
  <c r="E38" i="2"/>
  <c r="D38" i="2"/>
  <c r="E37" i="2"/>
  <c r="D37" i="2"/>
  <c r="E36" i="2"/>
  <c r="D36" i="2"/>
  <c r="E35" i="2"/>
  <c r="D35" i="2"/>
  <c r="E34" i="2"/>
  <c r="D34" i="2"/>
  <c r="E33" i="2"/>
  <c r="D33" i="2"/>
  <c r="E32" i="2"/>
  <c r="D32" i="2"/>
  <c r="E31" i="2"/>
  <c r="D31" i="2"/>
  <c r="E30" i="2"/>
  <c r="D30" i="2"/>
  <c r="E29" i="2"/>
  <c r="D29" i="2"/>
  <c r="E28" i="2"/>
  <c r="E27" i="2"/>
  <c r="E26" i="2"/>
  <c r="E25" i="2"/>
  <c r="D24" i="2"/>
  <c r="E23" i="2"/>
  <c r="D23" i="2"/>
  <c r="E22" i="2"/>
  <c r="D22" i="2"/>
  <c r="E21" i="2"/>
  <c r="D21" i="2"/>
  <c r="E20" i="2"/>
  <c r="D20" i="2"/>
  <c r="E19" i="2"/>
  <c r="D19" i="2"/>
  <c r="E18" i="2"/>
  <c r="D18" i="2"/>
  <c r="E17" i="2"/>
  <c r="D17" i="2"/>
  <c r="E16" i="2"/>
  <c r="D16" i="2"/>
  <c r="E15" i="2"/>
  <c r="D15" i="2"/>
  <c r="E14" i="2"/>
  <c r="D14" i="2"/>
  <c r="E13" i="2"/>
  <c r="D13" i="2"/>
  <c r="E12" i="2"/>
  <c r="D12" i="2"/>
  <c r="E11" i="2"/>
  <c r="D11" i="2"/>
  <c r="E10" i="2"/>
  <c r="D10" i="2"/>
  <c r="E9" i="2"/>
  <c r="D9" i="2"/>
  <c r="D6" i="2"/>
</calcChain>
</file>

<file path=xl/sharedStrings.xml><?xml version="1.0" encoding="utf-8"?>
<sst xmlns="http://schemas.openxmlformats.org/spreadsheetml/2006/main" count="3922" uniqueCount="505">
  <si>
    <t>Fieldwork:</t>
  </si>
  <si>
    <t>10th Aug - 20th Aug 2021</t>
  </si>
  <si>
    <t xml:space="preserve">Interview Method: </t>
  </si>
  <si>
    <t>Online Survey</t>
  </si>
  <si>
    <t>Population represented:</t>
  </si>
  <si>
    <t>UK Adults</t>
  </si>
  <si>
    <t>Sample size:</t>
  </si>
  <si>
    <t>Methodology:</t>
  </si>
  <si>
    <t>Public First is a member of the BPC and abides by its rules. For more information please contact Seb Wride:</t>
  </si>
  <si>
    <t>Table of Contents</t>
  </si>
  <si>
    <t>Individual Tables</t>
  </si>
  <si>
    <t>Full Result Row</t>
  </si>
  <si>
    <t>Question Base</t>
  </si>
  <si>
    <t/>
  </si>
  <si>
    <t>Total</t>
  </si>
  <si>
    <t>Price Sensitive</t>
  </si>
  <si>
    <t>Disengaged Cynics</t>
  </si>
  <si>
    <t>Unweighted</t>
  </si>
  <si>
    <t>Weighted</t>
  </si>
  <si>
    <t>Segment</t>
  </si>
  <si>
    <t>Remain</t>
  </si>
  <si>
    <t>Leave</t>
  </si>
  <si>
    <t>I did not vote</t>
  </si>
  <si>
    <t>I was too young to vote</t>
  </si>
  <si>
    <t>Don't Know</t>
  </si>
  <si>
    <t xml:space="preserve"> How did you vote in the 2016 referendum on whether to Leave or Remain in the EU, if you were able to vote?</t>
  </si>
  <si>
    <t>BASE: All Respondents</t>
  </si>
  <si>
    <t>Fieldwork:  10th Aug - 20th Aug 2021</t>
  </si>
  <si>
    <t>Data weighted by interlocking age &amp; gender, region and social grade to Nationally Representative Proportions</t>
  </si>
  <si>
    <t>Conservative</t>
  </si>
  <si>
    <t>Labour</t>
  </si>
  <si>
    <t>Liberal Democrat</t>
  </si>
  <si>
    <t>The Green Party</t>
  </si>
  <si>
    <t>The Brexit Party</t>
  </si>
  <si>
    <t>UKIP (The UK Independence Party)</t>
  </si>
  <si>
    <t>Another party</t>
  </si>
  <si>
    <t>I was too young to vote/not eligible to vote</t>
  </si>
  <si>
    <t xml:space="preserve"> Do you remember how you voted in the 2019 General Election, if you were able to vote?This was the most recent General Election in which Boris Johnson was the leader of the Conservative Party, and Jeremy Corbyn was the leader of the Labour Party</t>
  </si>
  <si>
    <t>0 - certain not to vote</t>
  </si>
  <si>
    <t>1</t>
  </si>
  <si>
    <t>2</t>
  </si>
  <si>
    <t>3</t>
  </si>
  <si>
    <t>4</t>
  </si>
  <si>
    <t>5</t>
  </si>
  <si>
    <t>6</t>
  </si>
  <si>
    <t>7</t>
  </si>
  <si>
    <t>8</t>
  </si>
  <si>
    <t>9</t>
  </si>
  <si>
    <t>10 - certain to vote</t>
  </si>
  <si>
    <t>Don't know</t>
  </si>
  <si>
    <t xml:space="preserve"> If a general election was called tomorrow, how likely would you be to vote? Please rate from 0 to 10, where 0 means certain not to vote, and 10 means certain to vote.</t>
  </si>
  <si>
    <t>Liberal Democrats</t>
  </si>
  <si>
    <t>Reform UK / The Brexit Party</t>
  </si>
  <si>
    <t>The Independent Group for Change (Change UK / The Independent Group)</t>
  </si>
  <si>
    <t>I would not vote</t>
  </si>
  <si>
    <t xml:space="preserve"> And, if a general election was called tomorrow, which party would you vote for?</t>
  </si>
  <si>
    <t>Scottish National Party (SNP)</t>
  </si>
  <si>
    <t>Plaid Cymru</t>
  </si>
  <si>
    <t>The Democratic Unionist Party (DUP)</t>
  </si>
  <si>
    <t>Sinn Féin</t>
  </si>
  <si>
    <t>Other (Please specify)</t>
  </si>
  <si>
    <t xml:space="preserve"> You said you voted for another party in the 2019 General Election. Which party did you vote for?</t>
  </si>
  <si>
    <t>The Independent Group for Change (Change UK/TIG)</t>
  </si>
  <si>
    <t>The Independents</t>
  </si>
  <si>
    <t xml:space="preserve"> You said you would vote for another party if a General Election was called tomorrow. Which party would you vote for?</t>
  </si>
  <si>
    <t>Owned outright</t>
  </si>
  <si>
    <t>Owned with a mortgage or loan</t>
  </si>
  <si>
    <t>Rented from the council</t>
  </si>
  <si>
    <t>Rented from a housing association</t>
  </si>
  <si>
    <t>Privately rented</t>
  </si>
  <si>
    <t>Rent free</t>
  </si>
  <si>
    <t>Prefer not to say</t>
  </si>
  <si>
    <t xml:space="preserve"> Which of these best describes your living situation/tenure?</t>
  </si>
  <si>
    <t>6+</t>
  </si>
  <si>
    <t xml:space="preserve"> Including yourself, how many adults (18 and over) live in your home?</t>
  </si>
  <si>
    <t>None</t>
  </si>
  <si>
    <t xml:space="preserve"> How many children (17 or younger) live in your home?</t>
  </si>
  <si>
    <t>1 generation</t>
  </si>
  <si>
    <t>2 generations</t>
  </si>
  <si>
    <t>3 or more generations</t>
  </si>
  <si>
    <t>Not sure</t>
  </si>
  <si>
    <t xml:space="preserve"> How many generations of your family live in your household?</t>
  </si>
  <si>
    <t>GCSE or equivalent (Scottish National/O Level)</t>
  </si>
  <si>
    <t>A Level or equivalent (GCE/Higher/Advanced Higher)</t>
  </si>
  <si>
    <t>University Undergraduate Degree (BA/BSc)</t>
  </si>
  <si>
    <t>University Postgraduate Degree (MA/MSc/MPhil)</t>
  </si>
  <si>
    <t>Doctorate (PhD/DPHil)</t>
  </si>
  <si>
    <t>None of the above</t>
  </si>
  <si>
    <t xml:space="preserve"> What is the highest level of education you have achieved?</t>
  </si>
  <si>
    <t>Working full time - working 30 hours per week or more</t>
  </si>
  <si>
    <t>Working part time</t>
  </si>
  <si>
    <t>Furloughed from full time employment</t>
  </si>
  <si>
    <t>Furloughed from part time employment</t>
  </si>
  <si>
    <t>Not working/temporarily unemployed/sick but seeking work</t>
  </si>
  <si>
    <t>Not working and not seeking work</t>
  </si>
  <si>
    <t>Student</t>
  </si>
  <si>
    <t>Retired on a state pension only</t>
  </si>
  <si>
    <t>Retired with a private pension</t>
  </si>
  <si>
    <t>Homemaker/Househusband/Housewife etc.</t>
  </si>
  <si>
    <t xml:space="preserve"> Which of the following best describes your current working status?</t>
  </si>
  <si>
    <t>Me</t>
  </si>
  <si>
    <t>Someone else</t>
  </si>
  <si>
    <t>I share responsibility with someone else</t>
  </si>
  <si>
    <t xml:space="preserve"> Who primarily makes purchasing decisions about household utility bills?</t>
  </si>
  <si>
    <t xml:space="preserve"> Who primarily makes decisions about how much is spent on the upkeep and renovation of your home?</t>
  </si>
  <si>
    <t>5+</t>
  </si>
  <si>
    <t>We use a car-sharing or car club service (such as Zipcar, Turo or Hiyacar)</t>
  </si>
  <si>
    <t xml:space="preserve"> How many cars does your household own or have access to on a daily basis?</t>
  </si>
  <si>
    <t>Diesel</t>
  </si>
  <si>
    <t>Petrol</t>
  </si>
  <si>
    <t>Non-plug-in Hybrid</t>
  </si>
  <si>
    <t>Plug-in Hybrid</t>
  </si>
  <si>
    <t>Electric</t>
  </si>
  <si>
    <t>Don’t know</t>
  </si>
  <si>
    <t>Grid Summary: For each of those cars, please tell us what kind of car is this/are these?</t>
  </si>
  <si>
    <t>I like the make and model</t>
  </si>
  <si>
    <t>Fuel efficient</t>
  </si>
  <si>
    <t>Cheaper to run day-to-day</t>
  </si>
  <si>
    <t>Capacity and/or luggage space</t>
  </si>
  <si>
    <t>I like the colour</t>
  </si>
  <si>
    <t>Cheaper/a good offer upfront</t>
  </si>
  <si>
    <t>Distance I can travel without filling up or recharging</t>
  </si>
  <si>
    <t>Better for the environment</t>
  </si>
  <si>
    <t>I didn’t choose it</t>
  </si>
  <si>
    <t>Someone else gave it to me</t>
  </si>
  <si>
    <t>N/A - I don't use any of the cars my household owns or has access to</t>
  </si>
  <si>
    <t>Don’t Know/Don’t remember</t>
  </si>
  <si>
    <t>Other (Please Specify)</t>
  </si>
  <si>
    <t>Thinking about the car that you personally use most often, what were your reasons for choosing the car you currently own or have access to?Please select any which apply</t>
  </si>
  <si>
    <t>Yes, definitely</t>
  </si>
  <si>
    <t>Yes, I think so</t>
  </si>
  <si>
    <t>No, I don't think so</t>
  </si>
  <si>
    <t>No, definitely not</t>
  </si>
  <si>
    <t xml:space="preserve"> The Government has announced a ban on the sale of new petrol and diesel cars by 2030. Before this poll, were you aware of this?</t>
  </si>
  <si>
    <t>Once electric cars are the same price as petrol and diesel</t>
  </si>
  <si>
    <t>Once there are more car chargers available</t>
  </si>
  <si>
    <t>Once electric cars are cheaper than petrol/diesel</t>
  </si>
  <si>
    <t>Once charging an electric car is faster</t>
  </si>
  <si>
    <t>Once there are more electric vehicles available on the second-hand market</t>
  </si>
  <si>
    <t>Once I/we have the option to charge outside our home</t>
  </si>
  <si>
    <t>As close to the 2030 deadline as possible</t>
  </si>
  <si>
    <t>I/we will continue buying second-hand petrol/diesel cars after the 2030 ban on new sales</t>
  </si>
  <si>
    <t>You said that your household owns at least one petrol/diesel car. When do you expect your household to switch from a petrol/diesel car to an electric vehicle, if at all?Select all that apply</t>
  </si>
  <si>
    <t>Detached</t>
  </si>
  <si>
    <t>Semi detached</t>
  </si>
  <si>
    <t>Terraced house</t>
  </si>
  <si>
    <t>Flat</t>
  </si>
  <si>
    <t>Other</t>
  </si>
  <si>
    <t xml:space="preserve"> How would you describe the type of house you currently live in?</t>
  </si>
  <si>
    <t>No bedrooms</t>
  </si>
  <si>
    <t xml:space="preserve"> How many bedrooms are there in the property you currently live in?</t>
  </si>
  <si>
    <t>Less than 10 years old</t>
  </si>
  <si>
    <t>10-19 years old</t>
  </si>
  <si>
    <t>20-39 years old</t>
  </si>
  <si>
    <t>40-69 years old</t>
  </si>
  <si>
    <t>70-99 years old</t>
  </si>
  <si>
    <t>100+ years old</t>
  </si>
  <si>
    <t xml:space="preserve"> How old is the property you currently live in?</t>
  </si>
  <si>
    <t>Yes</t>
  </si>
  <si>
    <t>No</t>
  </si>
  <si>
    <t xml:space="preserve"> Do you have access to off-road parking at your home?</t>
  </si>
  <si>
    <t>Gas boiler</t>
  </si>
  <si>
    <t>Electric radiators (permanently installed)</t>
  </si>
  <si>
    <t>Electric storage heaters</t>
  </si>
  <si>
    <t>Air source heat pump</t>
  </si>
  <si>
    <t>District heating</t>
  </si>
  <si>
    <t>Ground source heat pump</t>
  </si>
  <si>
    <t>Movable heat source (such as a fan heater or oil filled radiator)</t>
  </si>
  <si>
    <t xml:space="preserve"> What type of heating does your house primarily have?</t>
  </si>
  <si>
    <t>Covid</t>
  </si>
  <si>
    <t>Quality of the NHS</t>
  </si>
  <si>
    <t>Threat of climate change</t>
  </si>
  <si>
    <t>State of the economy</t>
  </si>
  <si>
    <t>Mental health</t>
  </si>
  <si>
    <t>Levels of immigration</t>
  </si>
  <si>
    <t>Levels of crime</t>
  </si>
  <si>
    <t>Britain’s relationship with the EU</t>
  </si>
  <si>
    <t>Care for the elderly/social care</t>
  </si>
  <si>
    <t>Availability of housing</t>
  </si>
  <si>
    <t>Education, including catch-up after the pandemic</t>
  </si>
  <si>
    <t>Threat of terrorism</t>
  </si>
  <si>
    <t>Number of people on welfare</t>
  </si>
  <si>
    <t>Level of taxation</t>
  </si>
  <si>
    <t>Quality/cost of public transport</t>
  </si>
  <si>
    <t>Access to good pensions</t>
  </si>
  <si>
    <t>State of the Union</t>
  </si>
  <si>
    <t>State of Britain's Armed Forces</t>
  </si>
  <si>
    <t>Looking at the list below, which do you think are the most important issues facing the country at this time?Please tick up to three</t>
  </si>
  <si>
    <t>Yes, I have definitely heard of it</t>
  </si>
  <si>
    <t>Yes, I am fairly sure I’ve heard of it</t>
  </si>
  <si>
    <t>No, I don’t think I’ve heard of it</t>
  </si>
  <si>
    <t>No, I have definitely not heard of it</t>
  </si>
  <si>
    <t xml:space="preserve"> In 2019, the UK Government made it a law that the UK must achieve Net Zero by 2050. Prior to taking this survey, had you heard of this plan?</t>
  </si>
  <si>
    <t>Sugar in foods</t>
  </si>
  <si>
    <t>Crime</t>
  </si>
  <si>
    <t>Fishing quotas</t>
  </si>
  <si>
    <t>Greenhouse gas emissions</t>
  </si>
  <si>
    <t>Climate change</t>
  </si>
  <si>
    <t>Plastic waste</t>
  </si>
  <si>
    <t>Air pollution</t>
  </si>
  <si>
    <t>Other (specify)</t>
  </si>
  <si>
    <t xml:space="preserve"> In 2019, the UK Government made it a law that the UK achieve Net Zero by 2050. What do you think this is in relation to?</t>
  </si>
  <si>
    <t>Climate change is the single most important issue at the moment</t>
  </si>
  <si>
    <t>Climate change is one of the most pressing issues of our time</t>
  </si>
  <si>
    <t>Climate change is a concern but other issues are more important at the moment</t>
  </si>
  <si>
    <t>Climate change is not that much of a concern</t>
  </si>
  <si>
    <t>Climate change is not a concern at all</t>
  </si>
  <si>
    <t>Don’t Know</t>
  </si>
  <si>
    <t xml:space="preserve"> How serious do you consider the issue of climate change to be?</t>
  </si>
  <si>
    <t>Strongly Support</t>
  </si>
  <si>
    <t>Support</t>
  </si>
  <si>
    <t>Neither Support nor Oppose</t>
  </si>
  <si>
    <t>Oppose</t>
  </si>
  <si>
    <t>Strongly Oppose</t>
  </si>
  <si>
    <t>Do not know enough about it</t>
  </si>
  <si>
    <t>Total Support:</t>
  </si>
  <si>
    <t>Total Oppose:</t>
  </si>
  <si>
    <t>Net:</t>
  </si>
  <si>
    <t xml:space="preserve"> When the Government talks about “Net Zero", they are referring to a target to reduce greenhouse gases (such as carbon dioxide emissions) to fight climate change. Do you support or oppose this policy?</t>
  </si>
  <si>
    <t>Government</t>
  </si>
  <si>
    <t>All of the above, equally</t>
  </si>
  <si>
    <t>Energy companies</t>
  </si>
  <si>
    <t>Large businesses</t>
  </si>
  <si>
    <t>Sectors that use a lot of energy</t>
  </si>
  <si>
    <t>General public/individuals</t>
  </si>
  <si>
    <t>Local councils</t>
  </si>
  <si>
    <t>Local communities</t>
  </si>
  <si>
    <t>Small and medium sized businesses</t>
  </si>
  <si>
    <t>Whose responsibility do you think tackling climate change in the UK should mainly be?You may select up to three</t>
  </si>
  <si>
    <t>Smart meter</t>
  </si>
  <si>
    <t>Alexa, Google Dot or other smart home, voice recognition device</t>
  </si>
  <si>
    <t>A smart appliance (like lighting, heating or appliances that can be remotely controlled from your phone or computer)</t>
  </si>
  <si>
    <t>Solar panels</t>
  </si>
  <si>
    <t>A battery or thermal storage device</t>
  </si>
  <si>
    <t>Heat pump</t>
  </si>
  <si>
    <t>Hydrogen-ready boiler</t>
  </si>
  <si>
    <t>Which of the following do you own or have in your home?Select all that apply</t>
  </si>
  <si>
    <t xml:space="preserve"> Hydrogen-ready boiler</t>
  </si>
  <si>
    <t xml:space="preserve"> A battery or thermal storage device</t>
  </si>
  <si>
    <t xml:space="preserve"> Heat pump</t>
  </si>
  <si>
    <t xml:space="preserve"> A smart appliance (like lighting, heating or appliances that can be remotely controlled from your phone or computer)</t>
  </si>
  <si>
    <t xml:space="preserve"> Alexa, Google Dot or other smart home, voice recognition device</t>
  </si>
  <si>
    <t xml:space="preserve"> Smart meter</t>
  </si>
  <si>
    <t xml:space="preserve"> Solar panels</t>
  </si>
  <si>
    <t>Very confident</t>
  </si>
  <si>
    <t>Somewhat confident</t>
  </si>
  <si>
    <t>Not very confident</t>
  </si>
  <si>
    <t>Not confident at all</t>
  </si>
  <si>
    <t>Have never heard this phrase before</t>
  </si>
  <si>
    <t>Total Confident:</t>
  </si>
  <si>
    <t>Grid Summary: Here are the items from that previous list that you don’t currently own. To what extent, if at all, would you feel confident explaining what each of these things is to a stranger?</t>
  </si>
  <si>
    <t>BASE: Question randomly assigned to respondents</t>
  </si>
  <si>
    <t>Here are the items from that previous list that you don’t currently own. To what extent, if at all, would you feel confident explaining what each of these things is to a stranger?: Alexa, Google Dot or other smart home, voice recognition device</t>
  </si>
  <si>
    <t>Here are the items from that previous list that you don’t currently own. To what extent, if at all, would you feel confident explaining what each of these things is to a stranger?: Smart meter</t>
  </si>
  <si>
    <t>Here are the items from that previous list that you don’t currently own. To what extent, if at all, would you feel confident explaining what each of these things is to a stranger?: Heat pump</t>
  </si>
  <si>
    <t>Here are the items from that previous list that you don’t currently own. To what extent, if at all, would you feel confident explaining what each of these things is to a stranger?: Hydrogen-ready boiler</t>
  </si>
  <si>
    <t>Here are the items from that previous list that you don’t currently own. To what extent, if at all, would you feel confident explaining what each of these things is to a stranger?: A smart appliance (like lighting, heating or appliances that can be remotely controlled from your phone or computer)</t>
  </si>
  <si>
    <t>Here are the items from that previous list that you don’t currently own. To what extent, if at all, would you feel confident explaining what each of these things is to a stranger?: A battery or thermal storage device</t>
  </si>
  <si>
    <t>Here are the items from that previous list that you don’t currently own. To what extent, if at all, would you feel confident explaining what each of these things is to a stranger?: Solar panels</t>
  </si>
  <si>
    <t>Very likely</t>
  </si>
  <si>
    <t>Somewhat likely</t>
  </si>
  <si>
    <t>Somewhat unlikely</t>
  </si>
  <si>
    <t>Very unlikely</t>
  </si>
  <si>
    <t>Total Likely:</t>
  </si>
  <si>
    <t>Total Unlikely:</t>
  </si>
  <si>
    <t>Grid Summary: For the following items, how likely or unlikely are you to purchase these over the next five years?</t>
  </si>
  <si>
    <t>For the following items, how likely or unlikely are you to purchase these over the next five years?: Alexa, Google Dot or other smart home, voice recognition device</t>
  </si>
  <si>
    <t>For the following items, how likely or unlikely are you to purchase these over the next five years?: Smart meter</t>
  </si>
  <si>
    <t>For the following items, how likely or unlikely are you to purchase these over the next five years?: Heat pump</t>
  </si>
  <si>
    <t>For the following items, how likely or unlikely are you to purchase these over the next five years?: Hydrogen-ready boiler</t>
  </si>
  <si>
    <t>For the following items, how likely or unlikely are you to purchase these over the next five years?: A smart appliance (like lighting, heating or appliances that can be remotely controlled from your phone or computer)</t>
  </si>
  <si>
    <t>For the following items, how likely or unlikely are you to purchase these over the next five years?: A battery or thermal storage device</t>
  </si>
  <si>
    <t>For the following items, how likely or unlikely are you to purchase these over the next five years?: Solar panels</t>
  </si>
  <si>
    <t xml:space="preserve"> Options that are good for the environment tend to be more expensive</t>
  </si>
  <si>
    <t xml:space="preserve"> I want to know more about how I can play a part in tackling climate change</t>
  </si>
  <si>
    <t xml:space="preserve"> Environmentally friendly options tend to be less practical</t>
  </si>
  <si>
    <t xml:space="preserve"> I keep up to date on the latest advances in environmentally friendly tech</t>
  </si>
  <si>
    <t xml:space="preserve"> Environmentally friendly options are just a "fad"</t>
  </si>
  <si>
    <t>Strongly agree</t>
  </si>
  <si>
    <t>Somewhat agree</t>
  </si>
  <si>
    <t>Neither agree nor disagree</t>
  </si>
  <si>
    <t>Somewhat disagree</t>
  </si>
  <si>
    <t>Strongly disagree</t>
  </si>
  <si>
    <t>Total Agree:</t>
  </si>
  <si>
    <t>Total Disagree:</t>
  </si>
  <si>
    <t>Grid Summary: To what extent do you agree or disagree with each of the following statements?</t>
  </si>
  <si>
    <t>To what extent do you agree or disagree with each of the following statements?: Environmentally friendly options tend to be less practical</t>
  </si>
  <si>
    <t>To what extent do you agree or disagree with each of the following statements?: I want to know more about how I can play a part in tackling climate change</t>
  </si>
  <si>
    <t>To what extent do you agree or disagree with each of the following statements?: Options that are good for the environment tend to be more expensive</t>
  </si>
  <si>
    <t>To what extent do you agree or disagree with each of the following statements?: Environmentally friendly options are just a "fad"</t>
  </si>
  <si>
    <t>To what extent do you agree or disagree with each of the following statements?: I keep up to date on the latest advances in environmentally friendly tech</t>
  </si>
  <si>
    <t>Turning down my heating to use less energy</t>
  </si>
  <si>
    <t>Reducing car use and instead walking, cycling or using public transport</t>
  </si>
  <si>
    <t>Purchasing goods which are more environmentally friendly, even if it means paying more</t>
  </si>
  <si>
    <t>Switching to a ‘green’ energy tariff</t>
  </si>
  <si>
    <t>Upgrading roof insulation in my home</t>
  </si>
  <si>
    <t>Switching to an energy tariff that is cheaper at certain times of day</t>
  </si>
  <si>
    <t>Upgrading wall insulation in my home</t>
  </si>
  <si>
    <t>Switching to an energy tariff that allows my energy provider to tell my appliances when it would be cheapest to run</t>
  </si>
  <si>
    <t>Which of the following actions have you taken in past five years?Select all that apply</t>
  </si>
  <si>
    <t xml:space="preserve"> Switching to a ‘green’ energy tariff</t>
  </si>
  <si>
    <t xml:space="preserve"> Switching to an energy tariff that is cheaper at certain times of day</t>
  </si>
  <si>
    <t xml:space="preserve"> Turning down my heating to use less energy</t>
  </si>
  <si>
    <t xml:space="preserve"> Switching to an energy tariff that allows my energy provider to tell my appliances when it would be cheapest to run</t>
  </si>
  <si>
    <t xml:space="preserve"> Purchasing goods which are more environmentally friendly, even if it means paying more</t>
  </si>
  <si>
    <t xml:space="preserve"> Reducing car use and instead walking, cycling or using public transport</t>
  </si>
  <si>
    <t xml:space="preserve"> Upgrading roof insulation in my home</t>
  </si>
  <si>
    <t xml:space="preserve"> Upgrading wall insulation in my home</t>
  </si>
  <si>
    <t>Somewhat  unlikely</t>
  </si>
  <si>
    <t>Grid Summary: How likely or unlikely are you to take these actions over the next five years?</t>
  </si>
  <si>
    <t>How likely or unlikely are you to take these actions over the next five years?: Turning down my heating to use less energy</t>
  </si>
  <si>
    <t>How likely or unlikely are you to take these actions over the next five years?: Switching to a ‘green’ energy tariff</t>
  </si>
  <si>
    <t>How likely or unlikely are you to take these actions over the next five years?: Switching to an energy tariff that is cheaper at certain times of day</t>
  </si>
  <si>
    <t>How likely or unlikely are you to take these actions over the next five years?: Switching to an energy tariff that allows my energy provider to tell my appliances when it would be cheapest to run</t>
  </si>
  <si>
    <t>How likely or unlikely are you to take these actions over the next five years?: Upgrading roof insulation in my home</t>
  </si>
  <si>
    <t>How likely or unlikely are you to take these actions over the next five years?: Upgrading wall insulation in my home</t>
  </si>
  <si>
    <t>How likely or unlikely are you to take these actions over the next five years?: Reducing car use and instead walking, cycling or using public transport</t>
  </si>
  <si>
    <t>How likely or unlikely are you to take these actions over the next five years?: Purchasing goods which are more environmentally friendly, even if it means paying more</t>
  </si>
  <si>
    <t xml:space="preserve"> I would make more of these types of changes if they were cheaper</t>
  </si>
  <si>
    <t xml:space="preserve"> I would make more of these types of changes if they were less disruptive</t>
  </si>
  <si>
    <t xml:space="preserve"> I find it difficult to keep up with all the environmental changes I am told I need to make</t>
  </si>
  <si>
    <t xml:space="preserve"> I would make more of these types of changes if I knew others were doing it too</t>
  </si>
  <si>
    <t xml:space="preserve"> The Government expects me to change too much for the environment</t>
  </si>
  <si>
    <t>Grid Summary: The changes in the previous question are some of the options suggested to help us fight climate change. To what extent do you agree or disagree with each of the following statements?</t>
  </si>
  <si>
    <t>The changes in the previous question are some of the options suggested to help us fight climate change. To what extent do you agree or disagree with each of the following statements?: I find it difficult to keep up with all the environmental changes I am told I need to make</t>
  </si>
  <si>
    <t>The changes in the previous question are some of the options suggested to help us fight climate change. To what extent do you agree or disagree with each of the following statements?: The Government expects me to change too much for the environment</t>
  </si>
  <si>
    <t>The changes in the previous question are some of the options suggested to help us fight climate change. To what extent do you agree or disagree with each of the following statements?: I would make more of these types of changes if they were cheaper</t>
  </si>
  <si>
    <t>The changes in the previous question are some of the options suggested to help us fight climate change. To what extent do you agree or disagree with each of the following statements?: I would make more of these types of changes if they were less disruptive</t>
  </si>
  <si>
    <t>The changes in the previous question are some of the options suggested to help us fight climate change. To what extent do you agree or disagree with each of the following statements?: I would make more of these types of changes if I knew others were doing it too</t>
  </si>
  <si>
    <t xml:space="preserve"> Other people need more encouragement to change their behaviour</t>
  </si>
  <si>
    <t xml:space="preserve"> I already do my bit to help the environment</t>
  </si>
  <si>
    <t xml:space="preserve"> I want to know what more I can do to reduce climate change</t>
  </si>
  <si>
    <t xml:space="preserve"> It is becoming easier to make environmentally-friendly choices</t>
  </si>
  <si>
    <t xml:space="preserve"> It is the job of the Government to resolve the climate issue</t>
  </si>
  <si>
    <t>Grid Summary: The changes in the previous question are some of the options suggested to help us fight climate change. To what extent do you agree or disagree with each of the following statement</t>
  </si>
  <si>
    <t>The changes in the previous question are some of the options suggested to help us fight climate change. To what extent do you agree or disagree with each of the following statement:: It is the job of the Government to resolve the climate issue</t>
  </si>
  <si>
    <t>The changes in the previous question are some of the options suggested to help us fight climate change. To what extent do you agree or disagree with each of the following statement:: I already do my bit to help the environment</t>
  </si>
  <si>
    <t>The changes in the previous question are some of the options suggested to help us fight climate change. To what extent do you agree or disagree with each of the following statement:: Other people need more encouragement to change their behaviour</t>
  </si>
  <si>
    <t>The changes in the previous question are some of the options suggested to help us fight climate change. To what extent do you agree or disagree with each of the following statement:: I want to know what more I can do to reduce climate change</t>
  </si>
  <si>
    <t>The changes in the previous question are some of the options suggested to help us fight climate change. To what extent do you agree or disagree with each of the following statement:: It is becoming easier to make environmentally-friendly choices</t>
  </si>
  <si>
    <t>1 - Climate change is a serious, immediate threat</t>
  </si>
  <si>
    <t>3 - Neutral</t>
  </si>
  <si>
    <t>5 - Climate change is not an immediate or serious threat</t>
  </si>
  <si>
    <t>1 - My actions make no difference to reduce the impact of climate change</t>
  </si>
  <si>
    <t>5 - My actions can make a difference to reduce the impact of climate change</t>
  </si>
  <si>
    <t>1 - The fairest way to make people act in a more environmentally-friendly way is for the Government to introduce new laws, so that everyone has to do it</t>
  </si>
  <si>
    <t>5 - The fairest way to make people act in a more environmentally-friendly way is for the Government to produce more guidance, so that people can choose to do it if they want to</t>
  </si>
  <si>
    <t>1 - Local councils have an important role to play in meeting the UK’s goals for climate change</t>
  </si>
  <si>
    <t>5 - Local councils can’t make much of a difference to the UK’s goals on climate change</t>
  </si>
  <si>
    <t xml:space="preserve"> Newspapers</t>
  </si>
  <si>
    <t xml:space="preserve"> TV news or news channel</t>
  </si>
  <si>
    <t xml:space="preserve"> Documentaries on TV or streaming channels</t>
  </si>
  <si>
    <t xml:space="preserve"> My usual radio station</t>
  </si>
  <si>
    <t xml:space="preserve"> My local council</t>
  </si>
  <si>
    <t xml:space="preserve"> National government</t>
  </si>
  <si>
    <t xml:space="preserve"> Martin Lewis</t>
  </si>
  <si>
    <t xml:space="preserve"> David Attenborough</t>
  </si>
  <si>
    <t xml:space="preserve"> Greta Thunberg</t>
  </si>
  <si>
    <t xml:space="preserve"> Charities that campaign on green issues</t>
  </si>
  <si>
    <t xml:space="preserve"> My electricity, gas or water supplier</t>
  </si>
  <si>
    <t xml:space="preserve"> My plumber or builder</t>
  </si>
  <si>
    <t xml:space="preserve"> Social media</t>
  </si>
  <si>
    <t xml:space="preserve"> Internet search</t>
  </si>
  <si>
    <t xml:space="preserve"> YouTube</t>
  </si>
  <si>
    <t xml:space="preserve"> Friends and family</t>
  </si>
  <si>
    <t>Do not trust at all</t>
  </si>
  <si>
    <t>Do not really trust</t>
  </si>
  <si>
    <t>Trust a little</t>
  </si>
  <si>
    <t>Trust a lot</t>
  </si>
  <si>
    <t>Grid Summary: If you were looking for advice on how to make changes to your life to become ‘greener’, to what extent would you trust or not trust the different sources of information below?</t>
  </si>
  <si>
    <t>If you were looking for advice on how to make changes to your life to become ‘greener’, to what extent would you trust or not trust the different sources of information below?: Newspapers</t>
  </si>
  <si>
    <t>If you were looking for advice on how to make changes to your life to become ‘greener’, to what extent would you trust or not trust the different sources of information below?: TV news or news channel</t>
  </si>
  <si>
    <t>If you were looking for advice on how to make changes to your life to become ‘greener’, to what extent would you trust or not trust the different sources of information below?: Documentaries on TV or streaming channels</t>
  </si>
  <si>
    <t>If you were looking for advice on how to make changes to your life to become ‘greener’, to what extent would you trust or not trust the different sources of information below?: My usual radio station</t>
  </si>
  <si>
    <t>If you were looking for advice on how to make changes to your life to become ‘greener’, to what extent would you trust or not trust the different sources of information below?: My local council</t>
  </si>
  <si>
    <t>If you were looking for advice on how to make changes to your life to become ‘greener’, to what extent would you trust or not trust the different sources of information below?: National government</t>
  </si>
  <si>
    <t>If you were looking for advice on how to make changes to your life to become ‘greener’, to what extent would you trust or not trust the different sources of information below?: Martin Lewis</t>
  </si>
  <si>
    <t>If you were looking for advice on how to make changes to your life to become ‘greener’, to what extent would you trust or not trust the different sources of information below?: David Attenborough</t>
  </si>
  <si>
    <t>If you were looking for advice on how to make changes to your life to become ‘greener’, to what extent would you trust or not trust the different sources of information below?: Greta Thunberg</t>
  </si>
  <si>
    <t>If you were looking for advice on how to make changes to your life to become ‘greener’, to what extent would you trust or not trust the different sources of information below?: Charities that campaign on green issues</t>
  </si>
  <si>
    <t>If you were looking for advice on how to make changes to your life to become ‘greener’, to what extent would you trust or not trust the different sources of information below?: My electricity, gas or water supplier</t>
  </si>
  <si>
    <t>If you were looking for advice on how to make changes to your life to become ‘greener’, to what extent would you trust or not trust the different sources of information below?: My plumber or builder</t>
  </si>
  <si>
    <t>If you were looking for advice on how to make changes to your life to become ‘greener’, to what extent would you trust or not trust the different sources of information below?: Social media</t>
  </si>
  <si>
    <t>If you were looking for advice on how to make changes to your life to become ‘greener’, to what extent would you trust or not trust the different sources of information below?: Internet search</t>
  </si>
  <si>
    <t>If you were looking for advice on how to make changes to your life to become ‘greener’, to what extent would you trust or not trust the different sources of information below?: YouTube</t>
  </si>
  <si>
    <t>If you were looking for advice on how to make changes to your life to become ‘greener’, to what extent would you trust or not trust the different sources of information below?: Friends and family</t>
  </si>
  <si>
    <t xml:space="preserve"> I expect part of my council tax bill to go towards tackling climate change</t>
  </si>
  <si>
    <t xml:space="preserve"> Whether my local council has a good record on tackling climate change has a big impact on how positively I view it</t>
  </si>
  <si>
    <t xml:space="preserve"> I want my council to concentrate on other issues ahead of climate change</t>
  </si>
  <si>
    <t xml:space="preserve"> I understand my council’s plans to tackle climate change</t>
  </si>
  <si>
    <t>Grid Summary: To what extent do you agree or disagree with each of the following statements</t>
  </si>
  <si>
    <t>To what extent do you agree or disagree with each of the following statements: I understand my council’s plans to tackle climate change</t>
  </si>
  <si>
    <t>To what extent do you agree or disagree with each of the following statements: Whether my local council has a good record on tackling climate change has a big impact on how positively I view it</t>
  </si>
  <si>
    <t>To what extent do you agree or disagree with each of the following statements: I expect part of my council tax bill to go towards tackling climate change</t>
  </si>
  <si>
    <t>To what extent do you agree or disagree with each of the following statements: I want my council to concentrate on other issues ahead of climate change</t>
  </si>
  <si>
    <t xml:space="preserve"> Increasing recycling rates</t>
  </si>
  <si>
    <t xml:space="preserve"> Using less single-use plastic </t>
  </si>
  <si>
    <t xml:space="preserve"> Reducing packaging</t>
  </si>
  <si>
    <t xml:space="preserve"> Increasing energy efficiency</t>
  </si>
  <si>
    <t xml:space="preserve"> Improving insulation in homes</t>
  </si>
  <si>
    <t xml:space="preserve"> Replacing fossil fuel heating (such as gas boilers) with lower-carbon alternatives</t>
  </si>
  <si>
    <t xml:space="preserve"> Encouraging more people to switch from petrol/diesel cars to electric cars</t>
  </si>
  <si>
    <t xml:space="preserve"> Making businesses and industries greener</t>
  </si>
  <si>
    <t xml:space="preserve"> Protecting and/or enhancing the natural environment</t>
  </si>
  <si>
    <t xml:space="preserve"> Changing diets</t>
  </si>
  <si>
    <t xml:space="preserve"> Making our energy more green</t>
  </si>
  <si>
    <t>Individuals</t>
  </si>
  <si>
    <t>Local community</t>
  </si>
  <si>
    <t>Businesses</t>
  </si>
  <si>
    <t>Local government</t>
  </si>
  <si>
    <t>National government</t>
  </si>
  <si>
    <t>None of them</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</si>
  <si>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Increasing recycling rates</t>
  </si>
  <si>
    <t xml:space="preserve">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Using less single-use plastic </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</si>
  <si>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Reducing packaging</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</si>
  <si>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Increasing energy efficiency</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</si>
  <si>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Improving insulation in homes</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</si>
  <si>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Replacing fossil fuel heating (such as gas boilers) with lower-carbon alternatives</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</si>
  <si>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Encouraging more people to switch from petrol/diesel cars to electric cars</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</si>
  <si>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Making businesses and industries greener</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</si>
  <si>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Protecting and/or enhancing the natural environment</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</si>
  <si>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Changing diets</t>
  </si>
  <si>
    <t>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 Making our energy more green</t>
  </si>
  <si>
    <t>Harmful effects on wildlife and nature</t>
  </si>
  <si>
    <t>Harm to the planet that my children and grandchildren will live on</t>
  </si>
  <si>
    <t>Dramatic changes in temperature</t>
  </si>
  <si>
    <t>Greater risk of flooding</t>
  </si>
  <si>
    <t>Impact on food production</t>
  </si>
  <si>
    <t>The general unpredictability of the weather</t>
  </si>
  <si>
    <t>Increased living costs to deal with problems</t>
  </si>
  <si>
    <t>Scarcity of water</t>
  </si>
  <si>
    <t>Mass emigration of people from badly affected areas</t>
  </si>
  <si>
    <t>The loss of distinct seasons</t>
  </si>
  <si>
    <t>I am not worried about the effects of climate change</t>
  </si>
  <si>
    <t>Thinking about climate change, which of the following potential effects are you most worried about, if any?Please select up to three</t>
  </si>
  <si>
    <t>Increased by over 50%</t>
  </si>
  <si>
    <t>Increased by 25-50%</t>
  </si>
  <si>
    <t>Increased by 0-25%</t>
  </si>
  <si>
    <t>Stayed around the same</t>
  </si>
  <si>
    <t>Decreased by 0-25%</t>
  </si>
  <si>
    <t>Decreased by 25-50%</t>
  </si>
  <si>
    <t>Decreased by over 50%</t>
  </si>
  <si>
    <t xml:space="preserve"> If you had to guess, how much would you expect the greenhouse gas emissions (such as carbon dioxide) produced in the UK to have changed in the last thirty years?</t>
  </si>
  <si>
    <t>Agree</t>
  </si>
  <si>
    <t>Disagree</t>
  </si>
  <si>
    <t xml:space="preserve"> To what extent do you agree with the following statement: I am confident that the UK will meet its target to achieve ‘net zero’ carbon emissions by 2050?</t>
  </si>
  <si>
    <t>18-24</t>
  </si>
  <si>
    <t>25-34</t>
  </si>
  <si>
    <t>35-44</t>
  </si>
  <si>
    <t>45-54</t>
  </si>
  <si>
    <t>55-64</t>
  </si>
  <si>
    <t>65+</t>
  </si>
  <si>
    <t xml:space="preserve"> Age</t>
  </si>
  <si>
    <t>A</t>
  </si>
  <si>
    <t>B</t>
  </si>
  <si>
    <t>C1</t>
  </si>
  <si>
    <t>C2</t>
  </si>
  <si>
    <t>D</t>
  </si>
  <si>
    <t>E</t>
  </si>
  <si>
    <t>0</t>
  </si>
  <si>
    <t xml:space="preserve"> SEG</t>
  </si>
  <si>
    <t>Full Results</t>
  </si>
  <si>
    <t>Climate Worriers</t>
  </si>
  <si>
    <t>Actively Engaged</t>
  </si>
  <si>
    <t>Busy Convenience-seekers</t>
  </si>
  <si>
    <t>Pragmatic Sceptics</t>
  </si>
  <si>
    <t>Public First Business Poll for ESO</t>
  </si>
  <si>
    <t>The poll was used to group respondents by attitude on the basis of the following questions:
●       How severe they believed the issue of climate change to be.
●       How aware they were of the Net Zero pledge, whether they supported it, and how confident they were that the target would be reached.
●       How they viewed environmentally-friendly decision making: whether it was expensive or a fad, for example.
●       What would encourage people to do more for the environment, for example, lower costs, more practical options, seeing that others were doing more.
●       How easy people find it to keep up with the latest information on the environment, and whether they want to know more about what they can do.
●       Whether it is the Government’s job to do more, whether this should be done with guidance or law, and who else should have responsibility for different aspects of climate action.
●       Whether Britain should do more even if other countries do not.
●       How much of a consideration the environment is when people buy different products.
We split the responses into ‘segments’ that contain individuals who are similar to one another in their responses. Not every person will fit perfectly into the segments as described and others will find similarities with different groups. Equally, not every segment will have a different view on everything.</t>
  </si>
  <si>
    <t>1 - The UK should only do what it can to combat climate change if other countries do</t>
  </si>
  <si>
    <t>5 - The UK should do what it can to combat climate change even if other countries do not</t>
  </si>
  <si>
    <t>1 - The environment is a major consideration in how I act day-to-day</t>
  </si>
  <si>
    <t>5 - The environment isn’t much of a consideration in how I act day-to-day</t>
  </si>
  <si>
    <t>1 - The environment isn’t much of a consideration in my day-to-day purchases</t>
  </si>
  <si>
    <t>5 - The environment is a major consideration in my day-to-day purchases</t>
  </si>
  <si>
    <t>Grid Summary:Below is a list of things being considered in order for the UK to meet the commitment of reaching ‘net zero’ carbon emissions by 2050. For each of them, who do you think should be the most responsible for achieving them:   individuals, local community, businesses, local government or national government?</t>
  </si>
  <si>
    <t xml:space="preserve"> Which statement comes closest to your view? Climate change is a serious, immediate threat/ Climate change is not an immediate or serious threat</t>
  </si>
  <si>
    <t xml:space="preserve"> Which statement comes closest to your view? The UK should only do what it can to combat climate change if other countries do/The UK should do what it can to combat climate change even if other countries do not</t>
  </si>
  <si>
    <t xml:space="preserve"> Which statement comes closest to your view? My actions make no difference to reduce the impact of climate change/My actions can make a difference to reduce the impact of climate change</t>
  </si>
  <si>
    <t xml:space="preserve"> Which statement comes closest to your view? The environment is a major consideration in how I act day-to-day/The environment isn’t much of a consideration in how I act day-to-day</t>
  </si>
  <si>
    <t xml:space="preserve"> Which statement comes closest to your view? The environment isn’t much of a consideration in my day-to-day purchases/The environment is a major consideration in my day-to-day purchases</t>
  </si>
  <si>
    <t xml:space="preserve"> Which statement comes closest to your view? The fairest way to make people act in a more environmentally-friendly way is for the Government to introduce new laws, so that everyone has to do it/The fairest way to make people act in a more environmentally-friendly way is for the Government to produce more guidance, so that people can choose to do it if they want to</t>
  </si>
  <si>
    <t xml:space="preserve"> Which statement comes closest to your view? Local councils have an important role to play in meeting the UK’s goals for climate change/Local councils can’t make much of a difference to the UK’s goals on climate change</t>
  </si>
  <si>
    <t xml:space="preserve">All results are weighted using Iterative Proportional Fitting, or 'Raking'. The results are  weighted by region and business count to Nationally Representative Proportions. The %s shown in the following tables are the weighted totals. </t>
  </si>
  <si>
    <t>Total Unconfident/Not heard:</t>
  </si>
  <si>
    <t>Trust</t>
  </si>
  <si>
    <t>Do not trust</t>
  </si>
  <si>
    <t>BASE: Respondents who voted for another party in the 2019 general election</t>
  </si>
  <si>
    <t>BASE: Respondents who would vote for another party if a general election was called tomorrow.</t>
  </si>
  <si>
    <t>For each of those cars, please tell us what kind of car is this/are these?: 1st car</t>
  </si>
  <si>
    <t>For each of those cars, please tell us what kind of car is this/are these?: Second car</t>
  </si>
  <si>
    <t>For each of those cars, please tell us what kind of car is this/are these?:Third car</t>
  </si>
  <si>
    <t>For each of those cars, please tell us what kind of car is this/are these?: Fourth car</t>
  </si>
  <si>
    <t>First car</t>
  </si>
  <si>
    <t>Second car</t>
  </si>
  <si>
    <t>Third car</t>
  </si>
  <si>
    <t>Fourth car</t>
  </si>
  <si>
    <t>BASE:  Respondents with a car</t>
  </si>
  <si>
    <t>BASE: Respondents with one car</t>
  </si>
  <si>
    <t>For each of those cars, please tell us what kind of car is this/are these?:  First car</t>
  </si>
  <si>
    <t>BASE: Respondents with two cars</t>
  </si>
  <si>
    <t>BASE: Respondents with three cars</t>
  </si>
  <si>
    <t>BASE: Respondents with four cars</t>
  </si>
  <si>
    <t>For each of those cars, please tell us what kind of car is this/are these?: Third car</t>
  </si>
  <si>
    <t>BASE: Respondents with at least one diesel or petrol car</t>
  </si>
  <si>
    <t>You can learn more about these segments and find the full report at https://www.nationalgrideso.com/future-energy/cop26/empowering-climate-action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</si>
</sst>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scheme val="minor"/>
    </font>
    <font>
      <b/>
      <sz val="18"/>
      <color rgb="FF000000"/>
      <name val="Calibri"/>
      <family val="2"/>
    </font>
    <font>
      <b/>
      <sz val="11"/>
      <color rgb="FF000000"/>
      <name val="Calibri"/>
      <family val="2"/>
    </font>
    <font>
      <sz val="11"/>
      <color rgb="FF000000"/>
      <name val="Calibri"/>
      <family val="2"/>
    </font>
    <font>
      <u/>
      <sz val="11"/>
      <color theme="10"/>
      <name val="Calibri"/>
      <family val="2"/>
    </font>
    <font>
      <b/>
      <sz val="12"/>
      <color rgb="FF000000"/>
      <name val="Calibri"/>
      <family val="2"/>
    </font>
    <font>
      <b/>
      <i/>
      <sz val="11"/>
      <color rgb="FF000000"/>
      <name val="Calibri"/>
      <family val="2"/>
    </font>
    <font>
      <u/>
      <sz val="11"/>
      <color theme="10"/>
      <name val="Calibri"/>
      <family val="2"/>
      <scheme val="minor"/>
    </font>
    <font>
      <b/>
      <sz val="18"/>
      <color rgb="FF000000"/>
      <name val="Calibri"/>
      <family val="2"/>
    </font>
    <font>
      <b/>
      <sz val="14"/>
      <color rgb="FF000000"/>
      <name val="Calibri"/>
      <family val="2"/>
    </font>
    <font>
      <sz val="14"/>
      <color rgb="FF000000"/>
      <name val="Calibri"/>
      <family val="2"/>
    </font>
    <font>
      <sz val="13"/>
      <color rgb="FF000000"/>
      <name val="Calibri"/>
      <family val="2"/>
    </font>
    <font>
      <i/>
      <sz val="13"/>
      <color rgb="FF000000"/>
      <name val="Calibri"/>
      <family val="2"/>
    </font>
    <font>
      <i/>
      <u/>
      <sz val="13"/>
      <color theme="10"/>
      <name val="Calibri"/>
      <family val="2"/>
    </font>
    <font>
      <b/>
      <sz val="11"/>
      <color rgb="FF000000"/>
      <name val="Calibri"/>
      <family val="2"/>
      <scheme val="minor"/>
    </font>
  </fonts>
  <fills count="2">
    <fill>
      <patternFill patternType="none"/>
    </fill>
    <fill>
      <patternFill patternType="gray125"/>
    </fill>
  </fills>
  <borders count="5">
    <border>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1" fillId="0" borderId="0" xfId="0" applyFont="1" applyAlignment="1">
      <alignment horizontal="center" vertical="top" wrapText="1"/>
    </xf>
    <xf numFmtId="0" fontId="2" fillId="0" borderId="0" xfId="0" applyFont="1"/>
    <xf numFmtId="0" fontId="3" fillId="0" borderId="0" xfId="0" applyFont="1" applyAlignment="1">
      <alignment horizontal="center"/>
    </xf>
    <xf numFmtId="0" fontId="4" fillId="0" borderId="0" xfId="0" applyFont="1"/>
    <xf numFmtId="0" fontId="3" fillId="0" borderId="0" xfId="0" applyFont="1" applyAlignment="1">
      <alignment horizontal="center" vertical="center"/>
    </xf>
    <xf numFmtId="1" fontId="3"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horizontal="center"/>
    </xf>
    <xf numFmtId="9" fontId="3" fillId="0" borderId="0" xfId="0" applyNumberFormat="1" applyFont="1" applyAlignment="1">
      <alignment horizontal="center" vertical="center"/>
    </xf>
    <xf numFmtId="9"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wrapText="1"/>
    </xf>
    <xf numFmtId="0" fontId="3" fillId="0" borderId="1" xfId="0" applyFont="1" applyBorder="1"/>
    <xf numFmtId="0" fontId="3" fillId="0" borderId="3" xfId="0" applyFont="1" applyBorder="1" applyAlignment="1">
      <alignment horizontal="center" vertical="center" wrapText="1"/>
    </xf>
    <xf numFmtId="9" fontId="2" fillId="0" borderId="0" xfId="0" applyNumberFormat="1" applyFont="1" applyAlignment="1">
      <alignment horizontal="center" vertical="center"/>
    </xf>
    <xf numFmtId="9" fontId="2" fillId="0" borderId="2" xfId="0" applyNumberFormat="1" applyFont="1" applyBorder="1" applyAlignment="1">
      <alignment horizontal="center" vertical="center"/>
    </xf>
    <xf numFmtId="0" fontId="2" fillId="0" borderId="0" xfId="0" applyFont="1" applyAlignment="1">
      <alignment horizontal="center" wrapText="1"/>
    </xf>
    <xf numFmtId="0" fontId="6" fillId="0" borderId="0" xfId="0" applyFont="1"/>
    <xf numFmtId="0" fontId="0" fillId="0" borderId="0" xfId="0"/>
    <xf numFmtId="0" fontId="9" fillId="0" borderId="0" xfId="0" applyFont="1"/>
    <xf numFmtId="0" fontId="10" fillId="0" borderId="0" xfId="0" applyFont="1" applyAlignment="1">
      <alignment horizontal="left"/>
    </xf>
    <xf numFmtId="0" fontId="12" fillId="0" borderId="0" xfId="0" applyFont="1" applyAlignment="1">
      <alignment horizontal="left" vertical="top"/>
    </xf>
    <xf numFmtId="0" fontId="13" fillId="0" borderId="0" xfId="0" applyFont="1" applyAlignment="1">
      <alignment horizontal="left" vertical="top"/>
    </xf>
    <xf numFmtId="0" fontId="7" fillId="0" borderId="0" xfId="1"/>
    <xf numFmtId="9" fontId="3" fillId="0" borderId="0" xfId="0" applyNumberFormat="1" applyFont="1" applyBorder="1" applyAlignment="1">
      <alignment horizontal="center" vertical="center"/>
    </xf>
    <xf numFmtId="9" fontId="3" fillId="0" borderId="4" xfId="0" applyNumberFormat="1" applyFont="1" applyBorder="1" applyAlignment="1">
      <alignment horizontal="center" vertical="center"/>
    </xf>
    <xf numFmtId="0" fontId="14" fillId="0" borderId="0" xfId="0" applyFont="1"/>
    <xf numFmtId="0" fontId="8" fillId="0" borderId="0" xfId="0" applyFont="1" applyAlignment="1">
      <alignment horizontal="center" vertical="top" wrapText="1"/>
    </xf>
    <xf numFmtId="0" fontId="0" fillId="0" borderId="0" xfId="0"/>
    <xf numFmtId="0" fontId="11" fillId="0" borderId="0" xfId="0" applyFont="1" applyAlignment="1">
      <alignment horizontal="center" vertical="top" wrapText="1"/>
    </xf>
    <xf numFmtId="0" fontId="11" fillId="0" borderId="0" xfId="0" applyFont="1" applyAlignment="1">
      <alignment horizontal="left" vertical="top" wrapText="1"/>
    </xf>
    <xf numFmtId="0" fontId="2" fillId="0" borderId="1" xfId="0" applyFont="1" applyBorder="1" applyAlignment="1">
      <alignment horizontal="center" vertical="center"/>
    </xf>
    <xf numFmtId="0" fontId="1" fillId="0" borderId="0" xfId="0" applyFont="1" applyAlignment="1">
      <alignment horizontal="center" vertical="top" wrapText="1"/>
    </xf>
    <xf numFmtId="0" fontId="3" fillId="0" borderId="1" xfId="0" applyFont="1" applyBorder="1" applyAlignment="1">
      <alignment horizontal="center" vertical="center"/>
    </xf>
    <xf numFmtId="0" fontId="5"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9.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40.xml.rels><?xml version="1.0" encoding="UTF-8" standalone="yes"?>
<Relationships xmlns="http://schemas.openxmlformats.org/package/2006/relationships"><Relationship Id="rId1" Type="http://schemas.openxmlformats.org/officeDocument/2006/relationships/image" Target="../media/image3.png"/></Relationships>
</file>

<file path=xl/drawings/_rels/drawing41.xml.rels><?xml version="1.0" encoding="UTF-8" standalone="yes"?>
<Relationships xmlns="http://schemas.openxmlformats.org/package/2006/relationships"><Relationship Id="rId1" Type="http://schemas.openxmlformats.org/officeDocument/2006/relationships/image" Target="../media/image3.png"/></Relationships>
</file>

<file path=xl/drawings/_rels/drawing4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4.xml.rels><?xml version="1.0" encoding="UTF-8" standalone="yes"?>
<Relationships xmlns="http://schemas.openxmlformats.org/package/2006/relationships"><Relationship Id="rId1" Type="http://schemas.openxmlformats.org/officeDocument/2006/relationships/image" Target="../media/image3.png"/></Relationships>
</file>

<file path=xl/drawings/_rels/drawing45.xml.rels><?xml version="1.0" encoding="UTF-8" standalone="yes"?>
<Relationships xmlns="http://schemas.openxmlformats.org/package/2006/relationships"><Relationship Id="rId1" Type="http://schemas.openxmlformats.org/officeDocument/2006/relationships/image" Target="../media/image3.pn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68.xml.rels><?xml version="1.0" encoding="UTF-8" standalone="yes"?>
<Relationships xmlns="http://schemas.openxmlformats.org/package/2006/relationships"><Relationship Id="rId1" Type="http://schemas.openxmlformats.org/officeDocument/2006/relationships/image" Target="../media/image3.png"/></Relationships>
</file>

<file path=xl/drawings/_rels/drawing69.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0.xml.rels><?xml version="1.0" encoding="UTF-8" standalone="yes"?>
<Relationships xmlns="http://schemas.openxmlformats.org/package/2006/relationships"><Relationship Id="rId1" Type="http://schemas.openxmlformats.org/officeDocument/2006/relationships/image" Target="../media/image3.png"/></Relationships>
</file>

<file path=xl/drawings/_rels/drawing71.xml.rels><?xml version="1.0" encoding="UTF-8" standalone="yes"?>
<Relationships xmlns="http://schemas.openxmlformats.org/package/2006/relationships"><Relationship Id="rId1" Type="http://schemas.openxmlformats.org/officeDocument/2006/relationships/image" Target="../media/image3.png"/></Relationships>
</file>

<file path=xl/drawings/_rels/drawing72.xml.rels><?xml version="1.0" encoding="UTF-8" standalone="yes"?>
<Relationships xmlns="http://schemas.openxmlformats.org/package/2006/relationships"><Relationship Id="rId1" Type="http://schemas.openxmlformats.org/officeDocument/2006/relationships/image" Target="../media/image3.png"/></Relationships>
</file>

<file path=xl/drawings/_rels/drawing73.xml.rels><?xml version="1.0" encoding="UTF-8" standalone="yes"?>
<Relationships xmlns="http://schemas.openxmlformats.org/package/2006/relationships"><Relationship Id="rId1" Type="http://schemas.openxmlformats.org/officeDocument/2006/relationships/image" Target="../media/image3.png"/></Relationships>
</file>

<file path=xl/drawings/_rels/drawing74.xml.rels><?xml version="1.0" encoding="UTF-8" standalone="yes"?>
<Relationships xmlns="http://schemas.openxmlformats.org/package/2006/relationships"><Relationship Id="rId1" Type="http://schemas.openxmlformats.org/officeDocument/2006/relationships/image" Target="../media/image3.png"/></Relationships>
</file>

<file path=xl/drawings/_rels/drawing75.xml.rels><?xml version="1.0" encoding="UTF-8" standalone="yes"?>
<Relationships xmlns="http://schemas.openxmlformats.org/package/2006/relationships"><Relationship Id="rId1" Type="http://schemas.openxmlformats.org/officeDocument/2006/relationships/image" Target="../media/image3.png"/></Relationships>
</file>

<file path=xl/drawings/_rels/drawing7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8.xml.rels><?xml version="1.0" encoding="UTF-8" standalone="yes"?>
<Relationships xmlns="http://schemas.openxmlformats.org/package/2006/relationships"><Relationship Id="rId1" Type="http://schemas.openxmlformats.org/officeDocument/2006/relationships/image" Target="../media/image3.png"/></Relationships>
</file>

<file path=xl/drawings/_rels/drawing79.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80.xml.rels><?xml version="1.0" encoding="UTF-8" standalone="yes"?>
<Relationships xmlns="http://schemas.openxmlformats.org/package/2006/relationships"><Relationship Id="rId1" Type="http://schemas.openxmlformats.org/officeDocument/2006/relationships/image" Target="../media/image3.png"/></Relationships>
</file>

<file path=xl/drawings/_rels/drawing81.xml.rels><?xml version="1.0" encoding="UTF-8" standalone="yes"?>
<Relationships xmlns="http://schemas.openxmlformats.org/package/2006/relationships"><Relationship Id="rId1" Type="http://schemas.openxmlformats.org/officeDocument/2006/relationships/image" Target="../media/image3.png"/></Relationships>
</file>

<file path=xl/drawings/_rels/drawing82.xml.rels><?xml version="1.0" encoding="UTF-8" standalone="yes"?>
<Relationships xmlns="http://schemas.openxmlformats.org/package/2006/relationships"><Relationship Id="rId1" Type="http://schemas.openxmlformats.org/officeDocument/2006/relationships/image" Target="../media/image3.png"/></Relationships>
</file>

<file path=xl/drawings/_rels/drawing83.xml.rels><?xml version="1.0" encoding="UTF-8" standalone="yes"?>
<Relationships xmlns="http://schemas.openxmlformats.org/package/2006/relationships"><Relationship Id="rId1" Type="http://schemas.openxmlformats.org/officeDocument/2006/relationships/image" Target="../media/image3.png"/></Relationships>
</file>

<file path=xl/drawings/_rels/drawing84.xml.rels><?xml version="1.0" encoding="UTF-8" standalone="yes"?>
<Relationships xmlns="http://schemas.openxmlformats.org/package/2006/relationships"><Relationship Id="rId1" Type="http://schemas.openxmlformats.org/officeDocument/2006/relationships/image" Target="../media/image3.png"/></Relationships>
</file>

<file path=xl/drawings/_rels/drawing85.xml.rels><?xml version="1.0" encoding="UTF-8" standalone="yes"?>
<Relationships xmlns="http://schemas.openxmlformats.org/package/2006/relationships"><Relationship Id="rId1" Type="http://schemas.openxmlformats.org/officeDocument/2006/relationships/image" Target="../media/image3.png"/></Relationships>
</file>

<file path=xl/drawings/_rels/drawing86.xml.rels><?xml version="1.0" encoding="UTF-8" standalone="yes"?>
<Relationships xmlns="http://schemas.openxmlformats.org/package/2006/relationships"><Relationship Id="rId1" Type="http://schemas.openxmlformats.org/officeDocument/2006/relationships/image" Target="../media/image3.png"/></Relationships>
</file>

<file path=xl/drawings/_rels/drawing8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8.xml.rels><?xml version="1.0" encoding="UTF-8" standalone="yes"?>
<Relationships xmlns="http://schemas.openxmlformats.org/package/2006/relationships"><Relationship Id="rId1" Type="http://schemas.openxmlformats.org/officeDocument/2006/relationships/image" Target="../media/image3.png"/></Relationships>
</file>

<file path=xl/drawings/_rels/drawing89.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drawing90.xml.rels><?xml version="1.0" encoding="UTF-8" standalone="yes"?>
<Relationships xmlns="http://schemas.openxmlformats.org/package/2006/relationships"><Relationship Id="rId1" Type="http://schemas.openxmlformats.org/officeDocument/2006/relationships/image" Target="../media/image3.png"/></Relationships>
</file>

<file path=xl/drawings/_rels/drawing91.xml.rels><?xml version="1.0" encoding="UTF-8" standalone="yes"?>
<Relationships xmlns="http://schemas.openxmlformats.org/package/2006/relationships"><Relationship Id="rId1" Type="http://schemas.openxmlformats.org/officeDocument/2006/relationships/image" Target="../media/image3.png"/></Relationships>
</file>

<file path=xl/drawings/_rels/drawing92.xml.rels><?xml version="1.0" encoding="UTF-8" standalone="yes"?>
<Relationships xmlns="http://schemas.openxmlformats.org/package/2006/relationships"><Relationship Id="rId1" Type="http://schemas.openxmlformats.org/officeDocument/2006/relationships/image" Target="../media/image3.png"/></Relationships>
</file>

<file path=xl/drawings/_rels/drawing93.xml.rels><?xml version="1.0" encoding="UTF-8" standalone="yes"?>
<Relationships xmlns="http://schemas.openxmlformats.org/package/2006/relationships"><Relationship Id="rId1" Type="http://schemas.openxmlformats.org/officeDocument/2006/relationships/image" Target="../media/image3.png"/></Relationships>
</file>

<file path=xl/drawings/_rels/drawing94.xml.rels><?xml version="1.0" encoding="UTF-8" standalone="yes"?>
<Relationships xmlns="http://schemas.openxmlformats.org/package/2006/relationships"><Relationship Id="rId1" Type="http://schemas.openxmlformats.org/officeDocument/2006/relationships/image" Target="../media/image3.png"/></Relationships>
</file>

<file path=xl/drawings/_rels/drawing95.xml.rels><?xml version="1.0" encoding="UTF-8" standalone="yes"?>
<Relationships xmlns="http://schemas.openxmlformats.org/package/2006/relationships"><Relationship Id="rId1" Type="http://schemas.openxmlformats.org/officeDocument/2006/relationships/image" Target="../media/image3.png"/></Relationships>
</file>

<file path=xl/drawings/_rels/drawing96.xml.rels><?xml version="1.0" encoding="UTF-8" standalone="yes"?>
<Relationships xmlns="http://schemas.openxmlformats.org/package/2006/relationships"><Relationship Id="rId1" Type="http://schemas.openxmlformats.org/officeDocument/2006/relationships/image" Target="../media/image3.png"/></Relationships>
</file>

<file path=xl/drawings/_rels/drawing97.xml.rels><?xml version="1.0" encoding="UTF-8" standalone="yes"?>
<Relationships xmlns="http://schemas.openxmlformats.org/package/2006/relationships"><Relationship Id="rId1" Type="http://schemas.openxmlformats.org/officeDocument/2006/relationships/image" Target="../media/image3.png"/></Relationships>
</file>

<file path=xl/drawings/_rels/drawing9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457200</xdr:colOff>
      <xdr:row>0</xdr:row>
      <xdr:rowOff>142875</xdr:rowOff>
    </xdr:from>
    <xdr:ext cx="4389120" cy="822960"/>
    <xdr:pic>
      <xdr:nvPicPr>
        <xdr:cNvPr id="2" name="Picture 1">
          <a:extLst>
            <a:ext uri="{FF2B5EF4-FFF2-40B4-BE49-F238E27FC236}">
              <a16:creationId xmlns:a16="http://schemas.microsoft.com/office/drawing/2014/main" id="{D4862E61-83B0-401A-90B5-6458871FAD4A}"/>
            </a:ext>
          </a:extLst>
        </xdr:cNvPr>
        <xdr:cNvPicPr>
          <a:picLocks noChangeAspect="1"/>
        </xdr:cNvPicPr>
      </xdr:nvPicPr>
      <xdr:blipFill>
        <a:blip xmlns:r="http://schemas.openxmlformats.org/officeDocument/2006/relationships" r:embed="rId1"/>
        <a:stretch>
          <a:fillRect/>
        </a:stretch>
      </xdr:blipFill>
      <xdr:spPr>
        <a:xfrm>
          <a:off x="1676400" y="142875"/>
          <a:ext cx="4389120" cy="822960"/>
        </a:xfrm>
        <a:prstGeom prst="rect">
          <a:avLst/>
        </a:prstGeom>
      </xdr:spPr>
    </xdr:pic>
    <xdr:clientData/>
  </xdr:oneCellAnchor>
  <xdr:twoCellAnchor editAs="oneCell">
    <xdr:from>
      <xdr:col>10</xdr:col>
      <xdr:colOff>228600</xdr:colOff>
      <xdr:row>1</xdr:row>
      <xdr:rowOff>133350</xdr:rowOff>
    </xdr:from>
    <xdr:to>
      <xdr:col>16</xdr:col>
      <xdr:colOff>351952</xdr:colOff>
      <xdr:row>4</xdr:row>
      <xdr:rowOff>123755</xdr:rowOff>
    </xdr:to>
    <xdr:pic>
      <xdr:nvPicPr>
        <xdr:cNvPr id="3" name="Picture 2">
          <a:extLst>
            <a:ext uri="{FF2B5EF4-FFF2-40B4-BE49-F238E27FC236}">
              <a16:creationId xmlns:a16="http://schemas.microsoft.com/office/drawing/2014/main" id="{C27A0418-A1A0-481D-AC88-0FCD90167D6E}"/>
            </a:ext>
          </a:extLst>
        </xdr:cNvPr>
        <xdr:cNvPicPr>
          <a:picLocks noChangeAspect="1"/>
        </xdr:cNvPicPr>
      </xdr:nvPicPr>
      <xdr:blipFill>
        <a:blip xmlns:r="http://schemas.openxmlformats.org/officeDocument/2006/relationships" r:embed="rId2"/>
        <a:stretch>
          <a:fillRect/>
        </a:stretch>
      </xdr:blipFill>
      <xdr:spPr>
        <a:xfrm>
          <a:off x="6324600" y="323850"/>
          <a:ext cx="3780952" cy="5619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1045C6B-148E-4D4A-96C6-DE2446A43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996DA675-E138-4AA5-9568-DE12E30E1B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B5BD5C4-BD49-4445-B098-4393B3106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F9232996-7C3F-4E4C-8D8A-E034244661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664478C-36A1-4D73-B8C2-FC81A4386B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E59DFE6-C6EC-4261-86E5-208DA741D7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F4CC5143-5FB2-4278-BDAA-FDBCD56F2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0756B34-B7D0-4B2C-9807-6264916668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C2F8A820-0F76-4DF8-8F86-1B718FE5F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D04F6D6C-D9FD-4B41-9512-71535F169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CE787C8-E646-4111-BF2F-1A2601884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86035AB4-7B5C-4A12-AC3E-87201B503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15E6B574-B218-4AE7-A9EE-2274387517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F6992A1-1276-4C94-ADDC-1969F37CF3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8C6BA59-FDF0-421C-940F-37A08F01B1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6D6D7AB-D2FA-46E5-A50C-8A5CCF49B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7649466C-BF7D-434C-8627-465ADA0681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79A1441-872F-4899-83FF-767235A05D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571D73F-1036-4519-A436-AF5BFBE197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813EF1BF-DE66-400D-A2A2-5F804408B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D90EC088-0939-4549-BB60-76D80364D5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D0EB59AA-AA77-4E23-AFDC-D9E0637C1F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3A53B650-70B1-4DBA-B2EF-CB9EB3461F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433E46BF-E9C2-4EB0-871D-911E305A3E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61DF789-45DE-45B8-8C4B-255E9393AC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0706C76-6955-494E-9022-92A5703DAB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8CC5F16-B567-4EF6-A6D1-7AC407AA0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7CC23D46-799C-4826-9C72-A6F4A1A126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2615169-139E-4483-B72D-7BCB17CCE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FA3B0C86-4713-4360-83CD-C70990BE90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A3CA1BA-860B-4365-B218-8EBEC4CAD1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A2E2B1F-D0F6-4C84-8304-DB893B9A4E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FD0E0E92-561B-4FCE-A4A1-DC4CA26CCB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780FF053-3C11-44C0-86AD-A9A206FA3B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61220BD-FE3C-479E-9608-F2684F2D8C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98713610-9AA5-4408-BBB7-F5F132B76C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997CC5A4-70A3-45C9-87B6-E9E375631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AD1ECE6-628A-4397-89A0-A1BB0B16CB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D37BFF3-7DCF-423F-86F9-03E1D80C55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404571</xdr:colOff>
      <xdr:row>1</xdr:row>
      <xdr:rowOff>419106</xdr:rowOff>
    </xdr:to>
    <xdr:pic>
      <xdr:nvPicPr>
        <xdr:cNvPr id="5" name="Picture 4">
          <a:extLst>
            <a:ext uri="{FF2B5EF4-FFF2-40B4-BE49-F238E27FC236}">
              <a16:creationId xmlns:a16="http://schemas.microsoft.com/office/drawing/2014/main" id="{A241422B-5AA8-495B-BDAC-F1F475518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3160E253-43CE-4883-8842-98F4DD2AF3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A7612774-66C7-4A5B-B6AF-18C2815E49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12286EBB-8817-4594-B7E1-16C007BF43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1EB8298-3D5F-430B-84A0-9B02BC36E3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5" name="Picture 4">
          <a:extLst>
            <a:ext uri="{FF2B5EF4-FFF2-40B4-BE49-F238E27FC236}">
              <a16:creationId xmlns:a16="http://schemas.microsoft.com/office/drawing/2014/main" id="{97E69AEF-4DF1-47BC-8268-FCDADA80F0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6314493-BAEA-4F9C-8ED0-1ED5918695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70F5AF6-D917-46CB-9805-0F33E3D638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4205DAD-809E-475C-9380-23BFE3D047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190F51C-F318-4B05-96AE-A8C8448CCA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71865F9E-47FB-4232-B5B9-ECD0B85909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6" name="Picture 5">
          <a:extLst>
            <a:ext uri="{FF2B5EF4-FFF2-40B4-BE49-F238E27FC236}">
              <a16:creationId xmlns:a16="http://schemas.microsoft.com/office/drawing/2014/main" id="{8BB223D6-ECE2-4303-B46A-EA802F576A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1D9E865-9317-4EB8-906B-D3BEBB6CC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8E07E424-09F1-456E-9E11-674F58FC0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4BE41C57-661B-4B42-B49B-3570655039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315DCB8C-2581-4AA9-8DE5-09D6DD15FE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0C7B813-8594-4C41-A5B0-FD159C56E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3EE6685E-AAA2-491B-BD3E-0D88D65DBA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1CD6AA09-3B7C-4F87-952F-E0E08DCF09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EFB0E54-5B2D-4243-97D6-5F01C66944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A2A69D28-0461-4F2F-ADEF-9238F94C6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378682E3-5495-42FA-9239-0F28217EE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5" name="Picture 4">
          <a:extLst>
            <a:ext uri="{FF2B5EF4-FFF2-40B4-BE49-F238E27FC236}">
              <a16:creationId xmlns:a16="http://schemas.microsoft.com/office/drawing/2014/main" id="{210BC4A3-C877-4E66-83FF-3100193CC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CA10535-B5C6-4ECC-8E49-72115D790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D43F09DB-22CE-408E-BDF9-6E62D7E8F6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F772CB0-B2DF-42B9-97BC-1F76A5A145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43321843-F6BA-4185-9B93-25F1942E8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9D4F613-5AEF-49BE-AFB4-1274ECA86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9B87BB52-5619-4C4A-A79D-BABE09A089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8570F268-963B-468E-B97D-7440DEDEAF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18B8A8C1-53CB-4DD4-B625-D78F1BEB2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9A79ACCB-8DB9-4E18-A3C3-AA1320156A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99414653-597D-4CC6-972E-EA022DE07A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3" name="Picture 2">
          <a:extLst>
            <a:ext uri="{FF2B5EF4-FFF2-40B4-BE49-F238E27FC236}">
              <a16:creationId xmlns:a16="http://schemas.microsoft.com/office/drawing/2014/main" id="{C97C55D5-3DFF-470D-ADF0-A35D705D15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99F5F19-7F9C-414C-9E62-F04DB71A1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716C8185-22C5-4D6E-A643-22EC5BD6B8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C004F95-CD3F-41DE-BB12-8830BD62A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B7D2817-1DFF-46F2-B0E5-08A304886E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14A3989-6F58-48B7-9AEA-CC5F35994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C8FF791-2488-47B2-92C8-659E3080D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48C8432E-272E-42ED-A3A0-556A96F65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E623003-E75E-4D72-B0A2-0E811B917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38CE567-E3B4-4A12-AEF9-1C29293827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8D0D8FF0-AC57-456F-84D9-DF62348F13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5" name="Picture 4">
          <a:extLst>
            <a:ext uri="{FF2B5EF4-FFF2-40B4-BE49-F238E27FC236}">
              <a16:creationId xmlns:a16="http://schemas.microsoft.com/office/drawing/2014/main" id="{353B355D-A1D2-4E5B-BAD7-005A4309C0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77293A3E-6103-490F-A2C7-1D21AFC0DE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59A3A1A-DFAC-40A7-B86B-6327CED0A4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CC06EACC-1074-4C01-919E-9994BF1CA6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C50E5ED8-E27D-4340-AF1D-CE55540F08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1BD81D2-7977-45A6-9955-2D2274E57C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4F22E0E-1B21-4999-9A08-A28DAAB0C5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3F7456E6-E4BA-4AA7-9A8D-DA2F332B5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8864DB4-67CB-4024-9AFB-EC2F9B2384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C1D9D665-8EA9-4EBD-916E-17647B087F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2CC3626-F5A6-4853-AEB1-90F73A49CE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3" name="Picture 2">
          <a:extLst>
            <a:ext uri="{FF2B5EF4-FFF2-40B4-BE49-F238E27FC236}">
              <a16:creationId xmlns:a16="http://schemas.microsoft.com/office/drawing/2014/main" id="{7598C1D6-274C-4CBE-B7A1-4A36D4B6E2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DD921B7-D1C9-440A-998B-37F022028E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47676DE-4CFA-46FB-9776-FD417C3E4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3</xdr:row>
      <xdr:rowOff>38106</xdr:rowOff>
    </xdr:to>
    <xdr:pic>
      <xdr:nvPicPr>
        <xdr:cNvPr id="8" name="Picture 7">
          <a:extLst>
            <a:ext uri="{FF2B5EF4-FFF2-40B4-BE49-F238E27FC236}">
              <a16:creationId xmlns:a16="http://schemas.microsoft.com/office/drawing/2014/main" id="{ECEB6EB9-82A2-4FA4-B89A-5BFC8C4159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73CB06B1-257D-4E4D-A00F-EF55E93739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153A5E8-529B-422C-AC96-DD91CA45CB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AFC7FE21-F96D-43B7-897C-BCEC70A20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16A16A59-D154-4AB2-BA29-0084148812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9DBAEAF-2EAE-430B-A719-B85B94E768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D046FFC3-DB42-4366-83B6-D6160D8BC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8E9CBDB7-8BB3-4544-B511-4599D3322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9" name="Picture 8">
          <a:extLst>
            <a:ext uri="{FF2B5EF4-FFF2-40B4-BE49-F238E27FC236}">
              <a16:creationId xmlns:a16="http://schemas.microsoft.com/office/drawing/2014/main" id="{08CA8745-17DD-455A-BE67-BD780F0B2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E33E2368-0FFC-489A-9B66-B9022E61D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C4208F3F-F3E8-4597-983C-DF15BA939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4387FEE-18DF-417F-8EB3-030E741EB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C2EC5C4-2CDB-4CFF-B550-A1E5F11B4A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C5D233D-033C-4BDB-BB6C-CD71832EF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6A7580F5-8455-4E9B-AB96-F42177D1B1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0D877875-D6E7-43C9-B61F-2BDC856EDA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5A272837-C0BB-4E3B-A975-150B69AFED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ABB6937B-FFB2-4C86-A092-A0CB0CA00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155FEEF-3DCE-45F9-90D1-4F2FC57FFD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2703FCB7-97BD-4DAE-A7A0-0D3A279ED9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C594257F-04F7-4D39-B348-15D5DD412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168CDFD0-CC03-4896-B235-7ECD18C30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1E5F5F1-6EA3-4953-8809-65844EDA41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F8BE32DD-8923-4F4A-B038-D1B8C9CB5B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B9274401-AE28-455E-B4F8-7562DD18F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97CA81CF-985A-4208-B2AD-78AC34136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305BF75A-DED8-4397-94DB-6ED7F02A6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CA11AFA4-9707-43D7-9B41-DF7B17E66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8C833245-AFBD-49AB-969E-D6E020A44D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1166571</xdr:colOff>
      <xdr:row>1</xdr:row>
      <xdr:rowOff>419106</xdr:rowOff>
    </xdr:to>
    <xdr:pic>
      <xdr:nvPicPr>
        <xdr:cNvPr id="8" name="Picture 7">
          <a:extLst>
            <a:ext uri="{FF2B5EF4-FFF2-40B4-BE49-F238E27FC236}">
              <a16:creationId xmlns:a16="http://schemas.microsoft.com/office/drawing/2014/main" id="{D6E9E528-34C6-42D2-92E6-4E34719158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8571" cy="6096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23.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26.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127.xml"/></Relationships>
</file>

<file path=xl/worksheets/_rels/sheet128.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bin"/></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278E-D4EC-4650-B64B-86C4985EE7FA}">
  <sheetPr codeName="Sheet1"/>
  <dimension ref="F7:P22"/>
  <sheetViews>
    <sheetView showGridLines="0" tabSelected="1" topLeftCell="A2" zoomScale="80" zoomScaleNormal="80" workbookViewId="0">
      <selection activeCell="D17" sqref="D17"/>
    </sheetView>
  </sheetViews>
  <sheetFormatPr defaultColWidth="9.1796875" defaultRowHeight="14.5" x14ac:dyDescent="0.35"/>
  <cols>
    <col min="1" max="16384" width="9.1796875" style="21"/>
  </cols>
  <sheetData>
    <row r="7" spans="6:13" ht="50.15" customHeight="1" x14ac:dyDescent="0.35">
      <c r="F7" s="30" t="s">
        <v>466</v>
      </c>
      <c r="G7" s="31"/>
      <c r="H7" s="31"/>
      <c r="I7" s="31"/>
      <c r="J7" s="31"/>
      <c r="K7" s="31"/>
      <c r="L7" s="31"/>
      <c r="M7" s="31"/>
    </row>
    <row r="10" spans="6:13" ht="20.149999999999999" customHeight="1" x14ac:dyDescent="0.45">
      <c r="F10" s="22" t="s">
        <v>0</v>
      </c>
      <c r="K10" s="23" t="s">
        <v>1</v>
      </c>
    </row>
    <row r="11" spans="6:13" ht="20.149999999999999" customHeight="1" x14ac:dyDescent="0.45">
      <c r="F11" s="22" t="s">
        <v>2</v>
      </c>
      <c r="K11" s="23" t="s">
        <v>3</v>
      </c>
    </row>
    <row r="12" spans="6:13" ht="20.149999999999999" customHeight="1" x14ac:dyDescent="0.45">
      <c r="F12" s="22" t="s">
        <v>4</v>
      </c>
      <c r="K12" s="23" t="s">
        <v>5</v>
      </c>
    </row>
    <row r="13" spans="6:13" ht="20.149999999999999" customHeight="1" x14ac:dyDescent="0.45">
      <c r="F13" s="22" t="s">
        <v>6</v>
      </c>
      <c r="K13" s="23">
        <v>4211</v>
      </c>
    </row>
    <row r="14" spans="6:13" ht="18.5" x14ac:dyDescent="0.45">
      <c r="F14" s="22"/>
    </row>
    <row r="15" spans="6:13" ht="18.5" x14ac:dyDescent="0.45">
      <c r="F15" s="22"/>
    </row>
    <row r="16" spans="6:13" ht="18.5" x14ac:dyDescent="0.45">
      <c r="F16" s="22" t="s">
        <v>7</v>
      </c>
    </row>
    <row r="17" spans="6:16" ht="56.25" customHeight="1" x14ac:dyDescent="0.35">
      <c r="F17" s="32" t="s">
        <v>482</v>
      </c>
      <c r="G17" s="32"/>
      <c r="H17" s="32"/>
      <c r="I17" s="32"/>
      <c r="J17" s="32"/>
      <c r="K17" s="32"/>
      <c r="L17" s="32"/>
      <c r="M17" s="32"/>
      <c r="N17" s="32"/>
      <c r="O17" s="32"/>
    </row>
    <row r="18" spans="6:16" ht="50.15" customHeight="1" x14ac:dyDescent="0.35">
      <c r="F18" s="32" t="s">
        <v>504</v>
      </c>
      <c r="G18" s="32"/>
      <c r="H18" s="32"/>
      <c r="I18" s="32"/>
      <c r="J18" s="32"/>
      <c r="K18" s="32"/>
      <c r="L18" s="32"/>
      <c r="M18" s="32"/>
      <c r="N18" s="32"/>
      <c r="O18" s="32"/>
    </row>
    <row r="19" spans="6:16" ht="344.25" customHeight="1" x14ac:dyDescent="0.35">
      <c r="F19" s="33" t="s">
        <v>467</v>
      </c>
      <c r="G19" s="33"/>
      <c r="H19" s="33"/>
      <c r="I19" s="33"/>
      <c r="J19" s="33"/>
      <c r="K19" s="33"/>
      <c r="L19" s="33"/>
      <c r="M19" s="33"/>
      <c r="N19" s="33"/>
      <c r="O19" s="33"/>
      <c r="P19" s="33"/>
    </row>
    <row r="21" spans="6:16" ht="30" customHeight="1" x14ac:dyDescent="0.35">
      <c r="F21" s="24" t="s">
        <v>8</v>
      </c>
    </row>
    <row r="22" spans="6:16" ht="17" x14ac:dyDescent="0.35">
      <c r="F22" s="25" t="str">
        <f>HYPERLINK("mailto:" &amp; "seb@publicfirst.co.uk" &amp; "?subject="&amp; F7, "Seb@publicfirst.co.uk")</f>
        <v>Seb@publicfirst.co.uk</v>
      </c>
    </row>
  </sheetData>
  <mergeCells count="4">
    <mergeCell ref="F7:M7"/>
    <mergeCell ref="F17:O17"/>
    <mergeCell ref="F18:O18"/>
    <mergeCell ref="F19:P19"/>
  </mergeCell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72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65</v>
      </c>
      <c r="C9" s="11">
        <v>0.36641596785791902</v>
      </c>
      <c r="D9" s="11">
        <v>0.49587368812684501</v>
      </c>
      <c r="E9" s="11">
        <v>0.29861039553054702</v>
      </c>
      <c r="F9" s="11">
        <v>0.36159883502580897</v>
      </c>
      <c r="G9" s="11">
        <v>0.36002313250641599</v>
      </c>
      <c r="H9" s="11">
        <v>0.445765493205317</v>
      </c>
      <c r="I9" s="11">
        <v>0.29509025050555499</v>
      </c>
    </row>
    <row r="10" spans="2:10" ht="29" x14ac:dyDescent="0.35">
      <c r="B10" s="14" t="s">
        <v>66</v>
      </c>
      <c r="C10" s="11">
        <v>0.25279051840940198</v>
      </c>
      <c r="D10" s="11">
        <v>0.228178455029414</v>
      </c>
      <c r="E10" s="11">
        <v>0.283795852923239</v>
      </c>
      <c r="F10" s="11">
        <v>0.248916099735183</v>
      </c>
      <c r="G10" s="11">
        <v>0.27460348284901798</v>
      </c>
      <c r="H10" s="11">
        <v>0.20483682564286301</v>
      </c>
      <c r="I10" s="11">
        <v>0.251647188274289</v>
      </c>
    </row>
    <row r="11" spans="2:10" x14ac:dyDescent="0.35">
      <c r="B11" s="14" t="s">
        <v>67</v>
      </c>
      <c r="C11" s="11">
        <v>8.6599791019484798E-2</v>
      </c>
      <c r="D11" s="11">
        <v>5.6189374859311803E-2</v>
      </c>
      <c r="E11" s="11">
        <v>9.1674059594532398E-2</v>
      </c>
      <c r="F11" s="11">
        <v>7.1703129105125898E-2</v>
      </c>
      <c r="G11" s="11">
        <v>0.102823068280645</v>
      </c>
      <c r="H11" s="11">
        <v>9.0065044934774505E-2</v>
      </c>
      <c r="I11" s="11">
        <v>0.109388097792401</v>
      </c>
    </row>
    <row r="12" spans="2:10" ht="29" x14ac:dyDescent="0.35">
      <c r="B12" s="14" t="s">
        <v>68</v>
      </c>
      <c r="C12" s="11">
        <v>8.5296069471114302E-2</v>
      </c>
      <c r="D12" s="11">
        <v>8.5720408168507303E-2</v>
      </c>
      <c r="E12" s="11">
        <v>8.0741910788378696E-2</v>
      </c>
      <c r="F12" s="11">
        <v>7.6830077808099806E-2</v>
      </c>
      <c r="G12" s="11">
        <v>7.4227551143530093E-2</v>
      </c>
      <c r="H12" s="11">
        <v>9.1296875981279002E-2</v>
      </c>
      <c r="I12" s="11">
        <v>0.10298688249581101</v>
      </c>
    </row>
    <row r="13" spans="2:10" x14ac:dyDescent="0.35">
      <c r="B13" s="14" t="s">
        <v>69</v>
      </c>
      <c r="C13" s="11">
        <v>0.15879030560388099</v>
      </c>
      <c r="D13" s="11">
        <v>0.106149659473325</v>
      </c>
      <c r="E13" s="11">
        <v>0.189142618899349</v>
      </c>
      <c r="F13" s="11">
        <v>0.19153270229469099</v>
      </c>
      <c r="G13" s="11">
        <v>0.134292482641099</v>
      </c>
      <c r="H13" s="11">
        <v>0.14029406489430901</v>
      </c>
      <c r="I13" s="11">
        <v>0.17020509851247001</v>
      </c>
    </row>
    <row r="14" spans="2:10" x14ac:dyDescent="0.35">
      <c r="B14" s="14" t="s">
        <v>70</v>
      </c>
      <c r="C14" s="11">
        <v>3.2053770962146302E-2</v>
      </c>
      <c r="D14" s="11">
        <v>1.63857942155047E-2</v>
      </c>
      <c r="E14" s="11">
        <v>3.7456240247986397E-2</v>
      </c>
      <c r="F14" s="11">
        <v>3.49150497236074E-2</v>
      </c>
      <c r="G14" s="11">
        <v>3.5480320746171502E-2</v>
      </c>
      <c r="H14" s="11">
        <v>2.17682723603576E-2</v>
      </c>
      <c r="I14" s="11">
        <v>3.95482536716922E-2</v>
      </c>
    </row>
    <row r="15" spans="2:10" x14ac:dyDescent="0.35">
      <c r="B15" s="14" t="s">
        <v>71</v>
      </c>
      <c r="C15" s="12">
        <v>1.80535766760524E-2</v>
      </c>
      <c r="D15" s="12">
        <v>1.1502620127092401E-2</v>
      </c>
      <c r="E15" s="12">
        <v>1.8578922015967898E-2</v>
      </c>
      <c r="F15" s="12">
        <v>1.4504106307484201E-2</v>
      </c>
      <c r="G15" s="12">
        <v>1.854996183312E-2</v>
      </c>
      <c r="H15" s="12">
        <v>5.9734229810994204E-3</v>
      </c>
      <c r="I15" s="12">
        <v>3.1134228747781701E-2</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0"/>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 customHeight="1" x14ac:dyDescent="0.35">
      <c r="D2" s="37" t="s">
        <v>379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8.1746429900875994E-2</v>
      </c>
      <c r="D9" s="11">
        <v>6.4842519856132805E-2</v>
      </c>
      <c r="E9" s="11">
        <v>1.9067529222375899E-2</v>
      </c>
      <c r="F9" s="11">
        <v>1.0841598710774E-2</v>
      </c>
      <c r="G9" s="11">
        <v>9.2382838418218399E-2</v>
      </c>
      <c r="H9" s="11">
        <v>0.44579774860014398</v>
      </c>
      <c r="I9" s="11">
        <v>7.08081080376044E-2</v>
      </c>
    </row>
    <row r="10" spans="2:10" x14ac:dyDescent="0.35">
      <c r="B10" s="14" t="s">
        <v>366</v>
      </c>
      <c r="C10" s="11">
        <v>0.13757313902413301</v>
      </c>
      <c r="D10" s="11">
        <v>0.18011568098103201</v>
      </c>
      <c r="E10" s="11">
        <v>0.102207987888152</v>
      </c>
      <c r="F10" s="11">
        <v>4.4806262568998403E-2</v>
      </c>
      <c r="G10" s="11">
        <v>0.14233574654034201</v>
      </c>
      <c r="H10" s="11">
        <v>0.26264047552875702</v>
      </c>
      <c r="I10" s="11">
        <v>0.168610223606599</v>
      </c>
    </row>
    <row r="11" spans="2:10" x14ac:dyDescent="0.35">
      <c r="B11" s="14" t="s">
        <v>367</v>
      </c>
      <c r="C11" s="11">
        <v>0.422133054852455</v>
      </c>
      <c r="D11" s="11">
        <v>0.48826929100723199</v>
      </c>
      <c r="E11" s="11">
        <v>0.49052923205436699</v>
      </c>
      <c r="F11" s="11">
        <v>0.41112614825093502</v>
      </c>
      <c r="G11" s="11">
        <v>0.39278396909027302</v>
      </c>
      <c r="H11" s="11">
        <v>0.16673398394135999</v>
      </c>
      <c r="I11" s="11">
        <v>0.43226911148964198</v>
      </c>
    </row>
    <row r="12" spans="2:10" x14ac:dyDescent="0.35">
      <c r="B12" s="14" t="s">
        <v>368</v>
      </c>
      <c r="C12" s="11">
        <v>0.26926885024953001</v>
      </c>
      <c r="D12" s="11">
        <v>0.179013425928996</v>
      </c>
      <c r="E12" s="11">
        <v>0.33407114000048399</v>
      </c>
      <c r="F12" s="11">
        <v>0.48810720061749402</v>
      </c>
      <c r="G12" s="11">
        <v>0.34002232809948202</v>
      </c>
      <c r="H12" s="11">
        <v>2.0487054680791299E-2</v>
      </c>
      <c r="I12" s="11">
        <v>0.12675922916788299</v>
      </c>
    </row>
    <row r="13" spans="2:10" x14ac:dyDescent="0.35">
      <c r="B13" s="14" t="s">
        <v>49</v>
      </c>
      <c r="C13" s="27">
        <v>8.9278525973006506E-2</v>
      </c>
      <c r="D13" s="27">
        <v>8.7759082226607596E-2</v>
      </c>
      <c r="E13" s="27">
        <v>5.4124110834622201E-2</v>
      </c>
      <c r="F13" s="27">
        <v>4.5118789851798E-2</v>
      </c>
      <c r="G13" s="27">
        <v>3.24751178516847E-2</v>
      </c>
      <c r="H13" s="27">
        <v>0.104340737248948</v>
      </c>
      <c r="I13" s="27">
        <v>0.201553327698272</v>
      </c>
    </row>
    <row r="14" spans="2:10" s="21" customFormat="1" x14ac:dyDescent="0.35">
      <c r="B14" s="19" t="s">
        <v>484</v>
      </c>
      <c r="C14" s="27">
        <v>0.69140190510198507</v>
      </c>
      <c r="D14" s="27">
        <v>0.66728271693622798</v>
      </c>
      <c r="E14" s="27">
        <v>0.82460037205485093</v>
      </c>
      <c r="F14" s="27">
        <v>0.89923334886842898</v>
      </c>
      <c r="G14" s="27">
        <v>0.7328062971897551</v>
      </c>
      <c r="H14" s="27">
        <v>0.18722103862215128</v>
      </c>
      <c r="I14" s="27">
        <v>0.55902834065752494</v>
      </c>
    </row>
    <row r="15" spans="2:10" s="21" customFormat="1" x14ac:dyDescent="0.35">
      <c r="B15" s="19" t="s">
        <v>485</v>
      </c>
      <c r="C15" s="27">
        <v>0.21931956892500901</v>
      </c>
      <c r="D15" s="27">
        <v>0.2449582008371648</v>
      </c>
      <c r="E15" s="27">
        <v>0.12127551711052789</v>
      </c>
      <c r="F15" s="27">
        <v>5.5647861279772406E-2</v>
      </c>
      <c r="G15" s="27">
        <v>0.23471858495856041</v>
      </c>
      <c r="H15" s="27">
        <v>0.70843822412890101</v>
      </c>
      <c r="I15" s="27">
        <v>0.2394183316442034</v>
      </c>
    </row>
    <row r="16" spans="2:10" s="21" customFormat="1" x14ac:dyDescent="0.35">
      <c r="B16" s="19" t="s">
        <v>217</v>
      </c>
      <c r="C16" s="28">
        <v>0.47208233617697604</v>
      </c>
      <c r="D16" s="28">
        <v>0.42232451609906319</v>
      </c>
      <c r="E16" s="28">
        <v>0.70332485494432306</v>
      </c>
      <c r="F16" s="28">
        <v>0.84358548758865659</v>
      </c>
      <c r="G16" s="28">
        <v>0.49808771223119469</v>
      </c>
      <c r="H16" s="28">
        <v>-0.52121718550674978</v>
      </c>
      <c r="I16" s="28">
        <v>0.31961000901332154</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1"/>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8.25" customHeight="1" x14ac:dyDescent="0.35">
      <c r="D2" s="37" t="s">
        <v>380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8.83432995859562E-2</v>
      </c>
      <c r="D9" s="11">
        <v>9.9620169053911495E-2</v>
      </c>
      <c r="E9" s="11">
        <v>5.2482148013156801E-2</v>
      </c>
      <c r="F9" s="11">
        <v>5.1033033210877897E-2</v>
      </c>
      <c r="G9" s="11">
        <v>0.10100819114017801</v>
      </c>
      <c r="H9" s="11">
        <v>0.26800023146119101</v>
      </c>
      <c r="I9" s="11">
        <v>6.7209488684524393E-2</v>
      </c>
    </row>
    <row r="10" spans="2:10" x14ac:dyDescent="0.35">
      <c r="B10" s="14" t="s">
        <v>366</v>
      </c>
      <c r="C10" s="11">
        <v>0.197398444726017</v>
      </c>
      <c r="D10" s="11">
        <v>0.250021128073729</v>
      </c>
      <c r="E10" s="11">
        <v>0.198203637920224</v>
      </c>
      <c r="F10" s="11">
        <v>0.16826996525162699</v>
      </c>
      <c r="G10" s="11">
        <v>0.16220063787661801</v>
      </c>
      <c r="H10" s="11">
        <v>0.25234249447232698</v>
      </c>
      <c r="I10" s="11">
        <v>0.18172413575490801</v>
      </c>
    </row>
    <row r="11" spans="2:10" x14ac:dyDescent="0.35">
      <c r="B11" s="14" t="s">
        <v>367</v>
      </c>
      <c r="C11" s="11">
        <v>0.47645002851597201</v>
      </c>
      <c r="D11" s="11">
        <v>0.48374011461572303</v>
      </c>
      <c r="E11" s="11">
        <v>0.52573907107875995</v>
      </c>
      <c r="F11" s="11">
        <v>0.53771992387098499</v>
      </c>
      <c r="G11" s="11">
        <v>0.423781462468727</v>
      </c>
      <c r="H11" s="11">
        <v>0.33157523567543301</v>
      </c>
      <c r="I11" s="11">
        <v>0.46097525032982101</v>
      </c>
    </row>
    <row r="12" spans="2:10" x14ac:dyDescent="0.35">
      <c r="B12" s="14" t="s">
        <v>368</v>
      </c>
      <c r="C12" s="11">
        <v>0.14702123270482201</v>
      </c>
      <c r="D12" s="11">
        <v>0.104653708065978</v>
      </c>
      <c r="E12" s="11">
        <v>0.15409992885868601</v>
      </c>
      <c r="F12" s="11">
        <v>0.18307709752003501</v>
      </c>
      <c r="G12" s="11">
        <v>0.27830438369361199</v>
      </c>
      <c r="H12" s="11">
        <v>4.7649130088146099E-2</v>
      </c>
      <c r="I12" s="11">
        <v>8.7230673423875305E-2</v>
      </c>
    </row>
    <row r="13" spans="2:10" x14ac:dyDescent="0.35">
      <c r="B13" s="14" t="s">
        <v>49</v>
      </c>
      <c r="C13" s="27">
        <v>9.0786994467232998E-2</v>
      </c>
      <c r="D13" s="27">
        <v>6.19648801906586E-2</v>
      </c>
      <c r="E13" s="27">
        <v>6.9475214129172305E-2</v>
      </c>
      <c r="F13" s="27">
        <v>5.98999801464754E-2</v>
      </c>
      <c r="G13" s="27">
        <v>3.4705324820864601E-2</v>
      </c>
      <c r="H13" s="27">
        <v>0.100432908302903</v>
      </c>
      <c r="I13" s="27">
        <v>0.20286045180687101</v>
      </c>
    </row>
    <row r="14" spans="2:10" s="21" customFormat="1" x14ac:dyDescent="0.35">
      <c r="B14" s="19" t="s">
        <v>484</v>
      </c>
      <c r="C14" s="27">
        <v>0.62347126122079399</v>
      </c>
      <c r="D14" s="27">
        <v>0.58839382268170104</v>
      </c>
      <c r="E14" s="27">
        <v>0.6798389999374459</v>
      </c>
      <c r="F14" s="27">
        <v>0.72079702139101998</v>
      </c>
      <c r="G14" s="27">
        <v>0.70208584616233893</v>
      </c>
      <c r="H14" s="27">
        <v>0.3792243657635791</v>
      </c>
      <c r="I14" s="27">
        <v>0.54820592375369626</v>
      </c>
    </row>
    <row r="15" spans="2:10" s="21" customFormat="1" x14ac:dyDescent="0.35">
      <c r="B15" s="19" t="s">
        <v>485</v>
      </c>
      <c r="C15" s="27">
        <v>0.28574174431197319</v>
      </c>
      <c r="D15" s="27">
        <v>0.34964129712764047</v>
      </c>
      <c r="E15" s="27">
        <v>0.25068578593338081</v>
      </c>
      <c r="F15" s="27">
        <v>0.21930299846250489</v>
      </c>
      <c r="G15" s="27">
        <v>0.26320882901679599</v>
      </c>
      <c r="H15" s="27">
        <v>0.52034272593351805</v>
      </c>
      <c r="I15" s="27">
        <v>0.2489336244394324</v>
      </c>
    </row>
    <row r="16" spans="2:10" s="21" customFormat="1" x14ac:dyDescent="0.35">
      <c r="B16" s="19" t="s">
        <v>217</v>
      </c>
      <c r="C16" s="28">
        <v>0.3377295169088208</v>
      </c>
      <c r="D16" s="28">
        <v>0.23875252555406057</v>
      </c>
      <c r="E16" s="28">
        <v>0.42915321400406509</v>
      </c>
      <c r="F16" s="28">
        <v>0.50149402292851508</v>
      </c>
      <c r="G16" s="28">
        <v>0.43887701714554295</v>
      </c>
      <c r="H16" s="28">
        <v>-0.14111836016993895</v>
      </c>
      <c r="I16" s="28">
        <v>0.29927229931426386</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2"/>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6.75" customHeight="1" x14ac:dyDescent="0.35">
      <c r="D2" s="37" t="s">
        <v>381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0.10247758808164099</v>
      </c>
      <c r="D9" s="11">
        <v>0.102430619043057</v>
      </c>
      <c r="E9" s="11">
        <v>9.8152847758063794E-2</v>
      </c>
      <c r="F9" s="11">
        <v>7.2674549548778805E-2</v>
      </c>
      <c r="G9" s="11">
        <v>0.10183870488849001</v>
      </c>
      <c r="H9" s="11">
        <v>0.248735728883243</v>
      </c>
      <c r="I9" s="11">
        <v>7.7015709371728205E-2</v>
      </c>
    </row>
    <row r="10" spans="2:10" x14ac:dyDescent="0.35">
      <c r="B10" s="14" t="s">
        <v>366</v>
      </c>
      <c r="C10" s="11">
        <v>0.21590853048438999</v>
      </c>
      <c r="D10" s="11">
        <v>0.21945718839645101</v>
      </c>
      <c r="E10" s="11">
        <v>0.24885079024870699</v>
      </c>
      <c r="F10" s="11">
        <v>0.215543577431273</v>
      </c>
      <c r="G10" s="11">
        <v>0.18471304365378199</v>
      </c>
      <c r="H10" s="11">
        <v>0.228316568205361</v>
      </c>
      <c r="I10" s="11">
        <v>0.19938978519725101</v>
      </c>
    </row>
    <row r="11" spans="2:10" x14ac:dyDescent="0.35">
      <c r="B11" s="14" t="s">
        <v>367</v>
      </c>
      <c r="C11" s="11">
        <v>0.37849358244076797</v>
      </c>
      <c r="D11" s="11">
        <v>0.37852413776524302</v>
      </c>
      <c r="E11" s="11">
        <v>0.39411018483657101</v>
      </c>
      <c r="F11" s="11">
        <v>0.43182697954236099</v>
      </c>
      <c r="G11" s="11">
        <v>0.39105159590149302</v>
      </c>
      <c r="H11" s="11">
        <v>0.27668939802329301</v>
      </c>
      <c r="I11" s="11">
        <v>0.34441524726182698</v>
      </c>
    </row>
    <row r="12" spans="2:10" x14ac:dyDescent="0.35">
      <c r="B12" s="14" t="s">
        <v>368</v>
      </c>
      <c r="C12" s="11">
        <v>0.113329725794617</v>
      </c>
      <c r="D12" s="11">
        <v>0.101441787405036</v>
      </c>
      <c r="E12" s="11">
        <v>6.52748457322192E-2</v>
      </c>
      <c r="F12" s="11">
        <v>9.7687519370302595E-2</v>
      </c>
      <c r="G12" s="11">
        <v>0.25274505081212301</v>
      </c>
      <c r="H12" s="11">
        <v>7.6382125704604301E-2</v>
      </c>
      <c r="I12" s="11">
        <v>9.7709200783109199E-2</v>
      </c>
    </row>
    <row r="13" spans="2:10" x14ac:dyDescent="0.35">
      <c r="B13" s="14" t="s">
        <v>49</v>
      </c>
      <c r="C13" s="27">
        <v>0.189790573198585</v>
      </c>
      <c r="D13" s="27">
        <v>0.19814626739021299</v>
      </c>
      <c r="E13" s="27">
        <v>0.19361133142443901</v>
      </c>
      <c r="F13" s="27">
        <v>0.182267374107285</v>
      </c>
      <c r="G13" s="27">
        <v>6.9651604744112999E-2</v>
      </c>
      <c r="H13" s="27">
        <v>0.16987617918349701</v>
      </c>
      <c r="I13" s="27">
        <v>0.28147005738608499</v>
      </c>
    </row>
    <row r="14" spans="2:10" s="21" customFormat="1" x14ac:dyDescent="0.35">
      <c r="B14" s="19" t="s">
        <v>484</v>
      </c>
      <c r="C14" s="27">
        <v>0.491823308235385</v>
      </c>
      <c r="D14" s="27">
        <v>0.47996592517027903</v>
      </c>
      <c r="E14" s="27">
        <v>0.45938503056879021</v>
      </c>
      <c r="F14" s="27">
        <v>0.52951449891266356</v>
      </c>
      <c r="G14" s="27">
        <v>0.64379664671361603</v>
      </c>
      <c r="H14" s="27">
        <v>0.3530715237278973</v>
      </c>
      <c r="I14" s="27">
        <v>0.44212444804493617</v>
      </c>
    </row>
    <row r="15" spans="2:10" s="21" customFormat="1" x14ac:dyDescent="0.35">
      <c r="B15" s="19" t="s">
        <v>485</v>
      </c>
      <c r="C15" s="27">
        <v>0.318386118566031</v>
      </c>
      <c r="D15" s="27">
        <v>0.32188780743950801</v>
      </c>
      <c r="E15" s="27">
        <v>0.34700363800677081</v>
      </c>
      <c r="F15" s="27">
        <v>0.28821812698005178</v>
      </c>
      <c r="G15" s="27">
        <v>0.286551748542272</v>
      </c>
      <c r="H15" s="27">
        <v>0.47705229708860397</v>
      </c>
      <c r="I15" s="27">
        <v>0.27640549456897923</v>
      </c>
    </row>
    <row r="16" spans="2:10" s="21" customFormat="1" x14ac:dyDescent="0.35">
      <c r="B16" s="19" t="s">
        <v>217</v>
      </c>
      <c r="C16" s="28">
        <v>0.17343718966935401</v>
      </c>
      <c r="D16" s="28">
        <v>0.15807811773077102</v>
      </c>
      <c r="E16" s="28">
        <v>0.1123813925620194</v>
      </c>
      <c r="F16" s="28">
        <v>0.24129637193261178</v>
      </c>
      <c r="G16" s="28">
        <v>0.35724489817134403</v>
      </c>
      <c r="H16" s="28">
        <v>-0.12398077336070668</v>
      </c>
      <c r="I16" s="28">
        <v>0.16571895347595694</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03"/>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75" customHeight="1" x14ac:dyDescent="0.35">
      <c r="D2" s="37" t="s">
        <v>382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0.33813515560751201</v>
      </c>
      <c r="D9" s="11">
        <v>0.47607804058818798</v>
      </c>
      <c r="E9" s="11">
        <v>0.29840431565749198</v>
      </c>
      <c r="F9" s="11">
        <v>0.30755260525153</v>
      </c>
      <c r="G9" s="11">
        <v>0.218778330738256</v>
      </c>
      <c r="H9" s="11">
        <v>0.70036008896746405</v>
      </c>
      <c r="I9" s="11">
        <v>0.22638096993156401</v>
      </c>
    </row>
    <row r="10" spans="2:10" x14ac:dyDescent="0.35">
      <c r="B10" s="14" t="s">
        <v>366</v>
      </c>
      <c r="C10" s="11">
        <v>0.304778945010798</v>
      </c>
      <c r="D10" s="11">
        <v>0.30923336300113102</v>
      </c>
      <c r="E10" s="11">
        <v>0.36552039228235</v>
      </c>
      <c r="F10" s="11">
        <v>0.35285010628570901</v>
      </c>
      <c r="G10" s="11">
        <v>0.222891718747142</v>
      </c>
      <c r="H10" s="11">
        <v>0.17670465412212</v>
      </c>
      <c r="I10" s="11">
        <v>0.30794779454355198</v>
      </c>
    </row>
    <row r="11" spans="2:10" x14ac:dyDescent="0.35">
      <c r="B11" s="14" t="s">
        <v>367</v>
      </c>
      <c r="C11" s="11">
        <v>0.22004321597266699</v>
      </c>
      <c r="D11" s="11">
        <v>0.13648784454712301</v>
      </c>
      <c r="E11" s="11">
        <v>0.26335073560784</v>
      </c>
      <c r="F11" s="11">
        <v>0.22934670300912399</v>
      </c>
      <c r="G11" s="11">
        <v>0.304663279528745</v>
      </c>
      <c r="H11" s="11">
        <v>5.1103382371798803E-2</v>
      </c>
      <c r="I11" s="11">
        <v>0.24892971168523401</v>
      </c>
    </row>
    <row r="12" spans="2:10" x14ac:dyDescent="0.35">
      <c r="B12" s="14" t="s">
        <v>368</v>
      </c>
      <c r="C12" s="11">
        <v>6.1660230653742001E-2</v>
      </c>
      <c r="D12" s="11">
        <v>1.9622429535390399E-2</v>
      </c>
      <c r="E12" s="11">
        <v>2.43514560267242E-2</v>
      </c>
      <c r="F12" s="11">
        <v>5.4000368319129202E-2</v>
      </c>
      <c r="G12" s="11">
        <v>0.21679735215024801</v>
      </c>
      <c r="H12" s="11">
        <v>2.1749463980734501E-2</v>
      </c>
      <c r="I12" s="11">
        <v>4.4405778738544503E-2</v>
      </c>
    </row>
    <row r="13" spans="2:10" x14ac:dyDescent="0.35">
      <c r="B13" s="14" t="s">
        <v>49</v>
      </c>
      <c r="C13" s="27">
        <v>7.5382452755281396E-2</v>
      </c>
      <c r="D13" s="27">
        <v>5.8578322328167398E-2</v>
      </c>
      <c r="E13" s="27">
        <v>4.8373100425593299E-2</v>
      </c>
      <c r="F13" s="27">
        <v>5.6250217134507903E-2</v>
      </c>
      <c r="G13" s="27">
        <v>3.68693188356089E-2</v>
      </c>
      <c r="H13" s="27">
        <v>5.0082410557883199E-2</v>
      </c>
      <c r="I13" s="27">
        <v>0.172335745101106</v>
      </c>
    </row>
    <row r="14" spans="2:10" s="21" customFormat="1" x14ac:dyDescent="0.35">
      <c r="B14" s="19" t="s">
        <v>484</v>
      </c>
      <c r="C14" s="27">
        <v>0.281703446626409</v>
      </c>
      <c r="D14" s="27">
        <v>0.15611027408251341</v>
      </c>
      <c r="E14" s="27">
        <v>0.28770219163456423</v>
      </c>
      <c r="F14" s="27">
        <v>0.28334707132825321</v>
      </c>
      <c r="G14" s="27">
        <v>0.52146063167899304</v>
      </c>
      <c r="H14" s="27">
        <v>7.2852846352533307E-2</v>
      </c>
      <c r="I14" s="27">
        <v>0.29333549042377849</v>
      </c>
    </row>
    <row r="15" spans="2:10" s="21" customFormat="1" x14ac:dyDescent="0.35">
      <c r="B15" s="19" t="s">
        <v>485</v>
      </c>
      <c r="C15" s="27">
        <v>0.64291410061831</v>
      </c>
      <c r="D15" s="27">
        <v>0.78531140358931895</v>
      </c>
      <c r="E15" s="27">
        <v>0.66392470793984204</v>
      </c>
      <c r="F15" s="27">
        <v>0.66040271153723906</v>
      </c>
      <c r="G15" s="27">
        <v>0.44167004948539801</v>
      </c>
      <c r="H15" s="27">
        <v>0.87706474308958404</v>
      </c>
      <c r="I15" s="27">
        <v>0.53432876447511601</v>
      </c>
    </row>
    <row r="16" spans="2:10" s="21" customFormat="1" x14ac:dyDescent="0.35">
      <c r="B16" s="19" t="s">
        <v>217</v>
      </c>
      <c r="C16" s="28">
        <v>-0.361210653991901</v>
      </c>
      <c r="D16" s="28">
        <v>-0.62920112950680551</v>
      </c>
      <c r="E16" s="28">
        <v>-0.37622251630527781</v>
      </c>
      <c r="F16" s="28">
        <v>-0.37705564020898585</v>
      </c>
      <c r="G16" s="28">
        <v>7.9790582193595028E-2</v>
      </c>
      <c r="H16" s="28">
        <v>-0.80421189673705074</v>
      </c>
      <c r="I16" s="28">
        <v>-0.24099327405133752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04"/>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6" customHeight="1" x14ac:dyDescent="0.35">
      <c r="D2" s="37" t="s">
        <v>383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7.7079480799862293E-2</v>
      </c>
      <c r="D9" s="11">
        <v>9.4803804855623897E-2</v>
      </c>
      <c r="E9" s="11">
        <v>5.6733080819108002E-2</v>
      </c>
      <c r="F9" s="11">
        <v>3.2596688125334297E-2</v>
      </c>
      <c r="G9" s="11">
        <v>9.7236314288551298E-2</v>
      </c>
      <c r="H9" s="11">
        <v>0.20318144630121501</v>
      </c>
      <c r="I9" s="11">
        <v>5.8134045942991402E-2</v>
      </c>
    </row>
    <row r="10" spans="2:10" x14ac:dyDescent="0.35">
      <c r="B10" s="14" t="s">
        <v>366</v>
      </c>
      <c r="C10" s="11">
        <v>0.191637219624511</v>
      </c>
      <c r="D10" s="11">
        <v>0.21747949192069199</v>
      </c>
      <c r="E10" s="11">
        <v>0.21078683803612</v>
      </c>
      <c r="F10" s="11">
        <v>0.154421625893017</v>
      </c>
      <c r="G10" s="11">
        <v>0.154974705760658</v>
      </c>
      <c r="H10" s="11">
        <v>0.23182672958772699</v>
      </c>
      <c r="I10" s="11">
        <v>0.196566652359217</v>
      </c>
    </row>
    <row r="11" spans="2:10" x14ac:dyDescent="0.35">
      <c r="B11" s="14" t="s">
        <v>367</v>
      </c>
      <c r="C11" s="11">
        <v>0.49659222037096801</v>
      </c>
      <c r="D11" s="11">
        <v>0.50318355459534403</v>
      </c>
      <c r="E11" s="11">
        <v>0.55674832493001003</v>
      </c>
      <c r="F11" s="11">
        <v>0.57223123661019804</v>
      </c>
      <c r="G11" s="11">
        <v>0.43173334990337198</v>
      </c>
      <c r="H11" s="11">
        <v>0.347514115583057</v>
      </c>
      <c r="I11" s="11">
        <v>0.468268683768371</v>
      </c>
    </row>
    <row r="12" spans="2:10" x14ac:dyDescent="0.35">
      <c r="B12" s="14" t="s">
        <v>368</v>
      </c>
      <c r="C12" s="11">
        <v>0.13617647924694201</v>
      </c>
      <c r="D12" s="11">
        <v>8.3760873862546895E-2</v>
      </c>
      <c r="E12" s="11">
        <v>0.117490174135643</v>
      </c>
      <c r="F12" s="11">
        <v>0.16824396148221801</v>
      </c>
      <c r="G12" s="11">
        <v>0.28801244656306901</v>
      </c>
      <c r="H12" s="11">
        <v>5.6197225755234601E-2</v>
      </c>
      <c r="I12" s="11">
        <v>9.09436227793462E-2</v>
      </c>
    </row>
    <row r="13" spans="2:10" x14ac:dyDescent="0.35">
      <c r="B13" s="14" t="s">
        <v>49</v>
      </c>
      <c r="C13" s="27">
        <v>9.8514599957717205E-2</v>
      </c>
      <c r="D13" s="27">
        <v>0.10077227476579299</v>
      </c>
      <c r="E13" s="27">
        <v>5.8241582079119503E-2</v>
      </c>
      <c r="F13" s="27">
        <v>7.2506487889233098E-2</v>
      </c>
      <c r="G13" s="27">
        <v>2.8043183484349601E-2</v>
      </c>
      <c r="H13" s="27">
        <v>0.16128048277276599</v>
      </c>
      <c r="I13" s="27">
        <v>0.18608699515007501</v>
      </c>
    </row>
    <row r="14" spans="2:10" s="21" customFormat="1" x14ac:dyDescent="0.35">
      <c r="B14" s="19" t="s">
        <v>484</v>
      </c>
      <c r="C14" s="27">
        <v>0.63276869961791005</v>
      </c>
      <c r="D14" s="27">
        <v>0.58694442845789097</v>
      </c>
      <c r="E14" s="27">
        <v>0.67423849906565303</v>
      </c>
      <c r="F14" s="27">
        <v>0.74047519809241602</v>
      </c>
      <c r="G14" s="27">
        <v>0.71974579646644099</v>
      </c>
      <c r="H14" s="27">
        <v>0.40371134133829162</v>
      </c>
      <c r="I14" s="27">
        <v>0.55921230654771725</v>
      </c>
    </row>
    <row r="15" spans="2:10" s="21" customFormat="1" x14ac:dyDescent="0.35">
      <c r="B15" s="19" t="s">
        <v>485</v>
      </c>
      <c r="C15" s="27">
        <v>0.26871670042437329</v>
      </c>
      <c r="D15" s="27">
        <v>0.31228329677631589</v>
      </c>
      <c r="E15" s="27">
        <v>0.26751991885522802</v>
      </c>
      <c r="F15" s="27">
        <v>0.18701831401835128</v>
      </c>
      <c r="G15" s="27">
        <v>0.25221102004920931</v>
      </c>
      <c r="H15" s="27">
        <v>0.43500817588894203</v>
      </c>
      <c r="I15" s="27">
        <v>0.25470069830220843</v>
      </c>
    </row>
    <row r="16" spans="2:10" s="21" customFormat="1" x14ac:dyDescent="0.35">
      <c r="B16" s="19" t="s">
        <v>217</v>
      </c>
      <c r="C16" s="28">
        <v>0.36405199919353676</v>
      </c>
      <c r="D16" s="28">
        <v>0.27466113168157508</v>
      </c>
      <c r="E16" s="28">
        <v>0.40671858021042501</v>
      </c>
      <c r="F16" s="28">
        <v>0.55345688407406479</v>
      </c>
      <c r="G16" s="28">
        <v>0.46753477641723168</v>
      </c>
      <c r="H16" s="28">
        <v>-3.129683455065041E-2</v>
      </c>
      <c r="I16" s="28">
        <v>0.30451160824550882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05"/>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8.25" customHeight="1" x14ac:dyDescent="0.35">
      <c r="D2" s="37" t="s">
        <v>384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0.20397981462383899</v>
      </c>
      <c r="D9" s="11">
        <v>0.29584916254239002</v>
      </c>
      <c r="E9" s="11">
        <v>0.17793393000051699</v>
      </c>
      <c r="F9" s="11">
        <v>0.149150409564312</v>
      </c>
      <c r="G9" s="11">
        <v>0.139092051269912</v>
      </c>
      <c r="H9" s="11">
        <v>0.47013742099345601</v>
      </c>
      <c r="I9" s="11">
        <v>0.141238961520644</v>
      </c>
    </row>
    <row r="10" spans="2:10" x14ac:dyDescent="0.35">
      <c r="B10" s="14" t="s">
        <v>366</v>
      </c>
      <c r="C10" s="11">
        <v>0.28693369672545699</v>
      </c>
      <c r="D10" s="11">
        <v>0.32902081018997997</v>
      </c>
      <c r="E10" s="11">
        <v>0.31781854162418699</v>
      </c>
      <c r="F10" s="11">
        <v>0.32367924742896298</v>
      </c>
      <c r="G10" s="11">
        <v>0.213383926948398</v>
      </c>
      <c r="H10" s="11">
        <v>0.25938518242911102</v>
      </c>
      <c r="I10" s="11">
        <v>0.25014664959996902</v>
      </c>
    </row>
    <row r="11" spans="2:10" x14ac:dyDescent="0.35">
      <c r="B11" s="14" t="s">
        <v>367</v>
      </c>
      <c r="C11" s="11">
        <v>0.30434128831919999</v>
      </c>
      <c r="D11" s="11">
        <v>0.23111814726152899</v>
      </c>
      <c r="E11" s="11">
        <v>0.35074919393253701</v>
      </c>
      <c r="F11" s="11">
        <v>0.35260184074334699</v>
      </c>
      <c r="G11" s="11">
        <v>0.34312088366264898</v>
      </c>
      <c r="H11" s="11">
        <v>0.14437119312218499</v>
      </c>
      <c r="I11" s="11">
        <v>0.31408313705950203</v>
      </c>
    </row>
    <row r="12" spans="2:10" x14ac:dyDescent="0.35">
      <c r="B12" s="14" t="s">
        <v>368</v>
      </c>
      <c r="C12" s="11">
        <v>8.5027047044256399E-2</v>
      </c>
      <c r="D12" s="11">
        <v>2.5923376578422599E-2</v>
      </c>
      <c r="E12" s="11">
        <v>4.4426184533578703E-2</v>
      </c>
      <c r="F12" s="11">
        <v>8.4721422084742606E-2</v>
      </c>
      <c r="G12" s="11">
        <v>0.26882323086749599</v>
      </c>
      <c r="H12" s="11">
        <v>3.9675222571905998E-2</v>
      </c>
      <c r="I12" s="11">
        <v>6.0228053777901698E-2</v>
      </c>
    </row>
    <row r="13" spans="2:10" x14ac:dyDescent="0.35">
      <c r="B13" s="14" t="s">
        <v>49</v>
      </c>
      <c r="C13" s="27">
        <v>0.119718153287248</v>
      </c>
      <c r="D13" s="27">
        <v>0.118088503427678</v>
      </c>
      <c r="E13" s="27">
        <v>0.10907214990918</v>
      </c>
      <c r="F13" s="27">
        <v>8.9847080178635394E-2</v>
      </c>
      <c r="G13" s="27">
        <v>3.5579907251545403E-2</v>
      </c>
      <c r="H13" s="27">
        <v>8.6430980883341904E-2</v>
      </c>
      <c r="I13" s="27">
        <v>0.23430319804198299</v>
      </c>
    </row>
    <row r="14" spans="2:10" s="21" customFormat="1" x14ac:dyDescent="0.35">
      <c r="B14" s="19" t="s">
        <v>484</v>
      </c>
      <c r="C14" s="27">
        <v>0.38936833536345639</v>
      </c>
      <c r="D14" s="27">
        <v>0.2570415238399516</v>
      </c>
      <c r="E14" s="27">
        <v>0.39517537846611572</v>
      </c>
      <c r="F14" s="27">
        <v>0.43732326282808959</v>
      </c>
      <c r="G14" s="27">
        <v>0.61194411453014497</v>
      </c>
      <c r="H14" s="27">
        <v>0.184046415694091</v>
      </c>
      <c r="I14" s="27">
        <v>0.37431119083740372</v>
      </c>
    </row>
    <row r="15" spans="2:10" s="21" customFormat="1" x14ac:dyDescent="0.35">
      <c r="B15" s="19" t="s">
        <v>485</v>
      </c>
      <c r="C15" s="27">
        <v>0.49091351134929595</v>
      </c>
      <c r="D15" s="27">
        <v>0.62486997273236999</v>
      </c>
      <c r="E15" s="27">
        <v>0.49575247162470398</v>
      </c>
      <c r="F15" s="27">
        <v>0.47282965699327495</v>
      </c>
      <c r="G15" s="27">
        <v>0.35247597821831</v>
      </c>
      <c r="H15" s="27">
        <v>0.72952260342256703</v>
      </c>
      <c r="I15" s="27">
        <v>0.39138561112061299</v>
      </c>
    </row>
    <row r="16" spans="2:10" s="21" customFormat="1" x14ac:dyDescent="0.35">
      <c r="B16" s="19" t="s">
        <v>217</v>
      </c>
      <c r="C16" s="28">
        <v>-0.10154517598583956</v>
      </c>
      <c r="D16" s="28">
        <v>-0.36782844889241839</v>
      </c>
      <c r="E16" s="28">
        <v>-0.10057709315858826</v>
      </c>
      <c r="F16" s="28">
        <v>-3.5506394165185362E-2</v>
      </c>
      <c r="G16" s="28">
        <v>0.25946813631183496</v>
      </c>
      <c r="H16" s="28">
        <v>-0.54547618772847606</v>
      </c>
      <c r="I16" s="28">
        <v>-1.7074420283209268E-2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6"/>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75" customHeight="1" x14ac:dyDescent="0.35">
      <c r="D2" s="37" t="s">
        <v>385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3.6822164047632902E-2</v>
      </c>
      <c r="D9" s="11">
        <v>1.9453693783919101E-2</v>
      </c>
      <c r="E9" s="11">
        <v>1.78054036213455E-2</v>
      </c>
      <c r="F9" s="11">
        <v>1.6139984578329901E-2</v>
      </c>
      <c r="G9" s="11">
        <v>7.28484944446849E-2</v>
      </c>
      <c r="H9" s="11">
        <v>0.11770258836031</v>
      </c>
      <c r="I9" s="11">
        <v>3.1361860299136103E-2</v>
      </c>
    </row>
    <row r="10" spans="2:10" x14ac:dyDescent="0.35">
      <c r="B10" s="14" t="s">
        <v>366</v>
      </c>
      <c r="C10" s="11">
        <v>0.10088609131457001</v>
      </c>
      <c r="D10" s="11">
        <v>0.10879995886185501</v>
      </c>
      <c r="E10" s="11">
        <v>0.10851915313472001</v>
      </c>
      <c r="F10" s="11">
        <v>9.9075980323018897E-2</v>
      </c>
      <c r="G10" s="11">
        <v>8.9562817934048702E-2</v>
      </c>
      <c r="H10" s="11">
        <v>0.127858936914576</v>
      </c>
      <c r="I10" s="11">
        <v>8.5829340646719293E-2</v>
      </c>
    </row>
    <row r="11" spans="2:10" x14ac:dyDescent="0.35">
      <c r="B11" s="14" t="s">
        <v>367</v>
      </c>
      <c r="C11" s="11">
        <v>0.45892153288218202</v>
      </c>
      <c r="D11" s="11">
        <v>0.517172970877677</v>
      </c>
      <c r="E11" s="11">
        <v>0.48987459256664601</v>
      </c>
      <c r="F11" s="11">
        <v>0.47465989779588302</v>
      </c>
      <c r="G11" s="11">
        <v>0.39867632289550398</v>
      </c>
      <c r="H11" s="11">
        <v>0.40468860418770197</v>
      </c>
      <c r="I11" s="11">
        <v>0.42872586056891099</v>
      </c>
    </row>
    <row r="12" spans="2:10" x14ac:dyDescent="0.35">
      <c r="B12" s="14" t="s">
        <v>368</v>
      </c>
      <c r="C12" s="11">
        <v>0.30246988696907201</v>
      </c>
      <c r="D12" s="11">
        <v>0.25887823800173199</v>
      </c>
      <c r="E12" s="11">
        <v>0.2975377825901</v>
      </c>
      <c r="F12" s="11">
        <v>0.34550431251543801</v>
      </c>
      <c r="G12" s="11">
        <v>0.40752712766570198</v>
      </c>
      <c r="H12" s="11">
        <v>0.210139168841639</v>
      </c>
      <c r="I12" s="11">
        <v>0.26495120286056401</v>
      </c>
    </row>
    <row r="13" spans="2:10" x14ac:dyDescent="0.35">
      <c r="B13" s="14" t="s">
        <v>49</v>
      </c>
      <c r="C13" s="27">
        <v>0.100900324786543</v>
      </c>
      <c r="D13" s="27">
        <v>9.5695138474816602E-2</v>
      </c>
      <c r="E13" s="27">
        <v>8.6263068087188602E-2</v>
      </c>
      <c r="F13" s="27">
        <v>6.4619824787330707E-2</v>
      </c>
      <c r="G13" s="27">
        <v>3.1385237060059801E-2</v>
      </c>
      <c r="H13" s="27">
        <v>0.139610701695773</v>
      </c>
      <c r="I13" s="27">
        <v>0.18913173562466901</v>
      </c>
    </row>
    <row r="14" spans="2:10" s="21" customFormat="1" x14ac:dyDescent="0.35">
      <c r="B14" s="19" t="s">
        <v>484</v>
      </c>
      <c r="C14" s="27">
        <v>0.76139141985125403</v>
      </c>
      <c r="D14" s="27">
        <v>0.77605120887940893</v>
      </c>
      <c r="E14" s="27">
        <v>0.787412375156746</v>
      </c>
      <c r="F14" s="27">
        <v>0.82016421031132103</v>
      </c>
      <c r="G14" s="27">
        <v>0.8062034505612059</v>
      </c>
      <c r="H14" s="27">
        <v>0.614827773029341</v>
      </c>
      <c r="I14" s="27">
        <v>0.69367706342947499</v>
      </c>
    </row>
    <row r="15" spans="2:10" s="21" customFormat="1" x14ac:dyDescent="0.35">
      <c r="B15" s="19" t="s">
        <v>485</v>
      </c>
      <c r="C15" s="27">
        <v>0.13770825536220291</v>
      </c>
      <c r="D15" s="27">
        <v>0.1282536526457741</v>
      </c>
      <c r="E15" s="27">
        <v>0.12632455675606552</v>
      </c>
      <c r="F15" s="27">
        <v>0.11521596490134881</v>
      </c>
      <c r="G15" s="27">
        <v>0.1624113123787336</v>
      </c>
      <c r="H15" s="27">
        <v>0.24556152527488601</v>
      </c>
      <c r="I15" s="27">
        <v>0.11719120094585539</v>
      </c>
    </row>
    <row r="16" spans="2:10" s="21" customFormat="1" x14ac:dyDescent="0.35">
      <c r="B16" s="19" t="s">
        <v>217</v>
      </c>
      <c r="C16" s="28">
        <v>0.62368316448905115</v>
      </c>
      <c r="D16" s="28">
        <v>0.64779755623363489</v>
      </c>
      <c r="E16" s="28">
        <v>0.66108781840068054</v>
      </c>
      <c r="F16" s="28">
        <v>0.70494824540997225</v>
      </c>
      <c r="G16" s="28">
        <v>0.64379213818247227</v>
      </c>
      <c r="H16" s="28">
        <v>0.36926624775445499</v>
      </c>
      <c r="I16" s="28">
        <v>0.57648586248361955</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7"/>
  <dimension ref="B2:G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7" width="20.7265625" customWidth="1"/>
  </cols>
  <sheetData>
    <row r="2" spans="2:7" ht="40" customHeight="1" x14ac:dyDescent="0.35">
      <c r="D2" s="37" t="s">
        <v>390</v>
      </c>
      <c r="E2" s="31"/>
      <c r="F2" s="31"/>
      <c r="G2" s="31"/>
    </row>
    <row r="6" spans="2:7" ht="96.75" customHeight="1" x14ac:dyDescent="0.35">
      <c r="B6" s="16" t="s">
        <v>13</v>
      </c>
      <c r="C6" s="16" t="s">
        <v>386</v>
      </c>
      <c r="D6" s="16" t="s">
        <v>387</v>
      </c>
      <c r="E6" s="16" t="s">
        <v>388</v>
      </c>
      <c r="F6" s="16" t="s">
        <v>389</v>
      </c>
    </row>
    <row r="7" spans="2:7" x14ac:dyDescent="0.35">
      <c r="B7" s="14" t="s">
        <v>278</v>
      </c>
      <c r="C7" s="11">
        <v>0.19202349868655799</v>
      </c>
      <c r="D7" s="11">
        <v>0.12599540388772401</v>
      </c>
      <c r="E7" s="11">
        <v>0.140327343881363</v>
      </c>
      <c r="F7" s="11">
        <v>7.0531286889297495E-2</v>
      </c>
    </row>
    <row r="8" spans="2:7" x14ac:dyDescent="0.35">
      <c r="B8" s="14" t="s">
        <v>279</v>
      </c>
      <c r="C8" s="11">
        <v>0.40132666796220501</v>
      </c>
      <c r="D8" s="11">
        <v>0.28347062652474198</v>
      </c>
      <c r="E8" s="11">
        <v>0.25813941430211401</v>
      </c>
      <c r="F8" s="11">
        <v>0.170415856853699</v>
      </c>
    </row>
    <row r="9" spans="2:7" x14ac:dyDescent="0.35">
      <c r="B9" s="14" t="s">
        <v>280</v>
      </c>
      <c r="C9" s="11">
        <v>0.26364967146074297</v>
      </c>
      <c r="D9" s="11">
        <v>0.421846079464681</v>
      </c>
      <c r="E9" s="11">
        <v>0.39190961447483103</v>
      </c>
      <c r="F9" s="11">
        <v>0.31412596865350301</v>
      </c>
    </row>
    <row r="10" spans="2:7" x14ac:dyDescent="0.35">
      <c r="B10" s="14" t="s">
        <v>281</v>
      </c>
      <c r="C10" s="11">
        <v>8.4298632903512805E-2</v>
      </c>
      <c r="D10" s="11">
        <v>0.108914436073449</v>
      </c>
      <c r="E10" s="11">
        <v>0.157486726496602</v>
      </c>
      <c r="F10" s="11">
        <v>0.267713924276689</v>
      </c>
    </row>
    <row r="11" spans="2:7" x14ac:dyDescent="0.35">
      <c r="B11" s="14" t="s">
        <v>282</v>
      </c>
      <c r="C11" s="11">
        <v>5.8701528986980799E-2</v>
      </c>
      <c r="D11" s="11">
        <v>5.97734540494049E-2</v>
      </c>
      <c r="E11" s="11">
        <v>5.2136900845090199E-2</v>
      </c>
      <c r="F11" s="11">
        <v>0.177212963326812</v>
      </c>
    </row>
    <row r="12" spans="2:7" x14ac:dyDescent="0.35">
      <c r="B12" s="19" t="s">
        <v>283</v>
      </c>
      <c r="C12" s="17">
        <v>0.59335016664876306</v>
      </c>
      <c r="D12" s="17">
        <v>0.40946603041246599</v>
      </c>
      <c r="E12" s="17">
        <v>0.39846675818347699</v>
      </c>
      <c r="F12" s="17">
        <v>0.240947143742996</v>
      </c>
    </row>
    <row r="13" spans="2:7" x14ac:dyDescent="0.35">
      <c r="B13" s="19" t="s">
        <v>284</v>
      </c>
      <c r="C13" s="17">
        <v>0.14300016189049361</v>
      </c>
      <c r="D13" s="17">
        <v>0.1686878901228539</v>
      </c>
      <c r="E13" s="17">
        <v>0.20962362734169221</v>
      </c>
      <c r="F13" s="17">
        <v>0.44492688760350096</v>
      </c>
    </row>
    <row r="14" spans="2:7" x14ac:dyDescent="0.35">
      <c r="B14" s="19" t="s">
        <v>217</v>
      </c>
      <c r="C14" s="18">
        <v>0.45035000475826947</v>
      </c>
      <c r="D14" s="18">
        <v>0.24077814028961209</v>
      </c>
      <c r="E14" s="18">
        <v>0.18884313084178478</v>
      </c>
      <c r="F14" s="18">
        <v>-0.20397974386050496</v>
      </c>
    </row>
    <row r="15" spans="2:7" x14ac:dyDescent="0.35">
      <c r="B15" s="15"/>
      <c r="C15" s="15"/>
      <c r="D15" s="15"/>
      <c r="E15" s="15"/>
      <c r="F15" s="15"/>
    </row>
    <row r="16" spans="2:7" x14ac:dyDescent="0.35">
      <c r="B16" t="s">
        <v>27</v>
      </c>
    </row>
    <row r="17" spans="2:2" x14ac:dyDescent="0.35">
      <c r="B17" t="s">
        <v>28</v>
      </c>
    </row>
    <row r="21" spans="2:2" x14ac:dyDescent="0.35">
      <c r="B21" s="4" t="str">
        <f>HYPERLINK("#'Contents'!A1", "Return to Contents")</f>
        <v>Return to Contents</v>
      </c>
    </row>
  </sheetData>
  <mergeCells count="1">
    <mergeCell ref="D2:G2"/>
  </mergeCells>
  <pageMargins left="0.7" right="0.7" top="0.75" bottom="0.75" header="0.3" footer="0.3"/>
  <pageSetup paperSize="9" orientation="portrait" horizontalDpi="300" verticalDpi="300"/>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8"/>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7.75" customHeight="1" x14ac:dyDescent="0.35">
      <c r="D2" s="37" t="s">
        <v>391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7.0531286889297495E-2</v>
      </c>
      <c r="D9" s="11">
        <v>1.32217515923154E-2</v>
      </c>
      <c r="E9" s="11">
        <v>2.7951619244773799E-2</v>
      </c>
      <c r="F9" s="11">
        <v>5.1956856436225503E-2</v>
      </c>
      <c r="G9" s="11">
        <v>0.33246243922658603</v>
      </c>
      <c r="H9" s="11">
        <v>1.2082079035451001E-2</v>
      </c>
      <c r="I9" s="11">
        <v>1.1625022416510099E-2</v>
      </c>
    </row>
    <row r="10" spans="2:10" x14ac:dyDescent="0.35">
      <c r="B10" s="14" t="s">
        <v>279</v>
      </c>
      <c r="C10" s="11">
        <v>0.170415856853699</v>
      </c>
      <c r="D10" s="11">
        <v>0.133942587212763</v>
      </c>
      <c r="E10" s="11">
        <v>0.12945931659795001</v>
      </c>
      <c r="F10" s="11">
        <v>0.21610764685872599</v>
      </c>
      <c r="G10" s="11">
        <v>0.290945874357182</v>
      </c>
      <c r="H10" s="11">
        <v>3.89804186661106E-2</v>
      </c>
      <c r="I10" s="11">
        <v>0.16293449911530899</v>
      </c>
    </row>
    <row r="11" spans="2:10" x14ac:dyDescent="0.35">
      <c r="B11" s="14" t="s">
        <v>280</v>
      </c>
      <c r="C11" s="11">
        <v>0.31412596865350301</v>
      </c>
      <c r="D11" s="11">
        <v>0.30244485847688901</v>
      </c>
      <c r="E11" s="11">
        <v>0.234082904533398</v>
      </c>
      <c r="F11" s="11">
        <v>0.31126411890939798</v>
      </c>
      <c r="G11" s="11">
        <v>0.189447032044716</v>
      </c>
      <c r="H11" s="11">
        <v>0.23551420997977901</v>
      </c>
      <c r="I11" s="11">
        <v>0.52603023557558604</v>
      </c>
    </row>
    <row r="12" spans="2:10" x14ac:dyDescent="0.35">
      <c r="B12" s="14" t="s">
        <v>281</v>
      </c>
      <c r="C12" s="11">
        <v>0.267713924276689</v>
      </c>
      <c r="D12" s="11">
        <v>0.32744937823282899</v>
      </c>
      <c r="E12" s="11">
        <v>0.35472334863544902</v>
      </c>
      <c r="F12" s="11">
        <v>0.28295036475728202</v>
      </c>
      <c r="G12" s="11">
        <v>0.136720659417742</v>
      </c>
      <c r="H12" s="11">
        <v>0.26391834647343398</v>
      </c>
      <c r="I12" s="11">
        <v>0.214477965956445</v>
      </c>
    </row>
    <row r="13" spans="2:10" x14ac:dyDescent="0.35">
      <c r="B13" s="14" t="s">
        <v>282</v>
      </c>
      <c r="C13" s="11">
        <v>0.177212963326812</v>
      </c>
      <c r="D13" s="11">
        <v>0.22294142448520399</v>
      </c>
      <c r="E13" s="11">
        <v>0.25378281098842898</v>
      </c>
      <c r="F13" s="11">
        <v>0.13772101303836801</v>
      </c>
      <c r="G13" s="11">
        <v>5.0423994953774601E-2</v>
      </c>
      <c r="H13" s="11">
        <v>0.44950494584522499</v>
      </c>
      <c r="I13" s="11">
        <v>8.4932276936149506E-2</v>
      </c>
    </row>
    <row r="14" spans="2:10" x14ac:dyDescent="0.35">
      <c r="B14" s="14" t="s">
        <v>283</v>
      </c>
      <c r="C14" s="17">
        <v>0.240947143742996</v>
      </c>
      <c r="D14" s="17">
        <v>0.14716433880507801</v>
      </c>
      <c r="E14" s="17">
        <v>0.157410935842724</v>
      </c>
      <c r="F14" s="17">
        <v>0.26806450329495102</v>
      </c>
      <c r="G14" s="17">
        <v>0.62340831358376703</v>
      </c>
      <c r="H14" s="17">
        <v>5.1062497701561599E-2</v>
      </c>
      <c r="I14" s="17">
        <v>0.174559521531819</v>
      </c>
    </row>
    <row r="15" spans="2:10" x14ac:dyDescent="0.35">
      <c r="B15" s="14" t="s">
        <v>284</v>
      </c>
      <c r="C15" s="17">
        <v>0.44492688760350096</v>
      </c>
      <c r="D15" s="17">
        <v>0.55039080271803298</v>
      </c>
      <c r="E15" s="17">
        <v>0.608506159623878</v>
      </c>
      <c r="F15" s="17">
        <v>0.42067137779565</v>
      </c>
      <c r="G15" s="17">
        <v>0.18714465437151662</v>
      </c>
      <c r="H15" s="17">
        <v>0.71342329231865897</v>
      </c>
      <c r="I15" s="17">
        <v>0.29941024289259449</v>
      </c>
    </row>
    <row r="16" spans="2:10" x14ac:dyDescent="0.35">
      <c r="B16" s="14" t="s">
        <v>217</v>
      </c>
      <c r="C16" s="18">
        <v>-0.20397974386050496</v>
      </c>
      <c r="D16" s="18">
        <v>-0.40322646391295497</v>
      </c>
      <c r="E16" s="18">
        <v>-0.45109522378115396</v>
      </c>
      <c r="F16" s="18">
        <v>-0.15260687450069899</v>
      </c>
      <c r="G16" s="18">
        <v>0.43626365921225041</v>
      </c>
      <c r="H16" s="18">
        <v>-0.6623607946170974</v>
      </c>
      <c r="I16" s="18">
        <v>-0.12485072136077549</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9"/>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8.25" customHeight="1" x14ac:dyDescent="0.35">
      <c r="D2" s="37" t="s">
        <v>392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0.12599540388772401</v>
      </c>
      <c r="D9" s="11">
        <v>6.3459831670831204E-2</v>
      </c>
      <c r="E9" s="11">
        <v>8.2538029475103303E-2</v>
      </c>
      <c r="F9" s="11">
        <v>0.193287720488626</v>
      </c>
      <c r="G9" s="11">
        <v>0.36776487839363903</v>
      </c>
      <c r="H9" s="11">
        <v>1.15611911963956E-2</v>
      </c>
      <c r="I9" s="11">
        <v>2.81489132217148E-2</v>
      </c>
    </row>
    <row r="10" spans="2:10" x14ac:dyDescent="0.35">
      <c r="B10" s="14" t="s">
        <v>279</v>
      </c>
      <c r="C10" s="11">
        <v>0.28347062652474198</v>
      </c>
      <c r="D10" s="11">
        <v>0.29062139158366301</v>
      </c>
      <c r="E10" s="11">
        <v>0.31071933180752798</v>
      </c>
      <c r="F10" s="11">
        <v>0.398422391055194</v>
      </c>
      <c r="G10" s="11">
        <v>0.33700765568880903</v>
      </c>
      <c r="H10" s="11">
        <v>3.7744885192354402E-2</v>
      </c>
      <c r="I10" s="11">
        <v>0.20112488490557301</v>
      </c>
    </row>
    <row r="11" spans="2:10" x14ac:dyDescent="0.35">
      <c r="B11" s="14" t="s">
        <v>280</v>
      </c>
      <c r="C11" s="11">
        <v>0.421846079464681</v>
      </c>
      <c r="D11" s="11">
        <v>0.47716695582591301</v>
      </c>
      <c r="E11" s="11">
        <v>0.45215729642096802</v>
      </c>
      <c r="F11" s="11">
        <v>0.31110447291802601</v>
      </c>
      <c r="G11" s="11">
        <v>0.21169021962808701</v>
      </c>
      <c r="H11" s="11">
        <v>0.36474216739842202</v>
      </c>
      <c r="I11" s="11">
        <v>0.62522622554238405</v>
      </c>
    </row>
    <row r="12" spans="2:10" x14ac:dyDescent="0.35">
      <c r="B12" s="14" t="s">
        <v>281</v>
      </c>
      <c r="C12" s="11">
        <v>0.108914436073449</v>
      </c>
      <c r="D12" s="11">
        <v>0.125531898621694</v>
      </c>
      <c r="E12" s="11">
        <v>0.124121203583778</v>
      </c>
      <c r="F12" s="11">
        <v>7.2517637200523496E-2</v>
      </c>
      <c r="G12" s="11">
        <v>6.65990209507904E-2</v>
      </c>
      <c r="H12" s="11">
        <v>0.20252728473328399</v>
      </c>
      <c r="I12" s="11">
        <v>0.107753841772213</v>
      </c>
    </row>
    <row r="13" spans="2:10" x14ac:dyDescent="0.35">
      <c r="B13" s="14" t="s">
        <v>282</v>
      </c>
      <c r="C13" s="11">
        <v>5.97734540494049E-2</v>
      </c>
      <c r="D13" s="11">
        <v>4.3219922297899303E-2</v>
      </c>
      <c r="E13" s="11">
        <v>3.0464138712622199E-2</v>
      </c>
      <c r="F13" s="11">
        <v>2.4667778337630002E-2</v>
      </c>
      <c r="G13" s="11">
        <v>1.6938225338673799E-2</v>
      </c>
      <c r="H13" s="11">
        <v>0.383424471479544</v>
      </c>
      <c r="I13" s="11">
        <v>3.7746134558115998E-2</v>
      </c>
    </row>
    <row r="14" spans="2:10" x14ac:dyDescent="0.35">
      <c r="B14" s="14" t="s">
        <v>283</v>
      </c>
      <c r="C14" s="17">
        <v>0.40946603041246599</v>
      </c>
      <c r="D14" s="17">
        <v>0.35408122325449398</v>
      </c>
      <c r="E14" s="17">
        <v>0.393257361282632</v>
      </c>
      <c r="F14" s="17">
        <v>0.59171011154382003</v>
      </c>
      <c r="G14" s="17">
        <v>0.704772534082448</v>
      </c>
      <c r="H14" s="17">
        <v>4.9306076388749898E-2</v>
      </c>
      <c r="I14" s="17">
        <v>0.22927379812728699</v>
      </c>
    </row>
    <row r="15" spans="2:10" x14ac:dyDescent="0.35">
      <c r="B15" s="14" t="s">
        <v>284</v>
      </c>
      <c r="C15" s="17">
        <v>0.1686878901228539</v>
      </c>
      <c r="D15" s="17">
        <v>0.16875182091959331</v>
      </c>
      <c r="E15" s="17">
        <v>0.1545853422964002</v>
      </c>
      <c r="F15" s="17">
        <v>9.7185415538153491E-2</v>
      </c>
      <c r="G15" s="17">
        <v>8.3537246289464198E-2</v>
      </c>
      <c r="H15" s="17">
        <v>0.58595175621282802</v>
      </c>
      <c r="I15" s="17">
        <v>0.14549997633032902</v>
      </c>
    </row>
    <row r="16" spans="2:10" x14ac:dyDescent="0.35">
      <c r="B16" s="14" t="s">
        <v>217</v>
      </c>
      <c r="C16" s="18">
        <v>0.24077814028961209</v>
      </c>
      <c r="D16" s="18">
        <v>0.18532940233490067</v>
      </c>
      <c r="E16" s="18">
        <v>0.2386720189862318</v>
      </c>
      <c r="F16" s="18">
        <v>0.49452469600566651</v>
      </c>
      <c r="G16" s="18">
        <v>0.62123528779298376</v>
      </c>
      <c r="H16" s="18">
        <v>-0.53664567982407818</v>
      </c>
      <c r="I16" s="18">
        <v>8.377382179695797E-2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74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39</v>
      </c>
      <c r="C9" s="11">
        <v>0.23817558473800601</v>
      </c>
      <c r="D9" s="11">
        <v>0.259030309036476</v>
      </c>
      <c r="E9" s="11">
        <v>0.21668235465412</v>
      </c>
      <c r="F9" s="11">
        <v>0.26675253172737401</v>
      </c>
      <c r="G9" s="11">
        <v>0.17624363449632</v>
      </c>
      <c r="H9" s="11">
        <v>0.32340647085419699</v>
      </c>
      <c r="I9" s="11">
        <v>0.22446892341660299</v>
      </c>
    </row>
    <row r="10" spans="2:10" x14ac:dyDescent="0.35">
      <c r="B10" s="14" t="s">
        <v>40</v>
      </c>
      <c r="C10" s="11">
        <v>0.51940518923329504</v>
      </c>
      <c r="D10" s="11">
        <v>0.54612337983937098</v>
      </c>
      <c r="E10" s="11">
        <v>0.52074000032534495</v>
      </c>
      <c r="F10" s="11">
        <v>0.52539739869881696</v>
      </c>
      <c r="G10" s="11">
        <v>0.49550011292760199</v>
      </c>
      <c r="H10" s="11">
        <v>0.50681459626014003</v>
      </c>
      <c r="I10" s="11">
        <v>0.51141276797744994</v>
      </c>
    </row>
    <row r="11" spans="2:10" x14ac:dyDescent="0.35">
      <c r="B11" s="14" t="s">
        <v>41</v>
      </c>
      <c r="C11" s="11">
        <v>0.143625600304783</v>
      </c>
      <c r="D11" s="11">
        <v>0.12547355384271699</v>
      </c>
      <c r="E11" s="11">
        <v>0.150425981520109</v>
      </c>
      <c r="F11" s="11">
        <v>0.123511954739585</v>
      </c>
      <c r="G11" s="11">
        <v>0.18565197360110899</v>
      </c>
      <c r="H11" s="11">
        <v>0.111562137623955</v>
      </c>
      <c r="I11" s="11">
        <v>0.15429543482927899</v>
      </c>
    </row>
    <row r="12" spans="2:10" x14ac:dyDescent="0.35">
      <c r="B12" s="14" t="s">
        <v>42</v>
      </c>
      <c r="C12" s="11">
        <v>7.2561193459615606E-2</v>
      </c>
      <c r="D12" s="11">
        <v>5.7084225362576797E-2</v>
      </c>
      <c r="E12" s="11">
        <v>8.2306403480770798E-2</v>
      </c>
      <c r="F12" s="11">
        <v>6.3726896302604405E-2</v>
      </c>
      <c r="G12" s="11">
        <v>9.95776018395641E-2</v>
      </c>
      <c r="H12" s="11">
        <v>4.1298481990340898E-2</v>
      </c>
      <c r="I12" s="11">
        <v>7.7990082097183402E-2</v>
      </c>
    </row>
    <row r="13" spans="2:10" x14ac:dyDescent="0.35">
      <c r="B13" s="14" t="s">
        <v>43</v>
      </c>
      <c r="C13" s="11">
        <v>1.8911196892325201E-2</v>
      </c>
      <c r="D13" s="11">
        <v>1.05913149146307E-2</v>
      </c>
      <c r="E13" s="11">
        <v>2.2902037036322199E-2</v>
      </c>
      <c r="F13" s="11">
        <v>1.3571648284305699E-2</v>
      </c>
      <c r="G13" s="11">
        <v>3.0227407117695001E-2</v>
      </c>
      <c r="H13" s="11">
        <v>1.2706117115888E-2</v>
      </c>
      <c r="I13" s="11">
        <v>2.1692103470140899E-2</v>
      </c>
    </row>
    <row r="14" spans="2:10" x14ac:dyDescent="0.35">
      <c r="B14" s="14" t="s">
        <v>73</v>
      </c>
      <c r="C14" s="12">
        <v>7.3212353719747597E-3</v>
      </c>
      <c r="D14" s="12">
        <v>1.6972170042286101E-3</v>
      </c>
      <c r="E14" s="12">
        <v>6.9432229833333503E-3</v>
      </c>
      <c r="F14" s="12">
        <v>7.0395702473143298E-3</v>
      </c>
      <c r="G14" s="12">
        <v>1.27992700177109E-2</v>
      </c>
      <c r="H14" s="12">
        <v>4.2121961554787398E-3</v>
      </c>
      <c r="I14" s="12">
        <v>1.0140688209343799E-2</v>
      </c>
    </row>
    <row r="15" spans="2:10" x14ac:dyDescent="0.35">
      <c r="B15" s="15"/>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10"/>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4" customHeight="1" x14ac:dyDescent="0.35">
      <c r="D2" s="37" t="s">
        <v>393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0.19202349868655799</v>
      </c>
      <c r="D9" s="11">
        <v>0.129506194650929</v>
      </c>
      <c r="E9" s="11">
        <v>0.19905870422621899</v>
      </c>
      <c r="F9" s="11">
        <v>0.33203904593625</v>
      </c>
      <c r="G9" s="11">
        <v>0.356452334897843</v>
      </c>
      <c r="H9" s="11">
        <v>7.3818490544659304E-2</v>
      </c>
      <c r="I9" s="11">
        <v>3.4760830892227E-2</v>
      </c>
    </row>
    <row r="10" spans="2:10" x14ac:dyDescent="0.35">
      <c r="B10" s="14" t="s">
        <v>279</v>
      </c>
      <c r="C10" s="11">
        <v>0.40132666796220501</v>
      </c>
      <c r="D10" s="11">
        <v>0.453684105793561</v>
      </c>
      <c r="E10" s="11">
        <v>0.50560022658428605</v>
      </c>
      <c r="F10" s="11">
        <v>0.48022136552306099</v>
      </c>
      <c r="G10" s="11">
        <v>0.37909204842065403</v>
      </c>
      <c r="H10" s="11">
        <v>0.13032555977209101</v>
      </c>
      <c r="I10" s="11">
        <v>0.30501949436757197</v>
      </c>
    </row>
    <row r="11" spans="2:10" x14ac:dyDescent="0.35">
      <c r="B11" s="14" t="s">
        <v>280</v>
      </c>
      <c r="C11" s="11">
        <v>0.26364967146074297</v>
      </c>
      <c r="D11" s="11">
        <v>0.29315766037597801</v>
      </c>
      <c r="E11" s="11">
        <v>0.20607490848337601</v>
      </c>
      <c r="F11" s="11">
        <v>0.135728344339796</v>
      </c>
      <c r="G11" s="11">
        <v>0.15838128754240199</v>
      </c>
      <c r="H11" s="11">
        <v>0.242862585583109</v>
      </c>
      <c r="I11" s="11">
        <v>0.49918298573736097</v>
      </c>
    </row>
    <row r="12" spans="2:10" x14ac:dyDescent="0.35">
      <c r="B12" s="14" t="s">
        <v>281</v>
      </c>
      <c r="C12" s="11">
        <v>8.4298632903512805E-2</v>
      </c>
      <c r="D12" s="11">
        <v>7.6439117390031494E-2</v>
      </c>
      <c r="E12" s="11">
        <v>6.9560060384269706E-2</v>
      </c>
      <c r="F12" s="11">
        <v>3.9549027066988499E-2</v>
      </c>
      <c r="G12" s="11">
        <v>7.7905841111654398E-2</v>
      </c>
      <c r="H12" s="11">
        <v>0.17222675320973799</v>
      </c>
      <c r="I12" s="11">
        <v>0.117321844362584</v>
      </c>
    </row>
    <row r="13" spans="2:10" x14ac:dyDescent="0.35">
      <c r="B13" s="14" t="s">
        <v>282</v>
      </c>
      <c r="C13" s="11">
        <v>5.8701528986980799E-2</v>
      </c>
      <c r="D13" s="11">
        <v>4.7212921789501497E-2</v>
      </c>
      <c r="E13" s="11">
        <v>1.9706100321849499E-2</v>
      </c>
      <c r="F13" s="11">
        <v>1.2462217133904999E-2</v>
      </c>
      <c r="G13" s="11">
        <v>2.8168488027447199E-2</v>
      </c>
      <c r="H13" s="11">
        <v>0.38076661089040198</v>
      </c>
      <c r="I13" s="11">
        <v>4.3714844640255802E-2</v>
      </c>
    </row>
    <row r="14" spans="2:10" x14ac:dyDescent="0.35">
      <c r="B14" s="14" t="s">
        <v>283</v>
      </c>
      <c r="C14" s="17">
        <v>0.59335016664876306</v>
      </c>
      <c r="D14" s="17">
        <v>0.58319030044448905</v>
      </c>
      <c r="E14" s="17">
        <v>0.70465893081050501</v>
      </c>
      <c r="F14" s="17">
        <v>0.81226041145931105</v>
      </c>
      <c r="G14" s="17">
        <v>0.73554438331849603</v>
      </c>
      <c r="H14" s="17">
        <v>0.20414405031675001</v>
      </c>
      <c r="I14" s="17">
        <v>0.33978032525979901</v>
      </c>
    </row>
    <row r="15" spans="2:10" x14ac:dyDescent="0.35">
      <c r="B15" s="14" t="s">
        <v>284</v>
      </c>
      <c r="C15" s="17">
        <v>0.14300016189049361</v>
      </c>
      <c r="D15" s="17">
        <v>0.12365203917953299</v>
      </c>
      <c r="E15" s="17">
        <v>8.9266160706119202E-2</v>
      </c>
      <c r="F15" s="17">
        <v>5.2011244200893494E-2</v>
      </c>
      <c r="G15" s="17">
        <v>0.1060743291391016</v>
      </c>
      <c r="H15" s="17">
        <v>0.55299336410013999</v>
      </c>
      <c r="I15" s="17">
        <v>0.16103668900283979</v>
      </c>
    </row>
    <row r="16" spans="2:10" x14ac:dyDescent="0.35">
      <c r="B16" s="14" t="s">
        <v>217</v>
      </c>
      <c r="C16" s="18">
        <v>0.45035000475826947</v>
      </c>
      <c r="D16" s="18">
        <v>0.45953826126495606</v>
      </c>
      <c r="E16" s="18">
        <v>0.61539277010438576</v>
      </c>
      <c r="F16" s="18">
        <v>0.76024916725841751</v>
      </c>
      <c r="G16" s="18">
        <v>0.62947005417939439</v>
      </c>
      <c r="H16" s="18">
        <v>-0.34884931378339001</v>
      </c>
      <c r="I16" s="18">
        <v>0.17874363625695922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11"/>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0" customHeight="1" x14ac:dyDescent="0.35">
      <c r="D2" s="37" t="s">
        <v>394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0.140327343881363</v>
      </c>
      <c r="D9" s="11">
        <v>6.7643757994201595E-2</v>
      </c>
      <c r="E9" s="11">
        <v>6.62067096026146E-2</v>
      </c>
      <c r="F9" s="11">
        <v>5.0175480134138299E-2</v>
      </c>
      <c r="G9" s="11">
        <v>0.33657972598459002</v>
      </c>
      <c r="H9" s="11">
        <v>0.55333947635984904</v>
      </c>
      <c r="I9" s="11">
        <v>5.2744582852429001E-2</v>
      </c>
    </row>
    <row r="10" spans="2:10" x14ac:dyDescent="0.35">
      <c r="B10" s="14" t="s">
        <v>279</v>
      </c>
      <c r="C10" s="11">
        <v>0.25813941430211401</v>
      </c>
      <c r="D10" s="11">
        <v>0.25686783389858697</v>
      </c>
      <c r="E10" s="11">
        <v>0.272511866172849</v>
      </c>
      <c r="F10" s="11">
        <v>0.12827315856914501</v>
      </c>
      <c r="G10" s="11">
        <v>0.34969473364829101</v>
      </c>
      <c r="H10" s="11">
        <v>0.25071930077843402</v>
      </c>
      <c r="I10" s="11">
        <v>0.30483706844013397</v>
      </c>
    </row>
    <row r="11" spans="2:10" x14ac:dyDescent="0.35">
      <c r="B11" s="14" t="s">
        <v>280</v>
      </c>
      <c r="C11" s="11">
        <v>0.39190961447483103</v>
      </c>
      <c r="D11" s="11">
        <v>0.462379731395206</v>
      </c>
      <c r="E11" s="11">
        <v>0.42562192246312502</v>
      </c>
      <c r="F11" s="11">
        <v>0.36137813173723199</v>
      </c>
      <c r="G11" s="11">
        <v>0.21256908599360599</v>
      </c>
      <c r="H11" s="11">
        <v>0.15181480308249701</v>
      </c>
      <c r="I11" s="11">
        <v>0.553218911131094</v>
      </c>
    </row>
    <row r="12" spans="2:10" x14ac:dyDescent="0.35">
      <c r="B12" s="14" t="s">
        <v>281</v>
      </c>
      <c r="C12" s="11">
        <v>0.157486726496602</v>
      </c>
      <c r="D12" s="11">
        <v>0.17303051144762299</v>
      </c>
      <c r="E12" s="11">
        <v>0.190629148594256</v>
      </c>
      <c r="F12" s="11">
        <v>0.32620573276718101</v>
      </c>
      <c r="G12" s="11">
        <v>7.3526905863275802E-2</v>
      </c>
      <c r="H12" s="11">
        <v>2.4803999084462101E-2</v>
      </c>
      <c r="I12" s="11">
        <v>6.6283417680905496E-2</v>
      </c>
    </row>
    <row r="13" spans="2:10" x14ac:dyDescent="0.35">
      <c r="B13" s="14" t="s">
        <v>282</v>
      </c>
      <c r="C13" s="11">
        <v>5.2136900845090199E-2</v>
      </c>
      <c r="D13" s="11">
        <v>4.0078165264381897E-2</v>
      </c>
      <c r="E13" s="11">
        <v>4.5030353167155597E-2</v>
      </c>
      <c r="F13" s="11">
        <v>0.13396749679230299</v>
      </c>
      <c r="G13" s="11">
        <v>2.76295485102377E-2</v>
      </c>
      <c r="H13" s="11">
        <v>1.9322420694758601E-2</v>
      </c>
      <c r="I13" s="11">
        <v>2.29160198954373E-2</v>
      </c>
    </row>
    <row r="14" spans="2:10" x14ac:dyDescent="0.35">
      <c r="B14" s="14" t="s">
        <v>283</v>
      </c>
      <c r="C14" s="17">
        <v>0.39846675818347699</v>
      </c>
      <c r="D14" s="17">
        <v>0.324511591892789</v>
      </c>
      <c r="E14" s="17">
        <v>0.33871857577546399</v>
      </c>
      <c r="F14" s="17">
        <v>0.17844863870328401</v>
      </c>
      <c r="G14" s="17">
        <v>0.68627445963288103</v>
      </c>
      <c r="H14" s="17">
        <v>0.804058777138283</v>
      </c>
      <c r="I14" s="17">
        <v>0.35758165129256297</v>
      </c>
    </row>
    <row r="15" spans="2:10" x14ac:dyDescent="0.35">
      <c r="B15" s="14" t="s">
        <v>284</v>
      </c>
      <c r="C15" s="17">
        <v>0.20962362734169221</v>
      </c>
      <c r="D15" s="17">
        <v>0.2131086767120049</v>
      </c>
      <c r="E15" s="17">
        <v>0.23565950176141159</v>
      </c>
      <c r="F15" s="17">
        <v>0.46017322955948403</v>
      </c>
      <c r="G15" s="17">
        <v>0.1011564543735135</v>
      </c>
      <c r="H15" s="17">
        <v>4.4126419779220702E-2</v>
      </c>
      <c r="I15" s="17">
        <v>8.9199437576342799E-2</v>
      </c>
    </row>
    <row r="16" spans="2:10" x14ac:dyDescent="0.35">
      <c r="B16" s="14" t="s">
        <v>217</v>
      </c>
      <c r="C16" s="18">
        <v>0.18884313084178478</v>
      </c>
      <c r="D16" s="18">
        <v>0.1114029151807841</v>
      </c>
      <c r="E16" s="18">
        <v>0.1030590740140524</v>
      </c>
      <c r="F16" s="18">
        <v>-0.28172459085620005</v>
      </c>
      <c r="G16" s="18">
        <v>0.58511800525936752</v>
      </c>
      <c r="H16" s="18">
        <v>0.75993235735906228</v>
      </c>
      <c r="I16" s="18">
        <v>0.26838221371622017</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12"/>
  <dimension ref="B2:N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14" width="20.7265625" customWidth="1"/>
  </cols>
  <sheetData>
    <row r="2" spans="2:14" ht="40" customHeight="1" x14ac:dyDescent="0.35">
      <c r="D2" s="37" t="s">
        <v>474</v>
      </c>
      <c r="E2" s="31"/>
      <c r="F2" s="31"/>
      <c r="G2" s="31"/>
      <c r="H2" s="31"/>
      <c r="I2" s="31"/>
      <c r="J2" s="31"/>
      <c r="K2" s="31"/>
      <c r="L2" s="31"/>
      <c r="M2" s="31"/>
      <c r="N2" s="31"/>
    </row>
    <row r="6" spans="2:14" ht="58" x14ac:dyDescent="0.35">
      <c r="B6" s="16" t="s">
        <v>13</v>
      </c>
      <c r="C6" s="16" t="s">
        <v>395</v>
      </c>
      <c r="D6" s="16" t="s">
        <v>396</v>
      </c>
      <c r="E6" s="16" t="s">
        <v>397</v>
      </c>
      <c r="F6" s="16" t="s">
        <v>398</v>
      </c>
      <c r="G6" s="16" t="s">
        <v>399</v>
      </c>
      <c r="H6" s="16" t="s">
        <v>400</v>
      </c>
      <c r="I6" s="16" t="s">
        <v>401</v>
      </c>
      <c r="J6" s="16" t="s">
        <v>402</v>
      </c>
      <c r="K6" s="16" t="s">
        <v>403</v>
      </c>
      <c r="L6" s="16" t="s">
        <v>404</v>
      </c>
      <c r="M6" s="16" t="s">
        <v>405</v>
      </c>
    </row>
    <row r="7" spans="2:14" x14ac:dyDescent="0.35">
      <c r="B7" s="14" t="s">
        <v>406</v>
      </c>
      <c r="C7" s="11">
        <v>0.18023519029851301</v>
      </c>
      <c r="D7" s="11">
        <v>0.287917079093366</v>
      </c>
      <c r="E7" s="11">
        <v>8.2276773244276694E-2</v>
      </c>
      <c r="F7" s="11">
        <v>0.151127170721823</v>
      </c>
      <c r="G7" s="11">
        <v>0.28216350946810898</v>
      </c>
      <c r="H7" s="11">
        <v>0.124360454547218</v>
      </c>
      <c r="I7" s="11">
        <v>0.11325064960026</v>
      </c>
      <c r="J7" s="11">
        <v>4.5535249388090303E-2</v>
      </c>
      <c r="K7" s="11">
        <v>0.13044589869852799</v>
      </c>
      <c r="L7" s="11">
        <v>0.61425880757151996</v>
      </c>
      <c r="M7" s="11">
        <v>6.2310204702544898E-2</v>
      </c>
    </row>
    <row r="8" spans="2:14" x14ac:dyDescent="0.35">
      <c r="B8" s="14" t="s">
        <v>407</v>
      </c>
      <c r="C8" s="11">
        <v>0.101314534594902</v>
      </c>
      <c r="D8" s="11">
        <v>5.1670842181785498E-2</v>
      </c>
      <c r="E8" s="11">
        <v>3.6617808764971602E-2</v>
      </c>
      <c r="F8" s="11">
        <v>3.7104575583167897E-2</v>
      </c>
      <c r="G8" s="11">
        <v>6.5866085469288196E-2</v>
      </c>
      <c r="H8" s="11">
        <v>4.2433721663424601E-2</v>
      </c>
      <c r="I8" s="11">
        <v>3.8600101281454101E-2</v>
      </c>
      <c r="J8" s="11">
        <v>3.8719264627935797E-2</v>
      </c>
      <c r="K8" s="11">
        <v>0.132162331088161</v>
      </c>
      <c r="L8" s="11">
        <v>4.9322898195207701E-2</v>
      </c>
      <c r="M8" s="11">
        <v>3.88243395339984E-2</v>
      </c>
    </row>
    <row r="9" spans="2:14" x14ac:dyDescent="0.35">
      <c r="B9" s="14" t="s">
        <v>408</v>
      </c>
      <c r="C9" s="11">
        <v>7.6052563865673203E-2</v>
      </c>
      <c r="D9" s="11">
        <v>0.35731470209926403</v>
      </c>
      <c r="E9" s="11">
        <v>0.59364027430841204</v>
      </c>
      <c r="F9" s="11">
        <v>0.26445469606658201</v>
      </c>
      <c r="G9" s="11">
        <v>6.8042115218663907E-2</v>
      </c>
      <c r="H9" s="11">
        <v>0.14134597039058799</v>
      </c>
      <c r="I9" s="11">
        <v>7.2964919164081404E-2</v>
      </c>
      <c r="J9" s="11">
        <v>0.41962701658380802</v>
      </c>
      <c r="K9" s="11">
        <v>5.7122855574707199E-2</v>
      </c>
      <c r="L9" s="11">
        <v>3.9819662140429701E-2</v>
      </c>
      <c r="M9" s="11">
        <v>0.26846129773490501</v>
      </c>
    </row>
    <row r="10" spans="2:14" x14ac:dyDescent="0.35">
      <c r="B10" s="14" t="s">
        <v>409</v>
      </c>
      <c r="C10" s="11">
        <v>0.32746995163619003</v>
      </c>
      <c r="D10" s="11">
        <v>4.52970715625143E-2</v>
      </c>
      <c r="E10" s="11">
        <v>4.8567908945806697E-2</v>
      </c>
      <c r="F10" s="11">
        <v>7.6003050594933994E-2</v>
      </c>
      <c r="G10" s="11">
        <v>0.194315525439894</v>
      </c>
      <c r="H10" s="11">
        <v>9.5557889527204898E-2</v>
      </c>
      <c r="I10" s="11">
        <v>8.0580417930571996E-2</v>
      </c>
      <c r="J10" s="11">
        <v>6.3608673322242001E-2</v>
      </c>
      <c r="K10" s="11">
        <v>0.15884863564475599</v>
      </c>
      <c r="L10" s="11">
        <v>4.4593514177111798E-2</v>
      </c>
      <c r="M10" s="11">
        <v>7.6698080518920506E-2</v>
      </c>
    </row>
    <row r="11" spans="2:14" x14ac:dyDescent="0.35">
      <c r="B11" s="14" t="s">
        <v>410</v>
      </c>
      <c r="C11" s="11">
        <v>0.194207972063212</v>
      </c>
      <c r="D11" s="11">
        <v>0.164438938450813</v>
      </c>
      <c r="E11" s="11">
        <v>0.14903964824917701</v>
      </c>
      <c r="F11" s="11">
        <v>0.323830934040926</v>
      </c>
      <c r="G11" s="11">
        <v>0.27352310563896998</v>
      </c>
      <c r="H11" s="11">
        <v>0.43831958564274798</v>
      </c>
      <c r="I11" s="11">
        <v>0.53448554588473396</v>
      </c>
      <c r="J11" s="11">
        <v>0.33038502832551198</v>
      </c>
      <c r="K11" s="11">
        <v>0.39741996266216401</v>
      </c>
      <c r="L11" s="11">
        <v>0.103073884030354</v>
      </c>
      <c r="M11" s="11">
        <v>0.42721294354188799</v>
      </c>
    </row>
    <row r="12" spans="2:14" x14ac:dyDescent="0.35">
      <c r="B12" s="14" t="s">
        <v>411</v>
      </c>
      <c r="C12" s="11">
        <v>2.9020911124384801E-2</v>
      </c>
      <c r="D12" s="11">
        <v>1.7671292106529901E-2</v>
      </c>
      <c r="E12" s="11">
        <v>1.88381466993588E-2</v>
      </c>
      <c r="F12" s="11">
        <v>2.31722722979779E-2</v>
      </c>
      <c r="G12" s="11">
        <v>1.9190837065144E-2</v>
      </c>
      <c r="H12" s="11">
        <v>3.55009561335006E-2</v>
      </c>
      <c r="I12" s="11">
        <v>5.4405520395969097E-2</v>
      </c>
      <c r="J12" s="11">
        <v>1.91446145861877E-2</v>
      </c>
      <c r="K12" s="11">
        <v>2.10563718336911E-2</v>
      </c>
      <c r="L12" s="11">
        <v>6.0541733019169097E-2</v>
      </c>
      <c r="M12" s="11">
        <v>2.5631092767600502E-2</v>
      </c>
    </row>
    <row r="13" spans="2:14" x14ac:dyDescent="0.35">
      <c r="B13" s="14" t="s">
        <v>49</v>
      </c>
      <c r="C13" s="11">
        <v>9.1698876417125402E-2</v>
      </c>
      <c r="D13" s="11">
        <v>7.5690074505727095E-2</v>
      </c>
      <c r="E13" s="11">
        <v>7.1019439787996894E-2</v>
      </c>
      <c r="F13" s="11">
        <v>0.12430730069458901</v>
      </c>
      <c r="G13" s="11">
        <v>9.6898821699931206E-2</v>
      </c>
      <c r="H13" s="11">
        <v>0.122481422095316</v>
      </c>
      <c r="I13" s="11">
        <v>0.105712845742929</v>
      </c>
      <c r="J13" s="11">
        <v>8.2980153166224702E-2</v>
      </c>
      <c r="K13" s="11">
        <v>0.102943944497992</v>
      </c>
      <c r="L13" s="11">
        <v>8.8389500866207907E-2</v>
      </c>
      <c r="M13" s="11">
        <v>0.100862041200142</v>
      </c>
    </row>
    <row r="14" spans="2:14" x14ac:dyDescent="0.35">
      <c r="B14" s="15"/>
      <c r="C14" s="15"/>
      <c r="D14" s="15"/>
      <c r="E14" s="15"/>
      <c r="F14" s="15"/>
      <c r="G14" s="15"/>
      <c r="H14" s="15"/>
      <c r="I14" s="15"/>
      <c r="J14" s="15"/>
      <c r="K14" s="15"/>
      <c r="L14" s="15"/>
      <c r="M14" s="15"/>
    </row>
    <row r="15" spans="2:14" x14ac:dyDescent="0.35">
      <c r="B15" t="s">
        <v>27</v>
      </c>
    </row>
    <row r="16" spans="2:14" x14ac:dyDescent="0.35">
      <c r="B16" t="s">
        <v>28</v>
      </c>
    </row>
    <row r="20" spans="2:2" x14ac:dyDescent="0.35">
      <c r="B20" s="4" t="str">
        <f>HYPERLINK("#'Contents'!A1", "Return to Contents")</f>
        <v>Return to Contents</v>
      </c>
    </row>
  </sheetData>
  <mergeCells count="1">
    <mergeCell ref="D2:N2"/>
  </mergeCells>
  <pageMargins left="0.7" right="0.7" top="0.75" bottom="0.75" header="0.3" footer="0.3"/>
  <pageSetup paperSize="9" orientation="portrait" horizontalDpi="300" verticalDpi="300"/>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13"/>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04.25" customHeight="1" x14ac:dyDescent="0.35">
      <c r="D2" s="37" t="s">
        <v>412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0.18023519029851301</v>
      </c>
      <c r="D9" s="11">
        <v>0.21359900621051001</v>
      </c>
      <c r="E9" s="11">
        <v>0.18520855699650099</v>
      </c>
      <c r="F9" s="11">
        <v>0.19052869766163</v>
      </c>
      <c r="G9" s="11">
        <v>0.17937154439738401</v>
      </c>
      <c r="H9" s="11">
        <v>0.14398623228729801</v>
      </c>
      <c r="I9" s="11">
        <v>0.151478737145673</v>
      </c>
    </row>
    <row r="10" spans="2:10" x14ac:dyDescent="0.35">
      <c r="B10" s="14" t="s">
        <v>407</v>
      </c>
      <c r="C10" s="11">
        <v>0.101314534594902</v>
      </c>
      <c r="D10" s="11">
        <v>7.9606928003673402E-2</v>
      </c>
      <c r="E10" s="11">
        <v>9.4291898715934297E-2</v>
      </c>
      <c r="F10" s="11">
        <v>7.8078493326131204E-2</v>
      </c>
      <c r="G10" s="11">
        <v>0.14725866316585101</v>
      </c>
      <c r="H10" s="11">
        <v>6.0691044138995502E-2</v>
      </c>
      <c r="I10" s="11">
        <v>0.13186489628769901</v>
      </c>
    </row>
    <row r="11" spans="2:10" x14ac:dyDescent="0.35">
      <c r="B11" s="14" t="s">
        <v>408</v>
      </c>
      <c r="C11" s="11">
        <v>7.6052563865673203E-2</v>
      </c>
      <c r="D11" s="11">
        <v>7.3694739237196299E-2</v>
      </c>
      <c r="E11" s="11">
        <v>5.3845580792405201E-2</v>
      </c>
      <c r="F11" s="11">
        <v>6.3751670373215302E-2</v>
      </c>
      <c r="G11" s="11">
        <v>0.13283870922970301</v>
      </c>
      <c r="H11" s="11">
        <v>7.4817008411907901E-2</v>
      </c>
      <c r="I11" s="11">
        <v>7.0137010361610699E-2</v>
      </c>
    </row>
    <row r="12" spans="2:10" x14ac:dyDescent="0.35">
      <c r="B12" s="14" t="s">
        <v>409</v>
      </c>
      <c r="C12" s="11">
        <v>0.32746995163619003</v>
      </c>
      <c r="D12" s="11">
        <v>0.37431070968902502</v>
      </c>
      <c r="E12" s="11">
        <v>0.37464494771557799</v>
      </c>
      <c r="F12" s="11">
        <v>0.39449709281872097</v>
      </c>
      <c r="G12" s="11">
        <v>0.26211364404253101</v>
      </c>
      <c r="H12" s="11">
        <v>0.32310592802386801</v>
      </c>
      <c r="I12" s="11">
        <v>0.22696711502584199</v>
      </c>
    </row>
    <row r="13" spans="2:10" x14ac:dyDescent="0.35">
      <c r="B13" s="14" t="s">
        <v>410</v>
      </c>
      <c r="C13" s="11">
        <v>0.194207972063212</v>
      </c>
      <c r="D13" s="11">
        <v>0.18606463590900699</v>
      </c>
      <c r="E13" s="11">
        <v>0.22845026368751001</v>
      </c>
      <c r="F13" s="11">
        <v>0.21961357254413599</v>
      </c>
      <c r="G13" s="11">
        <v>0.22052023854375699</v>
      </c>
      <c r="H13" s="11">
        <v>0.1208276953817</v>
      </c>
      <c r="I13" s="11">
        <v>0.154590817529838</v>
      </c>
    </row>
    <row r="14" spans="2:10" x14ac:dyDescent="0.35">
      <c r="B14" s="14" t="s">
        <v>411</v>
      </c>
      <c r="C14" s="11">
        <v>2.9020911124384801E-2</v>
      </c>
      <c r="D14" s="11">
        <v>2.1616778783973199E-2</v>
      </c>
      <c r="E14" s="11">
        <v>6.7845968425930903E-3</v>
      </c>
      <c r="F14" s="11">
        <v>9.3655083092836593E-3</v>
      </c>
      <c r="G14" s="11">
        <v>1.9679880040694601E-2</v>
      </c>
      <c r="H14" s="11">
        <v>0.142213586630491</v>
      </c>
      <c r="I14" s="11">
        <v>3.7095282449872702E-2</v>
      </c>
    </row>
    <row r="15" spans="2:10" x14ac:dyDescent="0.35">
      <c r="B15" s="14" t="s">
        <v>49</v>
      </c>
      <c r="C15" s="12">
        <v>9.1698876417125402E-2</v>
      </c>
      <c r="D15" s="12">
        <v>5.1107202166615698E-2</v>
      </c>
      <c r="E15" s="12">
        <v>5.6774155249478403E-2</v>
      </c>
      <c r="F15" s="12">
        <v>4.4164964966882103E-2</v>
      </c>
      <c r="G15" s="12">
        <v>3.8217320580078699E-2</v>
      </c>
      <c r="H15" s="12">
        <v>0.13435850512573899</v>
      </c>
      <c r="I15" s="12">
        <v>0.22786614119946599</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14"/>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19.25" customHeight="1" x14ac:dyDescent="0.35">
      <c r="D2" s="37" t="s">
        <v>413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0.287917079093366</v>
      </c>
      <c r="D9" s="11">
        <v>0.30319286618699498</v>
      </c>
      <c r="E9" s="11">
        <v>0.293548790500539</v>
      </c>
      <c r="F9" s="11">
        <v>0.35183450514604298</v>
      </c>
      <c r="G9" s="11">
        <v>0.270205675476624</v>
      </c>
      <c r="H9" s="11">
        <v>0.246838890267251</v>
      </c>
      <c r="I9" s="11">
        <v>0.23779771788800499</v>
      </c>
    </row>
    <row r="10" spans="2:10" x14ac:dyDescent="0.35">
      <c r="B10" s="14" t="s">
        <v>407</v>
      </c>
      <c r="C10" s="11">
        <v>5.1670842181785498E-2</v>
      </c>
      <c r="D10" s="11">
        <v>3.5109270510739497E-2</v>
      </c>
      <c r="E10" s="11">
        <v>3.6155197761723198E-2</v>
      </c>
      <c r="F10" s="11">
        <v>2.9206798776282301E-2</v>
      </c>
      <c r="G10" s="11">
        <v>0.110565868277298</v>
      </c>
      <c r="H10" s="11">
        <v>2.9195187370182001E-2</v>
      </c>
      <c r="I10" s="11">
        <v>6.8410882599752698E-2</v>
      </c>
    </row>
    <row r="11" spans="2:10" x14ac:dyDescent="0.35">
      <c r="B11" s="14" t="s">
        <v>408</v>
      </c>
      <c r="C11" s="11">
        <v>0.35731470209926403</v>
      </c>
      <c r="D11" s="11">
        <v>0.427652800702714</v>
      </c>
      <c r="E11" s="11">
        <v>0.435060522920654</v>
      </c>
      <c r="F11" s="11">
        <v>0.37782311482008701</v>
      </c>
      <c r="G11" s="11">
        <v>0.23350969230507501</v>
      </c>
      <c r="H11" s="11">
        <v>0.39897572295432798</v>
      </c>
      <c r="I11" s="11">
        <v>0.27524592869145598</v>
      </c>
    </row>
    <row r="12" spans="2:10" x14ac:dyDescent="0.35">
      <c r="B12" s="14" t="s">
        <v>409</v>
      </c>
      <c r="C12" s="11">
        <v>4.52970715625143E-2</v>
      </c>
      <c r="D12" s="11">
        <v>2.0542180094907301E-2</v>
      </c>
      <c r="E12" s="11">
        <v>2.6224212262029999E-2</v>
      </c>
      <c r="F12" s="11">
        <v>2.4306882636644801E-2</v>
      </c>
      <c r="G12" s="11">
        <v>0.13182257447326701</v>
      </c>
      <c r="H12" s="11">
        <v>1.0009354996216101E-2</v>
      </c>
      <c r="I12" s="11">
        <v>5.6213886099949699E-2</v>
      </c>
    </row>
    <row r="13" spans="2:10" x14ac:dyDescent="0.35">
      <c r="B13" s="14" t="s">
        <v>410</v>
      </c>
      <c r="C13" s="11">
        <v>0.164438938450813</v>
      </c>
      <c r="D13" s="11">
        <v>0.170497419540661</v>
      </c>
      <c r="E13" s="11">
        <v>0.17014750001171</v>
      </c>
      <c r="F13" s="11">
        <v>0.18929069083262101</v>
      </c>
      <c r="G13" s="11">
        <v>0.20986257081485701</v>
      </c>
      <c r="H13" s="11">
        <v>9.7379871476612007E-2</v>
      </c>
      <c r="I13" s="11">
        <v>0.12372312772577899</v>
      </c>
    </row>
    <row r="14" spans="2:10" x14ac:dyDescent="0.35">
      <c r="B14" s="14" t="s">
        <v>411</v>
      </c>
      <c r="C14" s="11">
        <v>1.7671292106529901E-2</v>
      </c>
      <c r="D14" s="11">
        <v>5.1389169177623196E-3</v>
      </c>
      <c r="E14" s="11">
        <v>4.6343418680511702E-3</v>
      </c>
      <c r="F14" s="11">
        <v>3.3281487676879002E-3</v>
      </c>
      <c r="G14" s="11">
        <v>9.7576424728914798E-3</v>
      </c>
      <c r="H14" s="11">
        <v>0.10630348629228401</v>
      </c>
      <c r="I14" s="11">
        <v>2.51698571671857E-2</v>
      </c>
    </row>
    <row r="15" spans="2:10" x14ac:dyDescent="0.35">
      <c r="B15" s="14" t="s">
        <v>49</v>
      </c>
      <c r="C15" s="12">
        <v>7.5690074505727095E-2</v>
      </c>
      <c r="D15" s="12">
        <v>3.7866546046220799E-2</v>
      </c>
      <c r="E15" s="12">
        <v>3.4229434675293199E-2</v>
      </c>
      <c r="F15" s="12">
        <v>2.4209859020634002E-2</v>
      </c>
      <c r="G15" s="12">
        <v>3.4275976179987101E-2</v>
      </c>
      <c r="H15" s="12">
        <v>0.111297486643127</v>
      </c>
      <c r="I15" s="12">
        <v>0.213438599827872</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15"/>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11" customHeight="1" x14ac:dyDescent="0.35">
      <c r="D2" s="37" t="s">
        <v>414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8.2276773244276694E-2</v>
      </c>
      <c r="D9" s="11">
        <v>5.0793337717214899E-2</v>
      </c>
      <c r="E9" s="11">
        <v>5.0784108029159697E-2</v>
      </c>
      <c r="F9" s="11">
        <v>8.0176256977242899E-2</v>
      </c>
      <c r="G9" s="11">
        <v>0.15325556364739401</v>
      </c>
      <c r="H9" s="11">
        <v>4.90854447881671E-2</v>
      </c>
      <c r="I9" s="11">
        <v>0.10358840599546</v>
      </c>
    </row>
    <row r="10" spans="2:10" x14ac:dyDescent="0.35">
      <c r="B10" s="14" t="s">
        <v>407</v>
      </c>
      <c r="C10" s="11">
        <v>3.6617808764971602E-2</v>
      </c>
      <c r="D10" s="11">
        <v>1.06548462814456E-2</v>
      </c>
      <c r="E10" s="11">
        <v>1.70864241108508E-2</v>
      </c>
      <c r="F10" s="11">
        <v>1.44890662473918E-2</v>
      </c>
      <c r="G10" s="11">
        <v>0.12492507365584</v>
      </c>
      <c r="H10" s="11">
        <v>0</v>
      </c>
      <c r="I10" s="11">
        <v>4.9346838660791398E-2</v>
      </c>
    </row>
    <row r="11" spans="2:10" x14ac:dyDescent="0.35">
      <c r="B11" s="14" t="s">
        <v>408</v>
      </c>
      <c r="C11" s="11">
        <v>0.59364027430841204</v>
      </c>
      <c r="D11" s="11">
        <v>0.72952134200596597</v>
      </c>
      <c r="E11" s="11">
        <v>0.724372670023397</v>
      </c>
      <c r="F11" s="11">
        <v>0.68277290612866504</v>
      </c>
      <c r="G11" s="11">
        <v>0.34428904301728303</v>
      </c>
      <c r="H11" s="11">
        <v>0.67570520044540505</v>
      </c>
      <c r="I11" s="11">
        <v>0.413571640216162</v>
      </c>
    </row>
    <row r="12" spans="2:10" x14ac:dyDescent="0.35">
      <c r="B12" s="14" t="s">
        <v>409</v>
      </c>
      <c r="C12" s="11">
        <v>4.8567908945806697E-2</v>
      </c>
      <c r="D12" s="11">
        <v>2.1147652366257499E-2</v>
      </c>
      <c r="E12" s="11">
        <v>2.6014272961703101E-2</v>
      </c>
      <c r="F12" s="11">
        <v>2.4039368946842599E-2</v>
      </c>
      <c r="G12" s="11">
        <v>0.14399147678690499</v>
      </c>
      <c r="H12" s="11">
        <v>9.6879753461838105E-3</v>
      </c>
      <c r="I12" s="11">
        <v>6.3460921957386104E-2</v>
      </c>
    </row>
    <row r="13" spans="2:10" x14ac:dyDescent="0.35">
      <c r="B13" s="14" t="s">
        <v>410</v>
      </c>
      <c r="C13" s="11">
        <v>0.14903964824917701</v>
      </c>
      <c r="D13" s="11">
        <v>0.14526140018082401</v>
      </c>
      <c r="E13" s="11">
        <v>0.15066364098054399</v>
      </c>
      <c r="F13" s="11">
        <v>0.168789707283098</v>
      </c>
      <c r="G13" s="11">
        <v>0.18816255972146501</v>
      </c>
      <c r="H13" s="11">
        <v>7.3129713716076905E-2</v>
      </c>
      <c r="I13" s="11">
        <v>0.133846110742665</v>
      </c>
    </row>
    <row r="14" spans="2:10" x14ac:dyDescent="0.35">
      <c r="B14" s="14" t="s">
        <v>411</v>
      </c>
      <c r="C14" s="11">
        <v>1.88381466993588E-2</v>
      </c>
      <c r="D14" s="11">
        <v>5.6427504145380699E-3</v>
      </c>
      <c r="E14" s="11">
        <v>1.0271825196794401E-3</v>
      </c>
      <c r="F14" s="11">
        <v>1.9807642907980799E-3</v>
      </c>
      <c r="G14" s="11">
        <v>1.54693279225325E-2</v>
      </c>
      <c r="H14" s="11">
        <v>0.10137707580043299</v>
      </c>
      <c r="I14" s="11">
        <v>3.2992152170312102E-2</v>
      </c>
    </row>
    <row r="15" spans="2:10" x14ac:dyDescent="0.35">
      <c r="B15" s="14" t="s">
        <v>49</v>
      </c>
      <c r="C15" s="12">
        <v>7.1019439787996894E-2</v>
      </c>
      <c r="D15" s="12">
        <v>3.6978671033753699E-2</v>
      </c>
      <c r="E15" s="12">
        <v>3.0051701374665601E-2</v>
      </c>
      <c r="F15" s="12">
        <v>2.7751930125961E-2</v>
      </c>
      <c r="G15" s="12">
        <v>2.99069552485801E-2</v>
      </c>
      <c r="H15" s="12">
        <v>9.1014589903733498E-2</v>
      </c>
      <c r="I15" s="12">
        <v>0.20319393025722299</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6"/>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00.5" customHeight="1" x14ac:dyDescent="0.35">
      <c r="D2" s="37" t="s">
        <v>415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0.151127170721823</v>
      </c>
      <c r="D9" s="11">
        <v>0.14299637848826699</v>
      </c>
      <c r="E9" s="11">
        <v>0.138972655084831</v>
      </c>
      <c r="F9" s="11">
        <v>0.16456876118727901</v>
      </c>
      <c r="G9" s="11">
        <v>0.184885794817986</v>
      </c>
      <c r="H9" s="11">
        <v>0.125091394144666</v>
      </c>
      <c r="I9" s="11">
        <v>0.14294143366595399</v>
      </c>
    </row>
    <row r="10" spans="2:10" x14ac:dyDescent="0.35">
      <c r="B10" s="14" t="s">
        <v>407</v>
      </c>
      <c r="C10" s="11">
        <v>3.7104575583167897E-2</v>
      </c>
      <c r="D10" s="11">
        <v>1.7181240678068501E-2</v>
      </c>
      <c r="E10" s="11">
        <v>3.0307747808524101E-2</v>
      </c>
      <c r="F10" s="11">
        <v>3.1821369739009203E-2</v>
      </c>
      <c r="G10" s="11">
        <v>7.9394832156323494E-2</v>
      </c>
      <c r="H10" s="11">
        <v>4.9836423306112501E-3</v>
      </c>
      <c r="I10" s="11">
        <v>4.8118392215013003E-2</v>
      </c>
    </row>
    <row r="11" spans="2:10" x14ac:dyDescent="0.35">
      <c r="B11" s="14" t="s">
        <v>408</v>
      </c>
      <c r="C11" s="11">
        <v>0.26445469606658201</v>
      </c>
      <c r="D11" s="11">
        <v>0.34016308247638899</v>
      </c>
      <c r="E11" s="11">
        <v>0.30002893228092697</v>
      </c>
      <c r="F11" s="11">
        <v>0.288751586647851</v>
      </c>
      <c r="G11" s="11">
        <v>0.172198730118795</v>
      </c>
      <c r="H11" s="11">
        <v>0.29383208216325601</v>
      </c>
      <c r="I11" s="11">
        <v>0.19634682057167999</v>
      </c>
    </row>
    <row r="12" spans="2:10" x14ac:dyDescent="0.35">
      <c r="B12" s="14" t="s">
        <v>409</v>
      </c>
      <c r="C12" s="11">
        <v>7.6003050594933994E-2</v>
      </c>
      <c r="D12" s="11">
        <v>3.2212216395623099E-2</v>
      </c>
      <c r="E12" s="11">
        <v>6.7880196228593204E-2</v>
      </c>
      <c r="F12" s="11">
        <v>5.2152509641673901E-2</v>
      </c>
      <c r="G12" s="11">
        <v>0.1890702663246</v>
      </c>
      <c r="H12" s="11">
        <v>2.0498216493142599E-2</v>
      </c>
      <c r="I12" s="11">
        <v>8.4597517700633701E-2</v>
      </c>
    </row>
    <row r="13" spans="2:10" x14ac:dyDescent="0.35">
      <c r="B13" s="14" t="s">
        <v>410</v>
      </c>
      <c r="C13" s="11">
        <v>0.323830934040926</v>
      </c>
      <c r="D13" s="11">
        <v>0.361314818696573</v>
      </c>
      <c r="E13" s="11">
        <v>0.36614620443243001</v>
      </c>
      <c r="F13" s="11">
        <v>0.39797231799708999</v>
      </c>
      <c r="G13" s="11">
        <v>0.31247600543076298</v>
      </c>
      <c r="H13" s="11">
        <v>0.19756363645345301</v>
      </c>
      <c r="I13" s="11">
        <v>0.23873394028852399</v>
      </c>
    </row>
    <row r="14" spans="2:10" x14ac:dyDescent="0.35">
      <c r="B14" s="14" t="s">
        <v>411</v>
      </c>
      <c r="C14" s="11">
        <v>2.31722722979779E-2</v>
      </c>
      <c r="D14" s="11">
        <v>8.9628857113256497E-3</v>
      </c>
      <c r="E14" s="11">
        <v>3.3808811984168499E-3</v>
      </c>
      <c r="F14" s="11">
        <v>3.7083731949669701E-3</v>
      </c>
      <c r="G14" s="11">
        <v>1.9303885661102901E-2</v>
      </c>
      <c r="H14" s="11">
        <v>0.14929773689919401</v>
      </c>
      <c r="I14" s="11">
        <v>2.5555013545412002E-2</v>
      </c>
    </row>
    <row r="15" spans="2:10" x14ac:dyDescent="0.35">
      <c r="B15" s="14" t="s">
        <v>49</v>
      </c>
      <c r="C15" s="12">
        <v>0.12430730069458901</v>
      </c>
      <c r="D15" s="12">
        <v>9.71693775537536E-2</v>
      </c>
      <c r="E15" s="12">
        <v>9.3283382966277306E-2</v>
      </c>
      <c r="F15" s="12">
        <v>6.10250815921295E-2</v>
      </c>
      <c r="G15" s="12">
        <v>4.26704854904294E-2</v>
      </c>
      <c r="H15" s="12">
        <v>0.20873329151567699</v>
      </c>
      <c r="I15" s="12">
        <v>0.26370688201278297</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7"/>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16.25" customHeight="1" x14ac:dyDescent="0.35">
      <c r="D2" s="37" t="s">
        <v>416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0.28216350946810898</v>
      </c>
      <c r="D9" s="11">
        <v>0.309886121699325</v>
      </c>
      <c r="E9" s="11">
        <v>0.286665322951214</v>
      </c>
      <c r="F9" s="11">
        <v>0.32699820476934099</v>
      </c>
      <c r="G9" s="11">
        <v>0.24769916289447</v>
      </c>
      <c r="H9" s="11">
        <v>0.29177734580895698</v>
      </c>
      <c r="I9" s="11">
        <v>0.23226361613131799</v>
      </c>
    </row>
    <row r="10" spans="2:10" x14ac:dyDescent="0.35">
      <c r="B10" s="14" t="s">
        <v>407</v>
      </c>
      <c r="C10" s="11">
        <v>6.5866085469288196E-2</v>
      </c>
      <c r="D10" s="11">
        <v>3.4941569025947201E-2</v>
      </c>
      <c r="E10" s="11">
        <v>4.39368035190352E-2</v>
      </c>
      <c r="F10" s="11">
        <v>5.3330169707850601E-2</v>
      </c>
      <c r="G10" s="11">
        <v>0.14302850341656001</v>
      </c>
      <c r="H10" s="11">
        <v>2.8843622496966301E-2</v>
      </c>
      <c r="I10" s="11">
        <v>8.4444828240220704E-2</v>
      </c>
    </row>
    <row r="11" spans="2:10" x14ac:dyDescent="0.35">
      <c r="B11" s="14" t="s">
        <v>408</v>
      </c>
      <c r="C11" s="11">
        <v>6.8042115218663907E-2</v>
      </c>
      <c r="D11" s="11">
        <v>4.6328274935406998E-2</v>
      </c>
      <c r="E11" s="11">
        <v>6.28188827044769E-2</v>
      </c>
      <c r="F11" s="11">
        <v>5.7840970296938403E-2</v>
      </c>
      <c r="G11" s="11">
        <v>0.12117928828687501</v>
      </c>
      <c r="H11" s="11">
        <v>5.8273857276680399E-2</v>
      </c>
      <c r="I11" s="11">
        <v>6.6956712941917795E-2</v>
      </c>
    </row>
    <row r="12" spans="2:10" x14ac:dyDescent="0.35">
      <c r="B12" s="14" t="s">
        <v>409</v>
      </c>
      <c r="C12" s="11">
        <v>0.194315525439894</v>
      </c>
      <c r="D12" s="11">
        <v>0.183140692067043</v>
      </c>
      <c r="E12" s="11">
        <v>0.25244795723256003</v>
      </c>
      <c r="F12" s="11">
        <v>0.20350468044937201</v>
      </c>
      <c r="G12" s="11">
        <v>0.19821333918950099</v>
      </c>
      <c r="H12" s="11">
        <v>0.12784882445000101</v>
      </c>
      <c r="I12" s="11">
        <v>0.16345139024761501</v>
      </c>
    </row>
    <row r="13" spans="2:10" x14ac:dyDescent="0.35">
      <c r="B13" s="14" t="s">
        <v>410</v>
      </c>
      <c r="C13" s="11">
        <v>0.27352310563896998</v>
      </c>
      <c r="D13" s="11">
        <v>0.340302586495557</v>
      </c>
      <c r="E13" s="11">
        <v>0.28677113922643699</v>
      </c>
      <c r="F13" s="11">
        <v>0.31525376574693398</v>
      </c>
      <c r="G13" s="11">
        <v>0.25732759419478701</v>
      </c>
      <c r="H13" s="11">
        <v>0.23238308608441799</v>
      </c>
      <c r="I13" s="11">
        <v>0.19079091908772999</v>
      </c>
    </row>
    <row r="14" spans="2:10" x14ac:dyDescent="0.35">
      <c r="B14" s="14" t="s">
        <v>411</v>
      </c>
      <c r="C14" s="11">
        <v>1.9190837065144E-2</v>
      </c>
      <c r="D14" s="11">
        <v>9.9854119541550202E-3</v>
      </c>
      <c r="E14" s="11">
        <v>8.0573189415997105E-3</v>
      </c>
      <c r="F14" s="11">
        <v>8.7500403405050403E-4</v>
      </c>
      <c r="G14" s="11">
        <v>8.5767428811755805E-3</v>
      </c>
      <c r="H14" s="11">
        <v>0.12004932316978</v>
      </c>
      <c r="I14" s="11">
        <v>2.2798929885937499E-2</v>
      </c>
    </row>
    <row r="15" spans="2:10" x14ac:dyDescent="0.35">
      <c r="B15" s="14" t="s">
        <v>49</v>
      </c>
      <c r="C15" s="12">
        <v>9.6898821699931206E-2</v>
      </c>
      <c r="D15" s="12">
        <v>7.5415343822566303E-2</v>
      </c>
      <c r="E15" s="12">
        <v>5.9302575424676499E-2</v>
      </c>
      <c r="F15" s="12">
        <v>4.2197204995513299E-2</v>
      </c>
      <c r="G15" s="12">
        <v>2.3975369136632198E-2</v>
      </c>
      <c r="H15" s="12">
        <v>0.14082394071319801</v>
      </c>
      <c r="I15" s="12">
        <v>0.23929360346526099</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8"/>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96" customHeight="1" x14ac:dyDescent="0.35">
      <c r="D2" s="37" t="s">
        <v>417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0.124360454547218</v>
      </c>
      <c r="D9" s="11">
        <v>0.123768052661292</v>
      </c>
      <c r="E9" s="11">
        <v>9.9201272014727296E-2</v>
      </c>
      <c r="F9" s="11">
        <v>0.14701658179562399</v>
      </c>
      <c r="G9" s="11">
        <v>0.172609010706747</v>
      </c>
      <c r="H9" s="11">
        <v>7.9463703609736105E-2</v>
      </c>
      <c r="I9" s="11">
        <v>0.11022299576247301</v>
      </c>
    </row>
    <row r="10" spans="2:10" x14ac:dyDescent="0.35">
      <c r="B10" s="14" t="s">
        <v>407</v>
      </c>
      <c r="C10" s="11">
        <v>4.2433721663424601E-2</v>
      </c>
      <c r="D10" s="11">
        <v>2.21424094346588E-2</v>
      </c>
      <c r="E10" s="11">
        <v>2.2964579048032199E-2</v>
      </c>
      <c r="F10" s="11">
        <v>2.3891012429671302E-2</v>
      </c>
      <c r="G10" s="11">
        <v>0.107685280131027</v>
      </c>
      <c r="H10" s="11">
        <v>1.0153614929976899E-2</v>
      </c>
      <c r="I10" s="11">
        <v>6.1797406435722499E-2</v>
      </c>
    </row>
    <row r="11" spans="2:10" x14ac:dyDescent="0.35">
      <c r="B11" s="14" t="s">
        <v>408</v>
      </c>
      <c r="C11" s="11">
        <v>0.14134597039058799</v>
      </c>
      <c r="D11" s="11">
        <v>0.13550240038698</v>
      </c>
      <c r="E11" s="11">
        <v>0.17284571086102499</v>
      </c>
      <c r="F11" s="11">
        <v>0.15068971645360299</v>
      </c>
      <c r="G11" s="11">
        <v>0.152021483921749</v>
      </c>
      <c r="H11" s="11">
        <v>9.5669817110823299E-2</v>
      </c>
      <c r="I11" s="11">
        <v>0.117908451567134</v>
      </c>
    </row>
    <row r="12" spans="2:10" x14ac:dyDescent="0.35">
      <c r="B12" s="14" t="s">
        <v>409</v>
      </c>
      <c r="C12" s="11">
        <v>9.5557889527204898E-2</v>
      </c>
      <c r="D12" s="11">
        <v>6.3494941762380006E-2</v>
      </c>
      <c r="E12" s="11">
        <v>9.7472415842270399E-2</v>
      </c>
      <c r="F12" s="11">
        <v>9.1907243799418295E-2</v>
      </c>
      <c r="G12" s="11">
        <v>0.16587004977373199</v>
      </c>
      <c r="H12" s="11">
        <v>3.7884440889125799E-2</v>
      </c>
      <c r="I12" s="11">
        <v>9.7119860566139707E-2</v>
      </c>
    </row>
    <row r="13" spans="2:10" x14ac:dyDescent="0.35">
      <c r="B13" s="14" t="s">
        <v>410</v>
      </c>
      <c r="C13" s="11">
        <v>0.43831958564274798</v>
      </c>
      <c r="D13" s="11">
        <v>0.53731495452834799</v>
      </c>
      <c r="E13" s="11">
        <v>0.51620100520781198</v>
      </c>
      <c r="F13" s="11">
        <v>0.52317084405461001</v>
      </c>
      <c r="G13" s="11">
        <v>0.34053513825179399</v>
      </c>
      <c r="H13" s="11">
        <v>0.339867608612067</v>
      </c>
      <c r="I13" s="11">
        <v>0.30686120802077999</v>
      </c>
    </row>
    <row r="14" spans="2:10" x14ac:dyDescent="0.35">
      <c r="B14" s="14" t="s">
        <v>411</v>
      </c>
      <c r="C14" s="11">
        <v>3.55009561335006E-2</v>
      </c>
      <c r="D14" s="11">
        <v>2.04875030444715E-2</v>
      </c>
      <c r="E14" s="11">
        <v>5.2428676716493299E-3</v>
      </c>
      <c r="F14" s="11">
        <v>4.8085916061407202E-3</v>
      </c>
      <c r="G14" s="11">
        <v>2.2765770189497599E-2</v>
      </c>
      <c r="H14" s="11">
        <v>0.233085058580383</v>
      </c>
      <c r="I14" s="11">
        <v>3.7206241411770299E-2</v>
      </c>
    </row>
    <row r="15" spans="2:10" x14ac:dyDescent="0.35">
      <c r="B15" s="14" t="s">
        <v>49</v>
      </c>
      <c r="C15" s="12">
        <v>0.122481422095316</v>
      </c>
      <c r="D15" s="12">
        <v>9.72897381818707E-2</v>
      </c>
      <c r="E15" s="12">
        <v>8.6072149354483596E-2</v>
      </c>
      <c r="F15" s="12">
        <v>5.8516009860932298E-2</v>
      </c>
      <c r="G15" s="12">
        <v>3.8513267025453303E-2</v>
      </c>
      <c r="H15" s="12">
        <v>0.20387575626788801</v>
      </c>
      <c r="I15" s="12">
        <v>0.26888383623598</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9"/>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14" customHeight="1" x14ac:dyDescent="0.35">
      <c r="D2" s="37" t="s">
        <v>418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0.11325064960026</v>
      </c>
      <c r="D9" s="11">
        <v>0.10591372622668201</v>
      </c>
      <c r="E9" s="11">
        <v>6.6166799171303706E-2</v>
      </c>
      <c r="F9" s="11">
        <v>9.1283782616786296E-2</v>
      </c>
      <c r="G9" s="11">
        <v>0.21220168225990599</v>
      </c>
      <c r="H9" s="11">
        <v>6.7461015592944207E-2</v>
      </c>
      <c r="I9" s="11">
        <v>0.13173083149797499</v>
      </c>
    </row>
    <row r="10" spans="2:10" x14ac:dyDescent="0.35">
      <c r="B10" s="14" t="s">
        <v>407</v>
      </c>
      <c r="C10" s="11">
        <v>3.8600101281454101E-2</v>
      </c>
      <c r="D10" s="11">
        <v>1.66485815546654E-2</v>
      </c>
      <c r="E10" s="11">
        <v>2.93398851837933E-2</v>
      </c>
      <c r="F10" s="11">
        <v>2.30110095432965E-2</v>
      </c>
      <c r="G10" s="11">
        <v>9.3167409821884706E-2</v>
      </c>
      <c r="H10" s="11">
        <v>6.23363833647856E-3</v>
      </c>
      <c r="I10" s="11">
        <v>5.4673376569506403E-2</v>
      </c>
    </row>
    <row r="11" spans="2:10" x14ac:dyDescent="0.35">
      <c r="B11" s="14" t="s">
        <v>408</v>
      </c>
      <c r="C11" s="11">
        <v>7.2964919164081404E-2</v>
      </c>
      <c r="D11" s="11">
        <v>6.45369717569962E-2</v>
      </c>
      <c r="E11" s="11">
        <v>5.3740144874830698E-2</v>
      </c>
      <c r="F11" s="11">
        <v>7.4332509208594105E-2</v>
      </c>
      <c r="G11" s="11">
        <v>0.117736691645148</v>
      </c>
      <c r="H11" s="11">
        <v>6.3988119368193097E-2</v>
      </c>
      <c r="I11" s="11">
        <v>6.8419899634137707E-2</v>
      </c>
    </row>
    <row r="12" spans="2:10" x14ac:dyDescent="0.35">
      <c r="B12" s="14" t="s">
        <v>409</v>
      </c>
      <c r="C12" s="11">
        <v>8.0580417930571996E-2</v>
      </c>
      <c r="D12" s="11">
        <v>4.4133135391268799E-2</v>
      </c>
      <c r="E12" s="11">
        <v>8.3448313918327396E-2</v>
      </c>
      <c r="F12" s="11">
        <v>5.8518682850366398E-2</v>
      </c>
      <c r="G12" s="11">
        <v>0.159758700454224</v>
      </c>
      <c r="H12" s="11">
        <v>7.0268207387304002E-3</v>
      </c>
      <c r="I12" s="11">
        <v>0.102413823099804</v>
      </c>
    </row>
    <row r="13" spans="2:10" x14ac:dyDescent="0.35">
      <c r="B13" s="14" t="s">
        <v>410</v>
      </c>
      <c r="C13" s="11">
        <v>0.53448554588473396</v>
      </c>
      <c r="D13" s="11">
        <v>0.63856067958417195</v>
      </c>
      <c r="E13" s="11">
        <v>0.67898847583991295</v>
      </c>
      <c r="F13" s="11">
        <v>0.68864117306428596</v>
      </c>
      <c r="G13" s="11">
        <v>0.365056689744093</v>
      </c>
      <c r="H13" s="11">
        <v>0.34383346934644399</v>
      </c>
      <c r="I13" s="11">
        <v>0.358097609867011</v>
      </c>
    </row>
    <row r="14" spans="2:10" x14ac:dyDescent="0.35">
      <c r="B14" s="14" t="s">
        <v>411</v>
      </c>
      <c r="C14" s="11">
        <v>5.4405520395969097E-2</v>
      </c>
      <c r="D14" s="11">
        <v>4.4030870091914302E-2</v>
      </c>
      <c r="E14" s="11">
        <v>2.3956172675798498E-2</v>
      </c>
      <c r="F14" s="11">
        <v>5.7562562578679704E-3</v>
      </c>
      <c r="G14" s="11">
        <v>1.9043436617374301E-2</v>
      </c>
      <c r="H14" s="11">
        <v>0.33869324045426102</v>
      </c>
      <c r="I14" s="11">
        <v>5.1139759719803897E-2</v>
      </c>
    </row>
    <row r="15" spans="2:10" x14ac:dyDescent="0.35">
      <c r="B15" s="14" t="s">
        <v>49</v>
      </c>
      <c r="C15" s="12">
        <v>0.105712845742929</v>
      </c>
      <c r="D15" s="12">
        <v>8.6176035394301395E-2</v>
      </c>
      <c r="E15" s="12">
        <v>6.4360208336033106E-2</v>
      </c>
      <c r="F15" s="12">
        <v>5.8456586458803E-2</v>
      </c>
      <c r="G15" s="12">
        <v>3.30353894573703E-2</v>
      </c>
      <c r="H15" s="12">
        <v>0.17276369616294901</v>
      </c>
      <c r="I15" s="12">
        <v>0.233524699611762</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76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75</v>
      </c>
      <c r="C9" s="11">
        <v>0.69707193137455004</v>
      </c>
      <c r="D9" s="11">
        <v>0.84767594596643203</v>
      </c>
      <c r="E9" s="11">
        <v>0.67578479452959705</v>
      </c>
      <c r="F9" s="11">
        <v>0.75776388556877405</v>
      </c>
      <c r="G9" s="11">
        <v>0.45350761597928402</v>
      </c>
      <c r="H9" s="11">
        <v>0.83598767587290501</v>
      </c>
      <c r="I9" s="11">
        <v>0.64966952412533996</v>
      </c>
    </row>
    <row r="10" spans="2:10" x14ac:dyDescent="0.35">
      <c r="B10" s="14" t="s">
        <v>39</v>
      </c>
      <c r="C10" s="11">
        <v>0.14866876214022701</v>
      </c>
      <c r="D10" s="11">
        <v>7.9395333051244896E-2</v>
      </c>
      <c r="E10" s="11">
        <v>0.16068291504437701</v>
      </c>
      <c r="F10" s="11">
        <v>0.128545102651343</v>
      </c>
      <c r="G10" s="11">
        <v>0.25749182446068097</v>
      </c>
      <c r="H10" s="11">
        <v>8.4170122655413501E-2</v>
      </c>
      <c r="I10" s="11">
        <v>0.163535428415538</v>
      </c>
    </row>
    <row r="11" spans="2:10" x14ac:dyDescent="0.35">
      <c r="B11" s="14" t="s">
        <v>40</v>
      </c>
      <c r="C11" s="11">
        <v>0.106996175233965</v>
      </c>
      <c r="D11" s="11">
        <v>4.5263533337785301E-2</v>
      </c>
      <c r="E11" s="11">
        <v>0.104318598412921</v>
      </c>
      <c r="F11" s="11">
        <v>8.1407288092098101E-2</v>
      </c>
      <c r="G11" s="11">
        <v>0.21433932810314199</v>
      </c>
      <c r="H11" s="11">
        <v>5.9760172222950603E-2</v>
      </c>
      <c r="I11" s="11">
        <v>0.12867215020737499</v>
      </c>
    </row>
    <row r="12" spans="2:10" x14ac:dyDescent="0.35">
      <c r="B12" s="14" t="s">
        <v>41</v>
      </c>
      <c r="C12" s="11">
        <v>3.1898726582426103E-2</v>
      </c>
      <c r="D12" s="11">
        <v>1.6534460002050399E-2</v>
      </c>
      <c r="E12" s="11">
        <v>3.4012309543538899E-2</v>
      </c>
      <c r="F12" s="11">
        <v>2.3603030477992899E-2</v>
      </c>
      <c r="G12" s="11">
        <v>5.8428157521789301E-2</v>
      </c>
      <c r="H12" s="11">
        <v>1.0405237622752E-2</v>
      </c>
      <c r="I12" s="11">
        <v>4.0481041066446302E-2</v>
      </c>
    </row>
    <row r="13" spans="2:10" x14ac:dyDescent="0.35">
      <c r="B13" s="14" t="s">
        <v>42</v>
      </c>
      <c r="C13" s="11">
        <v>1.1508824190871E-2</v>
      </c>
      <c r="D13" s="11">
        <v>1.1130727642487801E-2</v>
      </c>
      <c r="E13" s="11">
        <v>1.8086825883154498E-2</v>
      </c>
      <c r="F13" s="11">
        <v>8.6806932097922701E-3</v>
      </c>
      <c r="G13" s="11">
        <v>8.1889611144417302E-3</v>
      </c>
      <c r="H13" s="11">
        <v>9.6767916259787295E-3</v>
      </c>
      <c r="I13" s="11">
        <v>1.13766886976371E-2</v>
      </c>
    </row>
    <row r="14" spans="2:10" x14ac:dyDescent="0.35">
      <c r="B14" s="14" t="s">
        <v>43</v>
      </c>
      <c r="C14" s="11">
        <v>2.0343666831289299E-3</v>
      </c>
      <c r="D14" s="11">
        <v>0</v>
      </c>
      <c r="E14" s="11">
        <v>2.9775400914236298E-3</v>
      </c>
      <c r="F14" s="11">
        <v>0</v>
      </c>
      <c r="G14" s="11">
        <v>6.6074310196348896E-3</v>
      </c>
      <c r="H14" s="11">
        <v>0</v>
      </c>
      <c r="I14" s="11">
        <v>2.3260706656968002E-3</v>
      </c>
    </row>
    <row r="15" spans="2:10" x14ac:dyDescent="0.35">
      <c r="B15" s="14" t="s">
        <v>73</v>
      </c>
      <c r="C15" s="12">
        <v>1.82121379483175E-3</v>
      </c>
      <c r="D15" s="12">
        <v>0</v>
      </c>
      <c r="E15" s="12">
        <v>4.1370164949883596E-3</v>
      </c>
      <c r="F15" s="12">
        <v>0</v>
      </c>
      <c r="G15" s="12">
        <v>1.4366818010267701E-3</v>
      </c>
      <c r="H15" s="12">
        <v>0</v>
      </c>
      <c r="I15" s="12">
        <v>3.9390968219666003E-3</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20"/>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21.5" customHeight="1" x14ac:dyDescent="0.35">
      <c r="D2" s="37" t="s">
        <v>419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4.5535249388090303E-2</v>
      </c>
      <c r="D9" s="11">
        <v>2.1026169910495499E-2</v>
      </c>
      <c r="E9" s="11">
        <v>1.63613835713576E-2</v>
      </c>
      <c r="F9" s="11">
        <v>2.9882143410789201E-2</v>
      </c>
      <c r="G9" s="11">
        <v>0.14427102013152601</v>
      </c>
      <c r="H9" s="11">
        <v>1.4379544018666901E-2</v>
      </c>
      <c r="I9" s="11">
        <v>5.0294038994238302E-2</v>
      </c>
    </row>
    <row r="10" spans="2:10" x14ac:dyDescent="0.35">
      <c r="B10" s="14" t="s">
        <v>407</v>
      </c>
      <c r="C10" s="11">
        <v>3.8719264627935797E-2</v>
      </c>
      <c r="D10" s="11">
        <v>1.59820953271252E-2</v>
      </c>
      <c r="E10" s="11">
        <v>1.8980006839606201E-2</v>
      </c>
      <c r="F10" s="11">
        <v>1.7829224982465901E-2</v>
      </c>
      <c r="G10" s="11">
        <v>0.123205192907813</v>
      </c>
      <c r="H10" s="11">
        <v>6.7480955219448796E-3</v>
      </c>
      <c r="I10" s="11">
        <v>4.8568985564075198E-2</v>
      </c>
    </row>
    <row r="11" spans="2:10" x14ac:dyDescent="0.35">
      <c r="B11" s="14" t="s">
        <v>408</v>
      </c>
      <c r="C11" s="11">
        <v>0.41962701658380802</v>
      </c>
      <c r="D11" s="11">
        <v>0.49084735622269798</v>
      </c>
      <c r="E11" s="11">
        <v>0.50649564862469298</v>
      </c>
      <c r="F11" s="11">
        <v>0.45801067487185498</v>
      </c>
      <c r="G11" s="11">
        <v>0.27146872767944402</v>
      </c>
      <c r="H11" s="11">
        <v>0.47254323370270701</v>
      </c>
      <c r="I11" s="11">
        <v>0.32436485003419702</v>
      </c>
    </row>
    <row r="12" spans="2:10" x14ac:dyDescent="0.35">
      <c r="B12" s="14" t="s">
        <v>409</v>
      </c>
      <c r="C12" s="11">
        <v>6.3608673322242001E-2</v>
      </c>
      <c r="D12" s="11">
        <v>3.65735320073899E-2</v>
      </c>
      <c r="E12" s="11">
        <v>4.9855696572039698E-2</v>
      </c>
      <c r="F12" s="11">
        <v>3.8900233792512902E-2</v>
      </c>
      <c r="G12" s="11">
        <v>0.14345951816257099</v>
      </c>
      <c r="H12" s="11">
        <v>2.0558712979287599E-2</v>
      </c>
      <c r="I12" s="11">
        <v>8.2927010075294905E-2</v>
      </c>
    </row>
    <row r="13" spans="2:10" x14ac:dyDescent="0.35">
      <c r="B13" s="14" t="s">
        <v>410</v>
      </c>
      <c r="C13" s="11">
        <v>0.33038502832551198</v>
      </c>
      <c r="D13" s="11">
        <v>0.38000975515125202</v>
      </c>
      <c r="E13" s="11">
        <v>0.371440977113844</v>
      </c>
      <c r="F13" s="11">
        <v>0.42360960360288502</v>
      </c>
      <c r="G13" s="11">
        <v>0.27414907422788598</v>
      </c>
      <c r="H13" s="11">
        <v>0.2215371663764</v>
      </c>
      <c r="I13" s="11">
        <v>0.24350025661844801</v>
      </c>
    </row>
    <row r="14" spans="2:10" x14ac:dyDescent="0.35">
      <c r="B14" s="14" t="s">
        <v>411</v>
      </c>
      <c r="C14" s="11">
        <v>1.91446145861877E-2</v>
      </c>
      <c r="D14" s="11">
        <v>3.71635604965149E-3</v>
      </c>
      <c r="E14" s="11">
        <v>0</v>
      </c>
      <c r="F14" s="11">
        <v>3.43686083042702E-3</v>
      </c>
      <c r="G14" s="11">
        <v>1.4756197925158801E-2</v>
      </c>
      <c r="H14" s="11">
        <v>0.13878631558181101</v>
      </c>
      <c r="I14" s="11">
        <v>2.1384797473149499E-2</v>
      </c>
    </row>
    <row r="15" spans="2:10" x14ac:dyDescent="0.35">
      <c r="B15" s="14" t="s">
        <v>49</v>
      </c>
      <c r="C15" s="12">
        <v>8.2980153166224702E-2</v>
      </c>
      <c r="D15" s="12">
        <v>5.1844735331386997E-2</v>
      </c>
      <c r="E15" s="12">
        <v>3.6866287278459899E-2</v>
      </c>
      <c r="F15" s="12">
        <v>2.83312585090645E-2</v>
      </c>
      <c r="G15" s="12">
        <v>2.8690268965601201E-2</v>
      </c>
      <c r="H15" s="12">
        <v>0.12544693181918301</v>
      </c>
      <c r="I15" s="12">
        <v>0.22896006124059701</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21"/>
  <dimension ref="B2:J20"/>
  <sheetViews>
    <sheetView showGridLines="0" workbookViewId="0">
      <pane xSplit="2" topLeftCell="C1" activePane="topRight" state="frozen"/>
      <selection activeCell="L6" sqref="L6"/>
      <selection pane="topRight" activeCell="A2" sqref="A2"/>
    </sheetView>
  </sheetViews>
  <sheetFormatPr defaultColWidth="11.453125" defaultRowHeight="14.5" x14ac:dyDescent="0.35"/>
  <cols>
    <col min="2" max="2" width="25.7265625" customWidth="1"/>
    <col min="3" max="9" width="10.7265625" customWidth="1"/>
    <col min="10" max="10" width="2.1796875" customWidth="1"/>
  </cols>
  <sheetData>
    <row r="2" spans="2:10" ht="101.25" customHeight="1" x14ac:dyDescent="0.35">
      <c r="D2" s="37" t="s">
        <v>420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0.13044589869852799</v>
      </c>
      <c r="D9" s="11">
        <v>0.110947964183674</v>
      </c>
      <c r="E9" s="11">
        <v>0.105768983437937</v>
      </c>
      <c r="F9" s="11">
        <v>0.15551076401179301</v>
      </c>
      <c r="G9" s="11">
        <v>0.17573654537457201</v>
      </c>
      <c r="H9" s="11">
        <v>8.1132609805030703E-2</v>
      </c>
      <c r="I9" s="11">
        <v>0.13410218287530601</v>
      </c>
    </row>
    <row r="10" spans="2:10" x14ac:dyDescent="0.35">
      <c r="B10" s="14" t="s">
        <v>407</v>
      </c>
      <c r="C10" s="11">
        <v>0.132162331088161</v>
      </c>
      <c r="D10" s="11">
        <v>0.103029115780572</v>
      </c>
      <c r="E10" s="11">
        <v>0.16971561333726101</v>
      </c>
      <c r="F10" s="11">
        <v>0.148552439921806</v>
      </c>
      <c r="G10" s="11">
        <v>0.174677351607683</v>
      </c>
      <c r="H10" s="11">
        <v>7.4132503203214295E-2</v>
      </c>
      <c r="I10" s="11">
        <v>9.8435300398071301E-2</v>
      </c>
    </row>
    <row r="11" spans="2:10" x14ac:dyDescent="0.35">
      <c r="B11" s="14" t="s">
        <v>408</v>
      </c>
      <c r="C11" s="11">
        <v>5.7122855574707199E-2</v>
      </c>
      <c r="D11" s="11">
        <v>4.3724219978604803E-2</v>
      </c>
      <c r="E11" s="11">
        <v>4.8797769675559398E-2</v>
      </c>
      <c r="F11" s="11">
        <v>2.81362685794923E-2</v>
      </c>
      <c r="G11" s="11">
        <v>0.10504408362545301</v>
      </c>
      <c r="H11" s="11">
        <v>5.4741938644645799E-2</v>
      </c>
      <c r="I11" s="11">
        <v>7.0364835618532504E-2</v>
      </c>
    </row>
    <row r="12" spans="2:10" x14ac:dyDescent="0.35">
      <c r="B12" s="14" t="s">
        <v>409</v>
      </c>
      <c r="C12" s="11">
        <v>0.15884863564475599</v>
      </c>
      <c r="D12" s="11">
        <v>0.18377535545329399</v>
      </c>
      <c r="E12" s="11">
        <v>0.18450886742616801</v>
      </c>
      <c r="F12" s="11">
        <v>0.14828977807886701</v>
      </c>
      <c r="G12" s="11">
        <v>0.17619975104379901</v>
      </c>
      <c r="H12" s="11">
        <v>9.8561668363861099E-2</v>
      </c>
      <c r="I12" s="11">
        <v>0.133786473439753</v>
      </c>
    </row>
    <row r="13" spans="2:10" x14ac:dyDescent="0.35">
      <c r="B13" s="14" t="s">
        <v>410</v>
      </c>
      <c r="C13" s="11">
        <v>0.39741996266216401</v>
      </c>
      <c r="D13" s="11">
        <v>0.47934987693033299</v>
      </c>
      <c r="E13" s="11">
        <v>0.42422852552101997</v>
      </c>
      <c r="F13" s="11">
        <v>0.47446145630921199</v>
      </c>
      <c r="G13" s="11">
        <v>0.326193985718637</v>
      </c>
      <c r="H13" s="11">
        <v>0.37595783552200801</v>
      </c>
      <c r="I13" s="11">
        <v>0.28717746623017398</v>
      </c>
    </row>
    <row r="14" spans="2:10" x14ac:dyDescent="0.35">
      <c r="B14" s="14" t="s">
        <v>411</v>
      </c>
      <c r="C14" s="11">
        <v>2.10563718336911E-2</v>
      </c>
      <c r="D14" s="11">
        <v>5.6146031472929401E-3</v>
      </c>
      <c r="E14" s="11">
        <v>4.2137825158765699E-3</v>
      </c>
      <c r="F14" s="11">
        <v>3.3114636347096301E-3</v>
      </c>
      <c r="G14" s="11">
        <v>1.34106947273671E-2</v>
      </c>
      <c r="H14" s="11">
        <v>0.13823336876282999</v>
      </c>
      <c r="I14" s="11">
        <v>2.6394736762585799E-2</v>
      </c>
    </row>
    <row r="15" spans="2:10" x14ac:dyDescent="0.35">
      <c r="B15" s="14" t="s">
        <v>49</v>
      </c>
      <c r="C15" s="12">
        <v>0.102943944497992</v>
      </c>
      <c r="D15" s="12">
        <v>7.3558864526228507E-2</v>
      </c>
      <c r="E15" s="12">
        <v>6.2766458086178506E-2</v>
      </c>
      <c r="F15" s="12">
        <v>4.1737829464119698E-2</v>
      </c>
      <c r="G15" s="12">
        <v>2.87375879024898E-2</v>
      </c>
      <c r="H15" s="12">
        <v>0.17724007569840999</v>
      </c>
      <c r="I15" s="12">
        <v>0.249739004675577</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22"/>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96.75" customHeight="1" x14ac:dyDescent="0.35">
      <c r="D2" s="37" t="s">
        <v>421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0.61425880757151996</v>
      </c>
      <c r="D9" s="11">
        <v>0.73553648042658404</v>
      </c>
      <c r="E9" s="11">
        <v>0.764745471087794</v>
      </c>
      <c r="F9" s="11">
        <v>0.72547673605182506</v>
      </c>
      <c r="G9" s="11">
        <v>0.38895497965229497</v>
      </c>
      <c r="H9" s="11">
        <v>0.496697215990553</v>
      </c>
      <c r="I9" s="11">
        <v>0.46930589462299899</v>
      </c>
    </row>
    <row r="10" spans="2:10" x14ac:dyDescent="0.35">
      <c r="B10" s="14" t="s">
        <v>407</v>
      </c>
      <c r="C10" s="11">
        <v>4.9322898195207701E-2</v>
      </c>
      <c r="D10" s="11">
        <v>1.77973882460906E-2</v>
      </c>
      <c r="E10" s="11">
        <v>3.77424767286157E-2</v>
      </c>
      <c r="F10" s="11">
        <v>6.3307958066884495E-2</v>
      </c>
      <c r="G10" s="11">
        <v>0.105159514038007</v>
      </c>
      <c r="H10" s="11">
        <v>1.49185021597404E-2</v>
      </c>
      <c r="I10" s="11">
        <v>4.7879789918531097E-2</v>
      </c>
    </row>
    <row r="11" spans="2:10" x14ac:dyDescent="0.35">
      <c r="B11" s="14" t="s">
        <v>408</v>
      </c>
      <c r="C11" s="11">
        <v>3.9819662140429701E-2</v>
      </c>
      <c r="D11" s="11">
        <v>1.8665555438257701E-2</v>
      </c>
      <c r="E11" s="11">
        <v>2.0316378328474601E-2</v>
      </c>
      <c r="F11" s="11">
        <v>1.8289513337185499E-2</v>
      </c>
      <c r="G11" s="11">
        <v>0.12019889057946</v>
      </c>
      <c r="H11" s="11">
        <v>1.27441658386203E-2</v>
      </c>
      <c r="I11" s="11">
        <v>4.9699442782844702E-2</v>
      </c>
    </row>
    <row r="12" spans="2:10" x14ac:dyDescent="0.35">
      <c r="B12" s="14" t="s">
        <v>409</v>
      </c>
      <c r="C12" s="11">
        <v>4.4593514177111798E-2</v>
      </c>
      <c r="D12" s="11">
        <v>2.09043443529199E-2</v>
      </c>
      <c r="E12" s="11">
        <v>2.3115318456739899E-2</v>
      </c>
      <c r="F12" s="11">
        <v>2.8027866550542201E-2</v>
      </c>
      <c r="G12" s="11">
        <v>0.138513578792366</v>
      </c>
      <c r="H12" s="11">
        <v>6.2980184060895698E-3</v>
      </c>
      <c r="I12" s="11">
        <v>4.8489484965061697E-2</v>
      </c>
    </row>
    <row r="13" spans="2:10" x14ac:dyDescent="0.35">
      <c r="B13" s="14" t="s">
        <v>410</v>
      </c>
      <c r="C13" s="11">
        <v>0.103073884030354</v>
      </c>
      <c r="D13" s="11">
        <v>9.0544898756481806E-2</v>
      </c>
      <c r="E13" s="11">
        <v>8.7403309359874795E-2</v>
      </c>
      <c r="F13" s="11">
        <v>0.104595852362353</v>
      </c>
      <c r="G13" s="11">
        <v>0.183104853575283</v>
      </c>
      <c r="H13" s="11">
        <v>4.70387871965064E-2</v>
      </c>
      <c r="I13" s="11">
        <v>9.1654814710443899E-2</v>
      </c>
    </row>
    <row r="14" spans="2:10" x14ac:dyDescent="0.35">
      <c r="B14" s="14" t="s">
        <v>411</v>
      </c>
      <c r="C14" s="11">
        <v>6.0541733019169097E-2</v>
      </c>
      <c r="D14" s="11">
        <v>5.4119956843106401E-2</v>
      </c>
      <c r="E14" s="11">
        <v>2.24700964125586E-2</v>
      </c>
      <c r="F14" s="11">
        <v>1.76325462664873E-2</v>
      </c>
      <c r="G14" s="11">
        <v>3.0111366259164701E-2</v>
      </c>
      <c r="H14" s="11">
        <v>0.30427692075891999</v>
      </c>
      <c r="I14" s="11">
        <v>6.8243797281643606E-2</v>
      </c>
    </row>
    <row r="15" spans="2:10" x14ac:dyDescent="0.35">
      <c r="B15" s="14" t="s">
        <v>49</v>
      </c>
      <c r="C15" s="12">
        <v>8.8389500866207907E-2</v>
      </c>
      <c r="D15" s="12">
        <v>6.2431375936559501E-2</v>
      </c>
      <c r="E15" s="12">
        <v>4.4206949625942502E-2</v>
      </c>
      <c r="F15" s="12">
        <v>4.2669527364722598E-2</v>
      </c>
      <c r="G15" s="12">
        <v>3.3956817103424401E-2</v>
      </c>
      <c r="H15" s="12">
        <v>0.11802638964957</v>
      </c>
      <c r="I15" s="12">
        <v>0.22472677571847599</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23"/>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08.75" customHeight="1" x14ac:dyDescent="0.35">
      <c r="D2" s="37" t="s">
        <v>422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406</v>
      </c>
      <c r="C9" s="11">
        <v>6.2310204702544898E-2</v>
      </c>
      <c r="D9" s="11">
        <v>2.8989071431123701E-2</v>
      </c>
      <c r="E9" s="11">
        <v>4.1338145457395802E-2</v>
      </c>
      <c r="F9" s="11">
        <v>6.87378688475523E-2</v>
      </c>
      <c r="G9" s="11">
        <v>0.13276177343654799</v>
      </c>
      <c r="H9" s="11">
        <v>2.6452552536417599E-2</v>
      </c>
      <c r="I9" s="11">
        <v>6.8526622392387701E-2</v>
      </c>
    </row>
    <row r="10" spans="2:10" x14ac:dyDescent="0.35">
      <c r="B10" s="14" t="s">
        <v>407</v>
      </c>
      <c r="C10" s="11">
        <v>3.88243395339984E-2</v>
      </c>
      <c r="D10" s="11">
        <v>1.23619702400374E-2</v>
      </c>
      <c r="E10" s="11">
        <v>2.8228141232690601E-2</v>
      </c>
      <c r="F10" s="11">
        <v>2.2705708968943101E-2</v>
      </c>
      <c r="G10" s="11">
        <v>0.104056172642782</v>
      </c>
      <c r="H10" s="11">
        <v>8.4078782709893496E-3</v>
      </c>
      <c r="I10" s="11">
        <v>5.2089876279841699E-2</v>
      </c>
    </row>
    <row r="11" spans="2:10" x14ac:dyDescent="0.35">
      <c r="B11" s="14" t="s">
        <v>408</v>
      </c>
      <c r="C11" s="11">
        <v>0.26846129773490501</v>
      </c>
      <c r="D11" s="11">
        <v>0.35783310229718701</v>
      </c>
      <c r="E11" s="11">
        <v>0.28734625040870798</v>
      </c>
      <c r="F11" s="11">
        <v>0.270292824129437</v>
      </c>
      <c r="G11" s="11">
        <v>0.197400757234095</v>
      </c>
      <c r="H11" s="11">
        <v>0.30457913294306899</v>
      </c>
      <c r="I11" s="11">
        <v>0.20747725960733299</v>
      </c>
    </row>
    <row r="12" spans="2:10" x14ac:dyDescent="0.35">
      <c r="B12" s="14" t="s">
        <v>409</v>
      </c>
      <c r="C12" s="11">
        <v>7.6698080518920506E-2</v>
      </c>
      <c r="D12" s="11">
        <v>4.6598609559665702E-2</v>
      </c>
      <c r="E12" s="11">
        <v>5.8888971993242001E-2</v>
      </c>
      <c r="F12" s="11">
        <v>5.7571519451402202E-2</v>
      </c>
      <c r="G12" s="11">
        <v>0.16750280995239999</v>
      </c>
      <c r="H12" s="11">
        <v>2.44414875153788E-2</v>
      </c>
      <c r="I12" s="11">
        <v>9.2987980009982499E-2</v>
      </c>
    </row>
    <row r="13" spans="2:10" x14ac:dyDescent="0.35">
      <c r="B13" s="14" t="s">
        <v>410</v>
      </c>
      <c r="C13" s="11">
        <v>0.42721294354188799</v>
      </c>
      <c r="D13" s="11">
        <v>0.47525952352357298</v>
      </c>
      <c r="E13" s="11">
        <v>0.53230153660313795</v>
      </c>
      <c r="F13" s="11">
        <v>0.545023298887652</v>
      </c>
      <c r="G13" s="11">
        <v>0.34682736019402999</v>
      </c>
      <c r="H13" s="11">
        <v>0.287122034539808</v>
      </c>
      <c r="I13" s="11">
        <v>0.28717367231722002</v>
      </c>
    </row>
    <row r="14" spans="2:10" x14ac:dyDescent="0.35">
      <c r="B14" s="14" t="s">
        <v>411</v>
      </c>
      <c r="C14" s="11">
        <v>2.5631092767600502E-2</v>
      </c>
      <c r="D14" s="11">
        <v>9.2625901161155592E-3</v>
      </c>
      <c r="E14" s="11">
        <v>9.7365907937812699E-4</v>
      </c>
      <c r="F14" s="11">
        <v>1.87778998408983E-3</v>
      </c>
      <c r="G14" s="11">
        <v>1.7618543930564001E-2</v>
      </c>
      <c r="H14" s="11">
        <v>0.18197342923097701</v>
      </c>
      <c r="I14" s="11">
        <v>2.9600912330558501E-2</v>
      </c>
    </row>
    <row r="15" spans="2:10" x14ac:dyDescent="0.35">
      <c r="B15" s="14" t="s">
        <v>49</v>
      </c>
      <c r="C15" s="12">
        <v>0.100862041200142</v>
      </c>
      <c r="D15" s="12">
        <v>6.9695132832297793E-2</v>
      </c>
      <c r="E15" s="12">
        <v>5.0923295225448001E-2</v>
      </c>
      <c r="F15" s="12">
        <v>3.3790989730923197E-2</v>
      </c>
      <c r="G15" s="12">
        <v>3.38325826095816E-2</v>
      </c>
      <c r="H15" s="12">
        <v>0.167023484963361</v>
      </c>
      <c r="I15" s="12">
        <v>0.26214367706267699</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24"/>
  <dimension ref="B2:J26"/>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2" customHeight="1" x14ac:dyDescent="0.35">
      <c r="D2" s="37" t="s">
        <v>434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29" x14ac:dyDescent="0.35">
      <c r="B9" s="14" t="s">
        <v>423</v>
      </c>
      <c r="C9" s="11">
        <v>0.41449085855810902</v>
      </c>
      <c r="D9" s="11">
        <v>0.48327339770490702</v>
      </c>
      <c r="E9" s="11">
        <v>0.50674772526290801</v>
      </c>
      <c r="F9" s="11">
        <v>0.55114400476125702</v>
      </c>
      <c r="G9" s="11">
        <v>0.30298233831711302</v>
      </c>
      <c r="H9" s="11">
        <v>0.20107122243354</v>
      </c>
      <c r="I9" s="11">
        <v>0.30259946598776399</v>
      </c>
    </row>
    <row r="10" spans="2:10" ht="43.5" x14ac:dyDescent="0.35">
      <c r="B10" s="14" t="s">
        <v>424</v>
      </c>
      <c r="C10" s="11">
        <v>0.35658040799944801</v>
      </c>
      <c r="D10" s="11">
        <v>0.40564262997810302</v>
      </c>
      <c r="E10" s="11">
        <v>0.466803842997914</v>
      </c>
      <c r="F10" s="11">
        <v>0.46732071564586602</v>
      </c>
      <c r="G10" s="11">
        <v>0.29055182889206999</v>
      </c>
      <c r="H10" s="11">
        <v>9.1585315327767106E-2</v>
      </c>
      <c r="I10" s="11">
        <v>0.256813989517717</v>
      </c>
    </row>
    <row r="11" spans="2:10" ht="29" x14ac:dyDescent="0.35">
      <c r="B11" s="14" t="s">
        <v>425</v>
      </c>
      <c r="C11" s="11">
        <v>0.324674999941377</v>
      </c>
      <c r="D11" s="11">
        <v>0.36579678860340098</v>
      </c>
      <c r="E11" s="11">
        <v>0.375775096275767</v>
      </c>
      <c r="F11" s="11">
        <v>0.434859323777117</v>
      </c>
      <c r="G11" s="11">
        <v>0.305261740107867</v>
      </c>
      <c r="H11" s="11">
        <v>8.6512484697513603E-2</v>
      </c>
      <c r="I11" s="11">
        <v>0.24432429073397899</v>
      </c>
    </row>
    <row r="12" spans="2:10" x14ac:dyDescent="0.35">
      <c r="B12" s="14" t="s">
        <v>426</v>
      </c>
      <c r="C12" s="11">
        <v>0.29329552507418499</v>
      </c>
      <c r="D12" s="11">
        <v>0.34240202519121199</v>
      </c>
      <c r="E12" s="11">
        <v>0.31398580160193801</v>
      </c>
      <c r="F12" s="11">
        <v>0.32239567190342999</v>
      </c>
      <c r="G12" s="11">
        <v>0.325921668071466</v>
      </c>
      <c r="H12" s="11">
        <v>0.121808792748981</v>
      </c>
      <c r="I12" s="11">
        <v>0.24737006843171699</v>
      </c>
    </row>
    <row r="13" spans="2:10" x14ac:dyDescent="0.35">
      <c r="B13" s="14" t="s">
        <v>427</v>
      </c>
      <c r="C13" s="11">
        <v>0.255087755289161</v>
      </c>
      <c r="D13" s="11">
        <v>0.298792507451551</v>
      </c>
      <c r="E13" s="11">
        <v>0.27373718724450502</v>
      </c>
      <c r="F13" s="11">
        <v>0.25293200220948903</v>
      </c>
      <c r="G13" s="11">
        <v>0.29167785781913402</v>
      </c>
      <c r="H13" s="11">
        <v>0.14634277635145301</v>
      </c>
      <c r="I13" s="11">
        <v>0.217572352527304</v>
      </c>
    </row>
    <row r="14" spans="2:10" ht="29" x14ac:dyDescent="0.35">
      <c r="B14" s="14" t="s">
        <v>428</v>
      </c>
      <c r="C14" s="11">
        <v>0.23623405571171999</v>
      </c>
      <c r="D14" s="11">
        <v>0.26347482759528201</v>
      </c>
      <c r="E14" s="11">
        <v>0.27331875345067802</v>
      </c>
      <c r="F14" s="11">
        <v>0.268651126206643</v>
      </c>
      <c r="G14" s="11">
        <v>0.229076362381466</v>
      </c>
      <c r="H14" s="11">
        <v>0.14629070100415301</v>
      </c>
      <c r="I14" s="11">
        <v>0.18715609616421</v>
      </c>
    </row>
    <row r="15" spans="2:10" ht="29" x14ac:dyDescent="0.35">
      <c r="B15" s="14" t="s">
        <v>429</v>
      </c>
      <c r="C15" s="11">
        <v>0.21405123782740501</v>
      </c>
      <c r="D15" s="11">
        <v>0.25055320737162701</v>
      </c>
      <c r="E15" s="11">
        <v>0.23230759287221101</v>
      </c>
      <c r="F15" s="11">
        <v>0.113961379682663</v>
      </c>
      <c r="G15" s="11">
        <v>0.236037701530035</v>
      </c>
      <c r="H15" s="11">
        <v>0.282798013825517</v>
      </c>
      <c r="I15" s="11">
        <v>0.21592020008861301</v>
      </c>
    </row>
    <row r="16" spans="2:10" x14ac:dyDescent="0.35">
      <c r="B16" s="14" t="s">
        <v>430</v>
      </c>
      <c r="C16" s="11">
        <v>0.198439803864596</v>
      </c>
      <c r="D16" s="11">
        <v>0.18912087099986799</v>
      </c>
      <c r="E16" s="11">
        <v>0.178225239970005</v>
      </c>
      <c r="F16" s="11">
        <v>0.25053395558728903</v>
      </c>
      <c r="G16" s="11">
        <v>0.246272663536757</v>
      </c>
      <c r="H16" s="11">
        <v>0.10913946291422701</v>
      </c>
      <c r="I16" s="11">
        <v>0.177350405382693</v>
      </c>
    </row>
    <row r="17" spans="2:9" ht="29" x14ac:dyDescent="0.35">
      <c r="B17" s="14" t="s">
        <v>431</v>
      </c>
      <c r="C17" s="11">
        <v>0.16659841360759201</v>
      </c>
      <c r="D17" s="11">
        <v>0.18985206372461699</v>
      </c>
      <c r="E17" s="11">
        <v>0.15555682529650799</v>
      </c>
      <c r="F17" s="11">
        <v>0.14110583007712801</v>
      </c>
      <c r="G17" s="11">
        <v>0.189400200284672</v>
      </c>
      <c r="H17" s="11">
        <v>0.20829256608395</v>
      </c>
      <c r="I17" s="11">
        <v>0.147633751033939</v>
      </c>
    </row>
    <row r="18" spans="2:9" x14ac:dyDescent="0.35">
      <c r="B18" s="14" t="s">
        <v>432</v>
      </c>
      <c r="C18" s="11">
        <v>0.10437281291462799</v>
      </c>
      <c r="D18" s="11">
        <v>8.5397069429780606E-2</v>
      </c>
      <c r="E18" s="11">
        <v>0.100318367498283</v>
      </c>
      <c r="F18" s="11">
        <v>7.6534441352228602E-2</v>
      </c>
      <c r="G18" s="11">
        <v>0.169223170340113</v>
      </c>
      <c r="H18" s="11">
        <v>6.7941339233804396E-2</v>
      </c>
      <c r="I18" s="11">
        <v>0.118584731633644</v>
      </c>
    </row>
    <row r="19" spans="2:9" ht="29" x14ac:dyDescent="0.35">
      <c r="B19" s="14" t="s">
        <v>433</v>
      </c>
      <c r="C19" s="11">
        <v>4.5585519021284299E-2</v>
      </c>
      <c r="D19" s="11">
        <v>4.30085459472704E-3</v>
      </c>
      <c r="E19" s="11">
        <v>1.0301149542581199E-2</v>
      </c>
      <c r="F19" s="11">
        <v>2.8246537428354801E-3</v>
      </c>
      <c r="G19" s="11">
        <v>1.11616365698775E-2</v>
      </c>
      <c r="H19" s="11">
        <v>0.35296495398317601</v>
      </c>
      <c r="I19" s="11">
        <v>5.8639364925114103E-2</v>
      </c>
    </row>
    <row r="20" spans="2:9" x14ac:dyDescent="0.35">
      <c r="B20" s="14" t="s">
        <v>207</v>
      </c>
      <c r="C20" s="11">
        <v>3.7286225330559301E-2</v>
      </c>
      <c r="D20" s="11">
        <v>6.3146502187779998E-3</v>
      </c>
      <c r="E20" s="11">
        <v>3.88109699050438E-3</v>
      </c>
      <c r="F20" s="11">
        <v>7.7036622907462604E-3</v>
      </c>
      <c r="G20" s="11">
        <v>1.3656851032871301E-2</v>
      </c>
      <c r="H20" s="11">
        <v>4.4549472557267399E-2</v>
      </c>
      <c r="I20" s="11">
        <v>0.13887857744061199</v>
      </c>
    </row>
    <row r="21" spans="2:9" x14ac:dyDescent="0.35">
      <c r="B21" s="14" t="s">
        <v>127</v>
      </c>
      <c r="C21" s="12">
        <v>5.2006373385561104E-3</v>
      </c>
      <c r="D21" s="12">
        <v>5.4859579336581504E-3</v>
      </c>
      <c r="E21" s="12">
        <v>0</v>
      </c>
      <c r="F21" s="12">
        <v>5.1806384267367601E-3</v>
      </c>
      <c r="G21" s="12">
        <v>0</v>
      </c>
      <c r="H21" s="12">
        <v>2.5300954320275799E-2</v>
      </c>
      <c r="I21" s="12">
        <v>5.7185776136764802E-3</v>
      </c>
    </row>
    <row r="22" spans="2:9" x14ac:dyDescent="0.35">
      <c r="B22" s="15"/>
    </row>
    <row r="23" spans="2:9" x14ac:dyDescent="0.35">
      <c r="B23" t="s">
        <v>27</v>
      </c>
    </row>
    <row r="24" spans="2:9" x14ac:dyDescent="0.35">
      <c r="B24" t="s">
        <v>28</v>
      </c>
    </row>
    <row r="26" spans="2:9" x14ac:dyDescent="0.35">
      <c r="B26"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25"/>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 customHeight="1" x14ac:dyDescent="0.35">
      <c r="D2" s="37" t="s">
        <v>442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435</v>
      </c>
      <c r="C9" s="11">
        <v>0.171185542652844</v>
      </c>
      <c r="D9" s="11">
        <v>0.164845306372289</v>
      </c>
      <c r="E9" s="11">
        <v>0.208545821386729</v>
      </c>
      <c r="F9" s="11">
        <v>0.24172502184861799</v>
      </c>
      <c r="G9" s="11">
        <v>0.21269051694164001</v>
      </c>
      <c r="H9" s="11">
        <v>6.8809538869324102E-2</v>
      </c>
      <c r="I9" s="11">
        <v>8.4695582811789599E-2</v>
      </c>
    </row>
    <row r="10" spans="2:10" x14ac:dyDescent="0.35">
      <c r="B10" s="14" t="s">
        <v>436</v>
      </c>
      <c r="C10" s="11">
        <v>0.27126305422825903</v>
      </c>
      <c r="D10" s="11">
        <v>0.301170763427548</v>
      </c>
      <c r="E10" s="11">
        <v>0.35211124035296898</v>
      </c>
      <c r="F10" s="11">
        <v>0.31139532458281899</v>
      </c>
      <c r="G10" s="11">
        <v>0.28784226884624597</v>
      </c>
      <c r="H10" s="11">
        <v>0.105109827605444</v>
      </c>
      <c r="I10" s="11">
        <v>0.18372968496982101</v>
      </c>
    </row>
    <row r="11" spans="2:10" x14ac:dyDescent="0.35">
      <c r="B11" s="14" t="s">
        <v>437</v>
      </c>
      <c r="C11" s="11">
        <v>0.26324283831546902</v>
      </c>
      <c r="D11" s="11">
        <v>0.29297706757267</v>
      </c>
      <c r="E11" s="11">
        <v>0.243246426326056</v>
      </c>
      <c r="F11" s="11">
        <v>0.21884218877807199</v>
      </c>
      <c r="G11" s="11">
        <v>0.25017341817601702</v>
      </c>
      <c r="H11" s="11">
        <v>0.282374818314654</v>
      </c>
      <c r="I11" s="11">
        <v>0.30024387141002301</v>
      </c>
    </row>
    <row r="12" spans="2:10" x14ac:dyDescent="0.35">
      <c r="B12" s="14" t="s">
        <v>438</v>
      </c>
      <c r="C12" s="11">
        <v>0.14979709498218999</v>
      </c>
      <c r="D12" s="11">
        <v>8.2094704016034206E-2</v>
      </c>
      <c r="E12" s="11">
        <v>6.7847111055871795E-2</v>
      </c>
      <c r="F12" s="11">
        <v>6.8622353787027399E-2</v>
      </c>
      <c r="G12" s="11">
        <v>0.13211972076431899</v>
      </c>
      <c r="H12" s="11">
        <v>0.33564758235829201</v>
      </c>
      <c r="I12" s="11">
        <v>0.30346747108203997</v>
      </c>
    </row>
    <row r="13" spans="2:10" x14ac:dyDescent="0.35">
      <c r="B13" s="14" t="s">
        <v>439</v>
      </c>
      <c r="C13" s="11">
        <v>9.3627196899332896E-2</v>
      </c>
      <c r="D13" s="11">
        <v>0.104481461546491</v>
      </c>
      <c r="E13" s="11">
        <v>9.0537892208499005E-2</v>
      </c>
      <c r="F13" s="11">
        <v>0.101006990848147</v>
      </c>
      <c r="G13" s="11">
        <v>7.0905855999699896E-2</v>
      </c>
      <c r="H13" s="11">
        <v>0.115042770891471</v>
      </c>
      <c r="I13" s="11">
        <v>8.8066660559116605E-2</v>
      </c>
    </row>
    <row r="14" spans="2:10" x14ac:dyDescent="0.35">
      <c r="B14" s="14" t="s">
        <v>440</v>
      </c>
      <c r="C14" s="11">
        <v>3.9505246277000597E-2</v>
      </c>
      <c r="D14" s="11">
        <v>4.3620543450762203E-2</v>
      </c>
      <c r="E14" s="11">
        <v>3.26602359483164E-2</v>
      </c>
      <c r="F14" s="11">
        <v>4.7871459586826301E-2</v>
      </c>
      <c r="G14" s="11">
        <v>3.2163931279477198E-2</v>
      </c>
      <c r="H14" s="11">
        <v>6.0437339865858503E-2</v>
      </c>
      <c r="I14" s="11">
        <v>3.1507780174787697E-2</v>
      </c>
    </row>
    <row r="15" spans="2:10" x14ac:dyDescent="0.35">
      <c r="B15" s="14" t="s">
        <v>441</v>
      </c>
      <c r="C15" s="11">
        <v>1.1379026644904601E-2</v>
      </c>
      <c r="D15" s="11">
        <v>1.0810153614206799E-2</v>
      </c>
      <c r="E15" s="11">
        <v>5.0512727215585003E-3</v>
      </c>
      <c r="F15" s="11">
        <v>1.05366605684895E-2</v>
      </c>
      <c r="G15" s="11">
        <v>1.41042879926004E-2</v>
      </c>
      <c r="H15" s="11">
        <v>3.2578122094956197E-2</v>
      </c>
      <c r="I15" s="11">
        <v>8.2889489924223899E-3</v>
      </c>
    </row>
    <row r="16" spans="2:10" x14ac:dyDescent="0.35">
      <c r="B16" s="14" t="s">
        <v>49</v>
      </c>
      <c r="C16" s="12">
        <v>0</v>
      </c>
      <c r="D16" s="12">
        <v>0</v>
      </c>
      <c r="E16" s="12">
        <v>0</v>
      </c>
      <c r="F16" s="12">
        <v>0</v>
      </c>
      <c r="G16" s="12">
        <v>0</v>
      </c>
      <c r="H16" s="12">
        <v>0</v>
      </c>
      <c r="I16" s="12">
        <v>0</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6"/>
  <dimension ref="B2:J22"/>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0" customHeight="1" x14ac:dyDescent="0.35">
      <c r="D2" s="37" t="s">
        <v>445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6.1958169959904899E-2</v>
      </c>
      <c r="D9" s="11">
        <v>9.2709047692587504E-3</v>
      </c>
      <c r="E9" s="11">
        <v>2.8295505472658598E-2</v>
      </c>
      <c r="F9" s="11">
        <v>4.7369133261001901E-2</v>
      </c>
      <c r="G9" s="11">
        <v>0.27023019446032598</v>
      </c>
      <c r="H9" s="11">
        <v>9.5642082818542702E-3</v>
      </c>
      <c r="I9" s="11">
        <v>2.3382289346707299E-2</v>
      </c>
    </row>
    <row r="10" spans="2:10" x14ac:dyDescent="0.35">
      <c r="B10" s="14" t="s">
        <v>443</v>
      </c>
      <c r="C10" s="11">
        <v>0.21258649900284601</v>
      </c>
      <c r="D10" s="11">
        <v>0.14789533002623501</v>
      </c>
      <c r="E10" s="11">
        <v>0.19682968657713501</v>
      </c>
      <c r="F10" s="11">
        <v>0.25563003261954298</v>
      </c>
      <c r="G10" s="11">
        <v>0.40573285681481902</v>
      </c>
      <c r="H10" s="11">
        <v>2.7829962578496199E-2</v>
      </c>
      <c r="I10" s="11">
        <v>0.17662513304247801</v>
      </c>
    </row>
    <row r="11" spans="2:10" x14ac:dyDescent="0.35">
      <c r="B11" s="14" t="s">
        <v>280</v>
      </c>
      <c r="C11" s="11">
        <v>0.28476627221676598</v>
      </c>
      <c r="D11" s="11">
        <v>0.24657103785340401</v>
      </c>
      <c r="E11" s="11">
        <v>0.231656651860362</v>
      </c>
      <c r="F11" s="11">
        <v>0.26819427472023999</v>
      </c>
      <c r="G11" s="11">
        <v>0.16876216055097701</v>
      </c>
      <c r="H11" s="11">
        <v>0.25458287707111199</v>
      </c>
      <c r="I11" s="11">
        <v>0.48153984540671202</v>
      </c>
    </row>
    <row r="12" spans="2:10" x14ac:dyDescent="0.35">
      <c r="B12" s="14" t="s">
        <v>444</v>
      </c>
      <c r="C12" s="11">
        <v>0.25449395910205802</v>
      </c>
      <c r="D12" s="11">
        <v>0.37974274079670001</v>
      </c>
      <c r="E12" s="11">
        <v>0.35149142766080799</v>
      </c>
      <c r="F12" s="11">
        <v>0.279888164545679</v>
      </c>
      <c r="G12" s="11">
        <v>0.100387223401632</v>
      </c>
      <c r="H12" s="11">
        <v>0.22004954998571299</v>
      </c>
      <c r="I12" s="11">
        <v>0.15355511164038299</v>
      </c>
    </row>
    <row r="13" spans="2:10" x14ac:dyDescent="0.35">
      <c r="B13" s="14" t="s">
        <v>282</v>
      </c>
      <c r="C13" s="11">
        <v>0.12401028250622</v>
      </c>
      <c r="D13" s="11">
        <v>0.17778084153173901</v>
      </c>
      <c r="E13" s="11">
        <v>0.13421471243375099</v>
      </c>
      <c r="F13" s="11">
        <v>0.10004264732856399</v>
      </c>
      <c r="G13" s="11">
        <v>4.1462667401542697E-2</v>
      </c>
      <c r="H13" s="11">
        <v>0.35753166785545298</v>
      </c>
      <c r="I13" s="11">
        <v>5.6693474414582397E-2</v>
      </c>
    </row>
    <row r="14" spans="2:10" x14ac:dyDescent="0.35">
      <c r="B14" s="14" t="s">
        <v>113</v>
      </c>
      <c r="C14" s="11">
        <v>6.2184817212204598E-2</v>
      </c>
      <c r="D14" s="11">
        <v>3.8739145022663103E-2</v>
      </c>
      <c r="E14" s="11">
        <v>5.75120159952855E-2</v>
      </c>
      <c r="F14" s="11">
        <v>4.8875747524971903E-2</v>
      </c>
      <c r="G14" s="11">
        <v>1.3424897370703201E-2</v>
      </c>
      <c r="H14" s="11">
        <v>0.13044173422737201</v>
      </c>
      <c r="I14" s="11">
        <v>0.108204146149137</v>
      </c>
    </row>
    <row r="15" spans="2:10" x14ac:dyDescent="0.35">
      <c r="B15" s="14" t="s">
        <v>283</v>
      </c>
      <c r="C15" s="17">
        <v>0.27454466896275098</v>
      </c>
      <c r="D15" s="17">
        <v>0.15716623479549299</v>
      </c>
      <c r="E15" s="17">
        <v>0.225125192049793</v>
      </c>
      <c r="F15" s="17">
        <v>0.30299916588054499</v>
      </c>
      <c r="G15" s="17">
        <v>0.675963051275146</v>
      </c>
      <c r="H15" s="17">
        <v>3.7394170860350497E-2</v>
      </c>
      <c r="I15" s="17">
        <v>0.20000742238918501</v>
      </c>
    </row>
    <row r="16" spans="2:10" x14ac:dyDescent="0.35">
      <c r="B16" s="14" t="s">
        <v>284</v>
      </c>
      <c r="C16" s="17">
        <v>0.378504241608278</v>
      </c>
      <c r="D16" s="17">
        <v>0.55752358232844001</v>
      </c>
      <c r="E16" s="17">
        <v>0.48570614009455898</v>
      </c>
      <c r="F16" s="17">
        <v>0.37993081187424299</v>
      </c>
      <c r="G16" s="17">
        <v>0.14184989080317401</v>
      </c>
      <c r="H16" s="17">
        <v>0.57758121784116601</v>
      </c>
      <c r="I16" s="17">
        <v>0.21024858605496499</v>
      </c>
    </row>
    <row r="17" spans="2:9" x14ac:dyDescent="0.35">
      <c r="B17" s="14" t="s">
        <v>217</v>
      </c>
      <c r="C17" s="18">
        <v>-0.10395957264552699</v>
      </c>
      <c r="D17" s="18">
        <v>-0.40035734753294699</v>
      </c>
      <c r="E17" s="18">
        <v>-0.260580948044766</v>
      </c>
      <c r="F17" s="18">
        <v>-7.6931645993697506E-2</v>
      </c>
      <c r="G17" s="18">
        <v>0.53411316047197099</v>
      </c>
      <c r="H17" s="18">
        <v>-0.54018704698081499</v>
      </c>
      <c r="I17" s="18">
        <v>-1.02411636657798E-2</v>
      </c>
    </row>
    <row r="18" spans="2:9" x14ac:dyDescent="0.35">
      <c r="B18" s="15"/>
    </row>
    <row r="19" spans="2:9" x14ac:dyDescent="0.35">
      <c r="B19" t="s">
        <v>27</v>
      </c>
    </row>
    <row r="20" spans="2:9" x14ac:dyDescent="0.35">
      <c r="B20" t="s">
        <v>28</v>
      </c>
    </row>
    <row r="22" spans="2:9" x14ac:dyDescent="0.35">
      <c r="B22"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7"/>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452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446</v>
      </c>
      <c r="C9" s="11">
        <v>0.14144316484073999</v>
      </c>
      <c r="D9" s="11">
        <v>5.8522032182033501E-2</v>
      </c>
      <c r="E9" s="11">
        <v>0.180909921434971</v>
      </c>
      <c r="F9" s="11">
        <v>0.101551126434045</v>
      </c>
      <c r="G9" s="11">
        <v>0.260818069180834</v>
      </c>
      <c r="H9" s="11">
        <v>2.6549972607086299E-2</v>
      </c>
      <c r="I9" s="11">
        <v>0.17318521160139599</v>
      </c>
    </row>
    <row r="10" spans="2:10" x14ac:dyDescent="0.35">
      <c r="B10" s="14" t="s">
        <v>447</v>
      </c>
      <c r="C10" s="11">
        <v>0.17063540452286999</v>
      </c>
      <c r="D10" s="11">
        <v>8.9728088862272404E-2</v>
      </c>
      <c r="E10" s="11">
        <v>0.18832694345074399</v>
      </c>
      <c r="F10" s="11">
        <v>0.15082782866165501</v>
      </c>
      <c r="G10" s="11">
        <v>0.30577054268715698</v>
      </c>
      <c r="H10" s="11">
        <v>9.2312641743733298E-2</v>
      </c>
      <c r="I10" s="11">
        <v>0.176324939299497</v>
      </c>
    </row>
    <row r="11" spans="2:10" x14ac:dyDescent="0.35">
      <c r="B11" s="14" t="s">
        <v>448</v>
      </c>
      <c r="C11" s="11">
        <v>0.16950185783867899</v>
      </c>
      <c r="D11" s="11">
        <v>0.129651764535718</v>
      </c>
      <c r="E11" s="11">
        <v>0.166366693371471</v>
      </c>
      <c r="F11" s="11">
        <v>0.17304014817514099</v>
      </c>
      <c r="G11" s="11">
        <v>0.19923922121153301</v>
      </c>
      <c r="H11" s="11">
        <v>0.16289530144600201</v>
      </c>
      <c r="I11" s="11">
        <v>0.185134068739886</v>
      </c>
    </row>
    <row r="12" spans="2:10" x14ac:dyDescent="0.35">
      <c r="B12" s="14" t="s">
        <v>449</v>
      </c>
      <c r="C12" s="11">
        <v>0.16960026728785499</v>
      </c>
      <c r="D12" s="11">
        <v>0.16916379854626501</v>
      </c>
      <c r="E12" s="11">
        <v>0.173770007402927</v>
      </c>
      <c r="F12" s="11">
        <v>0.16982770216588899</v>
      </c>
      <c r="G12" s="11">
        <v>0.100010228659158</v>
      </c>
      <c r="H12" s="11">
        <v>0.22701021151991299</v>
      </c>
      <c r="I12" s="11">
        <v>0.19360805581698401</v>
      </c>
    </row>
    <row r="13" spans="2:10" x14ac:dyDescent="0.35">
      <c r="B13" s="14" t="s">
        <v>450</v>
      </c>
      <c r="C13" s="11">
        <v>0.140485369761991</v>
      </c>
      <c r="D13" s="11">
        <v>0.18974027270282501</v>
      </c>
      <c r="E13" s="11">
        <v>0.12902986103880801</v>
      </c>
      <c r="F13" s="11">
        <v>0.175949482334704</v>
      </c>
      <c r="G13" s="11">
        <v>5.2748303023181703E-2</v>
      </c>
      <c r="H13" s="11">
        <v>0.18334253461351799</v>
      </c>
      <c r="I13" s="11">
        <v>0.12139787594788599</v>
      </c>
    </row>
    <row r="14" spans="2:10" x14ac:dyDescent="0.35">
      <c r="B14" s="14" t="s">
        <v>451</v>
      </c>
      <c r="C14" s="12">
        <v>0.20833393574786399</v>
      </c>
      <c r="D14" s="12">
        <v>0.36319404317088699</v>
      </c>
      <c r="E14" s="12">
        <v>0.16159657330107999</v>
      </c>
      <c r="F14" s="12">
        <v>0.22880371222856599</v>
      </c>
      <c r="G14" s="12">
        <v>8.1413635238136106E-2</v>
      </c>
      <c r="H14" s="12">
        <v>0.307889338069748</v>
      </c>
      <c r="I14" s="12">
        <v>0.15034984859435099</v>
      </c>
    </row>
    <row r="15" spans="2:10" x14ac:dyDescent="0.35">
      <c r="B15" s="15"/>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8"/>
  <dimension ref="B2:J20"/>
  <sheetViews>
    <sheetView showGridLines="0" workbookViewId="0">
      <pane xSplit="2" topLeftCell="C1" activePane="topRight" state="frozen"/>
      <selection activeCell="L6" sqref="L6"/>
      <selection pane="topRight" activeCell="B20" sqref="B20"/>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460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453</v>
      </c>
      <c r="C9" s="11">
        <v>3.9658038470672098E-2</v>
      </c>
      <c r="D9" s="11">
        <v>4.5587166784835403E-2</v>
      </c>
      <c r="E9" s="11">
        <v>2.1768291930531699E-2</v>
      </c>
      <c r="F9" s="11">
        <v>3.9598365226363501E-2</v>
      </c>
      <c r="G9" s="11">
        <v>6.23961105874868E-2</v>
      </c>
      <c r="H9" s="11">
        <v>5.0189139827982301E-2</v>
      </c>
      <c r="I9" s="11">
        <v>3.0847842504857899E-2</v>
      </c>
    </row>
    <row r="10" spans="2:10" x14ac:dyDescent="0.35">
      <c r="B10" s="14" t="s">
        <v>454</v>
      </c>
      <c r="C10" s="11">
        <v>0.22868677273806701</v>
      </c>
      <c r="D10" s="11">
        <v>0.242358779662428</v>
      </c>
      <c r="E10" s="11">
        <v>0.23367202132519099</v>
      </c>
      <c r="F10" s="11">
        <v>0.27384195694413999</v>
      </c>
      <c r="G10" s="11">
        <v>0.233702924533602</v>
      </c>
      <c r="H10" s="11">
        <v>0.18457699059541999</v>
      </c>
      <c r="I10" s="11">
        <v>0.18302411370615701</v>
      </c>
    </row>
    <row r="11" spans="2:10" x14ac:dyDescent="0.35">
      <c r="B11" s="14" t="s">
        <v>455</v>
      </c>
      <c r="C11" s="11">
        <v>0.25837093327000699</v>
      </c>
      <c r="D11" s="11">
        <v>0.30508902536480398</v>
      </c>
      <c r="E11" s="11">
        <v>0.28051071985485698</v>
      </c>
      <c r="F11" s="11">
        <v>0.27111744566302698</v>
      </c>
      <c r="G11" s="11">
        <v>0.17550677392921701</v>
      </c>
      <c r="H11" s="11">
        <v>0.261969510344155</v>
      </c>
      <c r="I11" s="11">
        <v>0.24300307564654</v>
      </c>
    </row>
    <row r="12" spans="2:10" x14ac:dyDescent="0.35">
      <c r="B12" s="14" t="s">
        <v>456</v>
      </c>
      <c r="C12" s="11">
        <v>0.21871289479933501</v>
      </c>
      <c r="D12" s="11">
        <v>0.18119991163413501</v>
      </c>
      <c r="E12" s="11">
        <v>0.209035889174531</v>
      </c>
      <c r="F12" s="11">
        <v>0.21118277426297499</v>
      </c>
      <c r="G12" s="11">
        <v>0.24533697492946999</v>
      </c>
      <c r="H12" s="11">
        <v>0.22921345632156201</v>
      </c>
      <c r="I12" s="11">
        <v>0.244492003245531</v>
      </c>
    </row>
    <row r="13" spans="2:10" x14ac:dyDescent="0.35">
      <c r="B13" s="14" t="s">
        <v>457</v>
      </c>
      <c r="C13" s="11">
        <v>0.159107100451199</v>
      </c>
      <c r="D13" s="11">
        <v>0.115051070636598</v>
      </c>
      <c r="E13" s="11">
        <v>0.16200684348307201</v>
      </c>
      <c r="F13" s="11">
        <v>0.101249720708706</v>
      </c>
      <c r="G13" s="11">
        <v>0.24324635153296101</v>
      </c>
      <c r="H13" s="11">
        <v>0.14227190837234399</v>
      </c>
      <c r="I13" s="11">
        <v>0.195287675347213</v>
      </c>
    </row>
    <row r="14" spans="2:10" x14ac:dyDescent="0.35">
      <c r="B14" s="14" t="s">
        <v>458</v>
      </c>
      <c r="C14" s="11">
        <v>8.9527428164331499E-2</v>
      </c>
      <c r="D14" s="11">
        <v>0.102085373425989</v>
      </c>
      <c r="E14" s="11">
        <v>8.6233339746222798E-2</v>
      </c>
      <c r="F14" s="11">
        <v>9.7042370011342305E-2</v>
      </c>
      <c r="G14" s="11">
        <v>3.6872870859024798E-2</v>
      </c>
      <c r="H14" s="11">
        <v>0.128518718556315</v>
      </c>
      <c r="I14" s="11">
        <v>9.7349476554056999E-2</v>
      </c>
    </row>
    <row r="15" spans="2:10" x14ac:dyDescent="0.35">
      <c r="B15" s="14" t="s">
        <v>459</v>
      </c>
      <c r="C15" s="12">
        <v>5.9368321063880299E-3</v>
      </c>
      <c r="D15" s="12">
        <v>8.6286724912108502E-3</v>
      </c>
      <c r="E15" s="12">
        <v>6.7728944855944698E-3</v>
      </c>
      <c r="F15" s="12">
        <v>5.9673671834465404E-3</v>
      </c>
      <c r="G15" s="12">
        <v>2.9379936282387699E-3</v>
      </c>
      <c r="H15" s="12">
        <v>3.2602759822208099E-3</v>
      </c>
      <c r="I15" s="12">
        <v>5.9958129956441198E-3</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2:J17"/>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81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77</v>
      </c>
      <c r="C9" s="11">
        <v>0.608661252414887</v>
      </c>
      <c r="D9" s="11">
        <v>0.718806337017449</v>
      </c>
      <c r="E9" s="11">
        <v>0.56147633323548596</v>
      </c>
      <c r="F9" s="11">
        <v>0.66657685868142502</v>
      </c>
      <c r="G9" s="11">
        <v>0.46552614378648299</v>
      </c>
      <c r="H9" s="11">
        <v>0.72022546452993197</v>
      </c>
      <c r="I9" s="11">
        <v>0.56193994436752304</v>
      </c>
    </row>
    <row r="10" spans="2:10" x14ac:dyDescent="0.35">
      <c r="B10" s="14" t="s">
        <v>78</v>
      </c>
      <c r="C10" s="11">
        <v>0.33397105467245702</v>
      </c>
      <c r="D10" s="11">
        <v>0.24707799202567299</v>
      </c>
      <c r="E10" s="11">
        <v>0.38776814911641</v>
      </c>
      <c r="F10" s="11">
        <v>0.30711787670373197</v>
      </c>
      <c r="G10" s="11">
        <v>0.41758472748951198</v>
      </c>
      <c r="H10" s="11">
        <v>0.252050136240212</v>
      </c>
      <c r="I10" s="11">
        <v>0.35603852266512698</v>
      </c>
    </row>
    <row r="11" spans="2:10" x14ac:dyDescent="0.35">
      <c r="B11" s="14" t="s">
        <v>79</v>
      </c>
      <c r="C11" s="11">
        <v>3.0897418297180901E-2</v>
      </c>
      <c r="D11" s="11">
        <v>1.8060078235333701E-2</v>
      </c>
      <c r="E11" s="11">
        <v>3.6576412550351198E-2</v>
      </c>
      <c r="F11" s="11">
        <v>6.9591830253595598E-3</v>
      </c>
      <c r="G11" s="11">
        <v>7.8848943129191704E-2</v>
      </c>
      <c r="H11" s="11">
        <v>9.9471637645400894E-3</v>
      </c>
      <c r="I11" s="11">
        <v>3.2839626834895302E-2</v>
      </c>
    </row>
    <row r="12" spans="2:10" x14ac:dyDescent="0.35">
      <c r="B12" s="14" t="s">
        <v>80</v>
      </c>
      <c r="C12" s="12">
        <v>2.6470274615474999E-2</v>
      </c>
      <c r="D12" s="12">
        <v>1.6055592721544502E-2</v>
      </c>
      <c r="E12" s="12">
        <v>1.41791050977526E-2</v>
      </c>
      <c r="F12" s="12">
        <v>1.9346081589483598E-2</v>
      </c>
      <c r="G12" s="12">
        <v>3.80401855948133E-2</v>
      </c>
      <c r="H12" s="12">
        <v>1.7777235465316302E-2</v>
      </c>
      <c r="I12" s="12">
        <v>4.9181906132454101E-2</v>
      </c>
    </row>
    <row r="13" spans="2:10" x14ac:dyDescent="0.35">
      <c r="B13" s="15"/>
    </row>
    <row r="14" spans="2:10" x14ac:dyDescent="0.35">
      <c r="B14" t="s">
        <v>27</v>
      </c>
    </row>
    <row r="15" spans="2:10" x14ac:dyDescent="0.35">
      <c r="B15" t="s">
        <v>28</v>
      </c>
    </row>
    <row r="17" spans="2:2" x14ac:dyDescent="0.35">
      <c r="B17"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88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29" x14ac:dyDescent="0.35">
      <c r="B9" s="14" t="s">
        <v>82</v>
      </c>
      <c r="C9" s="11">
        <v>0.24048015331647701</v>
      </c>
      <c r="D9" s="11">
        <v>0.25685841107776802</v>
      </c>
      <c r="E9" s="11">
        <v>0.25630413390422102</v>
      </c>
      <c r="F9" s="11">
        <v>0.175741241303285</v>
      </c>
      <c r="G9" s="11">
        <v>0.19716186265265701</v>
      </c>
      <c r="H9" s="11">
        <v>0.27071955107241302</v>
      </c>
      <c r="I9" s="11">
        <v>0.29183533046469301</v>
      </c>
    </row>
    <row r="10" spans="2:10" ht="43.5" x14ac:dyDescent="0.35">
      <c r="B10" s="14" t="s">
        <v>83</v>
      </c>
      <c r="C10" s="11">
        <v>0.30741826228861202</v>
      </c>
      <c r="D10" s="11">
        <v>0.28087290045985702</v>
      </c>
      <c r="E10" s="11">
        <v>0.356638394548071</v>
      </c>
      <c r="F10" s="11">
        <v>0.277731637796026</v>
      </c>
      <c r="G10" s="11">
        <v>0.28250573391088102</v>
      </c>
      <c r="H10" s="11">
        <v>0.37106576724549201</v>
      </c>
      <c r="I10" s="11">
        <v>0.30454309244615102</v>
      </c>
    </row>
    <row r="11" spans="2:10" ht="29" x14ac:dyDescent="0.35">
      <c r="B11" s="14" t="s">
        <v>84</v>
      </c>
      <c r="C11" s="11">
        <v>0.26993548957269198</v>
      </c>
      <c r="D11" s="11">
        <v>0.29151116946142103</v>
      </c>
      <c r="E11" s="11">
        <v>0.26944636994566201</v>
      </c>
      <c r="F11" s="11">
        <v>0.32488990197026002</v>
      </c>
      <c r="G11" s="11">
        <v>0.25522378894507503</v>
      </c>
      <c r="H11" s="11">
        <v>0.209062664336437</v>
      </c>
      <c r="I11" s="11">
        <v>0.23434925116097099</v>
      </c>
    </row>
    <row r="12" spans="2:10" ht="29" x14ac:dyDescent="0.35">
      <c r="B12" s="14" t="s">
        <v>85</v>
      </c>
      <c r="C12" s="11">
        <v>0.120993518417884</v>
      </c>
      <c r="D12" s="11">
        <v>9.4665940531137804E-2</v>
      </c>
      <c r="E12" s="11">
        <v>8.6208581252767605E-2</v>
      </c>
      <c r="F12" s="11">
        <v>0.16634438549587999</v>
      </c>
      <c r="G12" s="11">
        <v>0.19378012311075399</v>
      </c>
      <c r="H12" s="11">
        <v>7.6937552182428301E-2</v>
      </c>
      <c r="I12" s="11">
        <v>9.8949022236329606E-2</v>
      </c>
    </row>
    <row r="13" spans="2:10" x14ac:dyDescent="0.35">
      <c r="B13" s="14" t="s">
        <v>86</v>
      </c>
      <c r="C13" s="11">
        <v>2.3652179973937301E-2</v>
      </c>
      <c r="D13" s="11">
        <v>1.7992997406104001E-2</v>
      </c>
      <c r="E13" s="11">
        <v>1.09841007966941E-2</v>
      </c>
      <c r="F13" s="11">
        <v>2.1303958846477799E-2</v>
      </c>
      <c r="G13" s="11">
        <v>5.5521242501938899E-2</v>
      </c>
      <c r="H13" s="11">
        <v>2.2765129928300099E-2</v>
      </c>
      <c r="I13" s="11">
        <v>2.0098647717658701E-2</v>
      </c>
    </row>
    <row r="14" spans="2:10" x14ac:dyDescent="0.35">
      <c r="B14" s="14" t="s">
        <v>87</v>
      </c>
      <c r="C14" s="12">
        <v>3.7520396430397597E-2</v>
      </c>
      <c r="D14" s="12">
        <v>5.8098581063712899E-2</v>
      </c>
      <c r="E14" s="12">
        <v>2.0418419552585099E-2</v>
      </c>
      <c r="F14" s="12">
        <v>3.3988874588071302E-2</v>
      </c>
      <c r="G14" s="12">
        <v>1.58072488786936E-2</v>
      </c>
      <c r="H14" s="12">
        <v>4.9449335234928601E-2</v>
      </c>
      <c r="I14" s="12">
        <v>5.0224655974196897E-2</v>
      </c>
    </row>
    <row r="15" spans="2:10" x14ac:dyDescent="0.35">
      <c r="B15" s="15"/>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J24"/>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1" spans="1:10" x14ac:dyDescent="0.35">
      <c r="A1" s="29"/>
    </row>
    <row r="2" spans="1:10" ht="40" customHeight="1" x14ac:dyDescent="0.35">
      <c r="D2" s="37" t="s">
        <v>99</v>
      </c>
      <c r="E2" s="31"/>
      <c r="F2" s="31"/>
      <c r="G2" s="31"/>
      <c r="H2" s="31"/>
      <c r="I2" s="31"/>
      <c r="J2" s="31"/>
    </row>
    <row r="5" spans="1:10" ht="30" customHeight="1" x14ac:dyDescent="0.35">
      <c r="B5" s="13"/>
      <c r="C5" s="13"/>
      <c r="D5" s="36" t="s">
        <v>19</v>
      </c>
      <c r="E5" s="36"/>
      <c r="F5" s="36"/>
      <c r="G5" s="36"/>
      <c r="H5" s="36"/>
      <c r="I5" s="36"/>
    </row>
    <row r="6" spans="1:10" ht="43.5" x14ac:dyDescent="0.35">
      <c r="B6" t="s">
        <v>13</v>
      </c>
      <c r="C6" s="5" t="s">
        <v>14</v>
      </c>
      <c r="D6" s="8" t="s">
        <v>462</v>
      </c>
      <c r="E6" s="8" t="s">
        <v>15</v>
      </c>
      <c r="F6" s="8" t="s">
        <v>463</v>
      </c>
      <c r="G6" s="8" t="s">
        <v>464</v>
      </c>
      <c r="H6" s="8" t="s">
        <v>465</v>
      </c>
      <c r="I6" s="8" t="s">
        <v>16</v>
      </c>
    </row>
    <row r="7" spans="1:10" ht="30" customHeight="1" x14ac:dyDescent="0.35">
      <c r="B7" s="6" t="s">
        <v>17</v>
      </c>
      <c r="C7" s="6">
        <v>4211</v>
      </c>
      <c r="D7" s="6">
        <v>763</v>
      </c>
      <c r="E7" s="6">
        <v>837</v>
      </c>
      <c r="F7" s="6">
        <v>837</v>
      </c>
      <c r="G7" s="6">
        <v>589</v>
      </c>
      <c r="H7" s="6">
        <v>340</v>
      </c>
      <c r="I7" s="6">
        <v>845</v>
      </c>
    </row>
    <row r="8" spans="1:10" ht="30" customHeight="1" x14ac:dyDescent="0.35">
      <c r="B8" s="7" t="s">
        <v>18</v>
      </c>
      <c r="C8" s="7">
        <v>4211</v>
      </c>
      <c r="D8" s="7">
        <v>753</v>
      </c>
      <c r="E8" s="7">
        <v>821</v>
      </c>
      <c r="F8" s="7">
        <v>813</v>
      </c>
      <c r="G8" s="7">
        <v>625</v>
      </c>
      <c r="H8" s="7">
        <v>342</v>
      </c>
      <c r="I8" s="7">
        <v>857</v>
      </c>
    </row>
    <row r="9" spans="1:10" ht="29" x14ac:dyDescent="0.35">
      <c r="B9" s="14" t="s">
        <v>89</v>
      </c>
      <c r="C9" s="11">
        <v>0.44883455008985301</v>
      </c>
      <c r="D9" s="11">
        <v>0.36798578332572901</v>
      </c>
      <c r="E9" s="11">
        <v>0.40401573180769401</v>
      </c>
      <c r="F9" s="11">
        <v>0.43759023109607298</v>
      </c>
      <c r="G9" s="11">
        <v>0.66939411789396097</v>
      </c>
      <c r="H9" s="11">
        <v>0.43452603888101698</v>
      </c>
      <c r="I9" s="11">
        <v>0.41836668168753</v>
      </c>
    </row>
    <row r="10" spans="1:10" x14ac:dyDescent="0.35">
      <c r="B10" s="14" t="s">
        <v>90</v>
      </c>
      <c r="C10" s="11">
        <v>0.17260886006992099</v>
      </c>
      <c r="D10" s="11">
        <v>0.13902018215110201</v>
      </c>
      <c r="E10" s="11">
        <v>0.21159447164848</v>
      </c>
      <c r="F10" s="11">
        <v>0.18063921758260901</v>
      </c>
      <c r="G10" s="11">
        <v>0.146195467761706</v>
      </c>
      <c r="H10" s="11">
        <v>0.11935111965383</v>
      </c>
      <c r="I10" s="11">
        <v>0.19771039388907399</v>
      </c>
    </row>
    <row r="11" spans="1:10" ht="29" x14ac:dyDescent="0.35">
      <c r="B11" s="14" t="s">
        <v>91</v>
      </c>
      <c r="C11" s="11">
        <v>1.01834792277799E-2</v>
      </c>
      <c r="D11" s="11">
        <v>6.2581983160019602E-3</v>
      </c>
      <c r="E11" s="11">
        <v>4.3415176846008704E-3</v>
      </c>
      <c r="F11" s="11">
        <v>2.61118871268394E-3</v>
      </c>
      <c r="G11" s="11">
        <v>2.7008289384221399E-2</v>
      </c>
      <c r="H11" s="11">
        <v>2.48708294539327E-3</v>
      </c>
      <c r="I11" s="11">
        <v>1.7210880491954999E-2</v>
      </c>
    </row>
    <row r="12" spans="1:10" ht="29" x14ac:dyDescent="0.35">
      <c r="B12" s="14" t="s">
        <v>92</v>
      </c>
      <c r="C12" s="11">
        <v>4.65742196646026E-3</v>
      </c>
      <c r="D12" s="11">
        <v>3.6816276521162501E-3</v>
      </c>
      <c r="E12" s="11">
        <v>0</v>
      </c>
      <c r="F12" s="11">
        <v>0</v>
      </c>
      <c r="G12" s="11">
        <v>1.00770059479343E-2</v>
      </c>
      <c r="H12" s="11">
        <v>6.2732040079304698E-3</v>
      </c>
      <c r="I12" s="11">
        <v>9.7939732528394101E-3</v>
      </c>
    </row>
    <row r="13" spans="1:10" ht="43.5" x14ac:dyDescent="0.35">
      <c r="B13" s="14" t="s">
        <v>93</v>
      </c>
      <c r="C13" s="11">
        <v>4.4847009271995697E-2</v>
      </c>
      <c r="D13" s="11">
        <v>4.3245479076976498E-2</v>
      </c>
      <c r="E13" s="11">
        <v>4.4611512450137399E-2</v>
      </c>
      <c r="F13" s="11">
        <v>4.64933609733921E-2</v>
      </c>
      <c r="G13" s="11">
        <v>2.77720868968424E-2</v>
      </c>
      <c r="H13" s="11">
        <v>5.07799404904321E-2</v>
      </c>
      <c r="I13" s="11">
        <v>5.5002207505490001E-2</v>
      </c>
    </row>
    <row r="14" spans="1:10" ht="29" x14ac:dyDescent="0.35">
      <c r="B14" s="14" t="s">
        <v>94</v>
      </c>
      <c r="C14" s="11">
        <v>4.3831364517449199E-2</v>
      </c>
      <c r="D14" s="11">
        <v>5.7526426947666402E-2</v>
      </c>
      <c r="E14" s="11">
        <v>4.4400425907712503E-2</v>
      </c>
      <c r="F14" s="11">
        <v>4.3263519264184702E-2</v>
      </c>
      <c r="G14" s="11">
        <v>1.1776985704474101E-2</v>
      </c>
      <c r="H14" s="11">
        <v>6.1446281413492898E-2</v>
      </c>
      <c r="I14" s="11">
        <v>4.8128915461102498E-2</v>
      </c>
    </row>
    <row r="15" spans="1:10" x14ac:dyDescent="0.35">
      <c r="B15" s="14" t="s">
        <v>95</v>
      </c>
      <c r="C15" s="11">
        <v>3.4136575671124603E-2</v>
      </c>
      <c r="D15" s="11">
        <v>1.3225467371644799E-2</v>
      </c>
      <c r="E15" s="11">
        <v>6.3299616326673497E-2</v>
      </c>
      <c r="F15" s="11">
        <v>2.9375109099598701E-2</v>
      </c>
      <c r="G15" s="11">
        <v>2.8999881934151501E-2</v>
      </c>
      <c r="H15" s="11">
        <v>1.06317436560989E-2</v>
      </c>
      <c r="I15" s="11">
        <v>4.2238589270985297E-2</v>
      </c>
    </row>
    <row r="16" spans="1:10" ht="29" x14ac:dyDescent="0.35">
      <c r="B16" s="14" t="s">
        <v>96</v>
      </c>
      <c r="C16" s="11">
        <v>3.72312894155159E-2</v>
      </c>
      <c r="D16" s="11">
        <v>5.2007344404088399E-2</v>
      </c>
      <c r="E16" s="11">
        <v>3.3257282334918599E-2</v>
      </c>
      <c r="F16" s="11">
        <v>4.7376195676926698E-2</v>
      </c>
      <c r="G16" s="11">
        <v>7.7755941224220398E-3</v>
      </c>
      <c r="H16" s="11">
        <v>5.1078545542254598E-2</v>
      </c>
      <c r="I16" s="11">
        <v>3.4379131462705999E-2</v>
      </c>
    </row>
    <row r="17" spans="2:9" ht="29" x14ac:dyDescent="0.35">
      <c r="B17" s="14" t="s">
        <v>97</v>
      </c>
      <c r="C17" s="11">
        <v>0.13398333069617699</v>
      </c>
      <c r="D17" s="11">
        <v>0.250067088601442</v>
      </c>
      <c r="E17" s="11">
        <v>0.103695452779894</v>
      </c>
      <c r="F17" s="11">
        <v>0.13877474114448099</v>
      </c>
      <c r="G17" s="11">
        <v>4.6433660530193599E-2</v>
      </c>
      <c r="H17" s="11">
        <v>0.206227850699014</v>
      </c>
      <c r="I17" s="11">
        <v>9.1395984984196404E-2</v>
      </c>
    </row>
    <row r="18" spans="2:9" ht="29" x14ac:dyDescent="0.35">
      <c r="B18" s="14" t="s">
        <v>98</v>
      </c>
      <c r="C18" s="11">
        <v>6.1285698849954801E-2</v>
      </c>
      <c r="D18" s="11">
        <v>5.8841888858959503E-2</v>
      </c>
      <c r="E18" s="11">
        <v>8.3334541496645903E-2</v>
      </c>
      <c r="F18" s="11">
        <v>6.9710882948528494E-2</v>
      </c>
      <c r="G18" s="11">
        <v>1.91998928389631E-2</v>
      </c>
      <c r="H18" s="11">
        <v>5.47264888881763E-2</v>
      </c>
      <c r="I18" s="11">
        <v>6.7640414744369895E-2</v>
      </c>
    </row>
    <row r="19" spans="2:9" x14ac:dyDescent="0.35">
      <c r="B19" s="14" t="s">
        <v>71</v>
      </c>
      <c r="C19" s="12">
        <v>8.4004202237684001E-3</v>
      </c>
      <c r="D19" s="12">
        <v>8.1405132942732501E-3</v>
      </c>
      <c r="E19" s="12">
        <v>7.44944756324441E-3</v>
      </c>
      <c r="F19" s="12">
        <v>4.1655535015228404E-3</v>
      </c>
      <c r="G19" s="12">
        <v>5.3670169851305696E-3</v>
      </c>
      <c r="H19" s="12">
        <v>2.4717038223600598E-3</v>
      </c>
      <c r="I19" s="12">
        <v>1.8132827249752299E-2</v>
      </c>
    </row>
    <row r="20" spans="2:9" x14ac:dyDescent="0.35">
      <c r="B20" s="15"/>
    </row>
    <row r="21" spans="2:9" x14ac:dyDescent="0.35">
      <c r="B21" t="s">
        <v>27</v>
      </c>
    </row>
    <row r="22" spans="2:9" x14ac:dyDescent="0.35">
      <c r="B22" t="s">
        <v>28</v>
      </c>
    </row>
    <row r="24" spans="2:9" x14ac:dyDescent="0.35">
      <c r="B24"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B2:J16"/>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103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100</v>
      </c>
      <c r="C9" s="11">
        <v>0.63429580479609704</v>
      </c>
      <c r="D9" s="11">
        <v>0.62991738802279895</v>
      </c>
      <c r="E9" s="11">
        <v>0.52719303426772002</v>
      </c>
      <c r="F9" s="11">
        <v>0.63681243604364501</v>
      </c>
      <c r="G9" s="11">
        <v>0.77033479348796496</v>
      </c>
      <c r="H9" s="11">
        <v>0.70384734970711005</v>
      </c>
      <c r="I9" s="11">
        <v>0.61135031339143897</v>
      </c>
    </row>
    <row r="10" spans="2:10" x14ac:dyDescent="0.35">
      <c r="B10" s="14" t="s">
        <v>101</v>
      </c>
      <c r="C10" s="11">
        <v>0.114591646901154</v>
      </c>
      <c r="D10" s="11">
        <v>8.9121824808338801E-2</v>
      </c>
      <c r="E10" s="11">
        <v>0.14280118271674799</v>
      </c>
      <c r="F10" s="11">
        <v>0.10607171553733701</v>
      </c>
      <c r="G10" s="11">
        <v>0.11770016279821</v>
      </c>
      <c r="H10" s="11">
        <v>5.5292348153446698E-2</v>
      </c>
      <c r="I10" s="11">
        <v>0.139450692624005</v>
      </c>
    </row>
    <row r="11" spans="2:10" ht="29" x14ac:dyDescent="0.35">
      <c r="B11" s="14" t="s">
        <v>102</v>
      </c>
      <c r="C11" s="12">
        <v>0.25111254830274798</v>
      </c>
      <c r="D11" s="12">
        <v>0.28096078716886203</v>
      </c>
      <c r="E11" s="12">
        <v>0.33000578301553102</v>
      </c>
      <c r="F11" s="12">
        <v>0.25711584841901802</v>
      </c>
      <c r="G11" s="12">
        <v>0.111965043713825</v>
      </c>
      <c r="H11" s="12">
        <v>0.24086030213944301</v>
      </c>
      <c r="I11" s="12">
        <v>0.249198993984556</v>
      </c>
    </row>
    <row r="12" spans="2:10" x14ac:dyDescent="0.35">
      <c r="B12" s="15"/>
    </row>
    <row r="13" spans="2:10" x14ac:dyDescent="0.35">
      <c r="B13" t="s">
        <v>27</v>
      </c>
    </row>
    <row r="14" spans="2:10" x14ac:dyDescent="0.35">
      <c r="B14" t="s">
        <v>28</v>
      </c>
    </row>
    <row r="16" spans="2:10" x14ac:dyDescent="0.35">
      <c r="B16"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B2:J16"/>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104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100</v>
      </c>
      <c r="C9" s="11">
        <v>0.54740042307246894</v>
      </c>
      <c r="D9" s="11">
        <v>0.50270890816478297</v>
      </c>
      <c r="E9" s="11">
        <v>0.43295437190499603</v>
      </c>
      <c r="F9" s="11">
        <v>0.51723418006713096</v>
      </c>
      <c r="G9" s="11">
        <v>0.75339434500079105</v>
      </c>
      <c r="H9" s="11">
        <v>0.59933370783186302</v>
      </c>
      <c r="I9" s="11">
        <v>0.55393703644681302</v>
      </c>
    </row>
    <row r="10" spans="2:10" x14ac:dyDescent="0.35">
      <c r="B10" s="14" t="s">
        <v>101</v>
      </c>
      <c r="C10" s="11">
        <v>0.12400756794001799</v>
      </c>
      <c r="D10" s="11">
        <v>9.7075383121037695E-2</v>
      </c>
      <c r="E10" s="11">
        <v>0.16334693439456299</v>
      </c>
      <c r="F10" s="11">
        <v>0.120372792265597</v>
      </c>
      <c r="G10" s="11">
        <v>0.111678237294095</v>
      </c>
      <c r="H10" s="11">
        <v>8.0806598567599905E-2</v>
      </c>
      <c r="I10" s="11">
        <v>0.139696272141353</v>
      </c>
    </row>
    <row r="11" spans="2:10" ht="29" x14ac:dyDescent="0.35">
      <c r="B11" s="14" t="s">
        <v>102</v>
      </c>
      <c r="C11" s="12">
        <v>0.32859200898751301</v>
      </c>
      <c r="D11" s="12">
        <v>0.400215708714179</v>
      </c>
      <c r="E11" s="12">
        <v>0.40369869370044098</v>
      </c>
      <c r="F11" s="12">
        <v>0.36239302766727199</v>
      </c>
      <c r="G11" s="12">
        <v>0.13492741770511399</v>
      </c>
      <c r="H11" s="12">
        <v>0.31985969360053701</v>
      </c>
      <c r="I11" s="12">
        <v>0.30636669141183398</v>
      </c>
    </row>
    <row r="12" spans="2:10" x14ac:dyDescent="0.35">
      <c r="B12" s="15"/>
    </row>
    <row r="13" spans="2:10" x14ac:dyDescent="0.35">
      <c r="B13" t="s">
        <v>27</v>
      </c>
    </row>
    <row r="14" spans="2:10" x14ac:dyDescent="0.35">
      <c r="B14" t="s">
        <v>28</v>
      </c>
    </row>
    <row r="16" spans="2:10" x14ac:dyDescent="0.35">
      <c r="B16"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107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75</v>
      </c>
      <c r="C9" s="11">
        <v>0.180633554478136</v>
      </c>
      <c r="D9" s="11">
        <v>0.18296060926772401</v>
      </c>
      <c r="E9" s="11">
        <v>0.17548006410042599</v>
      </c>
      <c r="F9" s="11">
        <v>0.21103973549687199</v>
      </c>
      <c r="G9" s="11">
        <v>0.11118722787129701</v>
      </c>
      <c r="H9" s="11">
        <v>0.19553683466459701</v>
      </c>
      <c r="I9" s="11">
        <v>0.19938170394558299</v>
      </c>
    </row>
    <row r="10" spans="2:10" x14ac:dyDescent="0.35">
      <c r="B10" s="14" t="s">
        <v>39</v>
      </c>
      <c r="C10" s="11">
        <v>0.518068055007886</v>
      </c>
      <c r="D10" s="11">
        <v>0.52795941252663903</v>
      </c>
      <c r="E10" s="11">
        <v>0.47866254259251001</v>
      </c>
      <c r="F10" s="11">
        <v>0.52148393946150995</v>
      </c>
      <c r="G10" s="11">
        <v>0.52759390726311095</v>
      </c>
      <c r="H10" s="11">
        <v>0.54437620426823297</v>
      </c>
      <c r="I10" s="11">
        <v>0.52641684877505002</v>
      </c>
    </row>
    <row r="11" spans="2:10" x14ac:dyDescent="0.35">
      <c r="B11" s="14" t="s">
        <v>40</v>
      </c>
      <c r="C11" s="11">
        <v>0.24132379163078899</v>
      </c>
      <c r="D11" s="11">
        <v>0.23680430143925599</v>
      </c>
      <c r="E11" s="11">
        <v>0.300021619826566</v>
      </c>
      <c r="F11" s="11">
        <v>0.216294634471666</v>
      </c>
      <c r="G11" s="11">
        <v>0.25303751877520603</v>
      </c>
      <c r="H11" s="11">
        <v>0.22381745370358899</v>
      </c>
      <c r="I11" s="11">
        <v>0.211274981321284</v>
      </c>
    </row>
    <row r="12" spans="2:10" x14ac:dyDescent="0.35">
      <c r="B12" s="14" t="s">
        <v>41</v>
      </c>
      <c r="C12" s="11">
        <v>4.1003837635146999E-2</v>
      </c>
      <c r="D12" s="11">
        <v>3.5055932255218303E-2</v>
      </c>
      <c r="E12" s="11">
        <v>3.2351963962811099E-2</v>
      </c>
      <c r="F12" s="11">
        <v>3.9805469541698502E-2</v>
      </c>
      <c r="G12" s="11">
        <v>6.6165396572204799E-2</v>
      </c>
      <c r="H12" s="11">
        <v>3.2077714608599303E-2</v>
      </c>
      <c r="I12" s="11">
        <v>4.0867741988641501E-2</v>
      </c>
    </row>
    <row r="13" spans="2:10" x14ac:dyDescent="0.35">
      <c r="B13" s="14" t="s">
        <v>42</v>
      </c>
      <c r="C13" s="11">
        <v>1.0558867201631499E-2</v>
      </c>
      <c r="D13" s="11">
        <v>1.1020301775674301E-2</v>
      </c>
      <c r="E13" s="11">
        <v>1.04395535973477E-2</v>
      </c>
      <c r="F13" s="11">
        <v>5.0023482292124496E-3</v>
      </c>
      <c r="G13" s="11">
        <v>1.5961907151778299E-2</v>
      </c>
      <c r="H13" s="11">
        <v>4.1917927549826898E-3</v>
      </c>
      <c r="I13" s="11">
        <v>1.41373637337523E-2</v>
      </c>
    </row>
    <row r="14" spans="2:10" x14ac:dyDescent="0.35">
      <c r="B14" s="14" t="s">
        <v>105</v>
      </c>
      <c r="C14" s="11">
        <v>5.5519666411971503E-3</v>
      </c>
      <c r="D14" s="11">
        <v>6.1994427354883598E-3</v>
      </c>
      <c r="E14" s="11">
        <v>1.6404526642234999E-3</v>
      </c>
      <c r="F14" s="11">
        <v>2.8394751626358398E-3</v>
      </c>
      <c r="G14" s="11">
        <v>1.8613358472767599E-2</v>
      </c>
      <c r="H14" s="11">
        <v>0</v>
      </c>
      <c r="I14" s="11">
        <v>3.99144513946192E-3</v>
      </c>
    </row>
    <row r="15" spans="2:10" ht="43.5" x14ac:dyDescent="0.35">
      <c r="B15" s="14" t="s">
        <v>106</v>
      </c>
      <c r="C15" s="12">
        <v>2.8599274052131299E-3</v>
      </c>
      <c r="D15" s="12">
        <v>0</v>
      </c>
      <c r="E15" s="12">
        <v>1.4038032561153799E-3</v>
      </c>
      <c r="F15" s="12">
        <v>3.5343976364050999E-3</v>
      </c>
      <c r="G15" s="12">
        <v>7.4406838936353003E-3</v>
      </c>
      <c r="H15" s="12">
        <v>0</v>
      </c>
      <c r="I15" s="12">
        <v>3.9299150962285798E-3</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B2:G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7" width="20.7265625" customWidth="1"/>
  </cols>
  <sheetData>
    <row r="2" spans="2:7" ht="40" customHeight="1" x14ac:dyDescent="0.35">
      <c r="D2" s="37" t="s">
        <v>114</v>
      </c>
      <c r="E2" s="31"/>
      <c r="F2" s="31"/>
      <c r="G2" s="31"/>
    </row>
    <row r="6" spans="2:7" ht="50.15" customHeight="1" x14ac:dyDescent="0.35">
      <c r="B6" s="16" t="s">
        <v>13</v>
      </c>
      <c r="C6" s="16" t="s">
        <v>492</v>
      </c>
      <c r="D6" s="16" t="s">
        <v>493</v>
      </c>
      <c r="E6" s="16" t="s">
        <v>494</v>
      </c>
      <c r="F6" s="16" t="s">
        <v>495</v>
      </c>
    </row>
    <row r="7" spans="2:7" x14ac:dyDescent="0.35">
      <c r="B7" s="14" t="s">
        <v>108</v>
      </c>
      <c r="C7" s="11">
        <v>0.31089033129348798</v>
      </c>
      <c r="D7" s="11">
        <v>0.249631979841139</v>
      </c>
      <c r="E7" s="11">
        <v>0.25110130379953999</v>
      </c>
      <c r="F7" s="11">
        <v>0.19155337139153999</v>
      </c>
    </row>
    <row r="8" spans="2:7" x14ac:dyDescent="0.35">
      <c r="B8" s="14" t="s">
        <v>109</v>
      </c>
      <c r="C8" s="11">
        <v>0.59509001925979998</v>
      </c>
      <c r="D8" s="11">
        <v>0.65872606613958595</v>
      </c>
      <c r="E8" s="11">
        <v>0.55920150571835903</v>
      </c>
      <c r="F8" s="11">
        <v>0.50470591637286499</v>
      </c>
    </row>
    <row r="9" spans="2:7" x14ac:dyDescent="0.35">
      <c r="B9" s="14" t="s">
        <v>110</v>
      </c>
      <c r="C9" s="11">
        <v>3.3919469910349699E-2</v>
      </c>
      <c r="D9" s="11">
        <v>2.8264637258917501E-2</v>
      </c>
      <c r="E9" s="11">
        <v>4.2759743326741102E-2</v>
      </c>
      <c r="F9" s="11">
        <v>6.7298712117170006E-2</v>
      </c>
    </row>
    <row r="10" spans="2:7" x14ac:dyDescent="0.35">
      <c r="B10" s="14" t="s">
        <v>111</v>
      </c>
      <c r="C10" s="11">
        <v>2.2268155048827499E-2</v>
      </c>
      <c r="D10" s="11">
        <v>2.4388257303192499E-2</v>
      </c>
      <c r="E10" s="11">
        <v>5.5758966577591197E-2</v>
      </c>
      <c r="F10" s="11">
        <v>0.127074429542644</v>
      </c>
    </row>
    <row r="11" spans="2:7" x14ac:dyDescent="0.35">
      <c r="B11" s="14" t="s">
        <v>112</v>
      </c>
      <c r="C11" s="11">
        <v>2.6364375346289999E-2</v>
      </c>
      <c r="D11" s="11">
        <v>2.2222624669846001E-2</v>
      </c>
      <c r="E11" s="11">
        <v>6.9001074975990506E-2</v>
      </c>
      <c r="F11" s="11">
        <v>9.5669826322297105E-2</v>
      </c>
    </row>
    <row r="12" spans="2:7" x14ac:dyDescent="0.35">
      <c r="B12" s="14" t="s">
        <v>113</v>
      </c>
      <c r="C12" s="11">
        <v>1.14676491412455E-2</v>
      </c>
      <c r="D12" s="11">
        <v>1.6766434787318901E-2</v>
      </c>
      <c r="E12" s="11">
        <v>2.2177405601778302E-2</v>
      </c>
      <c r="F12" s="11">
        <v>1.3697744253483799E-2</v>
      </c>
    </row>
    <row r="13" spans="2:7" x14ac:dyDescent="0.35">
      <c r="B13" s="15" t="s">
        <v>496</v>
      </c>
      <c r="C13" s="15"/>
      <c r="D13" s="15"/>
      <c r="E13" s="15"/>
      <c r="F13" s="15"/>
    </row>
    <row r="14" spans="2:7" x14ac:dyDescent="0.35">
      <c r="B14" t="s">
        <v>27</v>
      </c>
    </row>
    <row r="15" spans="2:7" x14ac:dyDescent="0.35">
      <c r="B15" t="s">
        <v>28</v>
      </c>
    </row>
    <row r="19" spans="2:2" x14ac:dyDescent="0.35">
      <c r="B19" s="4" t="str">
        <f>HYPERLINK("#'Contents'!A1", "Return to Contents")</f>
        <v>Return to Contents</v>
      </c>
    </row>
  </sheetData>
  <mergeCells count="1">
    <mergeCell ref="D2:G2"/>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2:F133"/>
  <sheetViews>
    <sheetView showGridLines="0" topLeftCell="B18" workbookViewId="0">
      <selection activeCell="D30" sqref="D30"/>
    </sheetView>
  </sheetViews>
  <sheetFormatPr defaultColWidth="11.453125" defaultRowHeight="14.5" x14ac:dyDescent="0.35"/>
  <cols>
    <col min="4" max="4" width="100.7265625" customWidth="1"/>
    <col min="5" max="5" width="20.7265625" customWidth="1"/>
  </cols>
  <sheetData>
    <row r="2" spans="3:6" ht="40" customHeight="1" x14ac:dyDescent="0.35">
      <c r="D2" s="1" t="s">
        <v>9</v>
      </c>
    </row>
    <row r="6" spans="3:6" x14ac:dyDescent="0.35">
      <c r="D6" s="4" t="str">
        <f>HYPERLINK("#'Full Results'!A1", "Full Results")</f>
        <v>Full Results</v>
      </c>
    </row>
    <row r="8" spans="3:6" x14ac:dyDescent="0.35">
      <c r="D8" s="2" t="s">
        <v>10</v>
      </c>
      <c r="E8" s="2" t="s">
        <v>11</v>
      </c>
      <c r="F8" s="2" t="s">
        <v>12</v>
      </c>
    </row>
    <row r="9" spans="3:6" x14ac:dyDescent="0.35">
      <c r="C9">
        <v>1</v>
      </c>
      <c r="D9" s="4" t="str">
        <f>HYPERLINK("#'Table 1'!A1", " How did you vote in the 2016 referendum on whether to Leave or Remain in the EU, if you were able to vote?")</f>
        <v xml:space="preserve"> How did you vote in the 2016 referendum on whether to Leave or Remain in the EU, if you were able to vote?</v>
      </c>
      <c r="E9" s="10" t="str">
        <f>HYPERLINK("#'Full Results'!A11", "11")</f>
        <v>11</v>
      </c>
      <c r="F9" t="s">
        <v>26</v>
      </c>
    </row>
    <row r="10" spans="3:6" x14ac:dyDescent="0.35">
      <c r="C10">
        <v>2</v>
      </c>
      <c r="D10" s="4" t="str">
        <f>HYPERLINK("#'Table 2'!A1", " Do you remember how you voted in the 2019 General Election, if you were able to vote?This was the most recent General Election in which Boris Johnson was the leader of the Conservative Party, and Jeremy Corbyn was the leader of the Labour Party")</f>
        <v xml:space="preserve"> Do you remember how you voted in the 2019 General Election, if you were able to vote?This was the most recent General Election in which Boris Johnson was the leader of the Conservative Party, and Jeremy Corbyn was the leader of the Labour Party</v>
      </c>
      <c r="E10" s="10" t="str">
        <f>HYPERLINK("#'Full Results'!A19", "19")</f>
        <v>19</v>
      </c>
      <c r="F10" t="s">
        <v>26</v>
      </c>
    </row>
    <row r="11" spans="3:6" x14ac:dyDescent="0.35">
      <c r="C11">
        <v>3</v>
      </c>
      <c r="D11" s="4" t="str">
        <f>HYPERLINK("#'Table 3'!A1", " If a general election was called tomorrow, how likely would you be to vote? Please rate from 0 to 10, where 0 means certain not to vote, and 10 means certain to vote.")</f>
        <v xml:space="preserve"> If a general election was called tomorrow, how likely would you be to vote? Please rate from 0 to 10, where 0 means certain not to vote, and 10 means certain to vote.</v>
      </c>
      <c r="E11" s="10" t="str">
        <f>HYPERLINK("#'Full Results'!A32", "32")</f>
        <v>32</v>
      </c>
      <c r="F11" t="s">
        <v>26</v>
      </c>
    </row>
    <row r="12" spans="3:6" x14ac:dyDescent="0.35">
      <c r="C12">
        <v>4</v>
      </c>
      <c r="D12" s="4" t="str">
        <f>HYPERLINK("#'Table 4'!A1", " And, if a general election was called tomorrow, which party would you vote for?")</f>
        <v xml:space="preserve"> And, if a general election was called tomorrow, which party would you vote for?</v>
      </c>
      <c r="E12" s="10" t="str">
        <f>HYPERLINK("#'Full Results'!A47", "47")</f>
        <v>47</v>
      </c>
      <c r="F12" t="s">
        <v>26</v>
      </c>
    </row>
    <row r="13" spans="3:6" x14ac:dyDescent="0.35">
      <c r="C13">
        <v>5</v>
      </c>
      <c r="D13" s="4" t="str">
        <f>HYPERLINK("#'Table 5'!A1", " You said you voted for another party in the 2019 General Election. Which party did you vote for?")</f>
        <v xml:space="preserve"> You said you voted for another party in the 2019 General Election. Which party did you vote for?</v>
      </c>
      <c r="E13" s="10" t="str">
        <f>HYPERLINK("#'Full Results'!A60", "60")</f>
        <v>60</v>
      </c>
      <c r="F13" t="s">
        <v>486</v>
      </c>
    </row>
    <row r="14" spans="3:6" x14ac:dyDescent="0.35">
      <c r="C14">
        <v>6</v>
      </c>
      <c r="D14" s="4" t="str">
        <f>HYPERLINK("#'Table 6'!A1", " You said you would vote for another party if a General Election was called tomorrow. Which party would you vote for?")</f>
        <v xml:space="preserve"> You said you would vote for another party if a General Election was called tomorrow. Which party would you vote for?</v>
      </c>
      <c r="E14" s="10" t="str">
        <f>HYPERLINK("#'Full Results'!A69", "69")</f>
        <v>69</v>
      </c>
      <c r="F14" t="s">
        <v>487</v>
      </c>
    </row>
    <row r="15" spans="3:6" x14ac:dyDescent="0.35">
      <c r="C15">
        <v>7</v>
      </c>
      <c r="D15" s="4" t="str">
        <f>HYPERLINK("#'Table 7'!A1", " Which of these best describes your living situation/tenure?")</f>
        <v xml:space="preserve"> Which of these best describes your living situation/tenure?</v>
      </c>
      <c r="E15" s="10" t="str">
        <f>HYPERLINK("#'Full Results'!A81", "81")</f>
        <v>81</v>
      </c>
      <c r="F15" t="s">
        <v>26</v>
      </c>
    </row>
    <row r="16" spans="3:6" x14ac:dyDescent="0.35">
      <c r="C16">
        <v>8</v>
      </c>
      <c r="D16" s="4" t="str">
        <f>HYPERLINK("#'Table 8'!A1", " Including yourself, how many adults (18 and over) live in your home?")</f>
        <v xml:space="preserve"> Including yourself, how many adults (18 and over) live in your home?</v>
      </c>
      <c r="E16" s="10" t="str">
        <f>HYPERLINK("#'Full Results'!A91", "91")</f>
        <v>91</v>
      </c>
      <c r="F16" t="s">
        <v>26</v>
      </c>
    </row>
    <row r="17" spans="3:6" x14ac:dyDescent="0.35">
      <c r="C17">
        <v>9</v>
      </c>
      <c r="D17" s="4" t="str">
        <f>HYPERLINK("#'Table 9'!A1", " How many children (17 or younger) live in your home?")</f>
        <v xml:space="preserve"> How many children (17 or younger) live in your home?</v>
      </c>
      <c r="E17" s="10" t="str">
        <f>HYPERLINK("#'Full Results'!A100", "100")</f>
        <v>100</v>
      </c>
      <c r="F17" t="s">
        <v>26</v>
      </c>
    </row>
    <row r="18" spans="3:6" x14ac:dyDescent="0.35">
      <c r="C18">
        <v>10</v>
      </c>
      <c r="D18" s="4" t="str">
        <f>HYPERLINK("#'Table 10'!A1", " How many generations of your family live in your household?")</f>
        <v xml:space="preserve"> How many generations of your family live in your household?</v>
      </c>
      <c r="E18" s="10" t="str">
        <f>HYPERLINK("#'Full Results'!A110", "110")</f>
        <v>110</v>
      </c>
      <c r="F18" t="s">
        <v>26</v>
      </c>
    </row>
    <row r="19" spans="3:6" x14ac:dyDescent="0.35">
      <c r="C19">
        <v>11</v>
      </c>
      <c r="D19" s="4" t="str">
        <f>HYPERLINK("#'Table 11'!A1", " What is the highest level of education you have achieved?")</f>
        <v xml:space="preserve"> What is the highest level of education you have achieved?</v>
      </c>
      <c r="E19" s="10" t="str">
        <f>HYPERLINK("#'Full Results'!A117", "117")</f>
        <v>117</v>
      </c>
      <c r="F19" t="s">
        <v>26</v>
      </c>
    </row>
    <row r="20" spans="3:6" x14ac:dyDescent="0.35">
      <c r="C20">
        <v>12</v>
      </c>
      <c r="D20" s="4" t="str">
        <f>HYPERLINK("#'Table 12'!A1", " Which of the following best describes your current working status?")</f>
        <v xml:space="preserve"> Which of the following best describes your current working status?</v>
      </c>
      <c r="E20" s="10" t="str">
        <f>HYPERLINK("#'Full Results'!A126", "126")</f>
        <v>126</v>
      </c>
      <c r="F20" t="s">
        <v>26</v>
      </c>
    </row>
    <row r="21" spans="3:6" x14ac:dyDescent="0.35">
      <c r="C21">
        <v>13</v>
      </c>
      <c r="D21" s="4" t="str">
        <f>HYPERLINK("#'Table 13'!A1", " Who primarily makes purchasing decisions about household utility bills?")</f>
        <v xml:space="preserve"> Who primarily makes purchasing decisions about household utility bills?</v>
      </c>
      <c r="E21" s="10" t="str">
        <f>HYPERLINK("#'Full Results'!A140", "140")</f>
        <v>140</v>
      </c>
      <c r="F21" t="s">
        <v>26</v>
      </c>
    </row>
    <row r="22" spans="3:6" x14ac:dyDescent="0.35">
      <c r="C22">
        <v>14</v>
      </c>
      <c r="D22" s="4" t="str">
        <f>HYPERLINK("#'Table 14'!A1", " Who primarily makes decisions about how much is spent on the upkeep and renovation of your home?")</f>
        <v xml:space="preserve"> Who primarily makes decisions about how much is spent on the upkeep and renovation of your home?</v>
      </c>
      <c r="E22" s="10" t="str">
        <f>HYPERLINK("#'Full Results'!A146", "146")</f>
        <v>146</v>
      </c>
      <c r="F22" t="s">
        <v>26</v>
      </c>
    </row>
    <row r="23" spans="3:6" x14ac:dyDescent="0.35">
      <c r="C23">
        <v>15</v>
      </c>
      <c r="D23" s="4" t="str">
        <f>HYPERLINK("#'Table 15'!A1", " How many cars does your household own or have access to on a daily basis?")</f>
        <v xml:space="preserve"> How many cars does your household own or have access to on a daily basis?</v>
      </c>
      <c r="E23" s="10" t="str">
        <f>HYPERLINK("#'Full Results'!A152", "152")</f>
        <v>152</v>
      </c>
      <c r="F23" t="s">
        <v>26</v>
      </c>
    </row>
    <row r="24" spans="3:6" x14ac:dyDescent="0.35">
      <c r="C24">
        <v>16</v>
      </c>
      <c r="D24" s="4" t="str">
        <f>HYPERLINK("#'Table 16'!A1", "Grid Summary: For each of those cars, please tell us what kind of car is this/are these?")</f>
        <v>Grid Summary: For each of those cars, please tell us what kind of car is this/are these?</v>
      </c>
      <c r="E24" s="3"/>
      <c r="F24" t="s">
        <v>496</v>
      </c>
    </row>
    <row r="25" spans="3:6" x14ac:dyDescent="0.35">
      <c r="C25">
        <v>17</v>
      </c>
      <c r="D25" s="26" t="str">
        <f>HYPERLINK("#'Table 17'!A1", "For each of those cars, please tell us what kind of car is this/are these?: First car")</f>
        <v>For each of those cars, please tell us what kind of car is this/are these?: First car</v>
      </c>
      <c r="E25" s="10" t="str">
        <f>HYPERLINK("#'Full Results'!A162", "162")</f>
        <v>162</v>
      </c>
      <c r="F25" t="s">
        <v>497</v>
      </c>
    </row>
    <row r="26" spans="3:6" x14ac:dyDescent="0.35">
      <c r="C26">
        <v>18</v>
      </c>
      <c r="D26" s="26" t="str">
        <f>HYPERLINK("#'Table 18'!A1", "For each of those cars, please tell us what kind of car is this/are these?: Second car")</f>
        <v>For each of those cars, please tell us what kind of car is this/are these?: Second car</v>
      </c>
      <c r="E26" s="10" t="str">
        <f>HYPERLINK("#'Full Results'!A171", "171")</f>
        <v>171</v>
      </c>
      <c r="F26" s="21" t="s">
        <v>499</v>
      </c>
    </row>
    <row r="27" spans="3:6" x14ac:dyDescent="0.35">
      <c r="C27">
        <v>19</v>
      </c>
      <c r="D27" s="26" t="str">
        <f>HYPERLINK("#'Table 19'!A1", "For each of those cars, please tell us what kind of car is this/are these?: Third car")</f>
        <v>For each of those cars, please tell us what kind of car is this/are these?: Third car</v>
      </c>
      <c r="E27" s="10" t="str">
        <f>HYPERLINK("#'Full Results'!A180", "180")</f>
        <v>180</v>
      </c>
      <c r="F27" s="21" t="s">
        <v>500</v>
      </c>
    </row>
    <row r="28" spans="3:6" x14ac:dyDescent="0.35">
      <c r="C28">
        <v>20</v>
      </c>
      <c r="D28" s="26" t="str">
        <f>HYPERLINK("#'Table 20'!A1", "For each of those cars, please tell us what kind of car is this/are these?: Fourth car")</f>
        <v>For each of those cars, please tell us what kind of car is this/are these?: Fourth car</v>
      </c>
      <c r="E28" s="10" t="str">
        <f>HYPERLINK("#'Full Results'!A189", "189")</f>
        <v>189</v>
      </c>
      <c r="F28" s="21" t="s">
        <v>501</v>
      </c>
    </row>
    <row r="29" spans="3:6" x14ac:dyDescent="0.35">
      <c r="C29">
        <v>21</v>
      </c>
      <c r="D29" s="4" t="str">
        <f>HYPERLINK("#'Table 21'!A1", "Thinking about the car that you personally use most often, what were your reasons for choosing the car you currently own or have access to?Please select any which apply")</f>
        <v>Thinking about the car that you personally use most often, what were your reasons for choosing the car you currently own or have access to?Please select any which apply</v>
      </c>
      <c r="E29" s="10" t="str">
        <f>HYPERLINK("#'Full Results'!A198", "198")</f>
        <v>198</v>
      </c>
      <c r="F29" s="21" t="s">
        <v>496</v>
      </c>
    </row>
    <row r="30" spans="3:6" x14ac:dyDescent="0.35">
      <c r="C30">
        <v>22</v>
      </c>
      <c r="D30" s="4" t="str">
        <f>HYPERLINK("#'Table 22'!A1", " The Government has announced a ban on the sale of new petrol and diesel cars by 2030. Before this poll, were you aware of this?")</f>
        <v xml:space="preserve"> The Government has announced a ban on the sale of new petrol and diesel cars by 2030. Before this poll, were you aware of this?</v>
      </c>
      <c r="E30" s="10" t="str">
        <f>HYPERLINK("#'Full Results'!A214", "214")</f>
        <v>214</v>
      </c>
      <c r="F30" t="s">
        <v>26</v>
      </c>
    </row>
    <row r="31" spans="3:6" x14ac:dyDescent="0.35">
      <c r="C31">
        <v>23</v>
      </c>
      <c r="D31" s="4" t="str">
        <f>HYPERLINK("#'Table 23'!A1", "You said that your household owns at least one petrol/diesel car. When do you expect your household to switch from a petrol/diesel car to an electric vehicle, if at all?Select all that apply")</f>
        <v>You said that your household owns at least one petrol/diesel car. When do you expect your household to switch from a petrol/diesel car to an electric vehicle, if at all?Select all that apply</v>
      </c>
      <c r="E31" s="10" t="str">
        <f>HYPERLINK("#'Full Results'!A222", "222")</f>
        <v>222</v>
      </c>
      <c r="F31" t="s">
        <v>503</v>
      </c>
    </row>
    <row r="32" spans="3:6" x14ac:dyDescent="0.35">
      <c r="C32">
        <v>24</v>
      </c>
      <c r="D32" s="4" t="str">
        <f>HYPERLINK("#'Table 24'!A1", " How would you describe the type of house you currently live in?")</f>
        <v xml:space="preserve"> How would you describe the type of house you currently live in?</v>
      </c>
      <c r="E32" s="10" t="str">
        <f>HYPERLINK("#'Full Results'!A235", "235")</f>
        <v>235</v>
      </c>
      <c r="F32" t="s">
        <v>26</v>
      </c>
    </row>
    <row r="33" spans="3:6" x14ac:dyDescent="0.35">
      <c r="C33">
        <v>25</v>
      </c>
      <c r="D33" s="4" t="str">
        <f>HYPERLINK("#'Table 25'!A1", " How many bedrooms are there in the property you currently live in?")</f>
        <v xml:space="preserve"> How many bedrooms are there in the property you currently live in?</v>
      </c>
      <c r="E33" s="10" t="str">
        <f>HYPERLINK("#'Full Results'!A244", "244")</f>
        <v>244</v>
      </c>
      <c r="F33" t="s">
        <v>26</v>
      </c>
    </row>
    <row r="34" spans="3:6" x14ac:dyDescent="0.35">
      <c r="C34">
        <v>26</v>
      </c>
      <c r="D34" s="4" t="str">
        <f>HYPERLINK("#'Table 26'!A1", " How old is the property you currently live in?")</f>
        <v xml:space="preserve"> How old is the property you currently live in?</v>
      </c>
      <c r="E34" s="10" t="str">
        <f>HYPERLINK("#'Full Results'!A253", "253")</f>
        <v>253</v>
      </c>
      <c r="F34" t="s">
        <v>26</v>
      </c>
    </row>
    <row r="35" spans="3:6" x14ac:dyDescent="0.35">
      <c r="C35">
        <v>27</v>
      </c>
      <c r="D35" s="4" t="str">
        <f>HYPERLINK("#'Table 27'!A1", " Do you have access to off-road parking at your home?")</f>
        <v xml:space="preserve"> Do you have access to off-road parking at your home?</v>
      </c>
      <c r="E35" s="10" t="str">
        <f>HYPERLINK("#'Full Results'!A263", "263")</f>
        <v>263</v>
      </c>
      <c r="F35" t="s">
        <v>26</v>
      </c>
    </row>
    <row r="36" spans="3:6" x14ac:dyDescent="0.35">
      <c r="C36">
        <v>28</v>
      </c>
      <c r="D36" s="4" t="str">
        <f>HYPERLINK("#'Table 28'!A1", " What type of heating does your house primarily have?")</f>
        <v xml:space="preserve"> What type of heating does your house primarily have?</v>
      </c>
      <c r="E36" s="10" t="str">
        <f>HYPERLINK("#'Full Results'!A269", "269")</f>
        <v>269</v>
      </c>
      <c r="F36" t="s">
        <v>26</v>
      </c>
    </row>
    <row r="37" spans="3:6" x14ac:dyDescent="0.35">
      <c r="C37">
        <v>29</v>
      </c>
      <c r="D37" s="4" t="str">
        <f>HYPERLINK("#'Table 29'!A1", "Looking at the list below, which do you think are the most important issues facing the country at this time?Please tick up to three")</f>
        <v>Looking at the list below, which do you think are the most important issues facing the country at this time?Please tick up to three</v>
      </c>
      <c r="E37" s="10" t="str">
        <f>HYPERLINK("#'Full Results'!A281", "281")</f>
        <v>281</v>
      </c>
      <c r="F37" t="s">
        <v>26</v>
      </c>
    </row>
    <row r="38" spans="3:6" x14ac:dyDescent="0.35">
      <c r="C38">
        <v>30</v>
      </c>
      <c r="D38" s="4" t="str">
        <f>HYPERLINK("#'Table 30'!A1", " In 2019, the UK Government made it a law that the UK must achieve Net Zero by 2050. Prior to taking this survey, had you heard of this plan?")</f>
        <v xml:space="preserve"> In 2019, the UK Government made it a law that the UK must achieve Net Zero by 2050. Prior to taking this survey, had you heard of this plan?</v>
      </c>
      <c r="E38" s="10" t="str">
        <f>HYPERLINK("#'Full Results'!A304", "304")</f>
        <v>304</v>
      </c>
      <c r="F38" t="s">
        <v>26</v>
      </c>
    </row>
    <row r="39" spans="3:6" x14ac:dyDescent="0.35">
      <c r="C39">
        <v>31</v>
      </c>
      <c r="D39" s="4" t="str">
        <f>HYPERLINK("#'Table 31'!A1", " In 2019, the UK Government made it a law that the UK achieve Net Zero by 2050. What do you think this is in relation to?")</f>
        <v xml:space="preserve"> In 2019, the UK Government made it a law that the UK achieve Net Zero by 2050. What do you think this is in relation to?</v>
      </c>
      <c r="E39" s="10" t="str">
        <f>HYPERLINK("#'Full Results'!A312", "312")</f>
        <v>312</v>
      </c>
      <c r="F39" t="s">
        <v>26</v>
      </c>
    </row>
    <row r="40" spans="3:6" x14ac:dyDescent="0.35">
      <c r="C40">
        <v>32</v>
      </c>
      <c r="D40" s="4" t="str">
        <f>HYPERLINK("#'Table 32'!A1", " How serious do you consider the issue of climate change to be?")</f>
        <v xml:space="preserve"> How serious do you consider the issue of climate change to be?</v>
      </c>
      <c r="E40" s="10" t="str">
        <f>HYPERLINK("#'Full Results'!A326", "326")</f>
        <v>326</v>
      </c>
      <c r="F40" t="s">
        <v>26</v>
      </c>
    </row>
    <row r="41" spans="3:6" x14ac:dyDescent="0.35">
      <c r="C41">
        <v>33</v>
      </c>
      <c r="D41" s="4" t="str">
        <f>HYPERLINK("#'Table 33'!A1", " When the Government talks about “Net Zero"", they are referring to a target to reduce greenhouse gases (such as carbon dioxide emissions) to fight climate change. Do you support or oppose this policy?")</f>
        <v xml:space="preserve"> When the Government talks about “Net Zero", they are referring to a target to reduce greenhouse gases (such as carbon dioxide emissions) to fight climate change. Do you support or oppose this policy?</v>
      </c>
      <c r="E41" s="10" t="str">
        <f>HYPERLINK("#'Full Results'!A335", "335")</f>
        <v>335</v>
      </c>
      <c r="F41" t="s">
        <v>26</v>
      </c>
    </row>
    <row r="42" spans="3:6" x14ac:dyDescent="0.35">
      <c r="C42">
        <v>34</v>
      </c>
      <c r="D42" s="4" t="str">
        <f>HYPERLINK("#'Table 34'!A1", "Whose responsibility do you think tackling climate change in the UK should mainly be?You may select up to three")</f>
        <v>Whose responsibility do you think tackling climate change in the UK should mainly be?You may select up to three</v>
      </c>
      <c r="E42" s="10" t="str">
        <f>HYPERLINK("#'Full Results'!A348", "348")</f>
        <v>348</v>
      </c>
      <c r="F42" t="s">
        <v>26</v>
      </c>
    </row>
    <row r="43" spans="3:6" x14ac:dyDescent="0.35">
      <c r="C43">
        <v>35</v>
      </c>
      <c r="D43" s="4" t="str">
        <f>HYPERLINK("#'Table 35'!A1", "Which of the following do you own or have in your home?Select all that apply")</f>
        <v>Which of the following do you own or have in your home?Select all that apply</v>
      </c>
      <c r="E43" s="10" t="str">
        <f>HYPERLINK("#'Full Results'!A362", "362")</f>
        <v>362</v>
      </c>
      <c r="F43" t="s">
        <v>26</v>
      </c>
    </row>
    <row r="44" spans="3:6" x14ac:dyDescent="0.35">
      <c r="C44">
        <v>36</v>
      </c>
      <c r="D44" s="4" t="str">
        <f>HYPERLINK("#'Table 36'!A1", "Grid Summary: Here are the items from that previous list that you don’t currently own. To what extent, if at all, would you feel confident explaining what each of these things is to a stranger?")</f>
        <v>Grid Summary: Here are the items from that previous list that you don’t currently own. To what extent, if at all, would you feel confident explaining what each of these things is to a stranger?</v>
      </c>
      <c r="E44" s="3"/>
      <c r="F44" t="s">
        <v>251</v>
      </c>
    </row>
    <row r="45" spans="3:6" x14ac:dyDescent="0.35">
      <c r="C45">
        <v>37</v>
      </c>
      <c r="D45" s="4" t="str">
        <f>HYPERLINK("#'Table 37'!A1", "Here are the items from that previous list that you don’t currently own. To what extent, if at all, would you feel confident explaining what each of these things is to a stranger?: Alexa, Google Dot or other smart home, voice recognition device")</f>
        <v>Here are the items from that previous list that you don’t currently own. To what extent, if at all, would you feel confident explaining what each of these things is to a stranger?: Alexa, Google Dot or other smart home, voice recognition device</v>
      </c>
      <c r="E45" s="10" t="str">
        <f>HYPERLINK("#'Full Results'!A373", "373")</f>
        <v>373</v>
      </c>
      <c r="F45" t="s">
        <v>251</v>
      </c>
    </row>
    <row r="46" spans="3:6" x14ac:dyDescent="0.35">
      <c r="C46">
        <v>38</v>
      </c>
      <c r="D46" s="4" t="str">
        <f>HYPERLINK("#'Table 38'!A1", "Here are the items from that previous list that you don’t currently own. To what extent, if at all, would you feel confident explaining what each of these things is to a stranger?: Smart meter")</f>
        <v>Here are the items from that previous list that you don’t currently own. To what extent, if at all, would you feel confident explaining what each of these things is to a stranger?: Smart meter</v>
      </c>
      <c r="E46" s="10" t="str">
        <f>HYPERLINK("#'Full Results'!A383", "383")</f>
        <v>383</v>
      </c>
      <c r="F46" t="s">
        <v>251</v>
      </c>
    </row>
    <row r="47" spans="3:6" x14ac:dyDescent="0.35">
      <c r="C47">
        <v>39</v>
      </c>
      <c r="D47" s="4" t="str">
        <f>HYPERLINK("#'Table 39'!A1", "Here are the items from that previous list that you don’t currently own. To what extent, if at all, would you feel confident explaining what each of these things is to a stranger?: Heat pump")</f>
        <v>Here are the items from that previous list that you don’t currently own. To what extent, if at all, would you feel confident explaining what each of these things is to a stranger?: Heat pump</v>
      </c>
      <c r="E47" s="10" t="str">
        <f>HYPERLINK("#'Full Results'!A393", "393")</f>
        <v>393</v>
      </c>
      <c r="F47" t="s">
        <v>251</v>
      </c>
    </row>
    <row r="48" spans="3:6" x14ac:dyDescent="0.35">
      <c r="C48">
        <v>40</v>
      </c>
      <c r="D48" s="4" t="str">
        <f>HYPERLINK("#'Table 40'!A1", "Here are the items from that previous list that you don’t currently own. To what extent, if at all, would you feel confident explaining what each of these things is to a stranger?: Hydrogen-ready boiler")</f>
        <v>Here are the items from that previous list that you don’t currently own. To what extent, if at all, would you feel confident explaining what each of these things is to a stranger?: Hydrogen-ready boiler</v>
      </c>
      <c r="E48" s="10" t="str">
        <f>HYPERLINK("#'Full Results'!A403", "403")</f>
        <v>403</v>
      </c>
      <c r="F48" t="s">
        <v>251</v>
      </c>
    </row>
    <row r="49" spans="3:6" x14ac:dyDescent="0.35">
      <c r="C49">
        <v>41</v>
      </c>
      <c r="D49" s="4" t="str">
        <f>HYPERLINK("#'Table 41'!A1", "Here are the items from that previous list that you don’t currently own. To what extent, if at all, would you feel confident explaining what each of these things is to a stranger?: A smart appliance (like lighting, heating or appliances that can ...")</f>
        <v>Here are the items from that previous list that you don’t currently own. To what extent, if at all, would you feel confident explaining what each of these things is to a stranger?: A smart appliance (like lighting, heating or appliances that can ...</v>
      </c>
      <c r="E49" s="10" t="str">
        <f>HYPERLINK("#'Full Results'!A413", "413")</f>
        <v>413</v>
      </c>
      <c r="F49" t="s">
        <v>251</v>
      </c>
    </row>
    <row r="50" spans="3:6" x14ac:dyDescent="0.35">
      <c r="C50">
        <v>42</v>
      </c>
      <c r="D50" s="4" t="str">
        <f>HYPERLINK("#'Table 42'!A1", "Here are the items from that previous list that you don’t currently own. To what extent, if at all, would you feel confident explaining what each of these things is to a stranger?: A battery or thermal storage device")</f>
        <v>Here are the items from that previous list that you don’t currently own. To what extent, if at all, would you feel confident explaining what each of these things is to a stranger?: A battery or thermal storage device</v>
      </c>
      <c r="E50" s="10" t="str">
        <f>HYPERLINK("#'Full Results'!A423", "423")</f>
        <v>423</v>
      </c>
      <c r="F50" t="s">
        <v>251</v>
      </c>
    </row>
    <row r="51" spans="3:6" x14ac:dyDescent="0.35">
      <c r="C51">
        <v>43</v>
      </c>
      <c r="D51" s="4" t="str">
        <f>HYPERLINK("#'Table 43'!A1", "Here are the items from that previous list that you don’t currently own. To what extent, if at all, would you feel confident explaining what each of these things is to a stranger?: Solar panels")</f>
        <v>Here are the items from that previous list that you don’t currently own. To what extent, if at all, would you feel confident explaining what each of these things is to a stranger?: Solar panels</v>
      </c>
      <c r="E51" s="10" t="str">
        <f>HYPERLINK("#'Full Results'!A433", "433")</f>
        <v>433</v>
      </c>
      <c r="F51" t="s">
        <v>251</v>
      </c>
    </row>
    <row r="52" spans="3:6" x14ac:dyDescent="0.35">
      <c r="C52">
        <v>44</v>
      </c>
      <c r="D52" s="4" t="str">
        <f>HYPERLINK("#'Table 44'!A1", "Grid Summary: For the following items, how likely or unlikely are you to purchase these over the next five years?")</f>
        <v>Grid Summary: For the following items, how likely or unlikely are you to purchase these over the next five years?</v>
      </c>
      <c r="E52" s="3"/>
      <c r="F52" t="s">
        <v>251</v>
      </c>
    </row>
    <row r="53" spans="3:6" x14ac:dyDescent="0.35">
      <c r="C53">
        <v>45</v>
      </c>
      <c r="D53" s="4" t="str">
        <f>HYPERLINK("#'Table 45'!A1", "For the following items, how likely or unlikely are you to purchase these over the next five years?: Alexa, Google Dot or other smart home, voice recognition device")</f>
        <v>For the following items, how likely or unlikely are you to purchase these over the next five years?: Alexa, Google Dot or other smart home, voice recognition device</v>
      </c>
      <c r="E53" s="10" t="str">
        <f>HYPERLINK("#'Full Results'!A443", "443")</f>
        <v>443</v>
      </c>
      <c r="F53" t="s">
        <v>251</v>
      </c>
    </row>
    <row r="54" spans="3:6" x14ac:dyDescent="0.35">
      <c r="C54">
        <v>46</v>
      </c>
      <c r="D54" s="4" t="str">
        <f>HYPERLINK("#'Table 46'!A1", "For the following items, how likely or unlikely are you to purchase these over the next five years?: Smart meter")</f>
        <v>For the following items, how likely or unlikely are you to purchase these over the next five years?: Smart meter</v>
      </c>
      <c r="E54" s="10" t="str">
        <f>HYPERLINK("#'Full Results'!A454", "454")</f>
        <v>454</v>
      </c>
      <c r="F54" t="s">
        <v>251</v>
      </c>
    </row>
    <row r="55" spans="3:6" x14ac:dyDescent="0.35">
      <c r="C55">
        <v>47</v>
      </c>
      <c r="D55" s="4" t="str">
        <f>HYPERLINK("#'Table 47'!A1", "For the following items, how likely or unlikely are you to purchase these over the next five years?: Heat pump")</f>
        <v>For the following items, how likely or unlikely are you to purchase these over the next five years?: Heat pump</v>
      </c>
      <c r="E55" s="10" t="str">
        <f>HYPERLINK("#'Full Results'!A465", "465")</f>
        <v>465</v>
      </c>
      <c r="F55" t="s">
        <v>251</v>
      </c>
    </row>
    <row r="56" spans="3:6" x14ac:dyDescent="0.35">
      <c r="C56">
        <v>48</v>
      </c>
      <c r="D56" s="4" t="str">
        <f>HYPERLINK("#'Table 48'!A1", "For the following items, how likely or unlikely are you to purchase these over the next five years?: Hydrogen-ready boiler")</f>
        <v>For the following items, how likely or unlikely are you to purchase these over the next five years?: Hydrogen-ready boiler</v>
      </c>
      <c r="E56" s="10" t="str">
        <f>HYPERLINK("#'Full Results'!A476", "476")</f>
        <v>476</v>
      </c>
      <c r="F56" t="s">
        <v>251</v>
      </c>
    </row>
    <row r="57" spans="3:6" x14ac:dyDescent="0.35">
      <c r="C57">
        <v>49</v>
      </c>
      <c r="D57" s="4" t="str">
        <f>HYPERLINK("#'Table 49'!A1", "For the following items, how likely or unlikely are you to purchase these over the next five years?: A smart appliance (like lighting, heating or appliances that can be remotely controlled from your phone or computer)")</f>
        <v>For the following items, how likely or unlikely are you to purchase these over the next five years?: A smart appliance (like lighting, heating or appliances that can be remotely controlled from your phone or computer)</v>
      </c>
      <c r="E57" s="10" t="str">
        <f>HYPERLINK("#'Full Results'!A487", "487")</f>
        <v>487</v>
      </c>
      <c r="F57" t="s">
        <v>251</v>
      </c>
    </row>
    <row r="58" spans="3:6" x14ac:dyDescent="0.35">
      <c r="C58">
        <v>50</v>
      </c>
      <c r="D58" s="4" t="str">
        <f>HYPERLINK("#'Table 50'!A1", "For the following items, how likely or unlikely are you to purchase these over the next five years?: A battery or thermal storage device")</f>
        <v>For the following items, how likely or unlikely are you to purchase these over the next five years?: A battery or thermal storage device</v>
      </c>
      <c r="E58" s="10" t="str">
        <f>HYPERLINK("#'Full Results'!A498", "498")</f>
        <v>498</v>
      </c>
      <c r="F58" t="s">
        <v>251</v>
      </c>
    </row>
    <row r="59" spans="3:6" x14ac:dyDescent="0.35">
      <c r="C59">
        <v>51</v>
      </c>
      <c r="D59" s="4" t="str">
        <f>HYPERLINK("#'Table 51'!A1", "For the following items, how likely or unlikely are you to purchase these over the next five years?: Solar panels")</f>
        <v>For the following items, how likely or unlikely are you to purchase these over the next five years?: Solar panels</v>
      </c>
      <c r="E59" s="10" t="str">
        <f>HYPERLINK("#'Full Results'!A509", "509")</f>
        <v>509</v>
      </c>
      <c r="F59" t="s">
        <v>251</v>
      </c>
    </row>
    <row r="60" spans="3:6" x14ac:dyDescent="0.35">
      <c r="C60">
        <v>52</v>
      </c>
      <c r="D60" s="4" t="str">
        <f>HYPERLINK("#'Table 52'!A1", "Grid Summary: To what extent do you agree or disagree with each of the following statements?")</f>
        <v>Grid Summary: To what extent do you agree or disagree with each of the following statements?</v>
      </c>
      <c r="E60" s="3"/>
      <c r="F60" t="s">
        <v>26</v>
      </c>
    </row>
    <row r="61" spans="3:6" x14ac:dyDescent="0.35">
      <c r="C61">
        <v>53</v>
      </c>
      <c r="D61" s="4" t="str">
        <f>HYPERLINK("#'Table 53'!A1", "To what extent do you agree or disagree with each of the following statements?: Environmentally friendly options tend to be less practical")</f>
        <v>To what extent do you agree or disagree with each of the following statements?: Environmentally friendly options tend to be less practical</v>
      </c>
      <c r="E61" s="10" t="str">
        <f>HYPERLINK("#'Full Results'!A520", "520")</f>
        <v>520</v>
      </c>
      <c r="F61" t="s">
        <v>26</v>
      </c>
    </row>
    <row r="62" spans="3:6" x14ac:dyDescent="0.35">
      <c r="C62">
        <v>54</v>
      </c>
      <c r="D62" s="4" t="str">
        <f>HYPERLINK("#'Table 54'!A1", "To what extent do you agree or disagree with each of the following statements?: I want to know more about how I can play a part in tackling climate change")</f>
        <v>To what extent do you agree or disagree with each of the following statements?: I want to know more about how I can play a part in tackling climate change</v>
      </c>
      <c r="E62" s="10" t="str">
        <f>HYPERLINK("#'Full Results'!A531", "531")</f>
        <v>531</v>
      </c>
      <c r="F62" t="s">
        <v>26</v>
      </c>
    </row>
    <row r="63" spans="3:6" x14ac:dyDescent="0.35">
      <c r="C63">
        <v>55</v>
      </c>
      <c r="D63" s="4" t="str">
        <f>HYPERLINK("#'Table 55'!A1", "To what extent do you agree or disagree with each of the following statements?: Options that are good for the environment tend to be more expensive")</f>
        <v>To what extent do you agree or disagree with each of the following statements?: Options that are good for the environment tend to be more expensive</v>
      </c>
      <c r="E63" s="10" t="str">
        <f>HYPERLINK("#'Full Results'!A542", "542")</f>
        <v>542</v>
      </c>
      <c r="F63" t="s">
        <v>26</v>
      </c>
    </row>
    <row r="64" spans="3:6" x14ac:dyDescent="0.35">
      <c r="C64">
        <v>56</v>
      </c>
      <c r="D64" s="4" t="str">
        <f>HYPERLINK("#'Table 56'!A1", "To what extent do you agree or disagree with each of the following statements?: Environmentally friendly options are just a ""fad""")</f>
        <v>To what extent do you agree or disagree with each of the following statements?: Environmentally friendly options are just a "fad"</v>
      </c>
      <c r="E64" s="10" t="str">
        <f>HYPERLINK("#'Full Results'!A553", "553")</f>
        <v>553</v>
      </c>
      <c r="F64" t="s">
        <v>26</v>
      </c>
    </row>
    <row r="65" spans="3:6" x14ac:dyDescent="0.35">
      <c r="C65">
        <v>57</v>
      </c>
      <c r="D65" s="4" t="str">
        <f>HYPERLINK("#'Table 57'!A1", "To what extent do you agree or disagree with each of the following statements?: I keep up to date on the latest advances in environmentally friendly tech")</f>
        <v>To what extent do you agree or disagree with each of the following statements?: I keep up to date on the latest advances in environmentally friendly tech</v>
      </c>
      <c r="E65" s="10" t="str">
        <f>HYPERLINK("#'Full Results'!A564", "564")</f>
        <v>564</v>
      </c>
      <c r="F65" t="s">
        <v>26</v>
      </c>
    </row>
    <row r="66" spans="3:6" x14ac:dyDescent="0.35">
      <c r="C66">
        <v>58</v>
      </c>
      <c r="D66" s="4" t="str">
        <f>HYPERLINK("#'Table 58'!A1", "Which of the following actions have you taken in past five years?Select all that apply")</f>
        <v>Which of the following actions have you taken in past five years?Select all that apply</v>
      </c>
      <c r="E66" s="10" t="str">
        <f>HYPERLINK("#'Full Results'!A575", "575")</f>
        <v>575</v>
      </c>
      <c r="F66" t="s">
        <v>26</v>
      </c>
    </row>
    <row r="67" spans="3:6" x14ac:dyDescent="0.35">
      <c r="C67">
        <v>59</v>
      </c>
      <c r="D67" s="4" t="str">
        <f>HYPERLINK("#'Table 59'!A1", "Grid Summary: How likely or unlikely are you to take these actions over the next five years?")</f>
        <v>Grid Summary: How likely or unlikely are you to take these actions over the next five years?</v>
      </c>
      <c r="E67" s="3"/>
      <c r="F67" t="s">
        <v>251</v>
      </c>
    </row>
    <row r="68" spans="3:6" x14ac:dyDescent="0.35">
      <c r="C68">
        <v>60</v>
      </c>
      <c r="D68" s="4" t="str">
        <f>HYPERLINK("#'Table 60'!A1", "How likely or unlikely are you to take these actions over the next five years?: Turning down my heating to use less energy")</f>
        <v>How likely or unlikely are you to take these actions over the next five years?: Turning down my heating to use less energy</v>
      </c>
      <c r="E68" s="10" t="str">
        <f>HYPERLINK("#'Full Results'!A587", "587")</f>
        <v>587</v>
      </c>
      <c r="F68" t="s">
        <v>251</v>
      </c>
    </row>
    <row r="69" spans="3:6" x14ac:dyDescent="0.35">
      <c r="C69">
        <v>61</v>
      </c>
      <c r="D69" s="4" t="str">
        <f>HYPERLINK("#'Table 61'!A1", "How likely or unlikely are you to take these actions over the next five years?: Switching to a ‘green’ energy tariff")</f>
        <v>How likely or unlikely are you to take these actions over the next five years?: Switching to a ‘green’ energy tariff</v>
      </c>
      <c r="E69" s="10" t="str">
        <f>HYPERLINK("#'Full Results'!A598", "598")</f>
        <v>598</v>
      </c>
      <c r="F69" t="s">
        <v>251</v>
      </c>
    </row>
    <row r="70" spans="3:6" x14ac:dyDescent="0.35">
      <c r="C70">
        <v>62</v>
      </c>
      <c r="D70" s="4" t="str">
        <f>HYPERLINK("#'Table 62'!A1", "How likely or unlikely are you to take these actions over the next five years?: Switching to an energy tariff that is cheaper at certain times of day")</f>
        <v>How likely or unlikely are you to take these actions over the next five years?: Switching to an energy tariff that is cheaper at certain times of day</v>
      </c>
      <c r="E70" s="10" t="str">
        <f>HYPERLINK("#'Full Results'!A609", "609")</f>
        <v>609</v>
      </c>
      <c r="F70" t="s">
        <v>251</v>
      </c>
    </row>
    <row r="71" spans="3:6" x14ac:dyDescent="0.35">
      <c r="C71">
        <v>63</v>
      </c>
      <c r="D71" s="4" t="str">
        <f>HYPERLINK("#'Table 63'!A1", "How likely or unlikely are you to take these actions over the next five years?: Switching to an energy tariff that allows my energy provider to tell my appliances when it would be cheapest to run")</f>
        <v>How likely or unlikely are you to take these actions over the next five years?: Switching to an energy tariff that allows my energy provider to tell my appliances when it would be cheapest to run</v>
      </c>
      <c r="E71" s="10" t="str">
        <f>HYPERLINK("#'Full Results'!A620", "620")</f>
        <v>620</v>
      </c>
      <c r="F71" t="s">
        <v>251</v>
      </c>
    </row>
    <row r="72" spans="3:6" x14ac:dyDescent="0.35">
      <c r="C72">
        <v>64</v>
      </c>
      <c r="D72" s="4" t="str">
        <f>HYPERLINK("#'Table 64'!A1", "How likely or unlikely are you to take these actions over the next five years?: Upgrading roof insulation in my home")</f>
        <v>How likely or unlikely are you to take these actions over the next five years?: Upgrading roof insulation in my home</v>
      </c>
      <c r="E72" s="10" t="str">
        <f>HYPERLINK("#'Full Results'!A631", "631")</f>
        <v>631</v>
      </c>
      <c r="F72" t="s">
        <v>251</v>
      </c>
    </row>
    <row r="73" spans="3:6" x14ac:dyDescent="0.35">
      <c r="C73">
        <v>65</v>
      </c>
      <c r="D73" s="4" t="str">
        <f>HYPERLINK("#'Table 65'!A1", "How likely or unlikely are you to take these actions over the next five years?: Upgrading wall insulation in my home")</f>
        <v>How likely or unlikely are you to take these actions over the next five years?: Upgrading wall insulation in my home</v>
      </c>
      <c r="E73" s="10" t="str">
        <f>HYPERLINK("#'Full Results'!A642", "642")</f>
        <v>642</v>
      </c>
      <c r="F73" t="s">
        <v>251</v>
      </c>
    </row>
    <row r="74" spans="3:6" x14ac:dyDescent="0.35">
      <c r="C74">
        <v>66</v>
      </c>
      <c r="D74" s="4" t="str">
        <f>HYPERLINK("#'Table 66'!A1", "How likely or unlikely are you to take these actions over the next five years?: Reducing car use and instead walking, cycling or using public transport")</f>
        <v>How likely or unlikely are you to take these actions over the next five years?: Reducing car use and instead walking, cycling or using public transport</v>
      </c>
      <c r="E74" s="10" t="str">
        <f>HYPERLINK("#'Full Results'!A653", "653")</f>
        <v>653</v>
      </c>
      <c r="F74" t="s">
        <v>251</v>
      </c>
    </row>
    <row r="75" spans="3:6" x14ac:dyDescent="0.35">
      <c r="C75">
        <v>67</v>
      </c>
      <c r="D75" s="4" t="str">
        <f>HYPERLINK("#'Table 67'!A1", "How likely or unlikely are you to take these actions over the next five years?: Purchasing goods which are more environmentally friendly, even if it means paying more")</f>
        <v>How likely or unlikely are you to take these actions over the next five years?: Purchasing goods which are more environmentally friendly, even if it means paying more</v>
      </c>
      <c r="E75" s="10" t="str">
        <f>HYPERLINK("#'Full Results'!A664", "664")</f>
        <v>664</v>
      </c>
      <c r="F75" t="s">
        <v>251</v>
      </c>
    </row>
    <row r="76" spans="3:6" x14ac:dyDescent="0.35">
      <c r="C76">
        <v>68</v>
      </c>
      <c r="D76" s="4" t="str">
        <f>HYPERLINK("#'Table 68'!A1", "Grid Summary: The changes in the previous question are some of the options suggested to help us fight climate change. To what extent do you agree or disagree with each of the following statements?")</f>
        <v>Grid Summary: The changes in the previous question are some of the options suggested to help us fight climate change. To what extent do you agree or disagree with each of the following statements?</v>
      </c>
      <c r="E76" s="3"/>
      <c r="F76" t="s">
        <v>26</v>
      </c>
    </row>
    <row r="77" spans="3:6" x14ac:dyDescent="0.35">
      <c r="C77">
        <v>69</v>
      </c>
      <c r="D77" s="4" t="str">
        <f>HYPERLINK("#'Table 69'!A1", "The changes in the previous question are some of the options suggested to help us fight climate change. To what extent do you agree or disagree with each of the following statements?: I find it difficult to keep up with all the environmental chan...")</f>
        <v>The changes in the previous question are some of the options suggested to help us fight climate change. To what extent do you agree or disagree with each of the following statements?: I find it difficult to keep up with all the environmental chan...</v>
      </c>
      <c r="E77" s="10" t="str">
        <f>HYPERLINK("#'Full Results'!A675", "675")</f>
        <v>675</v>
      </c>
      <c r="F77" t="s">
        <v>26</v>
      </c>
    </row>
    <row r="78" spans="3:6" x14ac:dyDescent="0.35">
      <c r="C78">
        <v>70</v>
      </c>
      <c r="D78" s="4" t="str">
        <f>HYPERLINK("#'Table 70'!A1", "The changes in the previous question are some of the options suggested to help us fight climate change. To what extent do you agree or disagree with each of the following statements?: The Government expects me to change too much for the environment")</f>
        <v>The changes in the previous question are some of the options suggested to help us fight climate change. To what extent do you agree or disagree with each of the following statements?: The Government expects me to change too much for the environment</v>
      </c>
      <c r="E78" s="10" t="str">
        <f>HYPERLINK("#'Full Results'!A686", "686")</f>
        <v>686</v>
      </c>
      <c r="F78" t="s">
        <v>26</v>
      </c>
    </row>
    <row r="79" spans="3:6" x14ac:dyDescent="0.35">
      <c r="C79">
        <v>71</v>
      </c>
      <c r="D79" s="4" t="str">
        <f>HYPERLINK("#'Table 71'!A1", "The changes in the previous question are some of the options suggested to help us fight climate change. To what extent do you agree or disagree with each of the following statements?: I would make more of these types of changes if they were cheaper")</f>
        <v>The changes in the previous question are some of the options suggested to help us fight climate change. To what extent do you agree or disagree with each of the following statements?: I would make more of these types of changes if they were cheaper</v>
      </c>
      <c r="E79" s="10" t="str">
        <f>HYPERLINK("#'Full Results'!A697", "697")</f>
        <v>697</v>
      </c>
      <c r="F79" t="s">
        <v>26</v>
      </c>
    </row>
    <row r="80" spans="3:6" x14ac:dyDescent="0.35">
      <c r="C80">
        <v>72</v>
      </c>
      <c r="D80" s="4" t="str">
        <f>HYPERLINK("#'Table 72'!A1", "The changes in the previous question are some of the options suggested to help us fight climate change. To what extent do you agree or disagree with each of the following statements?: I would make more of these types of changes if they were less ...")</f>
        <v>The changes in the previous question are some of the options suggested to help us fight climate change. To what extent do you agree or disagree with each of the following statements?: I would make more of these types of changes if they were less ...</v>
      </c>
      <c r="E80" s="10" t="str">
        <f>HYPERLINK("#'Full Results'!A708", "708")</f>
        <v>708</v>
      </c>
      <c r="F80" t="s">
        <v>26</v>
      </c>
    </row>
    <row r="81" spans="3:6" x14ac:dyDescent="0.35">
      <c r="C81">
        <v>73</v>
      </c>
      <c r="D81" s="4" t="str">
        <f>HYPERLINK("#'Table 73'!A1", "The changes in the previous question are some of the options suggested to help us fight climate change. To what extent do you agree or disagree with each of the following statements?: I would make more of these types of changes if I knew others w...")</f>
        <v>The changes in the previous question are some of the options suggested to help us fight climate change. To what extent do you agree or disagree with each of the following statements?: I would make more of these types of changes if I knew others w...</v>
      </c>
      <c r="E81" s="10" t="str">
        <f>HYPERLINK("#'Full Results'!A719", "719")</f>
        <v>719</v>
      </c>
      <c r="F81" t="s">
        <v>26</v>
      </c>
    </row>
    <row r="82" spans="3:6" x14ac:dyDescent="0.35">
      <c r="C82">
        <v>74</v>
      </c>
      <c r="D82" s="4" t="str">
        <f>HYPERLINK("#'Table 74'!A1", "Grid Summary: The changes in the previous question are some of the options suggested to help us fight climate change. To what extent do you agree or disagree with each of the following statement")</f>
        <v>Grid Summary: The changes in the previous question are some of the options suggested to help us fight climate change. To what extent do you agree or disagree with each of the following statement</v>
      </c>
      <c r="E82" s="3"/>
      <c r="F82" t="s">
        <v>26</v>
      </c>
    </row>
    <row r="83" spans="3:6" x14ac:dyDescent="0.35">
      <c r="C83">
        <v>75</v>
      </c>
      <c r="D83" s="4" t="str">
        <f>HYPERLINK("#'Table 75'!A1", "The changes in the previous question are some of the options suggested to help us fight climate change. To what extent do you agree or disagree with each of the following statement:: It is the job of the Government to resolve the climate issue")</f>
        <v>The changes in the previous question are some of the options suggested to help us fight climate change. To what extent do you agree or disagree with each of the following statement:: It is the job of the Government to resolve the climate issue</v>
      </c>
      <c r="E83" s="10" t="str">
        <f>HYPERLINK("#'Full Results'!A730", "730")</f>
        <v>730</v>
      </c>
      <c r="F83" t="s">
        <v>26</v>
      </c>
    </row>
    <row r="84" spans="3:6" x14ac:dyDescent="0.35">
      <c r="C84">
        <v>76</v>
      </c>
      <c r="D84" s="4" t="str">
        <f>HYPERLINK("#'Table 76'!A1", "The changes in the previous question are some of the options suggested to help us fight climate change. To what extent do you agree or disagree with each of the following statement:: I already do my bit to help the environment")</f>
        <v>The changes in the previous question are some of the options suggested to help us fight climate change. To what extent do you agree or disagree with each of the following statement:: I already do my bit to help the environment</v>
      </c>
      <c r="E84" s="10" t="str">
        <f>HYPERLINK("#'Full Results'!A741", "741")</f>
        <v>741</v>
      </c>
      <c r="F84" t="s">
        <v>26</v>
      </c>
    </row>
    <row r="85" spans="3:6" x14ac:dyDescent="0.35">
      <c r="C85">
        <v>77</v>
      </c>
      <c r="D85" s="4" t="str">
        <f>HYPERLINK("#'Table 77'!A1", "The changes in the previous question are some of the options suggested to help us fight climate change. To what extent do you agree or disagree with each of the following statement:: Other people need more encouragement to change their behaviour")</f>
        <v>The changes in the previous question are some of the options suggested to help us fight climate change. To what extent do you agree or disagree with each of the following statement:: Other people need more encouragement to change their behaviour</v>
      </c>
      <c r="E85" s="10" t="str">
        <f>HYPERLINK("#'Full Results'!A752", "752")</f>
        <v>752</v>
      </c>
      <c r="F85" t="s">
        <v>26</v>
      </c>
    </row>
    <row r="86" spans="3:6" x14ac:dyDescent="0.35">
      <c r="C86">
        <v>78</v>
      </c>
      <c r="D86" s="4" t="str">
        <f>HYPERLINK("#'Table 78'!A1", "The changes in the previous question are some of the options suggested to help us fight climate change. To what extent do you agree or disagree with each of the following statement:: I want to know what more I can do to reduce climate change")</f>
        <v>The changes in the previous question are some of the options suggested to help us fight climate change. To what extent do you agree or disagree with each of the following statement:: I want to know what more I can do to reduce climate change</v>
      </c>
      <c r="E86" s="10" t="str">
        <f>HYPERLINK("#'Full Results'!A763", "763")</f>
        <v>763</v>
      </c>
      <c r="F86" t="s">
        <v>26</v>
      </c>
    </row>
    <row r="87" spans="3:6" x14ac:dyDescent="0.35">
      <c r="C87">
        <v>79</v>
      </c>
      <c r="D87" s="4" t="str">
        <f>HYPERLINK("#'Table 79'!A1", "The changes in the previous question are some of the options suggested to help us fight climate change. To what extent do you agree or disagree with each of the following statement:: It is becoming easier to make environmentally-friendly choices")</f>
        <v>The changes in the previous question are some of the options suggested to help us fight climate change. To what extent do you agree or disagree with each of the following statement:: It is becoming easier to make environmentally-friendly choices</v>
      </c>
      <c r="E87" s="10" t="str">
        <f>HYPERLINK("#'Full Results'!A774", "774")</f>
        <v>774</v>
      </c>
      <c r="F87" t="s">
        <v>26</v>
      </c>
    </row>
    <row r="88" spans="3:6" x14ac:dyDescent="0.35">
      <c r="C88">
        <v>80</v>
      </c>
      <c r="D88" s="26" t="str">
        <f>HYPERLINK("#'Table 80'!A1", "  Which statement comes closest to your view? Climate change is a serious, immediate threat/ Climate change is not an immediate or serious threat")</f>
        <v xml:space="preserve">  Which statement comes closest to your view? Climate change is a serious, immediate threat/ Climate change is not an immediate or serious threat</v>
      </c>
      <c r="E88" s="10" t="str">
        <f>HYPERLINK("#'Full Results'!A785", "785")</f>
        <v>785</v>
      </c>
      <c r="F88" t="s">
        <v>26</v>
      </c>
    </row>
    <row r="89" spans="3:6" x14ac:dyDescent="0.35">
      <c r="C89">
        <v>81</v>
      </c>
      <c r="D89" s="26" t="str">
        <f>HYPERLINK("#'Table 81'!A1", "  Which statement comes closest to your view? The UK should only do what it can to combat climate change if other countries do/The UK should do what it can to combat climate change even if other countries do not")</f>
        <v xml:space="preserve">  Which statement comes closest to your view? The UK should only do what it can to combat climate change if other countries do/The UK should do what it can to combat climate change even if other countries do not</v>
      </c>
      <c r="E89" s="10" t="str">
        <f>HYPERLINK("#'Full Results'!A793", "793")</f>
        <v>793</v>
      </c>
      <c r="F89" t="s">
        <v>26</v>
      </c>
    </row>
    <row r="90" spans="3:6" x14ac:dyDescent="0.35">
      <c r="C90">
        <v>82</v>
      </c>
      <c r="D90" s="26" t="str">
        <f>HYPERLINK("#'Table 82'!A1", "  Which statement comes closest to your view? My actions make no difference to reduce the impact of climate change/My actions can make a difference to reduce the impact of climate change")</f>
        <v xml:space="preserve">  Which statement comes closest to your view? My actions make no difference to reduce the impact of climate change/My actions can make a difference to reduce the impact of climate change</v>
      </c>
      <c r="E90" s="10" t="str">
        <f>HYPERLINK("#'Full Results'!A801", "801")</f>
        <v>801</v>
      </c>
      <c r="F90" t="s">
        <v>26</v>
      </c>
    </row>
    <row r="91" spans="3:6" x14ac:dyDescent="0.35">
      <c r="C91">
        <v>83</v>
      </c>
      <c r="D91" s="26" t="str">
        <f>HYPERLINK("#'Table 83'!A1", " Which statement comes closest to your view? The environment is a major consideration in how I act day-to-day/The environment isn’t much of a consideration in how I act day-to-day")</f>
        <v xml:space="preserve"> Which statement comes closest to your view? The environment is a major consideration in how I act day-to-day/The environment isn’t much of a consideration in how I act day-to-day</v>
      </c>
      <c r="E91" s="10" t="str">
        <f>HYPERLINK("#'Full Results'!A809", "809")</f>
        <v>809</v>
      </c>
      <c r="F91" t="s">
        <v>26</v>
      </c>
    </row>
    <row r="92" spans="3:6" x14ac:dyDescent="0.35">
      <c r="C92">
        <v>84</v>
      </c>
      <c r="D92" s="26" t="str">
        <f>HYPERLINK("#'Table 84'!A1", " Which statement comes closest to your view? The environment isn’t much of a consideration in my day-to-day purchases/The environment is a major consideration in my day-to-day purchases")</f>
        <v xml:space="preserve"> Which statement comes closest to your view? The environment isn’t much of a consideration in my day-to-day purchases/The environment is a major consideration in my day-to-day purchases</v>
      </c>
      <c r="E92" s="10" t="str">
        <f>HYPERLINK("#'Full Results'!A817", "817")</f>
        <v>817</v>
      </c>
      <c r="F92" t="s">
        <v>26</v>
      </c>
    </row>
    <row r="93" spans="3:6" x14ac:dyDescent="0.35">
      <c r="C93">
        <v>85</v>
      </c>
      <c r="D93" s="26" t="str">
        <f>HYPERLINK("#'Table 85'!A1", "  Which statement comes closest to your view? The fairest way to make people act in a more environmentally-friendly way is for the Government to introduce new laws/The fairest way is for the Government to produce more guidance")</f>
        <v xml:space="preserve">  Which statement comes closest to your view? The fairest way to make people act in a more environmentally-friendly way is for the Government to introduce new laws/The fairest way is for the Government to produce more guidance</v>
      </c>
      <c r="E93" s="10" t="str">
        <f>HYPERLINK("#'Full Results'!A825", "825")</f>
        <v>825</v>
      </c>
      <c r="F93" t="s">
        <v>26</v>
      </c>
    </row>
    <row r="94" spans="3:6" x14ac:dyDescent="0.35">
      <c r="C94">
        <v>86</v>
      </c>
      <c r="D94" s="26" t="str">
        <f>HYPERLINK("#'Table 86'!A1", "  Which statement comes closest to your view? Local councils have an important role to play in meeting the UK’s goals for climate change/Local councils can’t make much of a difference to the UK’s goals on climate change")</f>
        <v xml:space="preserve">  Which statement comes closest to your view? Local councils have an important role to play in meeting the UK’s goals for climate change/Local councils can’t make much of a difference to the UK’s goals on climate change</v>
      </c>
      <c r="E94" s="10" t="str">
        <f>HYPERLINK("#'Full Results'!A833", "833")</f>
        <v>833</v>
      </c>
      <c r="F94" t="s">
        <v>26</v>
      </c>
    </row>
    <row r="95" spans="3:6" x14ac:dyDescent="0.35">
      <c r="C95">
        <v>87</v>
      </c>
      <c r="D95" s="4" t="str">
        <f>HYPERLINK("#'Table 87'!A1", "Grid Summary: If you were looking for advice on how to make changes to your life to become ‘greener’, to what extent would you trust or not trust the different sources of information below?")</f>
        <v>Grid Summary: If you were looking for advice on how to make changes to your life to become ‘greener’, to what extent would you trust or not trust the different sources of information below?</v>
      </c>
      <c r="E95" s="3"/>
      <c r="F95" t="s">
        <v>26</v>
      </c>
    </row>
    <row r="96" spans="3:6" x14ac:dyDescent="0.35">
      <c r="C96">
        <v>88</v>
      </c>
      <c r="D96" s="4" t="str">
        <f>HYPERLINK("#'Table 88'!A1", "If you were looking for advice on how to make changes to your life to become ‘greener’, to what extent would you trust or not trust the different sources of information below?: Newspapers")</f>
        <v>If you were looking for advice on how to make changes to your life to become ‘greener’, to what extent would you trust or not trust the different sources of information below?: Newspapers</v>
      </c>
      <c r="E96" s="10" t="str">
        <f>HYPERLINK("#'Full Results'!A841", "841")</f>
        <v>841</v>
      </c>
      <c r="F96" t="s">
        <v>26</v>
      </c>
    </row>
    <row r="97" spans="3:6" x14ac:dyDescent="0.35">
      <c r="C97">
        <v>89</v>
      </c>
      <c r="D97" s="4" t="str">
        <f>HYPERLINK("#'Table 89'!A1", "If you were looking for advice on how to make changes to your life to become ‘greener’, to what extent would you trust or not trust the different sources of information below?: TV news or news channel")</f>
        <v>If you were looking for advice on how to make changes to your life to become ‘greener’, to what extent would you trust or not trust the different sources of information below?: TV news or news channel</v>
      </c>
      <c r="E97" s="10" t="str">
        <f>HYPERLINK("#'Full Results'!A849", "849")</f>
        <v>849</v>
      </c>
      <c r="F97" t="s">
        <v>26</v>
      </c>
    </row>
    <row r="98" spans="3:6" x14ac:dyDescent="0.35">
      <c r="C98">
        <v>90</v>
      </c>
      <c r="D98" s="4" t="str">
        <f>HYPERLINK("#'Table 90'!A1", "If you were looking for advice on how to make changes to your life to become ‘greener’, to what extent would you trust or not trust the different sources of information below?: Documentaries on TV or streaming channels")</f>
        <v>If you were looking for advice on how to make changes to your life to become ‘greener’, to what extent would you trust or not trust the different sources of information below?: Documentaries on TV or streaming channels</v>
      </c>
      <c r="E98" s="10" t="str">
        <f>HYPERLINK("#'Full Results'!A857", "857")</f>
        <v>857</v>
      </c>
      <c r="F98" t="s">
        <v>26</v>
      </c>
    </row>
    <row r="99" spans="3:6" x14ac:dyDescent="0.35">
      <c r="C99">
        <v>91</v>
      </c>
      <c r="D99" s="4" t="str">
        <f>HYPERLINK("#'Table 91'!A1", "If you were looking for advice on how to make changes to your life to become ‘greener’, to what extent would you trust or not trust the different sources of information below?: My usual radio station")</f>
        <v>If you were looking for advice on how to make changes to your life to become ‘greener’, to what extent would you trust or not trust the different sources of information below?: My usual radio station</v>
      </c>
      <c r="E99" s="10" t="str">
        <f>HYPERLINK("#'Full Results'!A865", "865")</f>
        <v>865</v>
      </c>
      <c r="F99" t="s">
        <v>26</v>
      </c>
    </row>
    <row r="100" spans="3:6" x14ac:dyDescent="0.35">
      <c r="C100">
        <v>92</v>
      </c>
      <c r="D100" s="4" t="str">
        <f>HYPERLINK("#'Table 92'!A1", "If you were looking for advice on how to make changes to your life to become ‘greener’, to what extent would you trust or not trust the different sources of information below?: My local council")</f>
        <v>If you were looking for advice on how to make changes to your life to become ‘greener’, to what extent would you trust or not trust the different sources of information below?: My local council</v>
      </c>
      <c r="E100" s="10" t="str">
        <f>HYPERLINK("#'Full Results'!A873", "873")</f>
        <v>873</v>
      </c>
      <c r="F100" t="s">
        <v>26</v>
      </c>
    </row>
    <row r="101" spans="3:6" x14ac:dyDescent="0.35">
      <c r="C101">
        <v>93</v>
      </c>
      <c r="D101" s="4" t="str">
        <f>HYPERLINK("#'Table 93'!A1", "If you were looking for advice on how to make changes to your life to become ‘greener’, to what extent would you trust or not trust the different sources of information below?: National government")</f>
        <v>If you were looking for advice on how to make changes to your life to become ‘greener’, to what extent would you trust or not trust the different sources of information below?: National government</v>
      </c>
      <c r="E101" s="10" t="str">
        <f>HYPERLINK("#'Full Results'!A881", "881")</f>
        <v>881</v>
      </c>
      <c r="F101" t="s">
        <v>26</v>
      </c>
    </row>
    <row r="102" spans="3:6" x14ac:dyDescent="0.35">
      <c r="C102">
        <v>94</v>
      </c>
      <c r="D102" s="4" t="str">
        <f>HYPERLINK("#'Table 94'!A1", "If you were looking for advice on how to make changes to your life to become ‘greener’, to what extent would you trust or not trust the different sources of information below?: Martin Lewis")</f>
        <v>If you were looking for advice on how to make changes to your life to become ‘greener’, to what extent would you trust or not trust the different sources of information below?: Martin Lewis</v>
      </c>
      <c r="E102" s="10" t="str">
        <f>HYPERLINK("#'Full Results'!A889", "889")</f>
        <v>889</v>
      </c>
      <c r="F102" t="s">
        <v>26</v>
      </c>
    </row>
    <row r="103" spans="3:6" x14ac:dyDescent="0.35">
      <c r="C103">
        <v>95</v>
      </c>
      <c r="D103" s="4" t="str">
        <f>HYPERLINK("#'Table 95'!A1", "If you were looking for advice on how to make changes to your life to become ‘greener’, to what extent would you trust or not trust the different sources of information below?: David Attenborough")</f>
        <v>If you were looking for advice on how to make changes to your life to become ‘greener’, to what extent would you trust or not trust the different sources of information below?: David Attenborough</v>
      </c>
      <c r="E103" s="10" t="str">
        <f>HYPERLINK("#'Full Results'!A897", "897")</f>
        <v>897</v>
      </c>
      <c r="F103" t="s">
        <v>26</v>
      </c>
    </row>
    <row r="104" spans="3:6" x14ac:dyDescent="0.35">
      <c r="C104">
        <v>96</v>
      </c>
      <c r="D104" s="4" t="str">
        <f>HYPERLINK("#'Table 96'!A1", "If you were looking for advice on how to make changes to your life to become ‘greener’, to what extent would you trust or not trust the different sources of information below?: Greta Thunberg")</f>
        <v>If you were looking for advice on how to make changes to your life to become ‘greener’, to what extent would you trust or not trust the different sources of information below?: Greta Thunberg</v>
      </c>
      <c r="E104" s="10" t="str">
        <f>HYPERLINK("#'Full Results'!A905", "905")</f>
        <v>905</v>
      </c>
      <c r="F104" t="s">
        <v>26</v>
      </c>
    </row>
    <row r="105" spans="3:6" x14ac:dyDescent="0.35">
      <c r="C105">
        <v>97</v>
      </c>
      <c r="D105" s="4" t="str">
        <f>HYPERLINK("#'Table 97'!A1", "If you were looking for advice on how to make changes to your life to become ‘greener’, to what extent would you trust or not trust the different sources of information below?: Charities that campaign on green issues")</f>
        <v>If you were looking for advice on how to make changes to your life to become ‘greener’, to what extent would you trust or not trust the different sources of information below?: Charities that campaign on green issues</v>
      </c>
      <c r="E105" s="10" t="str">
        <f>HYPERLINK("#'Full Results'!A913", "913")</f>
        <v>913</v>
      </c>
      <c r="F105" t="s">
        <v>26</v>
      </c>
    </row>
    <row r="106" spans="3:6" x14ac:dyDescent="0.35">
      <c r="C106">
        <v>98</v>
      </c>
      <c r="D106" s="4" t="str">
        <f>HYPERLINK("#'Table 98'!A1", "If you were looking for advice on how to make changes to your life to become ‘greener’, to what extent would you trust or not trust the different sources of information below?: My electricity, gas or water supplier")</f>
        <v>If you were looking for advice on how to make changes to your life to become ‘greener’, to what extent would you trust or not trust the different sources of information below?: My electricity, gas or water supplier</v>
      </c>
      <c r="E106" s="10" t="str">
        <f>HYPERLINK("#'Full Results'!A921", "921")</f>
        <v>921</v>
      </c>
      <c r="F106" t="s">
        <v>26</v>
      </c>
    </row>
    <row r="107" spans="3:6" x14ac:dyDescent="0.35">
      <c r="C107">
        <v>99</v>
      </c>
      <c r="D107" s="4" t="str">
        <f>HYPERLINK("#'Table 99'!A1", "If you were looking for advice on how to make changes to your life to become ‘greener’, to what extent would you trust or not trust the different sources of information below?: My plumber or builder")</f>
        <v>If you were looking for advice on how to make changes to your life to become ‘greener’, to what extent would you trust or not trust the different sources of information below?: My plumber or builder</v>
      </c>
      <c r="E107" s="10" t="str">
        <f>HYPERLINK("#'Full Results'!A929", "929")</f>
        <v>929</v>
      </c>
      <c r="F107" t="s">
        <v>26</v>
      </c>
    </row>
    <row r="108" spans="3:6" x14ac:dyDescent="0.35">
      <c r="C108">
        <v>100</v>
      </c>
      <c r="D108" s="4" t="str">
        <f>HYPERLINK("#'Table 100'!A1", "If you were looking for advice on how to make changes to your life to become ‘greener’, to what extent would you trust or not trust the different sources of information below?: Social media")</f>
        <v>If you were looking for advice on how to make changes to your life to become ‘greener’, to what extent would you trust or not trust the different sources of information below?: Social media</v>
      </c>
      <c r="E108" s="10" t="str">
        <f>HYPERLINK("#'Full Results'!A937", "937")</f>
        <v>937</v>
      </c>
      <c r="F108" t="s">
        <v>26</v>
      </c>
    </row>
    <row r="109" spans="3:6" x14ac:dyDescent="0.35">
      <c r="C109">
        <v>101</v>
      </c>
      <c r="D109" s="4" t="str">
        <f>HYPERLINK("#'Table 101'!A1", "If you were looking for advice on how to make changes to your life to become ‘greener’, to what extent would you trust or not trust the different sources of information below?: Internet search")</f>
        <v>If you were looking for advice on how to make changes to your life to become ‘greener’, to what extent would you trust or not trust the different sources of information below?: Internet search</v>
      </c>
      <c r="E109" s="10" t="str">
        <f>HYPERLINK("#'Full Results'!A945", "945")</f>
        <v>945</v>
      </c>
      <c r="F109" t="s">
        <v>26</v>
      </c>
    </row>
    <row r="110" spans="3:6" x14ac:dyDescent="0.35">
      <c r="C110">
        <v>102</v>
      </c>
      <c r="D110" s="4" t="str">
        <f>HYPERLINK("#'Table 102'!A1", "If you were looking for advice on how to make changes to your life to become ‘greener’, to what extent would you trust or not trust the different sources of information below?: YouTube")</f>
        <v>If you were looking for advice on how to make changes to your life to become ‘greener’, to what extent would you trust or not trust the different sources of information below?: YouTube</v>
      </c>
      <c r="E110" s="10" t="str">
        <f>HYPERLINK("#'Full Results'!A953", "953")</f>
        <v>953</v>
      </c>
      <c r="F110" t="s">
        <v>26</v>
      </c>
    </row>
    <row r="111" spans="3:6" x14ac:dyDescent="0.35">
      <c r="C111">
        <v>103</v>
      </c>
      <c r="D111" s="4" t="str">
        <f>HYPERLINK("#'Table 103'!A1", "If you were looking for advice on how to make changes to your life to become ‘greener’, to what extent would you trust or not trust the different sources of information below?: Friends and family")</f>
        <v>If you were looking for advice on how to make changes to your life to become ‘greener’, to what extent would you trust or not trust the different sources of information below?: Friends and family</v>
      </c>
      <c r="E111" s="10" t="str">
        <f>HYPERLINK("#'Full Results'!A961", "961")</f>
        <v>961</v>
      </c>
      <c r="F111" t="s">
        <v>26</v>
      </c>
    </row>
    <row r="112" spans="3:6" x14ac:dyDescent="0.35">
      <c r="C112">
        <v>104</v>
      </c>
      <c r="D112" s="4" t="str">
        <f>HYPERLINK("#'Table 104'!A1", "Grid Summary: To what extent do you agree or disagree with each of the following statements")</f>
        <v>Grid Summary: To what extent do you agree or disagree with each of the following statements</v>
      </c>
      <c r="E112" s="3"/>
      <c r="F112" t="s">
        <v>26</v>
      </c>
    </row>
    <row r="113" spans="3:6" x14ac:dyDescent="0.35">
      <c r="C113">
        <v>105</v>
      </c>
      <c r="D113" s="4" t="str">
        <f>HYPERLINK("#'Table 105'!A1", "To what extent do you agree or disagree with each of the following statements: I understand my council’s plans to tackle climate change")</f>
        <v>To what extent do you agree or disagree with each of the following statements: I understand my council’s plans to tackle climate change</v>
      </c>
      <c r="E113" s="10" t="str">
        <f>HYPERLINK("#'Full Results'!A969", "969")</f>
        <v>969</v>
      </c>
      <c r="F113" t="s">
        <v>26</v>
      </c>
    </row>
    <row r="114" spans="3:6" x14ac:dyDescent="0.35">
      <c r="C114">
        <v>106</v>
      </c>
      <c r="D114" s="4" t="str">
        <f>HYPERLINK("#'Table 106'!A1", "To what extent do you agree or disagree with each of the following statements: Whether my local council has a good record on tackling climate change has a big impact on how positively I view it")</f>
        <v>To what extent do you agree or disagree with each of the following statements: Whether my local council has a good record on tackling climate change has a big impact on how positively I view it</v>
      </c>
      <c r="E114" s="10" t="str">
        <f>HYPERLINK("#'Full Results'!A980", "980")</f>
        <v>980</v>
      </c>
      <c r="F114" t="s">
        <v>26</v>
      </c>
    </row>
    <row r="115" spans="3:6" x14ac:dyDescent="0.35">
      <c r="C115">
        <v>107</v>
      </c>
      <c r="D115" s="4" t="str">
        <f>HYPERLINK("#'Table 107'!A1", "To what extent do you agree or disagree with each of the following statements: I expect part of my council tax bill to go towards tackling climate change")</f>
        <v>To what extent do you agree or disagree with each of the following statements: I expect part of my council tax bill to go towards tackling climate change</v>
      </c>
      <c r="E115" s="10" t="str">
        <f>HYPERLINK("#'Full Results'!A991", "991")</f>
        <v>991</v>
      </c>
      <c r="F115" t="s">
        <v>26</v>
      </c>
    </row>
    <row r="116" spans="3:6" x14ac:dyDescent="0.35">
      <c r="C116">
        <v>108</v>
      </c>
      <c r="D116" s="4" t="str">
        <f>HYPERLINK("#'Table 108'!A1", "To what extent do you agree or disagree with each of the following statements: I want my council to concentrate on other issues ahead of climate change")</f>
        <v>To what extent do you agree or disagree with each of the following statements: I want my council to concentrate on other issues ahead of climate change</v>
      </c>
      <c r="E116" s="10" t="str">
        <f>HYPERLINK("#'Full Results'!A1002", "1002")</f>
        <v>1002</v>
      </c>
      <c r="F116" t="s">
        <v>26</v>
      </c>
    </row>
    <row r="117" spans="3:6" x14ac:dyDescent="0.35">
      <c r="C117">
        <v>109</v>
      </c>
      <c r="D117" s="4" t="str">
        <f>HYPERLINK("#'Table 109'!A1", "Grid Summary:  individuals, local community, businesses, local government or national government?")</f>
        <v>Grid Summary:  individuals, local community, businesses, local government or national government?</v>
      </c>
      <c r="E117" s="3"/>
      <c r="F117" t="s">
        <v>26</v>
      </c>
    </row>
    <row r="118" spans="3:6" x14ac:dyDescent="0.35">
      <c r="C118">
        <v>110</v>
      </c>
      <c r="D118" s="4" t="str">
        <f>HYPERLINK("#'Table 110'!A1",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18" s="10" t="str">
        <f>HYPERLINK("#'Full Results'!A1013", "1013")</f>
        <v>1013</v>
      </c>
      <c r="F118" t="s">
        <v>26</v>
      </c>
    </row>
    <row r="119" spans="3:6" x14ac:dyDescent="0.35">
      <c r="C119">
        <v>111</v>
      </c>
      <c r="D119" s="4" t="str">
        <f>HYPERLINK("#'Table 111'!A1",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19" s="10" t="str">
        <f>HYPERLINK("#'Full Results'!A1023", "1023")</f>
        <v>1023</v>
      </c>
      <c r="F119" t="s">
        <v>26</v>
      </c>
    </row>
    <row r="120" spans="3:6" x14ac:dyDescent="0.35">
      <c r="C120">
        <v>112</v>
      </c>
      <c r="D120" s="4" t="str">
        <f>HYPERLINK("#'Table 112'!A1",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0" s="10" t="str">
        <f>HYPERLINK("#'Full Results'!A1033", "1033")</f>
        <v>1033</v>
      </c>
      <c r="F120" t="s">
        <v>26</v>
      </c>
    </row>
    <row r="121" spans="3:6" x14ac:dyDescent="0.35">
      <c r="C121">
        <v>113</v>
      </c>
      <c r="D121" s="4" t="str">
        <f>HYPERLINK("#'Table 113'!A1",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1" s="10" t="str">
        <f>HYPERLINK("#'Full Results'!A1043", "1043")</f>
        <v>1043</v>
      </c>
      <c r="F121" t="s">
        <v>26</v>
      </c>
    </row>
    <row r="122" spans="3:6" x14ac:dyDescent="0.35">
      <c r="C122">
        <v>114</v>
      </c>
      <c r="D122" s="4" t="str">
        <f>HYPERLINK("#'Table 114'!A1",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2" s="10" t="str">
        <f>HYPERLINK("#'Full Results'!A1053", "1053")</f>
        <v>1053</v>
      </c>
      <c r="F122" t="s">
        <v>26</v>
      </c>
    </row>
    <row r="123" spans="3:6" x14ac:dyDescent="0.35">
      <c r="C123">
        <v>115</v>
      </c>
      <c r="D123" s="4" t="str">
        <f>HYPERLINK("#'Table 115'!A1",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3" s="10" t="str">
        <f>HYPERLINK("#'Full Results'!A1063", "1063")</f>
        <v>1063</v>
      </c>
      <c r="F123" t="s">
        <v>26</v>
      </c>
    </row>
    <row r="124" spans="3:6" x14ac:dyDescent="0.35">
      <c r="C124">
        <v>116</v>
      </c>
      <c r="D124" s="4" t="str">
        <f>HYPERLINK("#'Table 116'!A1",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4" s="10" t="str">
        <f>HYPERLINK("#'Full Results'!A1073", "1073")</f>
        <v>1073</v>
      </c>
      <c r="F124" t="s">
        <v>26</v>
      </c>
    </row>
    <row r="125" spans="3:6" x14ac:dyDescent="0.35">
      <c r="C125">
        <v>117</v>
      </c>
      <c r="D125" s="4" t="str">
        <f>HYPERLINK("#'Table 117'!A1",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5" s="10" t="str">
        <f>HYPERLINK("#'Full Results'!A1083", "1083")</f>
        <v>1083</v>
      </c>
      <c r="F125" t="s">
        <v>26</v>
      </c>
    </row>
    <row r="126" spans="3:6" x14ac:dyDescent="0.35">
      <c r="C126">
        <v>118</v>
      </c>
      <c r="D126" s="4" t="str">
        <f>HYPERLINK("#'Table 118'!A1",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6" s="10" t="str">
        <f>HYPERLINK("#'Full Results'!A1093", "1093")</f>
        <v>1093</v>
      </c>
      <c r="F126" t="s">
        <v>26</v>
      </c>
    </row>
    <row r="127" spans="3:6" x14ac:dyDescent="0.35">
      <c r="C127">
        <v>119</v>
      </c>
      <c r="D127" s="4" t="str">
        <f>HYPERLINK("#'Table 119'!A1",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7" s="10" t="str">
        <f>HYPERLINK("#'Full Results'!A1103", "1103")</f>
        <v>1103</v>
      </c>
      <c r="F127" t="s">
        <v>26</v>
      </c>
    </row>
    <row r="128" spans="3:6" x14ac:dyDescent="0.35">
      <c r="C128">
        <v>120</v>
      </c>
      <c r="D128" s="4" t="str">
        <f>HYPERLINK("#'Table 120'!A1", "Below is a list of things being considered in order for the UK to meet the commitment of reaching ‘net zero’ carbon emissions by 2050. For each of them, who do you think should be the most responsible for achieving them: individuals, local commun...")</f>
        <v>Below is a list of things being considered in order for the UK to meet the commitment of reaching ‘net zero’ carbon emissions by 2050. For each of them, who do you think should be the most responsible for achieving them: individuals, local commun...</v>
      </c>
      <c r="E128" s="10" t="str">
        <f>HYPERLINK("#'Full Results'!A1113", "1113")</f>
        <v>1113</v>
      </c>
      <c r="F128" t="s">
        <v>26</v>
      </c>
    </row>
    <row r="129" spans="3:6" x14ac:dyDescent="0.35">
      <c r="C129">
        <v>121</v>
      </c>
      <c r="D129" s="4" t="str">
        <f>HYPERLINK("#'Table 121'!A1", "Thinking about climate change, which of the following potential effects are you most worried about, if any?Please select up to three")</f>
        <v>Thinking about climate change, which of the following potential effects are you most worried about, if any?Please select up to three</v>
      </c>
      <c r="E129" s="10" t="str">
        <f>HYPERLINK("#'Full Results'!A1123", "1123")</f>
        <v>1123</v>
      </c>
      <c r="F129" t="s">
        <v>26</v>
      </c>
    </row>
    <row r="130" spans="3:6" x14ac:dyDescent="0.35">
      <c r="C130">
        <v>122</v>
      </c>
      <c r="D130" s="4" t="str">
        <f>HYPERLINK("#'Table 122'!A1", " If you had to guess, how much would you expect the greenhouse gas emissions (such as carbon dioxide) produced in the UK to have changed in the last thirty years?")</f>
        <v xml:space="preserve"> If you had to guess, how much would you expect the greenhouse gas emissions (such as carbon dioxide) produced in the UK to have changed in the last thirty years?</v>
      </c>
      <c r="E130" s="10" t="str">
        <f>HYPERLINK("#'Full Results'!A1139", "1139")</f>
        <v>1139</v>
      </c>
      <c r="F130" t="s">
        <v>26</v>
      </c>
    </row>
    <row r="131" spans="3:6" x14ac:dyDescent="0.35">
      <c r="C131">
        <v>123</v>
      </c>
      <c r="D131" s="4" t="str">
        <f>HYPERLINK("#'Table 123'!A1", " To what extent do you agree with the following statement: I am confident that the UK will meet its target to achieve ‘net zero’ carbon emissions by 2050?")</f>
        <v xml:space="preserve"> To what extent do you agree with the following statement: I am confident that the UK will meet its target to achieve ‘net zero’ carbon emissions by 2050?</v>
      </c>
      <c r="E131" s="10" t="str">
        <f>HYPERLINK("#'Full Results'!A1150", "1150")</f>
        <v>1150</v>
      </c>
      <c r="F131" t="s">
        <v>26</v>
      </c>
    </row>
    <row r="132" spans="3:6" x14ac:dyDescent="0.35">
      <c r="C132">
        <v>124</v>
      </c>
      <c r="D132" s="4" t="str">
        <f>HYPERLINK("#'Table 124'!A1", " Age")</f>
        <v xml:space="preserve"> Age</v>
      </c>
      <c r="E132" s="10" t="str">
        <f>HYPERLINK("#'Full Results'!A1162", "1162")</f>
        <v>1162</v>
      </c>
      <c r="F132" t="s">
        <v>26</v>
      </c>
    </row>
    <row r="133" spans="3:6" x14ac:dyDescent="0.35">
      <c r="C133">
        <v>125</v>
      </c>
      <c r="D133" s="4" t="str">
        <f>HYPERLINK("#'Table 125'!A1", " SEG")</f>
        <v xml:space="preserve"> SEG</v>
      </c>
      <c r="E133" s="10" t="str">
        <f>HYPERLINK("#'Full Results'!A1171", "1171")</f>
        <v>1171</v>
      </c>
      <c r="F133" t="s">
        <v>26</v>
      </c>
    </row>
  </sheetData>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B2:J19"/>
  <sheetViews>
    <sheetView showGridLines="0" topLeftCell="A4"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488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3420</v>
      </c>
      <c r="D7" s="6">
        <v>625</v>
      </c>
      <c r="E7" s="6">
        <v>684</v>
      </c>
      <c r="F7" s="6">
        <v>649</v>
      </c>
      <c r="G7" s="6">
        <v>522</v>
      </c>
      <c r="H7" s="6">
        <v>273</v>
      </c>
      <c r="I7" s="6">
        <v>667</v>
      </c>
    </row>
    <row r="8" spans="2:10" ht="30" customHeight="1" x14ac:dyDescent="0.35">
      <c r="B8" s="7" t="s">
        <v>18</v>
      </c>
      <c r="C8" s="7">
        <v>3438</v>
      </c>
      <c r="D8" s="7">
        <v>616</v>
      </c>
      <c r="E8" s="7">
        <v>675</v>
      </c>
      <c r="F8" s="7">
        <v>638</v>
      </c>
      <c r="G8" s="7">
        <v>551</v>
      </c>
      <c r="H8" s="7">
        <v>275</v>
      </c>
      <c r="I8" s="7">
        <v>683</v>
      </c>
    </row>
    <row r="9" spans="2:10" x14ac:dyDescent="0.35">
      <c r="B9" s="14" t="s">
        <v>108</v>
      </c>
      <c r="C9" s="11">
        <v>0.31089033129348798</v>
      </c>
      <c r="D9" s="11">
        <v>0.30857451894858601</v>
      </c>
      <c r="E9" s="11">
        <v>0.31847471516232501</v>
      </c>
      <c r="F9" s="11">
        <v>0.29146631177219701</v>
      </c>
      <c r="G9" s="11">
        <v>0.343280355726099</v>
      </c>
      <c r="H9" s="11">
        <v>0.328052459643489</v>
      </c>
      <c r="I9" s="11">
        <v>0.290588823882582</v>
      </c>
    </row>
    <row r="10" spans="2:10" x14ac:dyDescent="0.35">
      <c r="B10" s="14" t="s">
        <v>109</v>
      </c>
      <c r="C10" s="11">
        <v>0.59509001925979998</v>
      </c>
      <c r="D10" s="11">
        <v>0.62529856485776303</v>
      </c>
      <c r="E10" s="11">
        <v>0.63398560302410401</v>
      </c>
      <c r="F10" s="11">
        <v>0.59986444649478299</v>
      </c>
      <c r="G10" s="11">
        <v>0.49269751385612598</v>
      </c>
      <c r="H10" s="11">
        <v>0.61305724315389498</v>
      </c>
      <c r="I10" s="11">
        <v>0.600274118167621</v>
      </c>
    </row>
    <row r="11" spans="2:10" x14ac:dyDescent="0.35">
      <c r="B11" s="14" t="s">
        <v>110</v>
      </c>
      <c r="C11" s="11">
        <v>3.3919469910349699E-2</v>
      </c>
      <c r="D11" s="11">
        <v>4.3038837558226399E-2</v>
      </c>
      <c r="E11" s="11">
        <v>1.49690459400426E-2</v>
      </c>
      <c r="F11" s="11">
        <v>3.2827730759439601E-2</v>
      </c>
      <c r="G11" s="11">
        <v>4.1833910784155701E-2</v>
      </c>
      <c r="H11" s="11">
        <v>2.7518134555053201E-2</v>
      </c>
      <c r="I11" s="11">
        <v>4.1659226254317699E-2</v>
      </c>
    </row>
    <row r="12" spans="2:10" x14ac:dyDescent="0.35">
      <c r="B12" s="14" t="s">
        <v>111</v>
      </c>
      <c r="C12" s="11">
        <v>2.2268155048827499E-2</v>
      </c>
      <c r="D12" s="11">
        <v>1.11755913018748E-2</v>
      </c>
      <c r="E12" s="11">
        <v>1.0320091307511201E-2</v>
      </c>
      <c r="F12" s="11">
        <v>3.4400530838791799E-2</v>
      </c>
      <c r="G12" s="11">
        <v>4.8269383226716402E-2</v>
      </c>
      <c r="H12" s="11">
        <v>6.44315327590272E-3</v>
      </c>
      <c r="I12" s="11">
        <v>1.8148982135567301E-2</v>
      </c>
    </row>
    <row r="13" spans="2:10" x14ac:dyDescent="0.35">
      <c r="B13" s="14" t="s">
        <v>112</v>
      </c>
      <c r="C13" s="11">
        <v>2.6364375346289999E-2</v>
      </c>
      <c r="D13" s="11">
        <v>4.2214096937230102E-3</v>
      </c>
      <c r="E13" s="11">
        <v>5.4186830622109904E-3</v>
      </c>
      <c r="F13" s="11">
        <v>3.5770893647888199E-2</v>
      </c>
      <c r="G13" s="11">
        <v>7.1786001694342905E-2</v>
      </c>
      <c r="H13" s="11">
        <v>9.7658824230352995E-3</v>
      </c>
      <c r="I13" s="11">
        <v>2.8302083232809701E-2</v>
      </c>
    </row>
    <row r="14" spans="2:10" x14ac:dyDescent="0.35">
      <c r="B14" s="14" t="s">
        <v>113</v>
      </c>
      <c r="C14" s="12">
        <v>1.14676491412455E-2</v>
      </c>
      <c r="D14" s="12">
        <v>7.6910776398264004E-3</v>
      </c>
      <c r="E14" s="12">
        <v>1.6831861503805699E-2</v>
      </c>
      <c r="F14" s="12">
        <v>5.6700864869004396E-3</v>
      </c>
      <c r="G14" s="12">
        <v>2.1328347125598298E-3</v>
      </c>
      <c r="H14" s="12">
        <v>1.5163126948624501E-2</v>
      </c>
      <c r="I14" s="12">
        <v>2.1026766327102299E-2</v>
      </c>
    </row>
    <row r="15" spans="2:10" x14ac:dyDescent="0.35">
      <c r="B15" s="15" t="s">
        <v>497</v>
      </c>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489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1239</v>
      </c>
      <c r="D7" s="6">
        <v>218</v>
      </c>
      <c r="E7" s="6">
        <v>284</v>
      </c>
      <c r="F7" s="6">
        <v>220</v>
      </c>
      <c r="G7" s="6">
        <v>206</v>
      </c>
      <c r="H7" s="6">
        <v>88</v>
      </c>
      <c r="I7" s="6">
        <v>223</v>
      </c>
    </row>
    <row r="8" spans="2:10" ht="30" customHeight="1" x14ac:dyDescent="0.35">
      <c r="B8" s="7" t="s">
        <v>18</v>
      </c>
      <c r="C8" s="7">
        <v>1257</v>
      </c>
      <c r="D8" s="7">
        <v>218</v>
      </c>
      <c r="E8" s="7">
        <v>283</v>
      </c>
      <c r="F8" s="7">
        <v>215</v>
      </c>
      <c r="G8" s="7">
        <v>221</v>
      </c>
      <c r="H8" s="7">
        <v>89</v>
      </c>
      <c r="I8" s="7">
        <v>232</v>
      </c>
    </row>
    <row r="9" spans="2:10" x14ac:dyDescent="0.35">
      <c r="B9" s="14" t="s">
        <v>108</v>
      </c>
      <c r="C9" s="11">
        <v>0.249631979841139</v>
      </c>
      <c r="D9" s="11">
        <v>0.24729414516082901</v>
      </c>
      <c r="E9" s="11">
        <v>0.23052953014247601</v>
      </c>
      <c r="F9" s="11">
        <v>0.241956154312785</v>
      </c>
      <c r="G9" s="11">
        <v>0.24074748945208899</v>
      </c>
      <c r="H9" s="11">
        <v>0.31350873904638399</v>
      </c>
      <c r="I9" s="11">
        <v>0.26619594101628302</v>
      </c>
    </row>
    <row r="10" spans="2:10" x14ac:dyDescent="0.35">
      <c r="B10" s="14" t="s">
        <v>109</v>
      </c>
      <c r="C10" s="11">
        <v>0.65872606613958595</v>
      </c>
      <c r="D10" s="11">
        <v>0.70699501615914795</v>
      </c>
      <c r="E10" s="11">
        <v>0.71040704309930403</v>
      </c>
      <c r="F10" s="11">
        <v>0.672231760914209</v>
      </c>
      <c r="G10" s="11">
        <v>0.60133898312717704</v>
      </c>
      <c r="H10" s="11">
        <v>0.62804510664693602</v>
      </c>
      <c r="I10" s="11">
        <v>0.60432740026984899</v>
      </c>
    </row>
    <row r="11" spans="2:10" x14ac:dyDescent="0.35">
      <c r="B11" s="14" t="s">
        <v>110</v>
      </c>
      <c r="C11" s="11">
        <v>2.8264637258917501E-2</v>
      </c>
      <c r="D11" s="11">
        <v>0</v>
      </c>
      <c r="E11" s="11">
        <v>1.27501539581005E-2</v>
      </c>
      <c r="F11" s="11">
        <v>3.7949824564943301E-2</v>
      </c>
      <c r="G11" s="11">
        <v>4.5696157189329699E-2</v>
      </c>
      <c r="H11" s="11">
        <v>2.6368426025966701E-2</v>
      </c>
      <c r="I11" s="11">
        <v>4.88947798037579E-2</v>
      </c>
    </row>
    <row r="12" spans="2:10" x14ac:dyDescent="0.35">
      <c r="B12" s="14" t="s">
        <v>111</v>
      </c>
      <c r="C12" s="11">
        <v>2.4388257303192499E-2</v>
      </c>
      <c r="D12" s="11">
        <v>1.9618047368906499E-2</v>
      </c>
      <c r="E12" s="11">
        <v>1.7847876390433601E-2</v>
      </c>
      <c r="F12" s="11">
        <v>1.06298473151684E-2</v>
      </c>
      <c r="G12" s="11">
        <v>4.52981291788064E-2</v>
      </c>
      <c r="H12" s="11">
        <v>0</v>
      </c>
      <c r="I12" s="11">
        <v>3.9002912295092403E-2</v>
      </c>
    </row>
    <row r="13" spans="2:10" x14ac:dyDescent="0.35">
      <c r="B13" s="14" t="s">
        <v>112</v>
      </c>
      <c r="C13" s="11">
        <v>2.2222624669846001E-2</v>
      </c>
      <c r="D13" s="11">
        <v>1.3227186891754899E-2</v>
      </c>
      <c r="E13" s="11">
        <v>6.7765193503366702E-3</v>
      </c>
      <c r="F13" s="11">
        <v>3.032841187558E-2</v>
      </c>
      <c r="G13" s="11">
        <v>6.1605682767843097E-2</v>
      </c>
      <c r="H13" s="11">
        <v>0</v>
      </c>
      <c r="I13" s="11">
        <v>1.2967371102050601E-2</v>
      </c>
    </row>
    <row r="14" spans="2:10" x14ac:dyDescent="0.35">
      <c r="B14" s="14" t="s">
        <v>113</v>
      </c>
      <c r="C14" s="12">
        <v>1.6766434787318901E-2</v>
      </c>
      <c r="D14" s="12">
        <v>1.28656044193621E-2</v>
      </c>
      <c r="E14" s="12">
        <v>2.1688877059349201E-2</v>
      </c>
      <c r="F14" s="12">
        <v>6.9040010173144102E-3</v>
      </c>
      <c r="G14" s="12">
        <v>5.3135582847549899E-3</v>
      </c>
      <c r="H14" s="12">
        <v>3.20777282807133E-2</v>
      </c>
      <c r="I14" s="12">
        <v>2.8611595512966999E-2</v>
      </c>
    </row>
    <row r="15" spans="2:10" x14ac:dyDescent="0.35">
      <c r="B15" s="15" t="s">
        <v>499</v>
      </c>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490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229</v>
      </c>
      <c r="D7" s="6">
        <v>38</v>
      </c>
      <c r="E7" s="6">
        <v>38</v>
      </c>
      <c r="F7" s="6">
        <v>38</v>
      </c>
      <c r="G7" s="6">
        <v>55</v>
      </c>
      <c r="H7" s="6">
        <v>13</v>
      </c>
      <c r="I7" s="6">
        <v>47</v>
      </c>
    </row>
    <row r="8" spans="2:10" ht="30" customHeight="1" x14ac:dyDescent="0.35">
      <c r="B8" s="7" t="s">
        <v>18</v>
      </c>
      <c r="C8" s="7">
        <v>241</v>
      </c>
      <c r="D8" s="7">
        <v>39</v>
      </c>
      <c r="E8" s="7">
        <v>36</v>
      </c>
      <c r="F8" s="7">
        <v>39</v>
      </c>
      <c r="G8" s="7">
        <v>63</v>
      </c>
      <c r="H8" s="7">
        <v>12</v>
      </c>
      <c r="I8" s="7">
        <v>51</v>
      </c>
    </row>
    <row r="9" spans="2:10" x14ac:dyDescent="0.35">
      <c r="B9" s="14" t="s">
        <v>108</v>
      </c>
      <c r="C9" s="11">
        <v>0.25110130379953999</v>
      </c>
      <c r="D9" s="11">
        <v>0.23840675014391799</v>
      </c>
      <c r="E9" s="11">
        <v>0.27165530704292101</v>
      </c>
      <c r="F9" s="11">
        <v>0.209049774868722</v>
      </c>
      <c r="G9" s="11">
        <v>0.24914495695511901</v>
      </c>
      <c r="H9" s="11">
        <v>0.21785343967489701</v>
      </c>
      <c r="I9" s="11">
        <v>0.28896472624002201</v>
      </c>
    </row>
    <row r="10" spans="2:10" x14ac:dyDescent="0.35">
      <c r="B10" s="14" t="s">
        <v>109</v>
      </c>
      <c r="C10" s="11">
        <v>0.55920150571835903</v>
      </c>
      <c r="D10" s="11">
        <v>0.69226585336238899</v>
      </c>
      <c r="E10" s="11">
        <v>0.55850090785689199</v>
      </c>
      <c r="F10" s="11">
        <v>0.77110535650825296</v>
      </c>
      <c r="G10" s="11">
        <v>0.39180479919986799</v>
      </c>
      <c r="H10" s="11">
        <v>0.78214656032510299</v>
      </c>
      <c r="I10" s="11">
        <v>0.44750985010718097</v>
      </c>
    </row>
    <row r="11" spans="2:10" x14ac:dyDescent="0.35">
      <c r="B11" s="14" t="s">
        <v>110</v>
      </c>
      <c r="C11" s="11">
        <v>4.2759743326741102E-2</v>
      </c>
      <c r="D11" s="11">
        <v>3.5325197599918201E-2</v>
      </c>
      <c r="E11" s="11">
        <v>4.2154043500003999E-2</v>
      </c>
      <c r="F11" s="11">
        <v>1.98448686230254E-2</v>
      </c>
      <c r="G11" s="11">
        <v>3.6819706957680401E-2</v>
      </c>
      <c r="H11" s="11">
        <v>0</v>
      </c>
      <c r="I11" s="11">
        <v>8.4422689601095294E-2</v>
      </c>
    </row>
    <row r="12" spans="2:10" x14ac:dyDescent="0.35">
      <c r="B12" s="14" t="s">
        <v>111</v>
      </c>
      <c r="C12" s="11">
        <v>5.5758966577591197E-2</v>
      </c>
      <c r="D12" s="11">
        <v>3.4002198893775197E-2</v>
      </c>
      <c r="E12" s="11">
        <v>2.1731719858660899E-2</v>
      </c>
      <c r="F12" s="11">
        <v>0</v>
      </c>
      <c r="G12" s="11">
        <v>0.117172093631565</v>
      </c>
      <c r="H12" s="11">
        <v>0</v>
      </c>
      <c r="I12" s="11">
        <v>7.7156465304246497E-2</v>
      </c>
    </row>
    <row r="13" spans="2:10" x14ac:dyDescent="0.35">
      <c r="B13" s="14" t="s">
        <v>112</v>
      </c>
      <c r="C13" s="11">
        <v>6.9001074975990506E-2</v>
      </c>
      <c r="D13" s="11">
        <v>0</v>
      </c>
      <c r="E13" s="11">
        <v>5.0023561968079597E-2</v>
      </c>
      <c r="F13" s="11">
        <v>0</v>
      </c>
      <c r="G13" s="11">
        <v>0.205058443255768</v>
      </c>
      <c r="H13" s="11">
        <v>0</v>
      </c>
      <c r="I13" s="11">
        <v>3.6797043490734899E-2</v>
      </c>
    </row>
    <row r="14" spans="2:10" x14ac:dyDescent="0.35">
      <c r="B14" s="14" t="s">
        <v>113</v>
      </c>
      <c r="C14" s="12">
        <v>2.2177405601778302E-2</v>
      </c>
      <c r="D14" s="12">
        <v>0</v>
      </c>
      <c r="E14" s="12">
        <v>5.5934459773442802E-2</v>
      </c>
      <c r="F14" s="12">
        <v>0</v>
      </c>
      <c r="G14" s="12">
        <v>0</v>
      </c>
      <c r="H14" s="12">
        <v>0</v>
      </c>
      <c r="I14" s="12">
        <v>6.5149225256719998E-2</v>
      </c>
    </row>
    <row r="15" spans="2:10" x14ac:dyDescent="0.35">
      <c r="B15" s="15" t="s">
        <v>500</v>
      </c>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491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64</v>
      </c>
      <c r="D7" s="6">
        <v>12</v>
      </c>
      <c r="E7" s="6">
        <v>10</v>
      </c>
      <c r="F7" s="6">
        <v>8</v>
      </c>
      <c r="G7" s="6">
        <v>18</v>
      </c>
      <c r="H7" s="6">
        <v>2</v>
      </c>
      <c r="I7" s="6">
        <v>14</v>
      </c>
    </row>
    <row r="8" spans="2:10" ht="30" customHeight="1" x14ac:dyDescent="0.35">
      <c r="B8" s="7" t="s">
        <v>18</v>
      </c>
      <c r="C8" s="7">
        <v>68</v>
      </c>
      <c r="D8" s="7">
        <v>13</v>
      </c>
      <c r="E8" s="7">
        <v>10</v>
      </c>
      <c r="F8" s="7">
        <v>6</v>
      </c>
      <c r="G8" s="7">
        <v>22</v>
      </c>
      <c r="H8" s="7">
        <v>1</v>
      </c>
      <c r="I8" s="7">
        <v>16</v>
      </c>
    </row>
    <row r="9" spans="2:10" x14ac:dyDescent="0.35">
      <c r="B9" s="14" t="s">
        <v>108</v>
      </c>
      <c r="C9" s="11">
        <v>0.19155337139153999</v>
      </c>
      <c r="D9" s="11">
        <v>0.26841593466430103</v>
      </c>
      <c r="E9" s="11">
        <v>0</v>
      </c>
      <c r="F9" s="11">
        <v>0.12727004865910099</v>
      </c>
      <c r="G9" s="11">
        <v>0.106653098385738</v>
      </c>
      <c r="H9" s="11">
        <v>1</v>
      </c>
      <c r="I9" s="11">
        <v>0.319413449632371</v>
      </c>
    </row>
    <row r="10" spans="2:10" x14ac:dyDescent="0.35">
      <c r="B10" s="14" t="s">
        <v>109</v>
      </c>
      <c r="C10" s="11">
        <v>0.50470591637286499</v>
      </c>
      <c r="D10" s="11">
        <v>0.67404280188224897</v>
      </c>
      <c r="E10" s="11">
        <v>0.39649786702844803</v>
      </c>
      <c r="F10" s="11">
        <v>0.87272995134089904</v>
      </c>
      <c r="G10" s="11">
        <v>0.47717673579199799</v>
      </c>
      <c r="H10" s="11">
        <v>0</v>
      </c>
      <c r="I10" s="11">
        <v>0.36625007240566598</v>
      </c>
    </row>
    <row r="11" spans="2:10" x14ac:dyDescent="0.35">
      <c r="B11" s="14" t="s">
        <v>110</v>
      </c>
      <c r="C11" s="11">
        <v>6.7298712117170006E-2</v>
      </c>
      <c r="D11" s="11">
        <v>0</v>
      </c>
      <c r="E11" s="11">
        <v>0.242384209032665</v>
      </c>
      <c r="F11" s="11">
        <v>0</v>
      </c>
      <c r="G11" s="11">
        <v>0</v>
      </c>
      <c r="H11" s="11">
        <v>0</v>
      </c>
      <c r="I11" s="11">
        <v>0.13919733066208101</v>
      </c>
    </row>
    <row r="12" spans="2:10" x14ac:dyDescent="0.35">
      <c r="B12" s="14" t="s">
        <v>111</v>
      </c>
      <c r="C12" s="11">
        <v>0.127074429542644</v>
      </c>
      <c r="D12" s="11">
        <v>0</v>
      </c>
      <c r="E12" s="11">
        <v>0.11677853984216199</v>
      </c>
      <c r="F12" s="11">
        <v>0</v>
      </c>
      <c r="G12" s="11">
        <v>0.25312196395151798</v>
      </c>
      <c r="H12" s="11">
        <v>0</v>
      </c>
      <c r="I12" s="11">
        <v>0.12830797003622399</v>
      </c>
    </row>
    <row r="13" spans="2:10" x14ac:dyDescent="0.35">
      <c r="B13" s="14" t="s">
        <v>112</v>
      </c>
      <c r="C13" s="11">
        <v>9.5669826322297105E-2</v>
      </c>
      <c r="D13" s="11">
        <v>5.75412634534503E-2</v>
      </c>
      <c r="E13" s="11">
        <v>0.150597121399423</v>
      </c>
      <c r="F13" s="11">
        <v>0</v>
      </c>
      <c r="G13" s="11">
        <v>0.16304820187074701</v>
      </c>
      <c r="H13" s="11">
        <v>0</v>
      </c>
      <c r="I13" s="11">
        <v>4.6831177263658097E-2</v>
      </c>
    </row>
    <row r="14" spans="2:10" x14ac:dyDescent="0.35">
      <c r="B14" s="14" t="s">
        <v>113</v>
      </c>
      <c r="C14" s="12">
        <v>1.3697744253483799E-2</v>
      </c>
      <c r="D14" s="12">
        <v>0</v>
      </c>
      <c r="E14" s="12">
        <v>9.3742262697301501E-2</v>
      </c>
      <c r="F14" s="12">
        <v>0</v>
      </c>
      <c r="G14" s="12">
        <v>0</v>
      </c>
      <c r="H14" s="12">
        <v>0</v>
      </c>
      <c r="I14" s="12">
        <v>0</v>
      </c>
    </row>
    <row r="15" spans="2:10" x14ac:dyDescent="0.35">
      <c r="B15" s="15" t="s">
        <v>501</v>
      </c>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B2:J26"/>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0.75" customHeight="1" x14ac:dyDescent="0.35">
      <c r="D2" s="37" t="s">
        <v>128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3420</v>
      </c>
      <c r="D7" s="6">
        <v>625</v>
      </c>
      <c r="E7" s="6">
        <v>684</v>
      </c>
      <c r="F7" s="6">
        <v>649</v>
      </c>
      <c r="G7" s="6">
        <v>522</v>
      </c>
      <c r="H7" s="6">
        <v>273</v>
      </c>
      <c r="I7" s="6">
        <v>667</v>
      </c>
    </row>
    <row r="8" spans="2:10" ht="30" customHeight="1" x14ac:dyDescent="0.35">
      <c r="B8" s="7" t="s">
        <v>18</v>
      </c>
      <c r="C8" s="7">
        <v>3438</v>
      </c>
      <c r="D8" s="7">
        <v>616</v>
      </c>
      <c r="E8" s="7">
        <v>675</v>
      </c>
      <c r="F8" s="7">
        <v>638</v>
      </c>
      <c r="G8" s="7">
        <v>551</v>
      </c>
      <c r="H8" s="7">
        <v>275</v>
      </c>
      <c r="I8" s="7">
        <v>683</v>
      </c>
    </row>
    <row r="9" spans="2:10" x14ac:dyDescent="0.35">
      <c r="B9" s="14" t="s">
        <v>115</v>
      </c>
      <c r="C9" s="11">
        <v>0.53904400606246095</v>
      </c>
      <c r="D9" s="11">
        <v>0.60431801978657596</v>
      </c>
      <c r="E9" s="11">
        <v>0.54496173362197098</v>
      </c>
      <c r="F9" s="11">
        <v>0.53534267849916295</v>
      </c>
      <c r="G9" s="11">
        <v>0.47872641005853001</v>
      </c>
      <c r="H9" s="11">
        <v>0.59457074427067103</v>
      </c>
      <c r="I9" s="11">
        <v>0.50408239587029102</v>
      </c>
    </row>
    <row r="10" spans="2:10" x14ac:dyDescent="0.35">
      <c r="B10" s="14" t="s">
        <v>116</v>
      </c>
      <c r="C10" s="11">
        <v>0.363885838186154</v>
      </c>
      <c r="D10" s="11">
        <v>0.41772179691913802</v>
      </c>
      <c r="E10" s="11">
        <v>0.305491271684659</v>
      </c>
      <c r="F10" s="11">
        <v>0.38989659543406402</v>
      </c>
      <c r="G10" s="11">
        <v>0.42180972682513901</v>
      </c>
      <c r="H10" s="11">
        <v>0.36586249739535698</v>
      </c>
      <c r="I10" s="11">
        <v>0.301275639808193</v>
      </c>
    </row>
    <row r="11" spans="2:10" x14ac:dyDescent="0.35">
      <c r="B11" s="14" t="s">
        <v>117</v>
      </c>
      <c r="C11" s="11">
        <v>0.28393016094127899</v>
      </c>
      <c r="D11" s="11">
        <v>0.275698432522548</v>
      </c>
      <c r="E11" s="11">
        <v>0.24692091027859001</v>
      </c>
      <c r="F11" s="11">
        <v>0.29155800323680697</v>
      </c>
      <c r="G11" s="11">
        <v>0.34130574622105098</v>
      </c>
      <c r="H11" s="11">
        <v>0.24756286012995801</v>
      </c>
      <c r="I11" s="11">
        <v>0.28920205584373698</v>
      </c>
    </row>
    <row r="12" spans="2:10" ht="29" x14ac:dyDescent="0.35">
      <c r="B12" s="14" t="s">
        <v>118</v>
      </c>
      <c r="C12" s="11">
        <v>0.24656980062127401</v>
      </c>
      <c r="D12" s="11">
        <v>0.28142678833610502</v>
      </c>
      <c r="E12" s="11">
        <v>0.236811985178835</v>
      </c>
      <c r="F12" s="11">
        <v>0.28247981495708002</v>
      </c>
      <c r="G12" s="11">
        <v>0.26366836217968798</v>
      </c>
      <c r="H12" s="11">
        <v>0.26419500580011501</v>
      </c>
      <c r="I12" s="11">
        <v>0.170332178558743</v>
      </c>
    </row>
    <row r="13" spans="2:10" x14ac:dyDescent="0.35">
      <c r="B13" s="14" t="s">
        <v>119</v>
      </c>
      <c r="C13" s="11">
        <v>0.20286228035488901</v>
      </c>
      <c r="D13" s="11">
        <v>0.20203216131260601</v>
      </c>
      <c r="E13" s="11">
        <v>0.16315760326631601</v>
      </c>
      <c r="F13" s="11">
        <v>0.159399498999161</v>
      </c>
      <c r="G13" s="11">
        <v>0.33299981153490099</v>
      </c>
      <c r="H13" s="11">
        <v>0.18325683857723299</v>
      </c>
      <c r="I13" s="11">
        <v>0.18643635380901399</v>
      </c>
    </row>
    <row r="14" spans="2:10" ht="29" x14ac:dyDescent="0.35">
      <c r="B14" s="14" t="s">
        <v>120</v>
      </c>
      <c r="C14" s="11">
        <v>0.16911096323878699</v>
      </c>
      <c r="D14" s="11">
        <v>0.20646094455340899</v>
      </c>
      <c r="E14" s="11">
        <v>0.172523672311124</v>
      </c>
      <c r="F14" s="11">
        <v>0.156316720414549</v>
      </c>
      <c r="G14" s="11">
        <v>0.18635763112644699</v>
      </c>
      <c r="H14" s="11">
        <v>0.190321260270503</v>
      </c>
      <c r="I14" s="11">
        <v>0.121561767176422</v>
      </c>
    </row>
    <row r="15" spans="2:10" ht="29" x14ac:dyDescent="0.35">
      <c r="B15" s="14" t="s">
        <v>121</v>
      </c>
      <c r="C15" s="11">
        <v>0.15511460613446901</v>
      </c>
      <c r="D15" s="11">
        <v>0.16426864552699999</v>
      </c>
      <c r="E15" s="11">
        <v>0.12679419739438499</v>
      </c>
      <c r="F15" s="11">
        <v>0.14507034137018901</v>
      </c>
      <c r="G15" s="11">
        <v>0.24146619507901501</v>
      </c>
      <c r="H15" s="11">
        <v>0.197463378273603</v>
      </c>
      <c r="I15" s="11">
        <v>9.7541735799444196E-2</v>
      </c>
    </row>
    <row r="16" spans="2:10" x14ac:dyDescent="0.35">
      <c r="B16" s="14" t="s">
        <v>122</v>
      </c>
      <c r="C16" s="11">
        <v>0.12158569034210701</v>
      </c>
      <c r="D16" s="11">
        <v>9.9267981008791001E-2</v>
      </c>
      <c r="E16" s="11">
        <v>5.8169908647529203E-2</v>
      </c>
      <c r="F16" s="11">
        <v>0.15435587632442499</v>
      </c>
      <c r="G16" s="11">
        <v>0.26490134765379802</v>
      </c>
      <c r="H16" s="11">
        <v>4.5209988444191399E-2</v>
      </c>
      <c r="I16" s="11">
        <v>8.8971621513457499E-2</v>
      </c>
    </row>
    <row r="17" spans="2:9" x14ac:dyDescent="0.35">
      <c r="B17" s="14" t="s">
        <v>123</v>
      </c>
      <c r="C17" s="11">
        <v>5.0695803183070202E-2</v>
      </c>
      <c r="D17" s="11">
        <v>4.8570356469121702E-2</v>
      </c>
      <c r="E17" s="11">
        <v>6.8771808479775806E-2</v>
      </c>
      <c r="F17" s="11">
        <v>5.8953141363149997E-2</v>
      </c>
      <c r="G17" s="11">
        <v>1.4144633400481801E-2</v>
      </c>
      <c r="H17" s="11">
        <v>4.0620917528936699E-2</v>
      </c>
      <c r="I17" s="11">
        <v>6.0557414102668301E-2</v>
      </c>
    </row>
    <row r="18" spans="2:9" x14ac:dyDescent="0.35">
      <c r="B18" s="14" t="s">
        <v>124</v>
      </c>
      <c r="C18" s="11">
        <v>3.89060549862104E-2</v>
      </c>
      <c r="D18" s="11">
        <v>1.75916340725049E-2</v>
      </c>
      <c r="E18" s="11">
        <v>3.7231217157785601E-2</v>
      </c>
      <c r="F18" s="11">
        <v>2.8648466083395201E-2</v>
      </c>
      <c r="G18" s="11">
        <v>9.0371385510119806E-2</v>
      </c>
      <c r="H18" s="11">
        <v>2.76503684410855E-2</v>
      </c>
      <c r="I18" s="11">
        <v>3.2387570785756499E-2</v>
      </c>
    </row>
    <row r="19" spans="2:9" ht="43.5" x14ac:dyDescent="0.35">
      <c r="B19" s="14" t="s">
        <v>125</v>
      </c>
      <c r="C19" s="11">
        <v>3.7955542247684299E-2</v>
      </c>
      <c r="D19" s="11">
        <v>3.9422934802533401E-2</v>
      </c>
      <c r="E19" s="11">
        <v>4.6426309891274803E-2</v>
      </c>
      <c r="F19" s="11">
        <v>4.7473832746827302E-2</v>
      </c>
      <c r="G19" s="11">
        <v>1.3149010297712401E-2</v>
      </c>
      <c r="H19" s="11">
        <v>2.6522247827104599E-2</v>
      </c>
      <c r="I19" s="11">
        <v>4.3973966628342298E-2</v>
      </c>
    </row>
    <row r="20" spans="2:9" x14ac:dyDescent="0.35">
      <c r="B20" s="14" t="s">
        <v>126</v>
      </c>
      <c r="C20" s="11">
        <v>2.1359846748697599E-2</v>
      </c>
      <c r="D20" s="11">
        <v>7.4753554007111504E-3</v>
      </c>
      <c r="E20" s="11">
        <v>1.92132351476022E-2</v>
      </c>
      <c r="F20" s="11">
        <v>2.1318848457999601E-2</v>
      </c>
      <c r="G20" s="11">
        <v>5.9821349819277198E-3</v>
      </c>
      <c r="H20" s="11">
        <v>2.54450968049174E-2</v>
      </c>
      <c r="I20" s="11">
        <v>4.6798064577647902E-2</v>
      </c>
    </row>
    <row r="21" spans="2:9" x14ac:dyDescent="0.35">
      <c r="B21" s="14" t="s">
        <v>127</v>
      </c>
      <c r="C21" s="12">
        <v>4.7119975053980502E-2</v>
      </c>
      <c r="D21" s="12">
        <v>6.7570041299862493E-2</v>
      </c>
      <c r="E21" s="12">
        <v>6.2093242933653703E-2</v>
      </c>
      <c r="F21" s="12">
        <v>5.4968031233202201E-2</v>
      </c>
      <c r="G21" s="12">
        <v>1.19999176943577E-2</v>
      </c>
      <c r="H21" s="12">
        <v>6.3220392195512107E-2</v>
      </c>
      <c r="I21" s="12">
        <v>2.8377590770815999E-2</v>
      </c>
    </row>
    <row r="22" spans="2:9" x14ac:dyDescent="0.35">
      <c r="B22" s="15" t="s">
        <v>496</v>
      </c>
    </row>
    <row r="23" spans="2:9" x14ac:dyDescent="0.35">
      <c r="B23" t="s">
        <v>27</v>
      </c>
    </row>
    <row r="24" spans="2:9" x14ac:dyDescent="0.35">
      <c r="B24" t="s">
        <v>28</v>
      </c>
    </row>
    <row r="26" spans="2:9" x14ac:dyDescent="0.35">
      <c r="B26"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133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129</v>
      </c>
      <c r="C9" s="11">
        <v>0.54091755540008102</v>
      </c>
      <c r="D9" s="11">
        <v>0.68065780724533498</v>
      </c>
      <c r="E9" s="11">
        <v>0.45841556580571702</v>
      </c>
      <c r="F9" s="11">
        <v>0.64856808766802698</v>
      </c>
      <c r="G9" s="11">
        <v>0.60953361123288796</v>
      </c>
      <c r="H9" s="11">
        <v>0.60239062290646805</v>
      </c>
      <c r="I9" s="11">
        <v>0.32042112141451901</v>
      </c>
    </row>
    <row r="10" spans="2:10" x14ac:dyDescent="0.35">
      <c r="B10" s="14" t="s">
        <v>130</v>
      </c>
      <c r="C10" s="11">
        <v>0.27913071083931401</v>
      </c>
      <c r="D10" s="11">
        <v>0.22743562059153799</v>
      </c>
      <c r="E10" s="11">
        <v>0.30204902633404301</v>
      </c>
      <c r="F10" s="11">
        <v>0.23329812080694401</v>
      </c>
      <c r="G10" s="11">
        <v>0.26005050294187598</v>
      </c>
      <c r="H10" s="11">
        <v>0.27736133655942802</v>
      </c>
      <c r="I10" s="11">
        <v>0.36071086105005401</v>
      </c>
    </row>
    <row r="11" spans="2:10" x14ac:dyDescent="0.35">
      <c r="B11" s="14" t="s">
        <v>131</v>
      </c>
      <c r="C11" s="11">
        <v>9.5063703421259693E-2</v>
      </c>
      <c r="D11" s="11">
        <v>5.63739148737675E-2</v>
      </c>
      <c r="E11" s="11">
        <v>0.12067105279899799</v>
      </c>
      <c r="F11" s="11">
        <v>7.2460469822996004E-2</v>
      </c>
      <c r="G11" s="11">
        <v>7.6403822454183104E-2</v>
      </c>
      <c r="H11" s="11">
        <v>4.9583425069379697E-2</v>
      </c>
      <c r="I11" s="11">
        <v>0.15774782373976901</v>
      </c>
    </row>
    <row r="12" spans="2:10" x14ac:dyDescent="0.35">
      <c r="B12" s="14" t="s">
        <v>132</v>
      </c>
      <c r="C12" s="11">
        <v>6.4359446021547403E-2</v>
      </c>
      <c r="D12" s="11">
        <v>2.86096957798921E-2</v>
      </c>
      <c r="E12" s="11">
        <v>0.108873261577555</v>
      </c>
      <c r="F12" s="11">
        <v>3.6822423303780001E-2</v>
      </c>
      <c r="G12" s="11">
        <v>4.1813700011395102E-2</v>
      </c>
      <c r="H12" s="11">
        <v>6.3014667749922898E-2</v>
      </c>
      <c r="I12" s="11">
        <v>9.6255150192761804E-2</v>
      </c>
    </row>
    <row r="13" spans="2:10" x14ac:dyDescent="0.35">
      <c r="B13" s="14" t="s">
        <v>49</v>
      </c>
      <c r="C13" s="12">
        <v>2.05285843177982E-2</v>
      </c>
      <c r="D13" s="12">
        <v>6.9229615094669097E-3</v>
      </c>
      <c r="E13" s="12">
        <v>9.9910934836867707E-3</v>
      </c>
      <c r="F13" s="12">
        <v>8.8508983982530202E-3</v>
      </c>
      <c r="G13" s="12">
        <v>1.2198363359658E-2</v>
      </c>
      <c r="H13" s="12">
        <v>7.64994771480131E-3</v>
      </c>
      <c r="I13" s="12">
        <v>6.4865043602896105E-2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B2:J23"/>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7" customHeight="1" x14ac:dyDescent="0.35">
      <c r="D2" s="37" t="s">
        <v>142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3179</v>
      </c>
      <c r="D7" s="6">
        <v>595</v>
      </c>
      <c r="E7" s="6">
        <v>664</v>
      </c>
      <c r="F7" s="6">
        <v>599</v>
      </c>
      <c r="G7" s="6">
        <v>451</v>
      </c>
      <c r="H7" s="6">
        <v>260</v>
      </c>
      <c r="I7" s="6">
        <v>610</v>
      </c>
    </row>
    <row r="8" spans="2:10" ht="30" customHeight="1" x14ac:dyDescent="0.35">
      <c r="B8" s="7" t="s">
        <v>18</v>
      </c>
      <c r="C8" s="7">
        <v>3191</v>
      </c>
      <c r="D8" s="7">
        <v>586</v>
      </c>
      <c r="E8" s="7">
        <v>656</v>
      </c>
      <c r="F8" s="7">
        <v>590</v>
      </c>
      <c r="G8" s="7">
        <v>477</v>
      </c>
      <c r="H8" s="7">
        <v>262</v>
      </c>
      <c r="I8" s="7">
        <v>621</v>
      </c>
    </row>
    <row r="9" spans="2:10" ht="43.5" x14ac:dyDescent="0.35">
      <c r="B9" s="14" t="s">
        <v>134</v>
      </c>
      <c r="C9" s="11">
        <v>0.29780097776215902</v>
      </c>
      <c r="D9" s="11">
        <v>0.302942228467452</v>
      </c>
      <c r="E9" s="11">
        <v>0.34305071645739899</v>
      </c>
      <c r="F9" s="11">
        <v>0.36663725714453499</v>
      </c>
      <c r="G9" s="11">
        <v>0.30039451965413899</v>
      </c>
      <c r="H9" s="11">
        <v>0.176395856066593</v>
      </c>
      <c r="I9" s="11">
        <v>0.22890927520733301</v>
      </c>
    </row>
    <row r="10" spans="2:10" ht="29" x14ac:dyDescent="0.35">
      <c r="B10" s="14" t="s">
        <v>135</v>
      </c>
      <c r="C10" s="11">
        <v>0.29733158818497402</v>
      </c>
      <c r="D10" s="11">
        <v>0.36028970970505297</v>
      </c>
      <c r="E10" s="11">
        <v>0.29828582208119497</v>
      </c>
      <c r="F10" s="11">
        <v>0.360969240028298</v>
      </c>
      <c r="G10" s="11">
        <v>0.32934415559313701</v>
      </c>
      <c r="H10" s="11">
        <v>0.19050689630151799</v>
      </c>
      <c r="I10" s="11">
        <v>0.19689156146102399</v>
      </c>
    </row>
    <row r="11" spans="2:10" ht="29" x14ac:dyDescent="0.35">
      <c r="B11" s="14" t="s">
        <v>136</v>
      </c>
      <c r="C11" s="11">
        <v>0.26768313322054499</v>
      </c>
      <c r="D11" s="11">
        <v>0.319889379548288</v>
      </c>
      <c r="E11" s="11">
        <v>0.29195752002029701</v>
      </c>
      <c r="F11" s="11">
        <v>0.25897608136653499</v>
      </c>
      <c r="G11" s="11">
        <v>0.30061850490349801</v>
      </c>
      <c r="H11" s="11">
        <v>0.18057744316627</v>
      </c>
      <c r="I11" s="11">
        <v>0.21252078524092599</v>
      </c>
    </row>
    <row r="12" spans="2:10" ht="29" x14ac:dyDescent="0.35">
      <c r="B12" s="14" t="s">
        <v>137</v>
      </c>
      <c r="C12" s="11">
        <v>0.21307030072866401</v>
      </c>
      <c r="D12" s="11">
        <v>0.24740158700864601</v>
      </c>
      <c r="E12" s="11">
        <v>0.198195418557714</v>
      </c>
      <c r="F12" s="11">
        <v>0.24193846544691</v>
      </c>
      <c r="G12" s="11">
        <v>0.243348002812801</v>
      </c>
      <c r="H12" s="11">
        <v>0.16751530619333799</v>
      </c>
      <c r="I12" s="11">
        <v>0.16490858787938101</v>
      </c>
    </row>
    <row r="13" spans="2:10" ht="43.5" x14ac:dyDescent="0.35">
      <c r="B13" s="14" t="s">
        <v>138</v>
      </c>
      <c r="C13" s="11">
        <v>0.207222182455047</v>
      </c>
      <c r="D13" s="11">
        <v>0.193362913792024</v>
      </c>
      <c r="E13" s="11">
        <v>0.25065892857493599</v>
      </c>
      <c r="F13" s="11">
        <v>0.26640641058110898</v>
      </c>
      <c r="G13" s="11">
        <v>0.24907973617212401</v>
      </c>
      <c r="H13" s="11">
        <v>6.7897021224702606E-2</v>
      </c>
      <c r="I13" s="11">
        <v>0.14475530085680399</v>
      </c>
    </row>
    <row r="14" spans="2:10" ht="29" x14ac:dyDescent="0.35">
      <c r="B14" s="14" t="s">
        <v>139</v>
      </c>
      <c r="C14" s="11">
        <v>0.20491915359142299</v>
      </c>
      <c r="D14" s="11">
        <v>0.22075301290167099</v>
      </c>
      <c r="E14" s="11">
        <v>0.225050156788386</v>
      </c>
      <c r="F14" s="11">
        <v>0.23762253290810101</v>
      </c>
      <c r="G14" s="11">
        <v>0.25597566069422401</v>
      </c>
      <c r="H14" s="11">
        <v>0.117395547907563</v>
      </c>
      <c r="I14" s="11">
        <v>0.13533149117214399</v>
      </c>
    </row>
    <row r="15" spans="2:10" ht="29" x14ac:dyDescent="0.35">
      <c r="B15" s="14" t="s">
        <v>140</v>
      </c>
      <c r="C15" s="11">
        <v>0.189643576828742</v>
      </c>
      <c r="D15" s="11">
        <v>0.18720822085366101</v>
      </c>
      <c r="E15" s="11">
        <v>0.19209091895903599</v>
      </c>
      <c r="F15" s="11">
        <v>0.116616002412439</v>
      </c>
      <c r="G15" s="11">
        <v>0.27423951727344298</v>
      </c>
      <c r="H15" s="11">
        <v>0.16932728056601601</v>
      </c>
      <c r="I15" s="11">
        <v>0.20240829400649801</v>
      </c>
    </row>
    <row r="16" spans="2:10" ht="58" x14ac:dyDescent="0.35">
      <c r="B16" s="14" t="s">
        <v>141</v>
      </c>
      <c r="C16" s="11">
        <v>0.11369194747174401</v>
      </c>
      <c r="D16" s="11">
        <v>0.13459304372759101</v>
      </c>
      <c r="E16" s="11">
        <v>8.4953846597240895E-2</v>
      </c>
      <c r="F16" s="11">
        <v>4.2003376819205303E-2</v>
      </c>
      <c r="G16" s="11">
        <v>5.5218654431215097E-2</v>
      </c>
      <c r="H16" s="11">
        <v>0.38366343475603898</v>
      </c>
      <c r="I16" s="11">
        <v>0.123555878111615</v>
      </c>
    </row>
    <row r="17" spans="2:9" x14ac:dyDescent="0.35">
      <c r="B17" s="14" t="s">
        <v>127</v>
      </c>
      <c r="C17" s="11">
        <v>4.0942485354522599E-2</v>
      </c>
      <c r="D17" s="11">
        <v>4.93149203233113E-2</v>
      </c>
      <c r="E17" s="11">
        <v>3.9648587660641499E-2</v>
      </c>
      <c r="F17" s="11">
        <v>6.2649494354327706E-2</v>
      </c>
      <c r="G17" s="11">
        <v>1.6819865622469701E-2</v>
      </c>
      <c r="H17" s="11">
        <v>5.1454038965166399E-2</v>
      </c>
      <c r="I17" s="11">
        <v>2.78605946890539E-2</v>
      </c>
    </row>
    <row r="18" spans="2:9" x14ac:dyDescent="0.35">
      <c r="B18" s="14" t="s">
        <v>49</v>
      </c>
      <c r="C18" s="12">
        <v>0.14720467784383801</v>
      </c>
      <c r="D18" s="12">
        <v>0.14891825332873401</v>
      </c>
      <c r="E18" s="12">
        <v>0.14775242012750101</v>
      </c>
      <c r="F18" s="12">
        <v>0.135560344878735</v>
      </c>
      <c r="G18" s="12">
        <v>3.7145192435026397E-2</v>
      </c>
      <c r="H18" s="12">
        <v>0.13161646635808799</v>
      </c>
      <c r="I18" s="12">
        <v>0.24715315710576599</v>
      </c>
    </row>
    <row r="19" spans="2:9" x14ac:dyDescent="0.35">
      <c r="B19" s="15" t="s">
        <v>503</v>
      </c>
    </row>
    <row r="20" spans="2:9" x14ac:dyDescent="0.35">
      <c r="B20" t="s">
        <v>27</v>
      </c>
    </row>
    <row r="21" spans="2:9" x14ac:dyDescent="0.35">
      <c r="B21" t="s">
        <v>28</v>
      </c>
    </row>
    <row r="23" spans="2:9" x14ac:dyDescent="0.35">
      <c r="B23"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148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143</v>
      </c>
      <c r="C9" s="11">
        <v>0.26166051598969903</v>
      </c>
      <c r="D9" s="11">
        <v>0.30914341837213499</v>
      </c>
      <c r="E9" s="11">
        <v>0.22967025199028901</v>
      </c>
      <c r="F9" s="11">
        <v>0.24388464444385399</v>
      </c>
      <c r="G9" s="11">
        <v>0.33200715851898499</v>
      </c>
      <c r="H9" s="11">
        <v>0.25728406519869401</v>
      </c>
      <c r="I9" s="11">
        <v>0.21785322845157801</v>
      </c>
    </row>
    <row r="10" spans="2:10" x14ac:dyDescent="0.35">
      <c r="B10" s="14" t="s">
        <v>144</v>
      </c>
      <c r="C10" s="11">
        <v>0.33036695241410402</v>
      </c>
      <c r="D10" s="11">
        <v>0.33066603847037901</v>
      </c>
      <c r="E10" s="11">
        <v>0.34925892237373102</v>
      </c>
      <c r="F10" s="11">
        <v>0.32022410340401403</v>
      </c>
      <c r="G10" s="11">
        <v>0.30857832527582701</v>
      </c>
      <c r="H10" s="11">
        <v>0.32115250745794799</v>
      </c>
      <c r="I10" s="11">
        <v>0.34119855060716298</v>
      </c>
    </row>
    <row r="11" spans="2:10" x14ac:dyDescent="0.35">
      <c r="B11" s="14" t="s">
        <v>145</v>
      </c>
      <c r="C11" s="11">
        <v>0.200489655457917</v>
      </c>
      <c r="D11" s="11">
        <v>0.18229726462318899</v>
      </c>
      <c r="E11" s="11">
        <v>0.22210988683892699</v>
      </c>
      <c r="F11" s="11">
        <v>0.196008080952631</v>
      </c>
      <c r="G11" s="11">
        <v>0.177689639564938</v>
      </c>
      <c r="H11" s="11">
        <v>0.19441188580961599</v>
      </c>
      <c r="I11" s="11">
        <v>0.21908283457955299</v>
      </c>
    </row>
    <row r="12" spans="2:10" x14ac:dyDescent="0.35">
      <c r="B12" s="14" t="s">
        <v>146</v>
      </c>
      <c r="C12" s="11">
        <v>0.18591717666244201</v>
      </c>
      <c r="D12" s="11">
        <v>0.161165026435067</v>
      </c>
      <c r="E12" s="11">
        <v>0.18243635937602601</v>
      </c>
      <c r="F12" s="11">
        <v>0.22374274753454099</v>
      </c>
      <c r="G12" s="11">
        <v>0.15936807075550799</v>
      </c>
      <c r="H12" s="11">
        <v>0.21057555300568501</v>
      </c>
      <c r="I12" s="11">
        <v>0.18466176982014901</v>
      </c>
    </row>
    <row r="13" spans="2:10" x14ac:dyDescent="0.35">
      <c r="B13" s="14" t="s">
        <v>147</v>
      </c>
      <c r="C13" s="11">
        <v>1.24909678965942E-2</v>
      </c>
      <c r="D13" s="11">
        <v>9.6338499807115206E-3</v>
      </c>
      <c r="E13" s="11">
        <v>1.05266890721423E-2</v>
      </c>
      <c r="F13" s="11">
        <v>1.3602557030373601E-2</v>
      </c>
      <c r="G13" s="11">
        <v>9.6414920751336508E-3</v>
      </c>
      <c r="H13" s="11">
        <v>1.2363792372578E-2</v>
      </c>
      <c r="I13" s="11">
        <v>1.7957881385882099E-2</v>
      </c>
    </row>
    <row r="14" spans="2:10" x14ac:dyDescent="0.35">
      <c r="B14" s="14" t="s">
        <v>24</v>
      </c>
      <c r="C14" s="12">
        <v>9.0747315792437892E-3</v>
      </c>
      <c r="D14" s="12">
        <v>7.09440211851758E-3</v>
      </c>
      <c r="E14" s="12">
        <v>5.9978903488855104E-3</v>
      </c>
      <c r="F14" s="12">
        <v>2.5378666345862101E-3</v>
      </c>
      <c r="G14" s="12">
        <v>1.27153138096092E-2</v>
      </c>
      <c r="H14" s="12">
        <v>4.2121961554787398E-3</v>
      </c>
      <c r="I14" s="12">
        <v>1.9245735155675601E-2</v>
      </c>
    </row>
    <row r="15" spans="2:10" x14ac:dyDescent="0.35">
      <c r="B15" s="15"/>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B2:J19"/>
  <sheetViews>
    <sheetView showGridLines="0" workbookViewId="0">
      <pane xSplit="2" topLeftCell="C1" activePane="topRight" state="frozen"/>
      <selection activeCell="L6" sqref="L6"/>
      <selection pane="topRight" activeCell="A4" sqref="A4"/>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150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149</v>
      </c>
      <c r="C9" s="11">
        <v>7.7358322060033799E-3</v>
      </c>
      <c r="D9" s="11">
        <v>4.9065367097864999E-3</v>
      </c>
      <c r="E9" s="11">
        <v>1.7631933521328801E-3</v>
      </c>
      <c r="F9" s="11">
        <v>8.6086447600693099E-3</v>
      </c>
      <c r="G9" s="11">
        <v>1.5012866171608699E-2</v>
      </c>
      <c r="H9" s="11">
        <v>8.2172091120602392E-3</v>
      </c>
      <c r="I9" s="11">
        <v>9.6156082377456906E-3</v>
      </c>
    </row>
    <row r="10" spans="2:10" x14ac:dyDescent="0.35">
      <c r="B10" s="14" t="s">
        <v>39</v>
      </c>
      <c r="C10" s="11">
        <v>0.103175970906905</v>
      </c>
      <c r="D10" s="11">
        <v>9.1511854319290403E-2</v>
      </c>
      <c r="E10" s="11">
        <v>7.6105827064479104E-2</v>
      </c>
      <c r="F10" s="11">
        <v>0.108606746874918</v>
      </c>
      <c r="G10" s="11">
        <v>0.11310007944290799</v>
      </c>
      <c r="H10" s="11">
        <v>0.13355079411347201</v>
      </c>
      <c r="I10" s="11">
        <v>0.114840180165413</v>
      </c>
    </row>
    <row r="11" spans="2:10" x14ac:dyDescent="0.35">
      <c r="B11" s="14" t="s">
        <v>40</v>
      </c>
      <c r="C11" s="11">
        <v>0.27952485611976002</v>
      </c>
      <c r="D11" s="11">
        <v>0.23480359302904499</v>
      </c>
      <c r="E11" s="11">
        <v>0.29345826274813402</v>
      </c>
      <c r="F11" s="11">
        <v>0.28982291614768202</v>
      </c>
      <c r="G11" s="11">
        <v>0.28827873140291399</v>
      </c>
      <c r="H11" s="11">
        <v>0.30338338359444</v>
      </c>
      <c r="I11" s="11">
        <v>0.27983017694856399</v>
      </c>
    </row>
    <row r="12" spans="2:10" x14ac:dyDescent="0.35">
      <c r="B12" s="14" t="s">
        <v>41</v>
      </c>
      <c r="C12" s="11">
        <v>0.40634700713322303</v>
      </c>
      <c r="D12" s="11">
        <v>0.45682458569489998</v>
      </c>
      <c r="E12" s="11">
        <v>0.43166569877292699</v>
      </c>
      <c r="F12" s="11">
        <v>0.35436226142719501</v>
      </c>
      <c r="G12" s="11">
        <v>0.40794642586475099</v>
      </c>
      <c r="H12" s="11">
        <v>0.344561139791769</v>
      </c>
      <c r="I12" s="11">
        <v>0.41051373612651398</v>
      </c>
    </row>
    <row r="13" spans="2:10" x14ac:dyDescent="0.35">
      <c r="B13" s="14" t="s">
        <v>42</v>
      </c>
      <c r="C13" s="11">
        <v>0.16643082081337501</v>
      </c>
      <c r="D13" s="11">
        <v>0.175730460484813</v>
      </c>
      <c r="E13" s="11">
        <v>0.16015464839024501</v>
      </c>
      <c r="F13" s="11">
        <v>0.19703894196664001</v>
      </c>
      <c r="G13" s="11">
        <v>0.141558037544635</v>
      </c>
      <c r="H13" s="11">
        <v>0.16624514628322101</v>
      </c>
      <c r="I13" s="11">
        <v>0.15345255792395701</v>
      </c>
    </row>
    <row r="14" spans="2:10" x14ac:dyDescent="0.35">
      <c r="B14" s="14" t="s">
        <v>105</v>
      </c>
      <c r="C14" s="12">
        <v>3.6785512820734501E-2</v>
      </c>
      <c r="D14" s="12">
        <v>3.6222969762165602E-2</v>
      </c>
      <c r="E14" s="12">
        <v>3.6852369672081497E-2</v>
      </c>
      <c r="F14" s="12">
        <v>4.1560488823496798E-2</v>
      </c>
      <c r="G14" s="12">
        <v>3.4103859573183799E-2</v>
      </c>
      <c r="H14" s="12">
        <v>4.4042327105037797E-2</v>
      </c>
      <c r="I14" s="12">
        <v>3.1747740597806502E-2</v>
      </c>
    </row>
    <row r="15" spans="2:10" x14ac:dyDescent="0.35">
      <c r="B15" s="15"/>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B2:J20"/>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157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151</v>
      </c>
      <c r="C9" s="11">
        <v>9.0198600896690698E-2</v>
      </c>
      <c r="D9" s="11">
        <v>6.1546107520648603E-2</v>
      </c>
      <c r="E9" s="11">
        <v>7.3657378171592999E-2</v>
      </c>
      <c r="F9" s="11">
        <v>8.8363799806038396E-2</v>
      </c>
      <c r="G9" s="11">
        <v>0.15725209876888799</v>
      </c>
      <c r="H9" s="11">
        <v>4.4591693119577898E-2</v>
      </c>
      <c r="I9" s="11">
        <v>0.102271504042683</v>
      </c>
    </row>
    <row r="10" spans="2:10" x14ac:dyDescent="0.35">
      <c r="B10" s="14" t="s">
        <v>152</v>
      </c>
      <c r="C10" s="11">
        <v>0.10963930444957699</v>
      </c>
      <c r="D10" s="11">
        <v>7.5354133790543995E-2</v>
      </c>
      <c r="E10" s="11">
        <v>0.11675513278149501</v>
      </c>
      <c r="F10" s="11">
        <v>0.10845563582416499</v>
      </c>
      <c r="G10" s="11">
        <v>0.18384905202026999</v>
      </c>
      <c r="H10" s="11">
        <v>6.7307000817347501E-2</v>
      </c>
      <c r="I10" s="11">
        <v>9.6871341586566601E-2</v>
      </c>
    </row>
    <row r="11" spans="2:10" x14ac:dyDescent="0.35">
      <c r="B11" s="14" t="s">
        <v>153</v>
      </c>
      <c r="C11" s="11">
        <v>0.200192402503302</v>
      </c>
      <c r="D11" s="11">
        <v>0.20729858061128201</v>
      </c>
      <c r="E11" s="11">
        <v>0.16148361477821099</v>
      </c>
      <c r="F11" s="11">
        <v>0.18149295428321299</v>
      </c>
      <c r="G11" s="11">
        <v>0.27532137768961101</v>
      </c>
      <c r="H11" s="11">
        <v>0.18482396228061099</v>
      </c>
      <c r="I11" s="11">
        <v>0.200088600472692</v>
      </c>
    </row>
    <row r="12" spans="2:10" x14ac:dyDescent="0.35">
      <c r="B12" s="14" t="s">
        <v>154</v>
      </c>
      <c r="C12" s="11">
        <v>0.253038485293204</v>
      </c>
      <c r="D12" s="11">
        <v>0.28993444343631197</v>
      </c>
      <c r="E12" s="11">
        <v>0.27407818878146101</v>
      </c>
      <c r="F12" s="11">
        <v>0.24720403146223799</v>
      </c>
      <c r="G12" s="11">
        <v>0.195761479038181</v>
      </c>
      <c r="H12" s="11">
        <v>0.32393071718693001</v>
      </c>
      <c r="I12" s="11">
        <v>0.219463943497304</v>
      </c>
    </row>
    <row r="13" spans="2:10" x14ac:dyDescent="0.35">
      <c r="B13" s="14" t="s">
        <v>155</v>
      </c>
      <c r="C13" s="11">
        <v>0.11304149100751699</v>
      </c>
      <c r="D13" s="11">
        <v>0.146921898010521</v>
      </c>
      <c r="E13" s="11">
        <v>0.122134003073691</v>
      </c>
      <c r="F13" s="11">
        <v>0.10744676113915801</v>
      </c>
      <c r="G13" s="11">
        <v>6.2181830136149897E-2</v>
      </c>
      <c r="H13" s="11">
        <v>0.122775676721324</v>
      </c>
      <c r="I13" s="11">
        <v>0.113057062143209</v>
      </c>
    </row>
    <row r="14" spans="2:10" x14ac:dyDescent="0.35">
      <c r="B14" s="14" t="s">
        <v>156</v>
      </c>
      <c r="C14" s="11">
        <v>0.11730244786477199</v>
      </c>
      <c r="D14" s="11">
        <v>0.160787977357356</v>
      </c>
      <c r="E14" s="11">
        <v>9.3400455002319693E-2</v>
      </c>
      <c r="F14" s="11">
        <v>0.165082423339384</v>
      </c>
      <c r="G14" s="11">
        <v>6.06205583355231E-2</v>
      </c>
      <c r="H14" s="11">
        <v>0.150768171839438</v>
      </c>
      <c r="I14" s="11">
        <v>8.4629060586742896E-2</v>
      </c>
    </row>
    <row r="15" spans="2:10" x14ac:dyDescent="0.35">
      <c r="B15" s="14" t="s">
        <v>49</v>
      </c>
      <c r="C15" s="12">
        <v>0.116587267984938</v>
      </c>
      <c r="D15" s="12">
        <v>5.8156859273337302E-2</v>
      </c>
      <c r="E15" s="12">
        <v>0.15849122741122901</v>
      </c>
      <c r="F15" s="12">
        <v>0.101954394145804</v>
      </c>
      <c r="G15" s="12">
        <v>6.5013604011377193E-2</v>
      </c>
      <c r="H15" s="12">
        <v>0.10580277803477101</v>
      </c>
      <c r="I15" s="12">
        <v>0.18361848767080199</v>
      </c>
    </row>
    <row r="16" spans="2:10" x14ac:dyDescent="0.35">
      <c r="B16" s="15"/>
    </row>
    <row r="17" spans="2:2" x14ac:dyDescent="0.35">
      <c r="B17" t="s">
        <v>27</v>
      </c>
    </row>
    <row r="18" spans="2:2" x14ac:dyDescent="0.35">
      <c r="B18" t="s">
        <v>28</v>
      </c>
    </row>
    <row r="20" spans="2:2" x14ac:dyDescent="0.35">
      <c r="B20"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J1181"/>
  <sheetViews>
    <sheetView showGridLines="0" workbookViewId="0">
      <pane xSplit="2" ySplit="8" topLeftCell="C212" activePane="bottomRight" state="frozen"/>
      <selection activeCell="D4" sqref="D4"/>
      <selection pane="topRight" activeCell="D4" sqref="D4"/>
      <selection pane="bottomLeft" activeCell="D4" sqref="D4"/>
      <selection pane="bottomRight" activeCell="A4" sqref="A4"/>
    </sheetView>
  </sheetViews>
  <sheetFormatPr defaultColWidth="11.453125" defaultRowHeight="14.5" x14ac:dyDescent="0.35"/>
  <cols>
    <col min="2" max="2" width="20.7265625" customWidth="1"/>
    <col min="3" max="9" width="10.7265625" customWidth="1"/>
    <col min="10" max="10" width="2.1796875" customWidth="1"/>
  </cols>
  <sheetData>
    <row r="2" spans="2:10" ht="40" customHeight="1" x14ac:dyDescent="0.35">
      <c r="D2" s="35" t="s">
        <v>461</v>
      </c>
      <c r="E2" s="31"/>
      <c r="F2" s="31"/>
      <c r="G2" s="31"/>
      <c r="H2" s="31"/>
      <c r="I2" s="31"/>
      <c r="J2" s="31"/>
    </row>
    <row r="5" spans="2:10" ht="30" customHeight="1" x14ac:dyDescent="0.35">
      <c r="B5" s="9"/>
      <c r="C5" s="9"/>
      <c r="D5" s="34" t="s">
        <v>19</v>
      </c>
      <c r="E5" s="34"/>
      <c r="F5" s="34"/>
      <c r="G5" s="34"/>
      <c r="H5" s="34"/>
      <c r="I5" s="34"/>
    </row>
    <row r="6" spans="2:10" ht="43.5" x14ac:dyDescent="0.35">
      <c r="B6" t="s">
        <v>13</v>
      </c>
      <c r="C6" s="5" t="s">
        <v>14</v>
      </c>
      <c r="D6" s="8" t="s">
        <v>462</v>
      </c>
      <c r="E6" s="8" t="s">
        <v>15</v>
      </c>
      <c r="F6" s="8" t="s">
        <v>463</v>
      </c>
      <c r="G6" s="8" t="s">
        <v>464</v>
      </c>
      <c r="H6" s="8" t="s">
        <v>465</v>
      </c>
      <c r="I6" s="8" t="s">
        <v>16</v>
      </c>
    </row>
    <row r="7" spans="2:10" ht="20.149999999999999" customHeight="1" x14ac:dyDescent="0.35">
      <c r="B7" s="6" t="s">
        <v>17</v>
      </c>
      <c r="C7" s="6">
        <v>4211</v>
      </c>
      <c r="D7" s="6">
        <v>763</v>
      </c>
      <c r="E7" s="6">
        <v>837</v>
      </c>
      <c r="F7" s="6">
        <v>837</v>
      </c>
      <c r="G7" s="6">
        <v>589</v>
      </c>
      <c r="H7" s="6">
        <v>340</v>
      </c>
      <c r="I7" s="6">
        <v>845</v>
      </c>
    </row>
    <row r="8" spans="2:10" ht="20.149999999999999" customHeight="1" x14ac:dyDescent="0.35">
      <c r="B8" s="7" t="s">
        <v>18</v>
      </c>
      <c r="C8" s="7">
        <v>4211</v>
      </c>
      <c r="D8" s="7">
        <v>753</v>
      </c>
      <c r="E8" s="7">
        <v>821</v>
      </c>
      <c r="F8" s="7">
        <v>813</v>
      </c>
      <c r="G8" s="7">
        <v>625</v>
      </c>
      <c r="H8" s="7">
        <v>342</v>
      </c>
      <c r="I8" s="7">
        <v>857</v>
      </c>
    </row>
    <row r="11" spans="2:10" x14ac:dyDescent="0.35">
      <c r="B11" s="2" t="s">
        <v>25</v>
      </c>
    </row>
    <row r="12" spans="2:10" x14ac:dyDescent="0.35">
      <c r="B12" s="20" t="s">
        <v>26</v>
      </c>
      <c r="C12" s="11"/>
      <c r="D12" s="11"/>
      <c r="E12" s="11"/>
      <c r="F12" s="11"/>
      <c r="G12" s="11"/>
      <c r="H12" s="11"/>
      <c r="I12" s="11"/>
    </row>
    <row r="13" spans="2:10" x14ac:dyDescent="0.35">
      <c r="B13" t="s">
        <v>20</v>
      </c>
      <c r="C13" s="11">
        <v>0.42049991668446601</v>
      </c>
      <c r="D13" s="11">
        <v>0.43905784496082201</v>
      </c>
      <c r="E13" s="11">
        <v>0.42603937918154999</v>
      </c>
      <c r="F13" s="11">
        <v>0.54613590803966905</v>
      </c>
      <c r="G13" s="11">
        <v>0.49554234520365598</v>
      </c>
      <c r="H13" s="11">
        <v>0.19742838523362699</v>
      </c>
      <c r="I13" s="11">
        <v>0.31405848278397502</v>
      </c>
    </row>
    <row r="14" spans="2:10" x14ac:dyDescent="0.35">
      <c r="B14" t="s">
        <v>21</v>
      </c>
      <c r="C14" s="11">
        <v>0.39123315694634497</v>
      </c>
      <c r="D14" s="11">
        <v>0.45250626228971302</v>
      </c>
      <c r="E14" s="11">
        <v>0.32065448193107798</v>
      </c>
      <c r="F14" s="11">
        <v>0.314604304136126</v>
      </c>
      <c r="G14" s="11">
        <v>0.36515813110059497</v>
      </c>
      <c r="H14" s="11">
        <v>0.66542312696277595</v>
      </c>
      <c r="I14" s="11">
        <v>0.38719070126429</v>
      </c>
    </row>
    <row r="15" spans="2:10" x14ac:dyDescent="0.35">
      <c r="B15" t="s">
        <v>22</v>
      </c>
      <c r="C15" s="11">
        <v>0.11981566144168999</v>
      </c>
      <c r="D15" s="11">
        <v>8.4519683744650007E-2</v>
      </c>
      <c r="E15" s="11">
        <v>0.139810875756543</v>
      </c>
      <c r="F15" s="11">
        <v>9.1853357172057407E-2</v>
      </c>
      <c r="G15" s="11">
        <v>7.0505392036540604E-2</v>
      </c>
      <c r="H15" s="11">
        <v>0.12534723702695</v>
      </c>
      <c r="I15" s="11">
        <v>0.19196258350478099</v>
      </c>
    </row>
    <row r="16" spans="2:10" x14ac:dyDescent="0.35">
      <c r="B16" t="s">
        <v>23</v>
      </c>
      <c r="C16" s="11">
        <v>5.18246511762116E-2</v>
      </c>
      <c r="D16" s="11">
        <v>1.6399527889904401E-2</v>
      </c>
      <c r="E16" s="11">
        <v>9.8592032344280503E-2</v>
      </c>
      <c r="F16" s="11">
        <v>3.9331329811768699E-2</v>
      </c>
      <c r="G16" s="11">
        <v>6.2227029906421802E-2</v>
      </c>
      <c r="H16" s="11">
        <v>5.7105900687141201E-3</v>
      </c>
      <c r="I16" s="11">
        <v>6.0854557586501198E-2</v>
      </c>
    </row>
    <row r="17" spans="2:9" x14ac:dyDescent="0.35">
      <c r="B17" t="s">
        <v>24</v>
      </c>
      <c r="C17" s="11">
        <v>1.6626613751287898E-2</v>
      </c>
      <c r="D17" s="11">
        <v>7.5166811149108403E-3</v>
      </c>
      <c r="E17" s="11">
        <v>1.49032307865485E-2</v>
      </c>
      <c r="F17" s="11">
        <v>8.0751008403796409E-3</v>
      </c>
      <c r="G17" s="11">
        <v>6.5671017527861404E-3</v>
      </c>
      <c r="H17" s="11">
        <v>6.0906607079326599E-3</v>
      </c>
      <c r="I17" s="11">
        <v>4.59336748604528E-2</v>
      </c>
    </row>
    <row r="18" spans="2:9" x14ac:dyDescent="0.35">
      <c r="C18" s="11"/>
      <c r="D18" s="11"/>
      <c r="E18" s="11"/>
      <c r="F18" s="11"/>
      <c r="G18" s="11"/>
      <c r="H18" s="11"/>
      <c r="I18" s="11"/>
    </row>
    <row r="19" spans="2:9" x14ac:dyDescent="0.35">
      <c r="B19" s="2" t="s">
        <v>37</v>
      </c>
      <c r="C19" s="11"/>
      <c r="D19" s="11"/>
      <c r="E19" s="11"/>
      <c r="F19" s="11"/>
      <c r="G19" s="11"/>
      <c r="H19" s="11"/>
      <c r="I19" s="11"/>
    </row>
    <row r="20" spans="2:9" x14ac:dyDescent="0.35">
      <c r="B20" s="20" t="s">
        <v>26</v>
      </c>
      <c r="C20" s="11"/>
      <c r="D20" s="11"/>
      <c r="E20" s="11"/>
      <c r="F20" s="11"/>
      <c r="G20" s="11"/>
      <c r="H20" s="11"/>
      <c r="I20" s="11"/>
    </row>
    <row r="21" spans="2:9" x14ac:dyDescent="0.35">
      <c r="B21" t="s">
        <v>29</v>
      </c>
      <c r="C21" s="11">
        <v>0.37648478873858798</v>
      </c>
      <c r="D21" s="11">
        <v>0.420229102614042</v>
      </c>
      <c r="E21" s="11">
        <v>0.31645755977975398</v>
      </c>
      <c r="F21" s="11">
        <v>0.31325410971788997</v>
      </c>
      <c r="G21" s="11">
        <v>0.39257236407322998</v>
      </c>
      <c r="H21" s="11">
        <v>0.58211656038559401</v>
      </c>
      <c r="I21" s="11">
        <v>0.36166198871751798</v>
      </c>
    </row>
    <row r="22" spans="2:9" x14ac:dyDescent="0.35">
      <c r="B22" t="s">
        <v>30</v>
      </c>
      <c r="C22" s="11">
        <v>0.27862881295555397</v>
      </c>
      <c r="D22" s="11">
        <v>0.24685341182996601</v>
      </c>
      <c r="E22" s="11">
        <v>0.30764098818193802</v>
      </c>
      <c r="F22" s="11">
        <v>0.32299100330709801</v>
      </c>
      <c r="G22" s="11">
        <v>0.35546709444680402</v>
      </c>
      <c r="H22" s="11">
        <v>0.106040497164272</v>
      </c>
      <c r="I22" s="11">
        <v>0.24956959131005599</v>
      </c>
    </row>
    <row r="23" spans="2:9" x14ac:dyDescent="0.35">
      <c r="B23" t="s">
        <v>31</v>
      </c>
      <c r="C23" s="11">
        <v>7.8661686417222695E-2</v>
      </c>
      <c r="D23" s="11">
        <v>9.5933817183559297E-2</v>
      </c>
      <c r="E23" s="11">
        <v>7.1569062661422003E-2</v>
      </c>
      <c r="F23" s="11">
        <v>0.111555615776158</v>
      </c>
      <c r="G23" s="11">
        <v>7.1519931568119602E-2</v>
      </c>
      <c r="H23" s="11">
        <v>3.08837442068607E-2</v>
      </c>
      <c r="I23" s="11">
        <v>6.3353210124785203E-2</v>
      </c>
    </row>
    <row r="24" spans="2:9" x14ac:dyDescent="0.35">
      <c r="B24" t="s">
        <v>32</v>
      </c>
      <c r="C24" s="11">
        <v>3.3510703857740499E-2</v>
      </c>
      <c r="D24" s="11">
        <v>3.9911239228340001E-2</v>
      </c>
      <c r="E24" s="11">
        <v>2.2810147748411801E-2</v>
      </c>
      <c r="F24" s="11">
        <v>5.4725876110776603E-2</v>
      </c>
      <c r="G24" s="11">
        <v>3.5853225674881598E-2</v>
      </c>
      <c r="H24" s="11">
        <v>5.2133887257679902E-3</v>
      </c>
      <c r="I24" s="11">
        <v>2.7597686587277799E-2</v>
      </c>
    </row>
    <row r="25" spans="2:9" x14ac:dyDescent="0.35">
      <c r="B25" t="s">
        <v>33</v>
      </c>
      <c r="C25" s="11">
        <v>1.8291171991160999E-2</v>
      </c>
      <c r="D25" s="11">
        <v>1.4898148116864801E-2</v>
      </c>
      <c r="E25" s="11">
        <v>6.9453965166080701E-3</v>
      </c>
      <c r="F25" s="11">
        <v>1.1521369877956799E-2</v>
      </c>
      <c r="G25" s="11">
        <v>2.90203831263879E-2</v>
      </c>
      <c r="H25" s="11">
        <v>5.22294137907744E-2</v>
      </c>
      <c r="I25" s="11">
        <v>1.7188451844140602E-2</v>
      </c>
    </row>
    <row r="26" spans="2:9" x14ac:dyDescent="0.35">
      <c r="B26" t="s">
        <v>34</v>
      </c>
      <c r="C26" s="11">
        <v>1.09365942982051E-2</v>
      </c>
      <c r="D26" s="11">
        <v>2.9185971488732698E-3</v>
      </c>
      <c r="E26" s="11">
        <v>6.2162948282769104E-3</v>
      </c>
      <c r="F26" s="11">
        <v>8.4202580445564695E-3</v>
      </c>
      <c r="G26" s="11">
        <v>2.9697105340682602E-2</v>
      </c>
      <c r="H26" s="11">
        <v>2.1992773014364898E-2</v>
      </c>
      <c r="I26" s="11">
        <v>6.7986970606385699E-3</v>
      </c>
    </row>
    <row r="27" spans="2:9" x14ac:dyDescent="0.35">
      <c r="B27" t="s">
        <v>35</v>
      </c>
      <c r="C27" s="11">
        <v>3.6152160664015699E-2</v>
      </c>
      <c r="D27" s="11">
        <v>4.8343480295221099E-2</v>
      </c>
      <c r="E27" s="11">
        <v>3.8743870504984103E-2</v>
      </c>
      <c r="F27" s="11">
        <v>4.43786468268349E-2</v>
      </c>
      <c r="G27" s="11">
        <v>1.6836560279125098E-2</v>
      </c>
      <c r="H27" s="11">
        <v>2.6207434558002E-2</v>
      </c>
      <c r="I27" s="11">
        <v>3.3206078259152803E-2</v>
      </c>
    </row>
    <row r="28" spans="2:9" x14ac:dyDescent="0.35">
      <c r="B28" t="s">
        <v>22</v>
      </c>
      <c r="C28" s="11">
        <v>0.11205947478509901</v>
      </c>
      <c r="D28" s="11">
        <v>9.6239201293977505E-2</v>
      </c>
      <c r="E28" s="11">
        <v>0.152285722308653</v>
      </c>
      <c r="F28" s="11">
        <v>8.0236909465135398E-2</v>
      </c>
      <c r="G28" s="11">
        <v>4.2241777550588402E-2</v>
      </c>
      <c r="H28" s="11">
        <v>0.15326698141557901</v>
      </c>
      <c r="I28" s="11">
        <v>0.15209125990302799</v>
      </c>
    </row>
    <row r="29" spans="2:9" x14ac:dyDescent="0.35">
      <c r="B29" t="s">
        <v>36</v>
      </c>
      <c r="C29" s="11">
        <v>2.0279174192605501E-2</v>
      </c>
      <c r="D29" s="11">
        <v>1.2325005749954199E-2</v>
      </c>
      <c r="E29" s="11">
        <v>3.9349022019176803E-2</v>
      </c>
      <c r="F29" s="11">
        <v>1.8387021030456401E-2</v>
      </c>
      <c r="G29" s="11">
        <v>1.3611014607770699E-2</v>
      </c>
      <c r="H29" s="11">
        <v>5.7105900687141201E-3</v>
      </c>
      <c r="I29" s="11">
        <v>2.14839662209994E-2</v>
      </c>
    </row>
    <row r="30" spans="2:9" x14ac:dyDescent="0.35">
      <c r="B30" t="s">
        <v>24</v>
      </c>
      <c r="C30" s="11">
        <v>3.4995432099808203E-2</v>
      </c>
      <c r="D30" s="11">
        <v>2.2347996539202102E-2</v>
      </c>
      <c r="E30" s="11">
        <v>3.7981935450776001E-2</v>
      </c>
      <c r="F30" s="11">
        <v>3.4529189843136597E-2</v>
      </c>
      <c r="G30" s="11">
        <v>1.31805433324103E-2</v>
      </c>
      <c r="H30" s="11">
        <v>1.63386166700717E-2</v>
      </c>
      <c r="I30" s="11">
        <v>6.7049069972402994E-2</v>
      </c>
    </row>
    <row r="31" spans="2:9" x14ac:dyDescent="0.35">
      <c r="C31" s="11"/>
      <c r="D31" s="11"/>
      <c r="E31" s="11"/>
      <c r="F31" s="11"/>
      <c r="G31" s="11"/>
      <c r="H31" s="11"/>
      <c r="I31" s="11"/>
    </row>
    <row r="32" spans="2:9" x14ac:dyDescent="0.35">
      <c r="B32" s="2" t="s">
        <v>50</v>
      </c>
      <c r="C32" s="11"/>
      <c r="D32" s="11"/>
      <c r="E32" s="11"/>
      <c r="F32" s="11"/>
      <c r="G32" s="11"/>
      <c r="H32" s="11"/>
      <c r="I32" s="11"/>
    </row>
    <row r="33" spans="2:9" x14ac:dyDescent="0.35">
      <c r="B33" s="20" t="s">
        <v>26</v>
      </c>
      <c r="C33" s="11"/>
      <c r="D33" s="11"/>
      <c r="E33" s="11"/>
      <c r="F33" s="11"/>
      <c r="G33" s="11"/>
      <c r="H33" s="11"/>
      <c r="I33" s="11"/>
    </row>
    <row r="34" spans="2:9" x14ac:dyDescent="0.35">
      <c r="B34" t="s">
        <v>38</v>
      </c>
      <c r="C34" s="11">
        <v>5.9014294638434502E-2</v>
      </c>
      <c r="D34" s="11">
        <v>4.5845020751930997E-2</v>
      </c>
      <c r="E34" s="11">
        <v>6.1840088067515599E-2</v>
      </c>
      <c r="F34" s="11">
        <v>3.4268013647290201E-2</v>
      </c>
      <c r="G34" s="11">
        <v>3.5933620925434701E-2</v>
      </c>
      <c r="H34" s="11">
        <v>0.13570683778247</v>
      </c>
      <c r="I34" s="11">
        <v>7.7573678845211394E-2</v>
      </c>
    </row>
    <row r="35" spans="2:9" x14ac:dyDescent="0.35">
      <c r="B35" t="s">
        <v>39</v>
      </c>
      <c r="C35" s="11">
        <v>1.03086178528828E-2</v>
      </c>
      <c r="D35" s="11">
        <v>1.02978165368224E-2</v>
      </c>
      <c r="E35" s="11">
        <v>5.6873844038382703E-3</v>
      </c>
      <c r="F35" s="11">
        <v>2.40081826892799E-3</v>
      </c>
      <c r="G35" s="11">
        <v>2.6595202003058201E-2</v>
      </c>
      <c r="H35" s="11">
        <v>1.19525741591425E-2</v>
      </c>
      <c r="I35" s="11">
        <v>9.7090100356235099E-3</v>
      </c>
    </row>
    <row r="36" spans="2:9" x14ac:dyDescent="0.35">
      <c r="B36" t="s">
        <v>40</v>
      </c>
      <c r="C36" s="11">
        <v>1.57074880935404E-2</v>
      </c>
      <c r="D36" s="11">
        <v>1.0025659744235599E-2</v>
      </c>
      <c r="E36" s="11">
        <v>7.8379618353825193E-3</v>
      </c>
      <c r="F36" s="11">
        <v>5.5048601601291602E-3</v>
      </c>
      <c r="G36" s="11">
        <v>2.8300006832738998E-2</v>
      </c>
      <c r="H36" s="11">
        <v>2.6182875019041599E-2</v>
      </c>
      <c r="I36" s="11">
        <v>2.4548500376879199E-2</v>
      </c>
    </row>
    <row r="37" spans="2:9" x14ac:dyDescent="0.35">
      <c r="B37" t="s">
        <v>41</v>
      </c>
      <c r="C37" s="11">
        <v>1.57023218379841E-2</v>
      </c>
      <c r="D37" s="11">
        <v>9.7612470533539695E-3</v>
      </c>
      <c r="E37" s="11">
        <v>1.12995853827372E-2</v>
      </c>
      <c r="F37" s="11">
        <v>6.85172956531998E-3</v>
      </c>
      <c r="G37" s="11">
        <v>2.36789418328858E-2</v>
      </c>
      <c r="H37" s="11">
        <v>4.4097050569901703E-3</v>
      </c>
      <c r="I37" s="11">
        <v>3.2223000549344599E-2</v>
      </c>
    </row>
    <row r="38" spans="2:9" x14ac:dyDescent="0.35">
      <c r="B38" t="s">
        <v>42</v>
      </c>
      <c r="C38" s="11">
        <v>1.56148199090736E-2</v>
      </c>
      <c r="D38" s="11">
        <v>9.2533482010101597E-3</v>
      </c>
      <c r="E38" s="11">
        <v>1.34253560588665E-2</v>
      </c>
      <c r="F38" s="11">
        <v>8.8223332020653401E-3</v>
      </c>
      <c r="G38" s="11">
        <v>2.3274174671325101E-2</v>
      </c>
      <c r="H38" s="11">
        <v>7.0096574052919101E-3</v>
      </c>
      <c r="I38" s="11">
        <v>2.7593330299736301E-2</v>
      </c>
    </row>
    <row r="39" spans="2:9" x14ac:dyDescent="0.35">
      <c r="B39" t="s">
        <v>43</v>
      </c>
      <c r="C39" s="11">
        <v>3.7202529652152802E-2</v>
      </c>
      <c r="D39" s="11">
        <v>2.5112337136232999E-2</v>
      </c>
      <c r="E39" s="11">
        <v>4.8849013496527503E-2</v>
      </c>
      <c r="F39" s="11">
        <v>1.8936075380312101E-2</v>
      </c>
      <c r="G39" s="11">
        <v>3.5046745118625898E-2</v>
      </c>
      <c r="H39" s="11">
        <v>2.7258991106551399E-2</v>
      </c>
      <c r="I39" s="11">
        <v>5.9540801432034697E-2</v>
      </c>
    </row>
    <row r="40" spans="2:9" x14ac:dyDescent="0.35">
      <c r="B40" t="s">
        <v>44</v>
      </c>
      <c r="C40" s="11">
        <v>3.3292463801821298E-2</v>
      </c>
      <c r="D40" s="11">
        <v>2.16031040321812E-2</v>
      </c>
      <c r="E40" s="11">
        <v>2.6478064338009699E-2</v>
      </c>
      <c r="F40" s="11">
        <v>1.80003110749626E-2</v>
      </c>
      <c r="G40" s="11">
        <v>5.3247501360418698E-2</v>
      </c>
      <c r="H40" s="11">
        <v>1.9956178172319299E-2</v>
      </c>
      <c r="I40" s="11">
        <v>5.5364666936267598E-2</v>
      </c>
    </row>
    <row r="41" spans="2:9" x14ac:dyDescent="0.35">
      <c r="B41" t="s">
        <v>45</v>
      </c>
      <c r="C41" s="11">
        <v>4.90368307713165E-2</v>
      </c>
      <c r="D41" s="11">
        <v>2.59675431545172E-2</v>
      </c>
      <c r="E41" s="11">
        <v>6.5216444235646306E-2</v>
      </c>
      <c r="F41" s="11">
        <v>2.3887501775493002E-2</v>
      </c>
      <c r="G41" s="11">
        <v>7.7560000986652305E-2</v>
      </c>
      <c r="H41" s="11">
        <v>3.1382818769486703E-2</v>
      </c>
      <c r="I41" s="11">
        <v>6.3919881925090405E-2</v>
      </c>
    </row>
    <row r="42" spans="2:9" x14ac:dyDescent="0.35">
      <c r="B42" t="s">
        <v>46</v>
      </c>
      <c r="C42" s="11">
        <v>6.5153990996070194E-2</v>
      </c>
      <c r="D42" s="11">
        <v>5.2920367019945701E-2</v>
      </c>
      <c r="E42" s="11">
        <v>7.43741117348279E-2</v>
      </c>
      <c r="F42" s="11">
        <v>4.9743811058432702E-2</v>
      </c>
      <c r="G42" s="11">
        <v>8.5819682258743493E-2</v>
      </c>
      <c r="H42" s="11">
        <v>2.61327683321676E-2</v>
      </c>
      <c r="I42" s="11">
        <v>8.2196670540308103E-2</v>
      </c>
    </row>
    <row r="43" spans="2:9" x14ac:dyDescent="0.35">
      <c r="B43" t="s">
        <v>47</v>
      </c>
      <c r="C43" s="11">
        <v>7.5873173083543993E-2</v>
      </c>
      <c r="D43" s="11">
        <v>7.2250844077442894E-2</v>
      </c>
      <c r="E43" s="11">
        <v>7.4944677220417602E-2</v>
      </c>
      <c r="F43" s="11">
        <v>8.5778754524601E-2</v>
      </c>
      <c r="G43" s="11">
        <v>8.4907683084393795E-2</v>
      </c>
      <c r="H43" s="11">
        <v>5.9397163442216898E-2</v>
      </c>
      <c r="I43" s="11">
        <v>7.0541653705218005E-2</v>
      </c>
    </row>
    <row r="44" spans="2:9" x14ac:dyDescent="0.35">
      <c r="B44" t="s">
        <v>48</v>
      </c>
      <c r="C44" s="11">
        <v>0.57892527293209906</v>
      </c>
      <c r="D44" s="11">
        <v>0.675541990275207</v>
      </c>
      <c r="E44" s="11">
        <v>0.56362377953128995</v>
      </c>
      <c r="F44" s="11">
        <v>0.71513800409808803</v>
      </c>
      <c r="G44" s="11">
        <v>0.50835596445365705</v>
      </c>
      <c r="H44" s="11">
        <v>0.59720528345984902</v>
      </c>
      <c r="I44" s="11">
        <v>0.42364400642571098</v>
      </c>
    </row>
    <row r="45" spans="2:9" x14ac:dyDescent="0.35">
      <c r="B45" t="s">
        <v>49</v>
      </c>
      <c r="C45" s="11">
        <v>4.41681964310809E-2</v>
      </c>
      <c r="D45" s="11">
        <v>4.1420722017120201E-2</v>
      </c>
      <c r="E45" s="11">
        <v>4.6423533694941101E-2</v>
      </c>
      <c r="F45" s="11">
        <v>3.0667787244378301E-2</v>
      </c>
      <c r="G45" s="11">
        <v>1.7280476472065601E-2</v>
      </c>
      <c r="H45" s="11">
        <v>5.3405147294473897E-2</v>
      </c>
      <c r="I45" s="11">
        <v>7.31447989285747E-2</v>
      </c>
    </row>
    <row r="46" spans="2:9" x14ac:dyDescent="0.35">
      <c r="C46" s="11"/>
      <c r="D46" s="11"/>
      <c r="E46" s="11"/>
      <c r="F46" s="11"/>
      <c r="G46" s="11"/>
      <c r="H46" s="11"/>
      <c r="I46" s="11"/>
    </row>
    <row r="47" spans="2:9" x14ac:dyDescent="0.35">
      <c r="B47" s="2" t="s">
        <v>55</v>
      </c>
      <c r="C47" s="11"/>
      <c r="D47" s="11"/>
      <c r="E47" s="11"/>
      <c r="F47" s="11"/>
      <c r="G47" s="11"/>
      <c r="H47" s="11"/>
      <c r="I47" s="11"/>
    </row>
    <row r="48" spans="2:9" x14ac:dyDescent="0.35">
      <c r="B48" s="20" t="s">
        <v>26</v>
      </c>
      <c r="C48" s="11"/>
      <c r="D48" s="11"/>
      <c r="E48" s="11"/>
      <c r="F48" s="11"/>
      <c r="G48" s="11"/>
      <c r="H48" s="11"/>
      <c r="I48" s="11"/>
    </row>
    <row r="49" spans="2:9" x14ac:dyDescent="0.35">
      <c r="B49" t="s">
        <v>30</v>
      </c>
      <c r="C49" s="11">
        <v>0.26367501808713401</v>
      </c>
      <c r="D49" s="11">
        <v>0.23171483296839299</v>
      </c>
      <c r="E49" s="11">
        <v>0.31619442405870601</v>
      </c>
      <c r="F49" s="11">
        <v>0.29165099168639502</v>
      </c>
      <c r="G49" s="11">
        <v>0.32818738089846999</v>
      </c>
      <c r="H49" s="11">
        <v>9.3854125588104395E-2</v>
      </c>
      <c r="I49" s="11">
        <v>0.235692182536231</v>
      </c>
    </row>
    <row r="50" spans="2:9" x14ac:dyDescent="0.35">
      <c r="B50" t="s">
        <v>29</v>
      </c>
      <c r="C50" s="11">
        <v>0.30408033407205398</v>
      </c>
      <c r="D50" s="11">
        <v>0.33019283709314401</v>
      </c>
      <c r="E50" s="11">
        <v>0.26626239716723299</v>
      </c>
      <c r="F50" s="11">
        <v>0.24462146667170501</v>
      </c>
      <c r="G50" s="11">
        <v>0.33367692452856301</v>
      </c>
      <c r="H50" s="11">
        <v>0.43143448865699902</v>
      </c>
      <c r="I50" s="11">
        <v>0.30130607249132202</v>
      </c>
    </row>
    <row r="51" spans="2:9" x14ac:dyDescent="0.35">
      <c r="B51" t="s">
        <v>51</v>
      </c>
      <c r="C51" s="11">
        <v>6.6068530401398706E-2</v>
      </c>
      <c r="D51" s="11">
        <v>8.0530448185103701E-2</v>
      </c>
      <c r="E51" s="11">
        <v>6.0221713712216102E-2</v>
      </c>
      <c r="F51" s="11">
        <v>8.4783139907422297E-2</v>
      </c>
      <c r="G51" s="11">
        <v>7.2542215342060207E-2</v>
      </c>
      <c r="H51" s="11">
        <v>2.8304746616748699E-2</v>
      </c>
      <c r="I51" s="11">
        <v>5.1558084980655901E-2</v>
      </c>
    </row>
    <row r="52" spans="2:9" x14ac:dyDescent="0.35">
      <c r="B52" t="s">
        <v>52</v>
      </c>
      <c r="C52" s="11">
        <v>2.75786292443915E-2</v>
      </c>
      <c r="D52" s="11">
        <v>1.25699274542352E-2</v>
      </c>
      <c r="E52" s="11">
        <v>1.36003723763934E-2</v>
      </c>
      <c r="F52" s="11">
        <v>1.41739866166441E-2</v>
      </c>
      <c r="G52" s="11">
        <v>6.3887217806577204E-2</v>
      </c>
      <c r="H52" s="11">
        <v>7.2956135861306295E-2</v>
      </c>
      <c r="I52" s="11">
        <v>2.2281948939524499E-2</v>
      </c>
    </row>
    <row r="53" spans="2:9" x14ac:dyDescent="0.35">
      <c r="B53" t="s">
        <v>32</v>
      </c>
      <c r="C53" s="11">
        <v>6.28634825580556E-2</v>
      </c>
      <c r="D53" s="11">
        <v>6.0043115164727101E-2</v>
      </c>
      <c r="E53" s="11">
        <v>4.76461319772696E-2</v>
      </c>
      <c r="F53" s="11">
        <v>0.124606655283151</v>
      </c>
      <c r="G53" s="11">
        <v>6.4664395647570094E-2</v>
      </c>
      <c r="H53" s="11">
        <v>6.1452933166862601E-3</v>
      </c>
      <c r="I53" s="11">
        <v>4.2689768511932701E-2</v>
      </c>
    </row>
    <row r="54" spans="2:9" x14ac:dyDescent="0.35">
      <c r="B54" t="s">
        <v>34</v>
      </c>
      <c r="C54" s="11">
        <v>0</v>
      </c>
      <c r="D54" s="11">
        <v>0</v>
      </c>
      <c r="E54" s="11">
        <v>0</v>
      </c>
      <c r="F54" s="11">
        <v>0</v>
      </c>
      <c r="G54" s="11">
        <v>0</v>
      </c>
      <c r="H54" s="11">
        <v>0</v>
      </c>
      <c r="I54" s="11">
        <v>0</v>
      </c>
    </row>
    <row r="55" spans="2:9" x14ac:dyDescent="0.35">
      <c r="B55" t="s">
        <v>53</v>
      </c>
      <c r="C55" s="11">
        <v>0</v>
      </c>
      <c r="D55" s="11">
        <v>0</v>
      </c>
      <c r="E55" s="11">
        <v>0</v>
      </c>
      <c r="F55" s="11">
        <v>0</v>
      </c>
      <c r="G55" s="11">
        <v>0</v>
      </c>
      <c r="H55" s="11">
        <v>0</v>
      </c>
      <c r="I55" s="11">
        <v>0</v>
      </c>
    </row>
    <row r="56" spans="2:9" x14ac:dyDescent="0.35">
      <c r="B56" t="s">
        <v>35</v>
      </c>
      <c r="C56" s="11">
        <v>4.93634452732074E-2</v>
      </c>
      <c r="D56" s="11">
        <v>4.9988938915494101E-2</v>
      </c>
      <c r="E56" s="11">
        <v>4.7385747167747502E-2</v>
      </c>
      <c r="F56" s="11">
        <v>5.4581302515797299E-2</v>
      </c>
      <c r="G56" s="11">
        <v>4.5947028682518098E-2</v>
      </c>
      <c r="H56" s="11">
        <v>5.8809231772181003E-2</v>
      </c>
      <c r="I56" s="11">
        <v>4.4481049333661003E-2</v>
      </c>
    </row>
    <row r="57" spans="2:9" x14ac:dyDescent="0.35">
      <c r="B57" t="s">
        <v>54</v>
      </c>
      <c r="C57" s="11">
        <v>6.5063934211615299E-2</v>
      </c>
      <c r="D57" s="11">
        <v>5.6655447605510903E-2</v>
      </c>
      <c r="E57" s="11">
        <v>5.1427043755043499E-2</v>
      </c>
      <c r="F57" s="11">
        <v>3.4240956170646097E-2</v>
      </c>
      <c r="G57" s="11">
        <v>3.5999907846941799E-2</v>
      </c>
      <c r="H57" s="11">
        <v>0.15120632302984499</v>
      </c>
      <c r="I57" s="11">
        <v>0.10155367008782</v>
      </c>
    </row>
    <row r="58" spans="2:9" x14ac:dyDescent="0.35">
      <c r="B58" t="s">
        <v>24</v>
      </c>
      <c r="C58" s="11">
        <v>0.161306626152143</v>
      </c>
      <c r="D58" s="11">
        <v>0.17830445261339301</v>
      </c>
      <c r="E58" s="11">
        <v>0.19726216978539099</v>
      </c>
      <c r="F58" s="11">
        <v>0.15134150114823899</v>
      </c>
      <c r="G58" s="11">
        <v>5.5094929247300001E-2</v>
      </c>
      <c r="H58" s="11">
        <v>0.15728965515812901</v>
      </c>
      <c r="I58" s="11">
        <v>0.20043722311885201</v>
      </c>
    </row>
    <row r="59" spans="2:9" x14ac:dyDescent="0.35">
      <c r="C59" s="11"/>
      <c r="D59" s="11"/>
      <c r="E59" s="11"/>
      <c r="F59" s="11"/>
      <c r="G59" s="11"/>
      <c r="H59" s="11"/>
      <c r="I59" s="11"/>
    </row>
    <row r="60" spans="2:9" x14ac:dyDescent="0.35">
      <c r="B60" s="2" t="s">
        <v>61</v>
      </c>
      <c r="C60" s="11"/>
      <c r="D60" s="11"/>
      <c r="E60" s="11"/>
      <c r="F60" s="11"/>
      <c r="G60" s="11"/>
      <c r="H60" s="11"/>
      <c r="I60" s="11"/>
    </row>
    <row r="61" spans="2:9" x14ac:dyDescent="0.35">
      <c r="B61" s="20" t="s">
        <v>486</v>
      </c>
      <c r="C61" s="11"/>
      <c r="D61" s="11"/>
      <c r="E61" s="11"/>
      <c r="F61" s="11"/>
      <c r="G61" s="11"/>
      <c r="H61" s="11"/>
      <c r="I61" s="11"/>
    </row>
    <row r="62" spans="2:9" x14ac:dyDescent="0.35">
      <c r="B62" t="s">
        <v>56</v>
      </c>
      <c r="C62" s="11">
        <v>0.72675878470463595</v>
      </c>
      <c r="D62" s="11">
        <v>0.72759991753946796</v>
      </c>
      <c r="E62" s="11">
        <v>0.87724163093869501</v>
      </c>
      <c r="F62" s="11">
        <v>0.75498533788599098</v>
      </c>
      <c r="G62" s="11">
        <v>0.79153961517925397</v>
      </c>
      <c r="H62" s="11">
        <v>0.62939783784623504</v>
      </c>
      <c r="I62" s="11">
        <v>0.52852153099098098</v>
      </c>
    </row>
    <row r="63" spans="2:9" x14ac:dyDescent="0.35">
      <c r="B63" t="s">
        <v>57</v>
      </c>
      <c r="C63" s="11">
        <v>0.10983045960406</v>
      </c>
      <c r="D63" s="11">
        <v>9.0768853745643904E-2</v>
      </c>
      <c r="E63" s="11">
        <v>9.4326948110544706E-2</v>
      </c>
      <c r="F63" s="11">
        <v>9.7361975194502903E-2</v>
      </c>
      <c r="G63" s="11">
        <v>7.3581033177851696E-2</v>
      </c>
      <c r="H63" s="11">
        <v>0.116072283168057</v>
      </c>
      <c r="I63" s="11">
        <v>0.17878235118726099</v>
      </c>
    </row>
    <row r="64" spans="2:9" x14ac:dyDescent="0.35">
      <c r="B64" t="s">
        <v>58</v>
      </c>
      <c r="C64" s="11">
        <v>5.2049899042547797E-3</v>
      </c>
      <c r="D64" s="11">
        <v>0</v>
      </c>
      <c r="E64" s="11">
        <v>0</v>
      </c>
      <c r="F64" s="11">
        <v>0</v>
      </c>
      <c r="G64" s="11">
        <v>0</v>
      </c>
      <c r="H64" s="11">
        <v>0</v>
      </c>
      <c r="I64" s="11">
        <v>2.7840943105099301E-2</v>
      </c>
    </row>
    <row r="65" spans="2:9" x14ac:dyDescent="0.35">
      <c r="B65" t="s">
        <v>59</v>
      </c>
      <c r="C65" s="11">
        <v>0</v>
      </c>
      <c r="D65" s="11">
        <v>0</v>
      </c>
      <c r="E65" s="11">
        <v>0</v>
      </c>
      <c r="F65" s="11">
        <v>0</v>
      </c>
      <c r="G65" s="11">
        <v>0</v>
      </c>
      <c r="H65" s="11">
        <v>0</v>
      </c>
      <c r="I65" s="11">
        <v>0</v>
      </c>
    </row>
    <row r="66" spans="2:9" x14ac:dyDescent="0.35">
      <c r="B66" t="s">
        <v>60</v>
      </c>
      <c r="C66" s="11">
        <v>9.2216079164428602E-2</v>
      </c>
      <c r="D66" s="11">
        <v>9.3461507496599094E-2</v>
      </c>
      <c r="E66" s="11">
        <v>2.84314209507599E-2</v>
      </c>
      <c r="F66" s="11">
        <v>4.5892747217697698E-2</v>
      </c>
      <c r="G66" s="11">
        <v>0.134879351642894</v>
      </c>
      <c r="H66" s="11">
        <v>0.254529878985708</v>
      </c>
      <c r="I66" s="11">
        <v>0.153682048025061</v>
      </c>
    </row>
    <row r="67" spans="2:9" x14ac:dyDescent="0.35">
      <c r="B67" t="s">
        <v>24</v>
      </c>
      <c r="C67" s="11">
        <v>6.5989686622621002E-2</v>
      </c>
      <c r="D67" s="11">
        <v>8.8169721218288893E-2</v>
      </c>
      <c r="E67" s="11">
        <v>0</v>
      </c>
      <c r="F67" s="11">
        <v>0.10175993970180799</v>
      </c>
      <c r="G67" s="11">
        <v>0</v>
      </c>
      <c r="H67" s="11">
        <v>0</v>
      </c>
      <c r="I67" s="11">
        <v>0.111173126691598</v>
      </c>
    </row>
    <row r="68" spans="2:9" x14ac:dyDescent="0.35">
      <c r="C68" s="11"/>
      <c r="D68" s="11"/>
      <c r="E68" s="11"/>
      <c r="F68" s="11"/>
      <c r="G68" s="11"/>
      <c r="H68" s="11"/>
      <c r="I68" s="11"/>
    </row>
    <row r="69" spans="2:9" x14ac:dyDescent="0.35">
      <c r="B69" s="2" t="s">
        <v>64</v>
      </c>
      <c r="C69" s="11"/>
      <c r="D69" s="11"/>
      <c r="E69" s="11"/>
      <c r="F69" s="11"/>
      <c r="G69" s="11"/>
      <c r="H69" s="11"/>
      <c r="I69" s="11"/>
    </row>
    <row r="70" spans="2:9" x14ac:dyDescent="0.35">
      <c r="B70" s="20" t="s">
        <v>487</v>
      </c>
      <c r="C70" s="11"/>
      <c r="D70" s="11"/>
      <c r="E70" s="11"/>
      <c r="F70" s="11"/>
      <c r="G70" s="11"/>
      <c r="H70" s="11"/>
      <c r="I70" s="11"/>
    </row>
    <row r="71" spans="2:9" x14ac:dyDescent="0.35">
      <c r="B71" t="s">
        <v>34</v>
      </c>
      <c r="C71" s="11">
        <v>5.1550000745751903E-2</v>
      </c>
      <c r="D71" s="11">
        <v>7.1673498490813795E-2</v>
      </c>
      <c r="E71" s="11">
        <v>6.1242708820264599E-2</v>
      </c>
      <c r="F71" s="11">
        <v>2.9727112123196502E-2</v>
      </c>
      <c r="G71" s="11">
        <v>4.5966183532852402E-2</v>
      </c>
      <c r="H71" s="11">
        <v>0.14892683679649299</v>
      </c>
      <c r="I71" s="11">
        <v>0</v>
      </c>
    </row>
    <row r="72" spans="2:9" x14ac:dyDescent="0.35">
      <c r="B72" t="s">
        <v>56</v>
      </c>
      <c r="C72" s="11">
        <v>0.61554855340539905</v>
      </c>
      <c r="D72" s="11">
        <v>0.77389369649141304</v>
      </c>
      <c r="E72" s="11">
        <v>0.75836447295136999</v>
      </c>
      <c r="F72" s="11">
        <v>0.75039199978595506</v>
      </c>
      <c r="G72" s="11">
        <v>0.34634564390904099</v>
      </c>
      <c r="H72" s="11">
        <v>0.32927623007646101</v>
      </c>
      <c r="I72" s="11">
        <v>0.510362655854531</v>
      </c>
    </row>
    <row r="73" spans="2:9" x14ac:dyDescent="0.35">
      <c r="B73" t="s">
        <v>57</v>
      </c>
      <c r="C73" s="11">
        <v>0.13221413356676801</v>
      </c>
      <c r="D73" s="11">
        <v>4.79125238248184E-2</v>
      </c>
      <c r="E73" s="11">
        <v>8.5661854560023606E-2</v>
      </c>
      <c r="F73" s="11">
        <v>0.131653913230866</v>
      </c>
      <c r="G73" s="11">
        <v>0.32119023053698897</v>
      </c>
      <c r="H73" s="11">
        <v>0.14325754128481899</v>
      </c>
      <c r="I73" s="11">
        <v>0.11546999487842401</v>
      </c>
    </row>
    <row r="74" spans="2:9" x14ac:dyDescent="0.35">
      <c r="B74" t="s">
        <v>58</v>
      </c>
      <c r="C74" s="11">
        <v>2.0882815372962799E-2</v>
      </c>
      <c r="D74" s="11">
        <v>0</v>
      </c>
      <c r="E74" s="11">
        <v>0</v>
      </c>
      <c r="F74" s="11">
        <v>0</v>
      </c>
      <c r="G74" s="11">
        <v>4.2495909529416703E-2</v>
      </c>
      <c r="H74" s="11">
        <v>0</v>
      </c>
      <c r="I74" s="11">
        <v>8.18506949082623E-2</v>
      </c>
    </row>
    <row r="75" spans="2:9" x14ac:dyDescent="0.35">
      <c r="B75" t="s">
        <v>59</v>
      </c>
      <c r="C75" s="11">
        <v>2.2822425686329799E-2</v>
      </c>
      <c r="D75" s="11">
        <v>0</v>
      </c>
      <c r="E75" s="11">
        <v>0</v>
      </c>
      <c r="F75" s="11">
        <v>0</v>
      </c>
      <c r="G75" s="11">
        <v>7.0850934150690006E-2</v>
      </c>
      <c r="H75" s="11">
        <v>0</v>
      </c>
      <c r="I75" s="11">
        <v>7.1068810170638597E-2</v>
      </c>
    </row>
    <row r="76" spans="2:9" x14ac:dyDescent="0.35">
      <c r="B76" t="s">
        <v>62</v>
      </c>
      <c r="C76" s="11">
        <v>0</v>
      </c>
      <c r="D76" s="11">
        <v>0</v>
      </c>
      <c r="E76" s="11">
        <v>0</v>
      </c>
      <c r="F76" s="11">
        <v>0</v>
      </c>
      <c r="G76" s="11">
        <v>0</v>
      </c>
      <c r="H76" s="11">
        <v>0</v>
      </c>
      <c r="I76" s="11">
        <v>0</v>
      </c>
    </row>
    <row r="77" spans="2:9" x14ac:dyDescent="0.35">
      <c r="B77" t="s">
        <v>63</v>
      </c>
      <c r="C77" s="11">
        <v>0</v>
      </c>
      <c r="D77" s="11">
        <v>0</v>
      </c>
      <c r="E77" s="11">
        <v>0</v>
      </c>
      <c r="F77" s="11">
        <v>0</v>
      </c>
      <c r="G77" s="11">
        <v>0</v>
      </c>
      <c r="H77" s="11">
        <v>0</v>
      </c>
      <c r="I77" s="11">
        <v>0</v>
      </c>
    </row>
    <row r="78" spans="2:9" x14ac:dyDescent="0.35">
      <c r="B78" t="s">
        <v>60</v>
      </c>
      <c r="C78" s="11">
        <v>0.12518127393227099</v>
      </c>
      <c r="D78" s="11">
        <v>7.9703577523037694E-2</v>
      </c>
      <c r="E78" s="11">
        <v>9.4730963668341897E-2</v>
      </c>
      <c r="F78" s="11">
        <v>6.0581165655023098E-2</v>
      </c>
      <c r="G78" s="11">
        <v>0.11808223342759799</v>
      </c>
      <c r="H78" s="11">
        <v>0.37853939184222701</v>
      </c>
      <c r="I78" s="11">
        <v>0.147999412989851</v>
      </c>
    </row>
    <row r="79" spans="2:9" x14ac:dyDescent="0.35">
      <c r="B79" t="s">
        <v>24</v>
      </c>
      <c r="C79" s="11">
        <v>3.18007972905167E-2</v>
      </c>
      <c r="D79" s="11">
        <v>2.6816703669916699E-2</v>
      </c>
      <c r="E79" s="11">
        <v>0</v>
      </c>
      <c r="F79" s="11">
        <v>2.7645809204960001E-2</v>
      </c>
      <c r="G79" s="11">
        <v>5.5068864913413298E-2</v>
      </c>
      <c r="H79" s="11">
        <v>0</v>
      </c>
      <c r="I79" s="11">
        <v>7.3248431198292593E-2</v>
      </c>
    </row>
    <row r="80" spans="2:9" x14ac:dyDescent="0.35">
      <c r="C80" s="11"/>
      <c r="D80" s="11"/>
      <c r="E80" s="11"/>
      <c r="F80" s="11"/>
      <c r="G80" s="11"/>
      <c r="H80" s="11"/>
      <c r="I80" s="11"/>
    </row>
    <row r="81" spans="2:9" x14ac:dyDescent="0.35">
      <c r="B81" s="2" t="s">
        <v>72</v>
      </c>
      <c r="C81" s="11"/>
      <c r="D81" s="11"/>
      <c r="E81" s="11"/>
      <c r="F81" s="11"/>
      <c r="G81" s="11"/>
      <c r="H81" s="11"/>
      <c r="I81" s="11"/>
    </row>
    <row r="82" spans="2:9" x14ac:dyDescent="0.35">
      <c r="B82" s="20" t="s">
        <v>26</v>
      </c>
      <c r="C82" s="11"/>
      <c r="D82" s="11"/>
      <c r="E82" s="11"/>
      <c r="F82" s="11"/>
      <c r="G82" s="11"/>
      <c r="H82" s="11"/>
      <c r="I82" s="11"/>
    </row>
    <row r="83" spans="2:9" x14ac:dyDescent="0.35">
      <c r="B83" t="s">
        <v>65</v>
      </c>
      <c r="C83" s="11">
        <v>0.36641596785791902</v>
      </c>
      <c r="D83" s="11">
        <v>0.49587368812684501</v>
      </c>
      <c r="E83" s="11">
        <v>0.29861039553054702</v>
      </c>
      <c r="F83" s="11">
        <v>0.36159883502580897</v>
      </c>
      <c r="G83" s="11">
        <v>0.36002313250641599</v>
      </c>
      <c r="H83" s="11">
        <v>0.445765493205317</v>
      </c>
      <c r="I83" s="11">
        <v>0.29509025050555499</v>
      </c>
    </row>
    <row r="84" spans="2:9" x14ac:dyDescent="0.35">
      <c r="B84" t="s">
        <v>66</v>
      </c>
      <c r="C84" s="11">
        <v>0.25279051840940198</v>
      </c>
      <c r="D84" s="11">
        <v>0.228178455029414</v>
      </c>
      <c r="E84" s="11">
        <v>0.283795852923239</v>
      </c>
      <c r="F84" s="11">
        <v>0.248916099735183</v>
      </c>
      <c r="G84" s="11">
        <v>0.27460348284901798</v>
      </c>
      <c r="H84" s="11">
        <v>0.20483682564286301</v>
      </c>
      <c r="I84" s="11">
        <v>0.251647188274289</v>
      </c>
    </row>
    <row r="85" spans="2:9" x14ac:dyDescent="0.35">
      <c r="B85" t="s">
        <v>67</v>
      </c>
      <c r="C85" s="11">
        <v>8.6599791019484798E-2</v>
      </c>
      <c r="D85" s="11">
        <v>5.6189374859311803E-2</v>
      </c>
      <c r="E85" s="11">
        <v>9.1674059594532398E-2</v>
      </c>
      <c r="F85" s="11">
        <v>7.1703129105125898E-2</v>
      </c>
      <c r="G85" s="11">
        <v>0.102823068280645</v>
      </c>
      <c r="H85" s="11">
        <v>9.0065044934774505E-2</v>
      </c>
      <c r="I85" s="11">
        <v>0.109388097792401</v>
      </c>
    </row>
    <row r="86" spans="2:9" x14ac:dyDescent="0.35">
      <c r="B86" t="s">
        <v>68</v>
      </c>
      <c r="C86" s="11">
        <v>8.5296069471114302E-2</v>
      </c>
      <c r="D86" s="11">
        <v>8.5720408168507303E-2</v>
      </c>
      <c r="E86" s="11">
        <v>8.0741910788378696E-2</v>
      </c>
      <c r="F86" s="11">
        <v>7.6830077808099806E-2</v>
      </c>
      <c r="G86" s="11">
        <v>7.4227551143530093E-2</v>
      </c>
      <c r="H86" s="11">
        <v>9.1296875981279002E-2</v>
      </c>
      <c r="I86" s="11">
        <v>0.10298688249581101</v>
      </c>
    </row>
    <row r="87" spans="2:9" x14ac:dyDescent="0.35">
      <c r="B87" t="s">
        <v>69</v>
      </c>
      <c r="C87" s="11">
        <v>0.15879030560388099</v>
      </c>
      <c r="D87" s="11">
        <v>0.106149659473325</v>
      </c>
      <c r="E87" s="11">
        <v>0.189142618899349</v>
      </c>
      <c r="F87" s="11">
        <v>0.19153270229469099</v>
      </c>
      <c r="G87" s="11">
        <v>0.134292482641099</v>
      </c>
      <c r="H87" s="11">
        <v>0.14029406489430901</v>
      </c>
      <c r="I87" s="11">
        <v>0.17020509851247001</v>
      </c>
    </row>
    <row r="88" spans="2:9" x14ac:dyDescent="0.35">
      <c r="B88" t="s">
        <v>70</v>
      </c>
      <c r="C88" s="11">
        <v>3.2053770962146302E-2</v>
      </c>
      <c r="D88" s="11">
        <v>1.63857942155047E-2</v>
      </c>
      <c r="E88" s="11">
        <v>3.7456240247986397E-2</v>
      </c>
      <c r="F88" s="11">
        <v>3.49150497236074E-2</v>
      </c>
      <c r="G88" s="11">
        <v>3.5480320746171502E-2</v>
      </c>
      <c r="H88" s="11">
        <v>2.17682723603576E-2</v>
      </c>
      <c r="I88" s="11">
        <v>3.95482536716922E-2</v>
      </c>
    </row>
    <row r="89" spans="2:9" x14ac:dyDescent="0.35">
      <c r="B89" t="s">
        <v>71</v>
      </c>
      <c r="C89" s="11">
        <v>1.80535766760524E-2</v>
      </c>
      <c r="D89" s="11">
        <v>1.1502620127092401E-2</v>
      </c>
      <c r="E89" s="11">
        <v>1.8578922015967898E-2</v>
      </c>
      <c r="F89" s="11">
        <v>1.4504106307484201E-2</v>
      </c>
      <c r="G89" s="11">
        <v>1.854996183312E-2</v>
      </c>
      <c r="H89" s="11">
        <v>5.9734229810994204E-3</v>
      </c>
      <c r="I89" s="11">
        <v>3.1134228747781701E-2</v>
      </c>
    </row>
    <row r="90" spans="2:9" x14ac:dyDescent="0.35">
      <c r="C90" s="11"/>
      <c r="D90" s="11"/>
      <c r="E90" s="11"/>
      <c r="F90" s="11"/>
      <c r="G90" s="11"/>
      <c r="H90" s="11"/>
      <c r="I90" s="11"/>
    </row>
    <row r="91" spans="2:9" x14ac:dyDescent="0.35">
      <c r="B91" s="2" t="s">
        <v>74</v>
      </c>
      <c r="C91" s="11"/>
      <c r="D91" s="11"/>
      <c r="E91" s="11"/>
      <c r="F91" s="11"/>
      <c r="G91" s="11"/>
      <c r="H91" s="11"/>
      <c r="I91" s="11"/>
    </row>
    <row r="92" spans="2:9" x14ac:dyDescent="0.35">
      <c r="B92" s="20" t="s">
        <v>26</v>
      </c>
      <c r="C92" s="11"/>
      <c r="D92" s="11"/>
      <c r="E92" s="11"/>
      <c r="F92" s="11"/>
      <c r="G92" s="11"/>
      <c r="H92" s="11"/>
      <c r="I92" s="11"/>
    </row>
    <row r="93" spans="2:9" x14ac:dyDescent="0.35">
      <c r="B93" t="s">
        <v>39</v>
      </c>
      <c r="C93" s="11">
        <v>0.23817558473800601</v>
      </c>
      <c r="D93" s="11">
        <v>0.259030309036476</v>
      </c>
      <c r="E93" s="11">
        <v>0.21668235465412</v>
      </c>
      <c r="F93" s="11">
        <v>0.26675253172737401</v>
      </c>
      <c r="G93" s="11">
        <v>0.17624363449632</v>
      </c>
      <c r="H93" s="11">
        <v>0.32340647085419699</v>
      </c>
      <c r="I93" s="11">
        <v>0.22446892341660299</v>
      </c>
    </row>
    <row r="94" spans="2:9" x14ac:dyDescent="0.35">
      <c r="B94" t="s">
        <v>40</v>
      </c>
      <c r="C94" s="11">
        <v>0.51940518923329504</v>
      </c>
      <c r="D94" s="11">
        <v>0.54612337983937098</v>
      </c>
      <c r="E94" s="11">
        <v>0.52074000032534495</v>
      </c>
      <c r="F94" s="11">
        <v>0.52539739869881696</v>
      </c>
      <c r="G94" s="11">
        <v>0.49550011292760199</v>
      </c>
      <c r="H94" s="11">
        <v>0.50681459626014003</v>
      </c>
      <c r="I94" s="11">
        <v>0.51141276797744994</v>
      </c>
    </row>
    <row r="95" spans="2:9" x14ac:dyDescent="0.35">
      <c r="B95" t="s">
        <v>41</v>
      </c>
      <c r="C95" s="11">
        <v>0.143625600304783</v>
      </c>
      <c r="D95" s="11">
        <v>0.12547355384271699</v>
      </c>
      <c r="E95" s="11">
        <v>0.150425981520109</v>
      </c>
      <c r="F95" s="11">
        <v>0.123511954739585</v>
      </c>
      <c r="G95" s="11">
        <v>0.18565197360110899</v>
      </c>
      <c r="H95" s="11">
        <v>0.111562137623955</v>
      </c>
      <c r="I95" s="11">
        <v>0.15429543482927899</v>
      </c>
    </row>
    <row r="96" spans="2:9" x14ac:dyDescent="0.35">
      <c r="B96" t="s">
        <v>42</v>
      </c>
      <c r="C96" s="11">
        <v>7.2561193459615606E-2</v>
      </c>
      <c r="D96" s="11">
        <v>5.7084225362576797E-2</v>
      </c>
      <c r="E96" s="11">
        <v>8.2306403480770798E-2</v>
      </c>
      <c r="F96" s="11">
        <v>6.3726896302604405E-2</v>
      </c>
      <c r="G96" s="11">
        <v>9.95776018395641E-2</v>
      </c>
      <c r="H96" s="11">
        <v>4.1298481990340898E-2</v>
      </c>
      <c r="I96" s="11">
        <v>7.7990082097183402E-2</v>
      </c>
    </row>
    <row r="97" spans="2:9" x14ac:dyDescent="0.35">
      <c r="B97" t="s">
        <v>43</v>
      </c>
      <c r="C97" s="11">
        <v>1.8911196892325201E-2</v>
      </c>
      <c r="D97" s="11">
        <v>1.05913149146307E-2</v>
      </c>
      <c r="E97" s="11">
        <v>2.2902037036322199E-2</v>
      </c>
      <c r="F97" s="11">
        <v>1.3571648284305699E-2</v>
      </c>
      <c r="G97" s="11">
        <v>3.0227407117695001E-2</v>
      </c>
      <c r="H97" s="11">
        <v>1.2706117115888E-2</v>
      </c>
      <c r="I97" s="11">
        <v>2.1692103470140899E-2</v>
      </c>
    </row>
    <row r="98" spans="2:9" x14ac:dyDescent="0.35">
      <c r="B98" t="s">
        <v>73</v>
      </c>
      <c r="C98" s="11">
        <v>7.3212353719747597E-3</v>
      </c>
      <c r="D98" s="11">
        <v>1.6972170042286101E-3</v>
      </c>
      <c r="E98" s="11">
        <v>6.9432229833333503E-3</v>
      </c>
      <c r="F98" s="11">
        <v>7.0395702473143298E-3</v>
      </c>
      <c r="G98" s="11">
        <v>1.27992700177109E-2</v>
      </c>
      <c r="H98" s="11">
        <v>4.2121961554787398E-3</v>
      </c>
      <c r="I98" s="11">
        <v>1.0140688209343799E-2</v>
      </c>
    </row>
    <row r="99" spans="2:9" x14ac:dyDescent="0.35">
      <c r="C99" s="11"/>
      <c r="D99" s="11"/>
      <c r="E99" s="11"/>
      <c r="F99" s="11"/>
      <c r="G99" s="11"/>
      <c r="H99" s="11"/>
      <c r="I99" s="11"/>
    </row>
    <row r="100" spans="2:9" x14ac:dyDescent="0.35">
      <c r="B100" s="2" t="s">
        <v>76</v>
      </c>
      <c r="C100" s="11"/>
      <c r="D100" s="11"/>
      <c r="E100" s="11"/>
      <c r="F100" s="11"/>
      <c r="G100" s="11"/>
      <c r="H100" s="11"/>
      <c r="I100" s="11"/>
    </row>
    <row r="101" spans="2:9" x14ac:dyDescent="0.35">
      <c r="B101" s="20" t="s">
        <v>26</v>
      </c>
      <c r="C101" s="11"/>
      <c r="D101" s="11"/>
      <c r="E101" s="11"/>
      <c r="F101" s="11"/>
      <c r="G101" s="11"/>
      <c r="H101" s="11"/>
      <c r="I101" s="11"/>
    </row>
    <row r="102" spans="2:9" x14ac:dyDescent="0.35">
      <c r="B102" t="s">
        <v>75</v>
      </c>
      <c r="C102" s="11">
        <v>0.69707193137455004</v>
      </c>
      <c r="D102" s="11">
        <v>0.84767594596643203</v>
      </c>
      <c r="E102" s="11">
        <v>0.67578479452959705</v>
      </c>
      <c r="F102" s="11">
        <v>0.75776388556877405</v>
      </c>
      <c r="G102" s="11">
        <v>0.45350761597928402</v>
      </c>
      <c r="H102" s="11">
        <v>0.83598767587290501</v>
      </c>
      <c r="I102" s="11">
        <v>0.64966952412533996</v>
      </c>
    </row>
    <row r="103" spans="2:9" x14ac:dyDescent="0.35">
      <c r="B103" t="s">
        <v>39</v>
      </c>
      <c r="C103" s="11">
        <v>0.14866876214022701</v>
      </c>
      <c r="D103" s="11">
        <v>7.9395333051244896E-2</v>
      </c>
      <c r="E103" s="11">
        <v>0.16068291504437701</v>
      </c>
      <c r="F103" s="11">
        <v>0.128545102651343</v>
      </c>
      <c r="G103" s="11">
        <v>0.25749182446068097</v>
      </c>
      <c r="H103" s="11">
        <v>8.4170122655413501E-2</v>
      </c>
      <c r="I103" s="11">
        <v>0.163535428415538</v>
      </c>
    </row>
    <row r="104" spans="2:9" x14ac:dyDescent="0.35">
      <c r="B104" t="s">
        <v>40</v>
      </c>
      <c r="C104" s="11">
        <v>0.106996175233965</v>
      </c>
      <c r="D104" s="11">
        <v>4.5263533337785301E-2</v>
      </c>
      <c r="E104" s="11">
        <v>0.104318598412921</v>
      </c>
      <c r="F104" s="11">
        <v>8.1407288092098101E-2</v>
      </c>
      <c r="G104" s="11">
        <v>0.21433932810314199</v>
      </c>
      <c r="H104" s="11">
        <v>5.9760172222950603E-2</v>
      </c>
      <c r="I104" s="11">
        <v>0.12867215020737499</v>
      </c>
    </row>
    <row r="105" spans="2:9" x14ac:dyDescent="0.35">
      <c r="B105" t="s">
        <v>41</v>
      </c>
      <c r="C105" s="11">
        <v>3.1898726582426103E-2</v>
      </c>
      <c r="D105" s="11">
        <v>1.6534460002050399E-2</v>
      </c>
      <c r="E105" s="11">
        <v>3.4012309543538899E-2</v>
      </c>
      <c r="F105" s="11">
        <v>2.3603030477992899E-2</v>
      </c>
      <c r="G105" s="11">
        <v>5.8428157521789301E-2</v>
      </c>
      <c r="H105" s="11">
        <v>1.0405237622752E-2</v>
      </c>
      <c r="I105" s="11">
        <v>4.0481041066446302E-2</v>
      </c>
    </row>
    <row r="106" spans="2:9" x14ac:dyDescent="0.35">
      <c r="B106" t="s">
        <v>42</v>
      </c>
      <c r="C106" s="11">
        <v>1.1508824190871E-2</v>
      </c>
      <c r="D106" s="11">
        <v>1.1130727642487801E-2</v>
      </c>
      <c r="E106" s="11">
        <v>1.8086825883154498E-2</v>
      </c>
      <c r="F106" s="11">
        <v>8.6806932097922701E-3</v>
      </c>
      <c r="G106" s="11">
        <v>8.1889611144417302E-3</v>
      </c>
      <c r="H106" s="11">
        <v>9.6767916259787295E-3</v>
      </c>
      <c r="I106" s="11">
        <v>1.13766886976371E-2</v>
      </c>
    </row>
    <row r="107" spans="2:9" x14ac:dyDescent="0.35">
      <c r="B107" t="s">
        <v>43</v>
      </c>
      <c r="C107" s="11">
        <v>2.0343666831289299E-3</v>
      </c>
      <c r="D107" s="11">
        <v>0</v>
      </c>
      <c r="E107" s="11">
        <v>2.9775400914236298E-3</v>
      </c>
      <c r="F107" s="11">
        <v>0</v>
      </c>
      <c r="G107" s="11">
        <v>6.6074310196348896E-3</v>
      </c>
      <c r="H107" s="11">
        <v>0</v>
      </c>
      <c r="I107" s="11">
        <v>2.3260706656968002E-3</v>
      </c>
    </row>
    <row r="108" spans="2:9" x14ac:dyDescent="0.35">
      <c r="B108" t="s">
        <v>73</v>
      </c>
      <c r="C108" s="11">
        <v>1.82121379483175E-3</v>
      </c>
      <c r="D108" s="11">
        <v>0</v>
      </c>
      <c r="E108" s="11">
        <v>4.1370164949883596E-3</v>
      </c>
      <c r="F108" s="11">
        <v>0</v>
      </c>
      <c r="G108" s="11">
        <v>1.4366818010267701E-3</v>
      </c>
      <c r="H108" s="11">
        <v>0</v>
      </c>
      <c r="I108" s="11">
        <v>3.9390968219666003E-3</v>
      </c>
    </row>
    <row r="109" spans="2:9" x14ac:dyDescent="0.35">
      <c r="C109" s="11"/>
      <c r="D109" s="11"/>
      <c r="E109" s="11"/>
      <c r="F109" s="11"/>
      <c r="G109" s="11"/>
      <c r="H109" s="11"/>
      <c r="I109" s="11"/>
    </row>
    <row r="110" spans="2:9" x14ac:dyDescent="0.35">
      <c r="B110" s="2" t="s">
        <v>81</v>
      </c>
      <c r="C110" s="11"/>
      <c r="D110" s="11"/>
      <c r="E110" s="11"/>
      <c r="F110" s="11"/>
      <c r="G110" s="11"/>
      <c r="H110" s="11"/>
      <c r="I110" s="11"/>
    </row>
    <row r="111" spans="2:9" x14ac:dyDescent="0.35">
      <c r="B111" s="20" t="s">
        <v>26</v>
      </c>
      <c r="C111" s="11"/>
      <c r="D111" s="11"/>
      <c r="E111" s="11"/>
      <c r="F111" s="11"/>
      <c r="G111" s="11"/>
      <c r="H111" s="11"/>
      <c r="I111" s="11"/>
    </row>
    <row r="112" spans="2:9" x14ac:dyDescent="0.35">
      <c r="B112" t="s">
        <v>77</v>
      </c>
      <c r="C112" s="11">
        <v>0.608661252414887</v>
      </c>
      <c r="D112" s="11">
        <v>0.718806337017449</v>
      </c>
      <c r="E112" s="11">
        <v>0.56147633323548596</v>
      </c>
      <c r="F112" s="11">
        <v>0.66657685868142502</v>
      </c>
      <c r="G112" s="11">
        <v>0.46552614378648299</v>
      </c>
      <c r="H112" s="11">
        <v>0.72022546452993197</v>
      </c>
      <c r="I112" s="11">
        <v>0.56193994436752304</v>
      </c>
    </row>
    <row r="113" spans="2:9" x14ac:dyDescent="0.35">
      <c r="B113" t="s">
        <v>78</v>
      </c>
      <c r="C113" s="11">
        <v>0.33397105467245702</v>
      </c>
      <c r="D113" s="11">
        <v>0.24707799202567299</v>
      </c>
      <c r="E113" s="11">
        <v>0.38776814911641</v>
      </c>
      <c r="F113" s="11">
        <v>0.30711787670373197</v>
      </c>
      <c r="G113" s="11">
        <v>0.41758472748951198</v>
      </c>
      <c r="H113" s="11">
        <v>0.252050136240212</v>
      </c>
      <c r="I113" s="11">
        <v>0.35603852266512698</v>
      </c>
    </row>
    <row r="114" spans="2:9" x14ac:dyDescent="0.35">
      <c r="B114" t="s">
        <v>79</v>
      </c>
      <c r="C114" s="11">
        <v>3.0897418297180901E-2</v>
      </c>
      <c r="D114" s="11">
        <v>1.8060078235333701E-2</v>
      </c>
      <c r="E114" s="11">
        <v>3.6576412550351198E-2</v>
      </c>
      <c r="F114" s="11">
        <v>6.9591830253595598E-3</v>
      </c>
      <c r="G114" s="11">
        <v>7.8848943129191704E-2</v>
      </c>
      <c r="H114" s="11">
        <v>9.9471637645400894E-3</v>
      </c>
      <c r="I114" s="11">
        <v>3.2839626834895302E-2</v>
      </c>
    </row>
    <row r="115" spans="2:9" x14ac:dyDescent="0.35">
      <c r="B115" t="s">
        <v>80</v>
      </c>
      <c r="C115" s="11">
        <v>2.6470274615474999E-2</v>
      </c>
      <c r="D115" s="11">
        <v>1.6055592721544502E-2</v>
      </c>
      <c r="E115" s="11">
        <v>1.41791050977526E-2</v>
      </c>
      <c r="F115" s="11">
        <v>1.9346081589483598E-2</v>
      </c>
      <c r="G115" s="11">
        <v>3.80401855948133E-2</v>
      </c>
      <c r="H115" s="11">
        <v>1.7777235465316302E-2</v>
      </c>
      <c r="I115" s="11">
        <v>4.9181906132454101E-2</v>
      </c>
    </row>
    <row r="116" spans="2:9" x14ac:dyDescent="0.35">
      <c r="C116" s="11"/>
      <c r="D116" s="11"/>
      <c r="E116" s="11"/>
      <c r="F116" s="11"/>
      <c r="G116" s="11"/>
      <c r="H116" s="11"/>
      <c r="I116" s="11"/>
    </row>
    <row r="117" spans="2:9" x14ac:dyDescent="0.35">
      <c r="B117" s="2" t="s">
        <v>88</v>
      </c>
      <c r="C117" s="11"/>
      <c r="D117" s="11"/>
      <c r="E117" s="11"/>
      <c r="F117" s="11"/>
      <c r="G117" s="11"/>
      <c r="H117" s="11"/>
      <c r="I117" s="11"/>
    </row>
    <row r="118" spans="2:9" x14ac:dyDescent="0.35">
      <c r="B118" s="20" t="s">
        <v>26</v>
      </c>
      <c r="C118" s="11"/>
      <c r="D118" s="11"/>
      <c r="E118" s="11"/>
      <c r="F118" s="11"/>
      <c r="G118" s="11"/>
      <c r="H118" s="11"/>
      <c r="I118" s="11"/>
    </row>
    <row r="119" spans="2:9" x14ac:dyDescent="0.35">
      <c r="B119" t="s">
        <v>82</v>
      </c>
      <c r="C119" s="11">
        <v>0.24048015331647701</v>
      </c>
      <c r="D119" s="11">
        <v>0.25685841107776802</v>
      </c>
      <c r="E119" s="11">
        <v>0.25630413390422102</v>
      </c>
      <c r="F119" s="11">
        <v>0.175741241303285</v>
      </c>
      <c r="G119" s="11">
        <v>0.19716186265265701</v>
      </c>
      <c r="H119" s="11">
        <v>0.27071955107241302</v>
      </c>
      <c r="I119" s="11">
        <v>0.29183533046469301</v>
      </c>
    </row>
    <row r="120" spans="2:9" x14ac:dyDescent="0.35">
      <c r="B120" t="s">
        <v>83</v>
      </c>
      <c r="C120" s="11">
        <v>0.30741826228861202</v>
      </c>
      <c r="D120" s="11">
        <v>0.28087290045985702</v>
      </c>
      <c r="E120" s="11">
        <v>0.356638394548071</v>
      </c>
      <c r="F120" s="11">
        <v>0.277731637796026</v>
      </c>
      <c r="G120" s="11">
        <v>0.28250573391088102</v>
      </c>
      <c r="H120" s="11">
        <v>0.37106576724549201</v>
      </c>
      <c r="I120" s="11">
        <v>0.30454309244615102</v>
      </c>
    </row>
    <row r="121" spans="2:9" x14ac:dyDescent="0.35">
      <c r="B121" t="s">
        <v>84</v>
      </c>
      <c r="C121" s="11">
        <v>0.26993548957269198</v>
      </c>
      <c r="D121" s="11">
        <v>0.29151116946142103</v>
      </c>
      <c r="E121" s="11">
        <v>0.26944636994566201</v>
      </c>
      <c r="F121" s="11">
        <v>0.32488990197026002</v>
      </c>
      <c r="G121" s="11">
        <v>0.25522378894507503</v>
      </c>
      <c r="H121" s="11">
        <v>0.209062664336437</v>
      </c>
      <c r="I121" s="11">
        <v>0.23434925116097099</v>
      </c>
    </row>
    <row r="122" spans="2:9" x14ac:dyDescent="0.35">
      <c r="B122" t="s">
        <v>85</v>
      </c>
      <c r="C122" s="11">
        <v>0.120993518417884</v>
      </c>
      <c r="D122" s="11">
        <v>9.4665940531137804E-2</v>
      </c>
      <c r="E122" s="11">
        <v>8.6208581252767605E-2</v>
      </c>
      <c r="F122" s="11">
        <v>0.16634438549587999</v>
      </c>
      <c r="G122" s="11">
        <v>0.19378012311075399</v>
      </c>
      <c r="H122" s="11">
        <v>7.6937552182428301E-2</v>
      </c>
      <c r="I122" s="11">
        <v>9.8949022236329606E-2</v>
      </c>
    </row>
    <row r="123" spans="2:9" x14ac:dyDescent="0.35">
      <c r="B123" t="s">
        <v>86</v>
      </c>
      <c r="C123" s="11">
        <v>2.3652179973937301E-2</v>
      </c>
      <c r="D123" s="11">
        <v>1.7992997406104001E-2</v>
      </c>
      <c r="E123" s="11">
        <v>1.09841007966941E-2</v>
      </c>
      <c r="F123" s="11">
        <v>2.1303958846477799E-2</v>
      </c>
      <c r="G123" s="11">
        <v>5.5521242501938899E-2</v>
      </c>
      <c r="H123" s="11">
        <v>2.2765129928300099E-2</v>
      </c>
      <c r="I123" s="11">
        <v>2.0098647717658701E-2</v>
      </c>
    </row>
    <row r="124" spans="2:9" x14ac:dyDescent="0.35">
      <c r="B124" t="s">
        <v>87</v>
      </c>
      <c r="C124" s="11">
        <v>3.7520396430397597E-2</v>
      </c>
      <c r="D124" s="11">
        <v>5.8098581063712899E-2</v>
      </c>
      <c r="E124" s="11">
        <v>2.0418419552585099E-2</v>
      </c>
      <c r="F124" s="11">
        <v>3.3988874588071302E-2</v>
      </c>
      <c r="G124" s="11">
        <v>1.58072488786936E-2</v>
      </c>
      <c r="H124" s="11">
        <v>4.9449335234928601E-2</v>
      </c>
      <c r="I124" s="11">
        <v>5.0224655974196897E-2</v>
      </c>
    </row>
    <row r="125" spans="2:9" x14ac:dyDescent="0.35">
      <c r="C125" s="11"/>
      <c r="D125" s="11"/>
      <c r="E125" s="11"/>
      <c r="F125" s="11"/>
      <c r="G125" s="11"/>
      <c r="H125" s="11"/>
      <c r="I125" s="11"/>
    </row>
    <row r="126" spans="2:9" x14ac:dyDescent="0.35">
      <c r="B126" s="2" t="s">
        <v>99</v>
      </c>
      <c r="C126" s="11"/>
      <c r="D126" s="11"/>
      <c r="E126" s="11"/>
      <c r="F126" s="11"/>
      <c r="G126" s="11"/>
      <c r="H126" s="11"/>
      <c r="I126" s="11"/>
    </row>
    <row r="127" spans="2:9" x14ac:dyDescent="0.35">
      <c r="B127" s="20" t="s">
        <v>26</v>
      </c>
      <c r="C127" s="11"/>
      <c r="D127" s="11"/>
      <c r="E127" s="11"/>
      <c r="F127" s="11"/>
      <c r="G127" s="11"/>
      <c r="H127" s="11"/>
      <c r="I127" s="11"/>
    </row>
    <row r="128" spans="2:9" x14ac:dyDescent="0.35">
      <c r="B128" t="s">
        <v>89</v>
      </c>
      <c r="C128" s="11">
        <v>0.44883455008985301</v>
      </c>
      <c r="D128" s="11">
        <v>0.36798578332572901</v>
      </c>
      <c r="E128" s="11">
        <v>0.40401573180769401</v>
      </c>
      <c r="F128" s="11">
        <v>0.43759023109607298</v>
      </c>
      <c r="G128" s="11">
        <v>0.66939411789396097</v>
      </c>
      <c r="H128" s="11">
        <v>0.43452603888101698</v>
      </c>
      <c r="I128" s="11">
        <v>0.41836668168753</v>
      </c>
    </row>
    <row r="129" spans="2:9" x14ac:dyDescent="0.35">
      <c r="B129" t="s">
        <v>90</v>
      </c>
      <c r="C129" s="11">
        <v>0.17260886006992099</v>
      </c>
      <c r="D129" s="11">
        <v>0.13902018215110201</v>
      </c>
      <c r="E129" s="11">
        <v>0.21159447164848</v>
      </c>
      <c r="F129" s="11">
        <v>0.18063921758260901</v>
      </c>
      <c r="G129" s="11">
        <v>0.146195467761706</v>
      </c>
      <c r="H129" s="11">
        <v>0.11935111965383</v>
      </c>
      <c r="I129" s="11">
        <v>0.19771039388907399</v>
      </c>
    </row>
    <row r="130" spans="2:9" x14ac:dyDescent="0.35">
      <c r="B130" t="s">
        <v>91</v>
      </c>
      <c r="C130" s="11">
        <v>1.01834792277799E-2</v>
      </c>
      <c r="D130" s="11">
        <v>6.2581983160019602E-3</v>
      </c>
      <c r="E130" s="11">
        <v>4.3415176846008704E-3</v>
      </c>
      <c r="F130" s="11">
        <v>2.61118871268394E-3</v>
      </c>
      <c r="G130" s="11">
        <v>2.7008289384221399E-2</v>
      </c>
      <c r="H130" s="11">
        <v>2.48708294539327E-3</v>
      </c>
      <c r="I130" s="11">
        <v>1.7210880491954999E-2</v>
      </c>
    </row>
    <row r="131" spans="2:9" x14ac:dyDescent="0.35">
      <c r="B131" t="s">
        <v>92</v>
      </c>
      <c r="C131" s="11">
        <v>4.65742196646026E-3</v>
      </c>
      <c r="D131" s="11">
        <v>3.6816276521162501E-3</v>
      </c>
      <c r="E131" s="11">
        <v>0</v>
      </c>
      <c r="F131" s="11">
        <v>0</v>
      </c>
      <c r="G131" s="11">
        <v>1.00770059479343E-2</v>
      </c>
      <c r="H131" s="11">
        <v>6.2732040079304698E-3</v>
      </c>
      <c r="I131" s="11">
        <v>9.7939732528394101E-3</v>
      </c>
    </row>
    <row r="132" spans="2:9" x14ac:dyDescent="0.35">
      <c r="B132" t="s">
        <v>93</v>
      </c>
      <c r="C132" s="11">
        <v>4.4847009271995697E-2</v>
      </c>
      <c r="D132" s="11">
        <v>4.3245479076976498E-2</v>
      </c>
      <c r="E132" s="11">
        <v>4.4611512450137399E-2</v>
      </c>
      <c r="F132" s="11">
        <v>4.64933609733921E-2</v>
      </c>
      <c r="G132" s="11">
        <v>2.77720868968424E-2</v>
      </c>
      <c r="H132" s="11">
        <v>5.07799404904321E-2</v>
      </c>
      <c r="I132" s="11">
        <v>5.5002207505490001E-2</v>
      </c>
    </row>
    <row r="133" spans="2:9" x14ac:dyDescent="0.35">
      <c r="B133" t="s">
        <v>94</v>
      </c>
      <c r="C133" s="11">
        <v>4.3831364517449199E-2</v>
      </c>
      <c r="D133" s="11">
        <v>5.7526426947666402E-2</v>
      </c>
      <c r="E133" s="11">
        <v>4.4400425907712503E-2</v>
      </c>
      <c r="F133" s="11">
        <v>4.3263519264184702E-2</v>
      </c>
      <c r="G133" s="11">
        <v>1.1776985704474101E-2</v>
      </c>
      <c r="H133" s="11">
        <v>6.1446281413492898E-2</v>
      </c>
      <c r="I133" s="11">
        <v>4.8128915461102498E-2</v>
      </c>
    </row>
    <row r="134" spans="2:9" x14ac:dyDescent="0.35">
      <c r="B134" t="s">
        <v>95</v>
      </c>
      <c r="C134" s="11">
        <v>3.4136575671124603E-2</v>
      </c>
      <c r="D134" s="11">
        <v>1.3225467371644799E-2</v>
      </c>
      <c r="E134" s="11">
        <v>6.3299616326673497E-2</v>
      </c>
      <c r="F134" s="11">
        <v>2.9375109099598701E-2</v>
      </c>
      <c r="G134" s="11">
        <v>2.8999881934151501E-2</v>
      </c>
      <c r="H134" s="11">
        <v>1.06317436560989E-2</v>
      </c>
      <c r="I134" s="11">
        <v>4.2238589270985297E-2</v>
      </c>
    </row>
    <row r="135" spans="2:9" x14ac:dyDescent="0.35">
      <c r="B135" t="s">
        <v>96</v>
      </c>
      <c r="C135" s="11">
        <v>3.72312894155159E-2</v>
      </c>
      <c r="D135" s="11">
        <v>5.2007344404088399E-2</v>
      </c>
      <c r="E135" s="11">
        <v>3.3257282334918599E-2</v>
      </c>
      <c r="F135" s="11">
        <v>4.7376195676926698E-2</v>
      </c>
      <c r="G135" s="11">
        <v>7.7755941224220398E-3</v>
      </c>
      <c r="H135" s="11">
        <v>5.1078545542254598E-2</v>
      </c>
      <c r="I135" s="11">
        <v>3.4379131462705999E-2</v>
      </c>
    </row>
    <row r="136" spans="2:9" x14ac:dyDescent="0.35">
      <c r="B136" t="s">
        <v>97</v>
      </c>
      <c r="C136" s="11">
        <v>0.13398333069617699</v>
      </c>
      <c r="D136" s="11">
        <v>0.250067088601442</v>
      </c>
      <c r="E136" s="11">
        <v>0.103695452779894</v>
      </c>
      <c r="F136" s="11">
        <v>0.13877474114448099</v>
      </c>
      <c r="G136" s="11">
        <v>4.6433660530193599E-2</v>
      </c>
      <c r="H136" s="11">
        <v>0.206227850699014</v>
      </c>
      <c r="I136" s="11">
        <v>9.1395984984196404E-2</v>
      </c>
    </row>
    <row r="137" spans="2:9" x14ac:dyDescent="0.35">
      <c r="B137" t="s">
        <v>98</v>
      </c>
      <c r="C137" s="11">
        <v>6.1285698849954801E-2</v>
      </c>
      <c r="D137" s="11">
        <v>5.8841888858959503E-2</v>
      </c>
      <c r="E137" s="11">
        <v>8.3334541496645903E-2</v>
      </c>
      <c r="F137" s="11">
        <v>6.9710882948528494E-2</v>
      </c>
      <c r="G137" s="11">
        <v>1.91998928389631E-2</v>
      </c>
      <c r="H137" s="11">
        <v>5.47264888881763E-2</v>
      </c>
      <c r="I137" s="11">
        <v>6.7640414744369895E-2</v>
      </c>
    </row>
    <row r="138" spans="2:9" x14ac:dyDescent="0.35">
      <c r="B138" t="s">
        <v>71</v>
      </c>
      <c r="C138" s="11">
        <v>8.4004202237684001E-3</v>
      </c>
      <c r="D138" s="11">
        <v>8.1405132942732501E-3</v>
      </c>
      <c r="E138" s="11">
        <v>7.44944756324441E-3</v>
      </c>
      <c r="F138" s="11">
        <v>4.1655535015228404E-3</v>
      </c>
      <c r="G138" s="11">
        <v>5.3670169851305696E-3</v>
      </c>
      <c r="H138" s="11">
        <v>2.4717038223600598E-3</v>
      </c>
      <c r="I138" s="11">
        <v>1.8132827249752299E-2</v>
      </c>
    </row>
    <row r="139" spans="2:9" x14ac:dyDescent="0.35">
      <c r="C139" s="11"/>
      <c r="D139" s="11"/>
      <c r="E139" s="11"/>
      <c r="F139" s="11"/>
      <c r="G139" s="11"/>
      <c r="H139" s="11"/>
      <c r="I139" s="11"/>
    </row>
    <row r="140" spans="2:9" x14ac:dyDescent="0.35">
      <c r="B140" s="2" t="s">
        <v>103</v>
      </c>
      <c r="C140" s="11"/>
      <c r="D140" s="11"/>
      <c r="E140" s="11"/>
      <c r="F140" s="11"/>
      <c r="G140" s="11"/>
      <c r="H140" s="11"/>
      <c r="I140" s="11"/>
    </row>
    <row r="141" spans="2:9" x14ac:dyDescent="0.35">
      <c r="B141" s="20" t="s">
        <v>26</v>
      </c>
      <c r="C141" s="11"/>
      <c r="D141" s="11"/>
      <c r="E141" s="11"/>
      <c r="F141" s="11"/>
      <c r="G141" s="11"/>
      <c r="H141" s="11"/>
      <c r="I141" s="11"/>
    </row>
    <row r="142" spans="2:9" x14ac:dyDescent="0.35">
      <c r="B142" t="s">
        <v>100</v>
      </c>
      <c r="C142" s="11">
        <v>0.63429580479609704</v>
      </c>
      <c r="D142" s="11">
        <v>0.62991738802279895</v>
      </c>
      <c r="E142" s="11">
        <v>0.52719303426772002</v>
      </c>
      <c r="F142" s="11">
        <v>0.63681243604364501</v>
      </c>
      <c r="G142" s="11">
        <v>0.77033479348796496</v>
      </c>
      <c r="H142" s="11">
        <v>0.70384734970711005</v>
      </c>
      <c r="I142" s="11">
        <v>0.61135031339143897</v>
      </c>
    </row>
    <row r="143" spans="2:9" x14ac:dyDescent="0.35">
      <c r="B143" t="s">
        <v>101</v>
      </c>
      <c r="C143" s="11">
        <v>0.114591646901154</v>
      </c>
      <c r="D143" s="11">
        <v>8.9121824808338801E-2</v>
      </c>
      <c r="E143" s="11">
        <v>0.14280118271674799</v>
      </c>
      <c r="F143" s="11">
        <v>0.10607171553733701</v>
      </c>
      <c r="G143" s="11">
        <v>0.11770016279821</v>
      </c>
      <c r="H143" s="11">
        <v>5.5292348153446698E-2</v>
      </c>
      <c r="I143" s="11">
        <v>0.139450692624005</v>
      </c>
    </row>
    <row r="144" spans="2:9" x14ac:dyDescent="0.35">
      <c r="B144" t="s">
        <v>102</v>
      </c>
      <c r="C144" s="11">
        <v>0.25111254830274798</v>
      </c>
      <c r="D144" s="11">
        <v>0.28096078716886203</v>
      </c>
      <c r="E144" s="11">
        <v>0.33000578301553102</v>
      </c>
      <c r="F144" s="11">
        <v>0.25711584841901802</v>
      </c>
      <c r="G144" s="11">
        <v>0.111965043713825</v>
      </c>
      <c r="H144" s="11">
        <v>0.24086030213944301</v>
      </c>
      <c r="I144" s="11">
        <v>0.249198993984556</v>
      </c>
    </row>
    <row r="145" spans="2:9" x14ac:dyDescent="0.35">
      <c r="C145" s="11"/>
      <c r="D145" s="11"/>
      <c r="E145" s="11"/>
      <c r="F145" s="11"/>
      <c r="G145" s="11"/>
      <c r="H145" s="11"/>
      <c r="I145" s="11"/>
    </row>
    <row r="146" spans="2:9" x14ac:dyDescent="0.35">
      <c r="B146" s="2" t="s">
        <v>104</v>
      </c>
      <c r="C146" s="11"/>
      <c r="D146" s="11"/>
      <c r="E146" s="11"/>
      <c r="F146" s="11"/>
      <c r="G146" s="11"/>
      <c r="H146" s="11"/>
      <c r="I146" s="11"/>
    </row>
    <row r="147" spans="2:9" x14ac:dyDescent="0.35">
      <c r="B147" s="20" t="s">
        <v>26</v>
      </c>
      <c r="C147" s="11"/>
      <c r="D147" s="11"/>
      <c r="E147" s="11"/>
      <c r="F147" s="11"/>
      <c r="G147" s="11"/>
      <c r="H147" s="11"/>
      <c r="I147" s="11"/>
    </row>
    <row r="148" spans="2:9" x14ac:dyDescent="0.35">
      <c r="B148" t="s">
        <v>100</v>
      </c>
      <c r="C148" s="11">
        <v>0.54740042307246894</v>
      </c>
      <c r="D148" s="11">
        <v>0.50270890816478297</v>
      </c>
      <c r="E148" s="11">
        <v>0.43295437190499603</v>
      </c>
      <c r="F148" s="11">
        <v>0.51723418006713096</v>
      </c>
      <c r="G148" s="11">
        <v>0.75339434500079105</v>
      </c>
      <c r="H148" s="11">
        <v>0.59933370783186302</v>
      </c>
      <c r="I148" s="11">
        <v>0.55393703644681302</v>
      </c>
    </row>
    <row r="149" spans="2:9" x14ac:dyDescent="0.35">
      <c r="B149" t="s">
        <v>101</v>
      </c>
      <c r="C149" s="11">
        <v>0.12400756794001799</v>
      </c>
      <c r="D149" s="11">
        <v>9.7075383121037695E-2</v>
      </c>
      <c r="E149" s="11">
        <v>0.16334693439456299</v>
      </c>
      <c r="F149" s="11">
        <v>0.120372792265597</v>
      </c>
      <c r="G149" s="11">
        <v>0.111678237294095</v>
      </c>
      <c r="H149" s="11">
        <v>8.0806598567599905E-2</v>
      </c>
      <c r="I149" s="11">
        <v>0.139696272141353</v>
      </c>
    </row>
    <row r="150" spans="2:9" x14ac:dyDescent="0.35">
      <c r="B150" t="s">
        <v>102</v>
      </c>
      <c r="C150" s="11">
        <v>0.32859200898751301</v>
      </c>
      <c r="D150" s="11">
        <v>0.400215708714179</v>
      </c>
      <c r="E150" s="11">
        <v>0.40369869370044098</v>
      </c>
      <c r="F150" s="11">
        <v>0.36239302766727199</v>
      </c>
      <c r="G150" s="11">
        <v>0.13492741770511399</v>
      </c>
      <c r="H150" s="11">
        <v>0.31985969360053701</v>
      </c>
      <c r="I150" s="11">
        <v>0.30636669141183398</v>
      </c>
    </row>
    <row r="151" spans="2:9" x14ac:dyDescent="0.35">
      <c r="C151" s="11"/>
      <c r="D151" s="11"/>
      <c r="E151" s="11"/>
      <c r="F151" s="11"/>
      <c r="G151" s="11"/>
      <c r="H151" s="11"/>
      <c r="I151" s="11"/>
    </row>
    <row r="152" spans="2:9" x14ac:dyDescent="0.35">
      <c r="B152" s="2" t="s">
        <v>107</v>
      </c>
      <c r="C152" s="11"/>
      <c r="D152" s="11"/>
      <c r="E152" s="11"/>
      <c r="F152" s="11"/>
      <c r="G152" s="11"/>
      <c r="H152" s="11"/>
      <c r="I152" s="11"/>
    </row>
    <row r="153" spans="2:9" x14ac:dyDescent="0.35">
      <c r="B153" s="20" t="s">
        <v>26</v>
      </c>
      <c r="C153" s="11"/>
      <c r="D153" s="11"/>
      <c r="E153" s="11"/>
      <c r="F153" s="11"/>
      <c r="G153" s="11"/>
      <c r="H153" s="11"/>
      <c r="I153" s="11"/>
    </row>
    <row r="154" spans="2:9" x14ac:dyDescent="0.35">
      <c r="B154" t="s">
        <v>75</v>
      </c>
      <c r="C154" s="11">
        <v>0.180633554478136</v>
      </c>
      <c r="D154" s="11">
        <v>0.18296060926772401</v>
      </c>
      <c r="E154" s="11">
        <v>0.17548006410042599</v>
      </c>
      <c r="F154" s="11">
        <v>0.21103973549687199</v>
      </c>
      <c r="G154" s="11">
        <v>0.11118722787129701</v>
      </c>
      <c r="H154" s="11">
        <v>0.19553683466459701</v>
      </c>
      <c r="I154" s="11">
        <v>0.19938170394558299</v>
      </c>
    </row>
    <row r="155" spans="2:9" x14ac:dyDescent="0.35">
      <c r="B155" t="s">
        <v>39</v>
      </c>
      <c r="C155" s="11">
        <v>0.518068055007886</v>
      </c>
      <c r="D155" s="11">
        <v>0.52795941252663903</v>
      </c>
      <c r="E155" s="11">
        <v>0.47866254259251001</v>
      </c>
      <c r="F155" s="11">
        <v>0.52148393946150995</v>
      </c>
      <c r="G155" s="11">
        <v>0.52759390726311095</v>
      </c>
      <c r="H155" s="11">
        <v>0.54437620426823297</v>
      </c>
      <c r="I155" s="11">
        <v>0.52641684877505002</v>
      </c>
    </row>
    <row r="156" spans="2:9" x14ac:dyDescent="0.35">
      <c r="B156" t="s">
        <v>40</v>
      </c>
      <c r="C156" s="11">
        <v>0.24132379163078899</v>
      </c>
      <c r="D156" s="11">
        <v>0.23680430143925599</v>
      </c>
      <c r="E156" s="11">
        <v>0.300021619826566</v>
      </c>
      <c r="F156" s="11">
        <v>0.216294634471666</v>
      </c>
      <c r="G156" s="11">
        <v>0.25303751877520603</v>
      </c>
      <c r="H156" s="11">
        <v>0.22381745370358899</v>
      </c>
      <c r="I156" s="11">
        <v>0.211274981321284</v>
      </c>
    </row>
    <row r="157" spans="2:9" x14ac:dyDescent="0.35">
      <c r="B157" t="s">
        <v>41</v>
      </c>
      <c r="C157" s="11">
        <v>4.1003837635146999E-2</v>
      </c>
      <c r="D157" s="11">
        <v>3.5055932255218303E-2</v>
      </c>
      <c r="E157" s="11">
        <v>3.2351963962811099E-2</v>
      </c>
      <c r="F157" s="11">
        <v>3.9805469541698502E-2</v>
      </c>
      <c r="G157" s="11">
        <v>6.6165396572204799E-2</v>
      </c>
      <c r="H157" s="11">
        <v>3.2077714608599303E-2</v>
      </c>
      <c r="I157" s="11">
        <v>4.0867741988641501E-2</v>
      </c>
    </row>
    <row r="158" spans="2:9" x14ac:dyDescent="0.35">
      <c r="B158" t="s">
        <v>42</v>
      </c>
      <c r="C158" s="11">
        <v>1.0558867201631499E-2</v>
      </c>
      <c r="D158" s="11">
        <v>1.1020301775674301E-2</v>
      </c>
      <c r="E158" s="11">
        <v>1.04395535973477E-2</v>
      </c>
      <c r="F158" s="11">
        <v>5.0023482292124496E-3</v>
      </c>
      <c r="G158" s="11">
        <v>1.5961907151778299E-2</v>
      </c>
      <c r="H158" s="11">
        <v>4.1917927549826898E-3</v>
      </c>
      <c r="I158" s="11">
        <v>1.41373637337523E-2</v>
      </c>
    </row>
    <row r="159" spans="2:9" x14ac:dyDescent="0.35">
      <c r="B159" t="s">
        <v>105</v>
      </c>
      <c r="C159" s="11">
        <v>5.5519666411971503E-3</v>
      </c>
      <c r="D159" s="11">
        <v>6.1994427354883598E-3</v>
      </c>
      <c r="E159" s="11">
        <v>1.6404526642234999E-3</v>
      </c>
      <c r="F159" s="11">
        <v>2.8394751626358398E-3</v>
      </c>
      <c r="G159" s="11">
        <v>1.8613358472767599E-2</v>
      </c>
      <c r="H159" s="11">
        <v>0</v>
      </c>
      <c r="I159" s="11">
        <v>3.99144513946192E-3</v>
      </c>
    </row>
    <row r="160" spans="2:9" x14ac:dyDescent="0.35">
      <c r="B160" t="s">
        <v>106</v>
      </c>
      <c r="C160" s="11">
        <v>2.8599274052131299E-3</v>
      </c>
      <c r="D160" s="11">
        <v>0</v>
      </c>
      <c r="E160" s="11">
        <v>1.4038032561153799E-3</v>
      </c>
      <c r="F160" s="11">
        <v>3.5343976364050999E-3</v>
      </c>
      <c r="G160" s="11">
        <v>7.4406838936353003E-3</v>
      </c>
      <c r="H160" s="11">
        <v>0</v>
      </c>
      <c r="I160" s="11">
        <v>3.9299150962285798E-3</v>
      </c>
    </row>
    <row r="161" spans="2:9" x14ac:dyDescent="0.35">
      <c r="C161" s="11"/>
      <c r="D161" s="11"/>
      <c r="E161" s="11"/>
      <c r="F161" s="11"/>
      <c r="G161" s="11"/>
      <c r="H161" s="11"/>
      <c r="I161" s="11"/>
    </row>
    <row r="162" spans="2:9" x14ac:dyDescent="0.35">
      <c r="B162" s="2" t="s">
        <v>498</v>
      </c>
      <c r="C162" s="11"/>
      <c r="D162" s="11"/>
      <c r="E162" s="11"/>
      <c r="F162" s="11"/>
      <c r="G162" s="11"/>
      <c r="H162" s="11"/>
      <c r="I162" s="11"/>
    </row>
    <row r="163" spans="2:9" x14ac:dyDescent="0.35">
      <c r="B163" s="20" t="s">
        <v>497</v>
      </c>
      <c r="C163" s="11"/>
      <c r="D163" s="11"/>
      <c r="E163" s="11"/>
      <c r="F163" s="11"/>
      <c r="G163" s="11"/>
      <c r="H163" s="11"/>
      <c r="I163" s="11"/>
    </row>
    <row r="164" spans="2:9" x14ac:dyDescent="0.35">
      <c r="B164" t="s">
        <v>108</v>
      </c>
      <c r="C164" s="11">
        <v>0.31089033129348798</v>
      </c>
      <c r="D164" s="11">
        <v>0.30857451894858601</v>
      </c>
      <c r="E164" s="11">
        <v>0.31847471516232501</v>
      </c>
      <c r="F164" s="11">
        <v>0.29146631177219701</v>
      </c>
      <c r="G164" s="11">
        <v>0.343280355726099</v>
      </c>
      <c r="H164" s="11">
        <v>0.328052459643489</v>
      </c>
      <c r="I164" s="11">
        <v>0.290588823882582</v>
      </c>
    </row>
    <row r="165" spans="2:9" x14ac:dyDescent="0.35">
      <c r="B165" t="s">
        <v>109</v>
      </c>
      <c r="C165" s="11">
        <v>0.59509001925979998</v>
      </c>
      <c r="D165" s="11">
        <v>0.62529856485776303</v>
      </c>
      <c r="E165" s="11">
        <v>0.63398560302410401</v>
      </c>
      <c r="F165" s="11">
        <v>0.59986444649478299</v>
      </c>
      <c r="G165" s="11">
        <v>0.49269751385612598</v>
      </c>
      <c r="H165" s="11">
        <v>0.61305724315389498</v>
      </c>
      <c r="I165" s="11">
        <v>0.600274118167621</v>
      </c>
    </row>
    <row r="166" spans="2:9" x14ac:dyDescent="0.35">
      <c r="B166" t="s">
        <v>110</v>
      </c>
      <c r="C166" s="11">
        <v>3.3919469910349699E-2</v>
      </c>
      <c r="D166" s="11">
        <v>4.3038837558226399E-2</v>
      </c>
      <c r="E166" s="11">
        <v>1.49690459400426E-2</v>
      </c>
      <c r="F166" s="11">
        <v>3.2827730759439601E-2</v>
      </c>
      <c r="G166" s="11">
        <v>4.1833910784155701E-2</v>
      </c>
      <c r="H166" s="11">
        <v>2.7518134555053201E-2</v>
      </c>
      <c r="I166" s="11">
        <v>4.1659226254317699E-2</v>
      </c>
    </row>
    <row r="167" spans="2:9" x14ac:dyDescent="0.35">
      <c r="B167" t="s">
        <v>111</v>
      </c>
      <c r="C167" s="11">
        <v>2.2268155048827499E-2</v>
      </c>
      <c r="D167" s="11">
        <v>1.11755913018748E-2</v>
      </c>
      <c r="E167" s="11">
        <v>1.0320091307511201E-2</v>
      </c>
      <c r="F167" s="11">
        <v>3.4400530838791799E-2</v>
      </c>
      <c r="G167" s="11">
        <v>4.8269383226716402E-2</v>
      </c>
      <c r="H167" s="11">
        <v>6.44315327590272E-3</v>
      </c>
      <c r="I167" s="11">
        <v>1.8148982135567301E-2</v>
      </c>
    </row>
    <row r="168" spans="2:9" x14ac:dyDescent="0.35">
      <c r="B168" t="s">
        <v>112</v>
      </c>
      <c r="C168" s="11">
        <v>2.6364375346289999E-2</v>
      </c>
      <c r="D168" s="11">
        <v>4.2214096937230102E-3</v>
      </c>
      <c r="E168" s="11">
        <v>5.4186830622109904E-3</v>
      </c>
      <c r="F168" s="11">
        <v>3.5770893647888199E-2</v>
      </c>
      <c r="G168" s="11">
        <v>7.1786001694342905E-2</v>
      </c>
      <c r="H168" s="11">
        <v>9.7658824230352995E-3</v>
      </c>
      <c r="I168" s="11">
        <v>2.8302083232809701E-2</v>
      </c>
    </row>
    <row r="169" spans="2:9" x14ac:dyDescent="0.35">
      <c r="B169" t="s">
        <v>113</v>
      </c>
      <c r="C169" s="11">
        <v>1.14676491412455E-2</v>
      </c>
      <c r="D169" s="11">
        <v>7.6910776398264004E-3</v>
      </c>
      <c r="E169" s="11">
        <v>1.6831861503805699E-2</v>
      </c>
      <c r="F169" s="11">
        <v>5.6700864869004396E-3</v>
      </c>
      <c r="G169" s="11">
        <v>2.1328347125598298E-3</v>
      </c>
      <c r="H169" s="11">
        <v>1.5163126948624501E-2</v>
      </c>
      <c r="I169" s="11">
        <v>2.1026766327102299E-2</v>
      </c>
    </row>
    <row r="170" spans="2:9" x14ac:dyDescent="0.35">
      <c r="C170" s="11"/>
      <c r="D170" s="11"/>
      <c r="E170" s="11"/>
      <c r="F170" s="11"/>
      <c r="G170" s="11"/>
      <c r="H170" s="11"/>
      <c r="I170" s="11"/>
    </row>
    <row r="171" spans="2:9" x14ac:dyDescent="0.35">
      <c r="B171" s="2" t="s">
        <v>489</v>
      </c>
      <c r="C171" s="11"/>
      <c r="D171" s="11"/>
      <c r="E171" s="11"/>
      <c r="F171" s="11"/>
      <c r="G171" s="11"/>
      <c r="H171" s="11"/>
      <c r="I171" s="11"/>
    </row>
    <row r="172" spans="2:9" x14ac:dyDescent="0.35">
      <c r="B172" s="20" t="s">
        <v>499</v>
      </c>
      <c r="C172" s="11"/>
      <c r="D172" s="11"/>
      <c r="E172" s="11"/>
      <c r="F172" s="11"/>
      <c r="G172" s="11"/>
      <c r="H172" s="11"/>
      <c r="I172" s="11"/>
    </row>
    <row r="173" spans="2:9" x14ac:dyDescent="0.35">
      <c r="B173" t="s">
        <v>108</v>
      </c>
      <c r="C173" s="11">
        <v>0.249631979841139</v>
      </c>
      <c r="D173" s="11">
        <v>0.24729414516082901</v>
      </c>
      <c r="E173" s="11">
        <v>0.23052953014247601</v>
      </c>
      <c r="F173" s="11">
        <v>0.241956154312785</v>
      </c>
      <c r="G173" s="11">
        <v>0.24074748945208899</v>
      </c>
      <c r="H173" s="11">
        <v>0.31350873904638399</v>
      </c>
      <c r="I173" s="11">
        <v>0.26619594101628302</v>
      </c>
    </row>
    <row r="174" spans="2:9" x14ac:dyDescent="0.35">
      <c r="B174" t="s">
        <v>109</v>
      </c>
      <c r="C174" s="11">
        <v>0.65872606613958595</v>
      </c>
      <c r="D174" s="11">
        <v>0.70699501615914795</v>
      </c>
      <c r="E174" s="11">
        <v>0.71040704309930403</v>
      </c>
      <c r="F174" s="11">
        <v>0.672231760914209</v>
      </c>
      <c r="G174" s="11">
        <v>0.60133898312717704</v>
      </c>
      <c r="H174" s="11">
        <v>0.62804510664693602</v>
      </c>
      <c r="I174" s="11">
        <v>0.60432740026984899</v>
      </c>
    </row>
    <row r="175" spans="2:9" x14ac:dyDescent="0.35">
      <c r="B175" t="s">
        <v>110</v>
      </c>
      <c r="C175" s="11">
        <v>2.8264637258917501E-2</v>
      </c>
      <c r="D175" s="11">
        <v>0</v>
      </c>
      <c r="E175" s="11">
        <v>1.27501539581005E-2</v>
      </c>
      <c r="F175" s="11">
        <v>3.7949824564943301E-2</v>
      </c>
      <c r="G175" s="11">
        <v>4.5696157189329699E-2</v>
      </c>
      <c r="H175" s="11">
        <v>2.6368426025966701E-2</v>
      </c>
      <c r="I175" s="11">
        <v>4.88947798037579E-2</v>
      </c>
    </row>
    <row r="176" spans="2:9" x14ac:dyDescent="0.35">
      <c r="B176" t="s">
        <v>111</v>
      </c>
      <c r="C176" s="11">
        <v>2.4388257303192499E-2</v>
      </c>
      <c r="D176" s="11">
        <v>1.9618047368906499E-2</v>
      </c>
      <c r="E176" s="11">
        <v>1.7847876390433601E-2</v>
      </c>
      <c r="F176" s="11">
        <v>1.06298473151684E-2</v>
      </c>
      <c r="G176" s="11">
        <v>4.52981291788064E-2</v>
      </c>
      <c r="H176" s="11">
        <v>0</v>
      </c>
      <c r="I176" s="11">
        <v>3.9002912295092403E-2</v>
      </c>
    </row>
    <row r="177" spans="2:9" x14ac:dyDescent="0.35">
      <c r="B177" t="s">
        <v>112</v>
      </c>
      <c r="C177" s="11">
        <v>2.2222624669846001E-2</v>
      </c>
      <c r="D177" s="11">
        <v>1.3227186891754899E-2</v>
      </c>
      <c r="E177" s="11">
        <v>6.7765193503366702E-3</v>
      </c>
      <c r="F177" s="11">
        <v>3.032841187558E-2</v>
      </c>
      <c r="G177" s="11">
        <v>6.1605682767843097E-2</v>
      </c>
      <c r="H177" s="11">
        <v>0</v>
      </c>
      <c r="I177" s="11">
        <v>1.2967371102050601E-2</v>
      </c>
    </row>
    <row r="178" spans="2:9" x14ac:dyDescent="0.35">
      <c r="B178" t="s">
        <v>113</v>
      </c>
      <c r="C178" s="11">
        <v>1.6766434787318901E-2</v>
      </c>
      <c r="D178" s="11">
        <v>1.28656044193621E-2</v>
      </c>
      <c r="E178" s="11">
        <v>2.1688877059349201E-2</v>
      </c>
      <c r="F178" s="11">
        <v>6.9040010173144102E-3</v>
      </c>
      <c r="G178" s="11">
        <v>5.3135582847549899E-3</v>
      </c>
      <c r="H178" s="11">
        <v>3.20777282807133E-2</v>
      </c>
      <c r="I178" s="11">
        <v>2.8611595512966999E-2</v>
      </c>
    </row>
    <row r="179" spans="2:9" x14ac:dyDescent="0.35">
      <c r="C179" s="11"/>
      <c r="D179" s="11"/>
      <c r="E179" s="11"/>
      <c r="F179" s="11"/>
      <c r="G179" s="11"/>
      <c r="H179" s="11"/>
      <c r="I179" s="11"/>
    </row>
    <row r="180" spans="2:9" x14ac:dyDescent="0.35">
      <c r="B180" s="2" t="s">
        <v>502</v>
      </c>
      <c r="C180" s="11"/>
      <c r="D180" s="11"/>
      <c r="E180" s="11"/>
      <c r="F180" s="11"/>
      <c r="G180" s="11"/>
      <c r="H180" s="11"/>
      <c r="I180" s="11"/>
    </row>
    <row r="181" spans="2:9" x14ac:dyDescent="0.35">
      <c r="B181" s="20" t="s">
        <v>500</v>
      </c>
      <c r="C181" s="11"/>
      <c r="D181" s="11"/>
      <c r="E181" s="11"/>
      <c r="F181" s="11"/>
      <c r="G181" s="11"/>
      <c r="H181" s="11"/>
      <c r="I181" s="11"/>
    </row>
    <row r="182" spans="2:9" x14ac:dyDescent="0.35">
      <c r="B182" t="s">
        <v>108</v>
      </c>
      <c r="C182" s="11">
        <v>0.25110130379953999</v>
      </c>
      <c r="D182" s="11">
        <v>0.23840675014391799</v>
      </c>
      <c r="E182" s="11">
        <v>0.27165530704292101</v>
      </c>
      <c r="F182" s="11">
        <v>0.209049774868722</v>
      </c>
      <c r="G182" s="11">
        <v>0.24914495695511901</v>
      </c>
      <c r="H182" s="11">
        <v>0.21785343967489701</v>
      </c>
      <c r="I182" s="11">
        <v>0.28896472624002201</v>
      </c>
    </row>
    <row r="183" spans="2:9" x14ac:dyDescent="0.35">
      <c r="B183" t="s">
        <v>109</v>
      </c>
      <c r="C183" s="11">
        <v>0.55920150571835903</v>
      </c>
      <c r="D183" s="11">
        <v>0.69226585336238899</v>
      </c>
      <c r="E183" s="11">
        <v>0.55850090785689199</v>
      </c>
      <c r="F183" s="11">
        <v>0.77110535650825296</v>
      </c>
      <c r="G183" s="11">
        <v>0.39180479919986799</v>
      </c>
      <c r="H183" s="11">
        <v>0.78214656032510299</v>
      </c>
      <c r="I183" s="11">
        <v>0.44750985010718097</v>
      </c>
    </row>
    <row r="184" spans="2:9" x14ac:dyDescent="0.35">
      <c r="B184" t="s">
        <v>110</v>
      </c>
      <c r="C184" s="11">
        <v>4.2759743326741102E-2</v>
      </c>
      <c r="D184" s="11">
        <v>3.5325197599918201E-2</v>
      </c>
      <c r="E184" s="11">
        <v>4.2154043500003999E-2</v>
      </c>
      <c r="F184" s="11">
        <v>1.98448686230254E-2</v>
      </c>
      <c r="G184" s="11">
        <v>3.6819706957680401E-2</v>
      </c>
      <c r="H184" s="11">
        <v>0</v>
      </c>
      <c r="I184" s="11">
        <v>8.4422689601095294E-2</v>
      </c>
    </row>
    <row r="185" spans="2:9" x14ac:dyDescent="0.35">
      <c r="B185" t="s">
        <v>111</v>
      </c>
      <c r="C185" s="11">
        <v>5.5758966577591197E-2</v>
      </c>
      <c r="D185" s="11">
        <v>3.4002198893775197E-2</v>
      </c>
      <c r="E185" s="11">
        <v>2.1731719858660899E-2</v>
      </c>
      <c r="F185" s="11">
        <v>0</v>
      </c>
      <c r="G185" s="11">
        <v>0.117172093631565</v>
      </c>
      <c r="H185" s="11">
        <v>0</v>
      </c>
      <c r="I185" s="11">
        <v>7.7156465304246497E-2</v>
      </c>
    </row>
    <row r="186" spans="2:9" x14ac:dyDescent="0.35">
      <c r="B186" t="s">
        <v>112</v>
      </c>
      <c r="C186" s="11">
        <v>6.9001074975990506E-2</v>
      </c>
      <c r="D186" s="11">
        <v>0</v>
      </c>
      <c r="E186" s="11">
        <v>5.0023561968079597E-2</v>
      </c>
      <c r="F186" s="11">
        <v>0</v>
      </c>
      <c r="G186" s="11">
        <v>0.205058443255768</v>
      </c>
      <c r="H186" s="11">
        <v>0</v>
      </c>
      <c r="I186" s="11">
        <v>3.6797043490734899E-2</v>
      </c>
    </row>
    <row r="187" spans="2:9" x14ac:dyDescent="0.35">
      <c r="B187" t="s">
        <v>113</v>
      </c>
      <c r="C187" s="11">
        <v>2.2177405601778302E-2</v>
      </c>
      <c r="D187" s="11">
        <v>0</v>
      </c>
      <c r="E187" s="11">
        <v>5.5934459773442802E-2</v>
      </c>
      <c r="F187" s="11">
        <v>0</v>
      </c>
      <c r="G187" s="11">
        <v>0</v>
      </c>
      <c r="H187" s="11">
        <v>0</v>
      </c>
      <c r="I187" s="11">
        <v>6.5149225256719998E-2</v>
      </c>
    </row>
    <row r="188" spans="2:9" x14ac:dyDescent="0.35">
      <c r="C188" s="11"/>
      <c r="D188" s="11"/>
      <c r="E188" s="11"/>
      <c r="F188" s="11"/>
      <c r="G188" s="11"/>
      <c r="H188" s="11"/>
      <c r="I188" s="11"/>
    </row>
    <row r="189" spans="2:9" x14ac:dyDescent="0.35">
      <c r="B189" s="2" t="s">
        <v>491</v>
      </c>
      <c r="C189" s="11"/>
      <c r="D189" s="11"/>
      <c r="E189" s="11"/>
      <c r="F189" s="11"/>
      <c r="G189" s="11"/>
      <c r="H189" s="11"/>
      <c r="I189" s="11"/>
    </row>
    <row r="190" spans="2:9" x14ac:dyDescent="0.35">
      <c r="B190" s="20" t="s">
        <v>501</v>
      </c>
      <c r="C190" s="11"/>
      <c r="D190" s="11"/>
      <c r="E190" s="11"/>
      <c r="F190" s="11"/>
      <c r="G190" s="11"/>
      <c r="H190" s="11"/>
      <c r="I190" s="11"/>
    </row>
    <row r="191" spans="2:9" x14ac:dyDescent="0.35">
      <c r="B191" t="s">
        <v>108</v>
      </c>
      <c r="C191" s="11">
        <v>0.19155337139153999</v>
      </c>
      <c r="D191" s="11">
        <v>0.26841593466430103</v>
      </c>
      <c r="E191" s="11">
        <v>0</v>
      </c>
      <c r="F191" s="11">
        <v>0.12727004865910099</v>
      </c>
      <c r="G191" s="11">
        <v>0.106653098385738</v>
      </c>
      <c r="H191" s="11">
        <v>1</v>
      </c>
      <c r="I191" s="11">
        <v>0.319413449632371</v>
      </c>
    </row>
    <row r="192" spans="2:9" x14ac:dyDescent="0.35">
      <c r="B192" t="s">
        <v>109</v>
      </c>
      <c r="C192" s="11">
        <v>0.50470591637286499</v>
      </c>
      <c r="D192" s="11">
        <v>0.67404280188224897</v>
      </c>
      <c r="E192" s="11">
        <v>0.39649786702844803</v>
      </c>
      <c r="F192" s="11">
        <v>0.87272995134089904</v>
      </c>
      <c r="G192" s="11">
        <v>0.47717673579199799</v>
      </c>
      <c r="H192" s="11">
        <v>0</v>
      </c>
      <c r="I192" s="11">
        <v>0.36625007240566598</v>
      </c>
    </row>
    <row r="193" spans="2:9" x14ac:dyDescent="0.35">
      <c r="B193" t="s">
        <v>110</v>
      </c>
      <c r="C193" s="11">
        <v>6.7298712117170006E-2</v>
      </c>
      <c r="D193" s="11">
        <v>0</v>
      </c>
      <c r="E193" s="11">
        <v>0.242384209032665</v>
      </c>
      <c r="F193" s="11">
        <v>0</v>
      </c>
      <c r="G193" s="11">
        <v>0</v>
      </c>
      <c r="H193" s="11">
        <v>0</v>
      </c>
      <c r="I193" s="11">
        <v>0.13919733066208101</v>
      </c>
    </row>
    <row r="194" spans="2:9" x14ac:dyDescent="0.35">
      <c r="B194" t="s">
        <v>111</v>
      </c>
      <c r="C194" s="11">
        <v>0.127074429542644</v>
      </c>
      <c r="D194" s="11">
        <v>0</v>
      </c>
      <c r="E194" s="11">
        <v>0.11677853984216199</v>
      </c>
      <c r="F194" s="11">
        <v>0</v>
      </c>
      <c r="G194" s="11">
        <v>0.25312196395151798</v>
      </c>
      <c r="H194" s="11">
        <v>0</v>
      </c>
      <c r="I194" s="11">
        <v>0.12830797003622399</v>
      </c>
    </row>
    <row r="195" spans="2:9" x14ac:dyDescent="0.35">
      <c r="B195" t="s">
        <v>112</v>
      </c>
      <c r="C195" s="11">
        <v>9.5669826322297105E-2</v>
      </c>
      <c r="D195" s="11">
        <v>5.75412634534503E-2</v>
      </c>
      <c r="E195" s="11">
        <v>0.150597121399423</v>
      </c>
      <c r="F195" s="11">
        <v>0</v>
      </c>
      <c r="G195" s="11">
        <v>0.16304820187074701</v>
      </c>
      <c r="H195" s="11">
        <v>0</v>
      </c>
      <c r="I195" s="11">
        <v>4.6831177263658097E-2</v>
      </c>
    </row>
    <row r="196" spans="2:9" x14ac:dyDescent="0.35">
      <c r="B196" t="s">
        <v>113</v>
      </c>
      <c r="C196" s="11">
        <v>1.3697744253483799E-2</v>
      </c>
      <c r="D196" s="11">
        <v>0</v>
      </c>
      <c r="E196" s="11">
        <v>9.3742262697301501E-2</v>
      </c>
      <c r="F196" s="11">
        <v>0</v>
      </c>
      <c r="G196" s="11">
        <v>0</v>
      </c>
      <c r="H196" s="11">
        <v>0</v>
      </c>
      <c r="I196" s="11">
        <v>0</v>
      </c>
    </row>
    <row r="197" spans="2:9" x14ac:dyDescent="0.35">
      <c r="C197" s="11"/>
      <c r="D197" s="11"/>
      <c r="E197" s="11"/>
      <c r="F197" s="11"/>
      <c r="G197" s="11"/>
      <c r="H197" s="11"/>
      <c r="I197" s="11"/>
    </row>
    <row r="198" spans="2:9" x14ac:dyDescent="0.35">
      <c r="B198" s="2" t="s">
        <v>128</v>
      </c>
      <c r="C198" s="11"/>
      <c r="D198" s="11"/>
      <c r="E198" s="11"/>
      <c r="F198" s="11"/>
      <c r="G198" s="11"/>
      <c r="H198" s="11"/>
      <c r="I198" s="11"/>
    </row>
    <row r="199" spans="2:9" x14ac:dyDescent="0.35">
      <c r="B199" s="20" t="s">
        <v>496</v>
      </c>
      <c r="C199" s="11"/>
      <c r="D199" s="11"/>
      <c r="E199" s="11"/>
      <c r="F199" s="11"/>
      <c r="G199" s="11"/>
      <c r="H199" s="11"/>
      <c r="I199" s="11"/>
    </row>
    <row r="200" spans="2:9" x14ac:dyDescent="0.35">
      <c r="B200" t="s">
        <v>115</v>
      </c>
      <c r="C200" s="11">
        <v>0.53904400606246095</v>
      </c>
      <c r="D200" s="11">
        <v>0.60431801978657596</v>
      </c>
      <c r="E200" s="11">
        <v>0.54496173362197098</v>
      </c>
      <c r="F200" s="11">
        <v>0.53534267849916295</v>
      </c>
      <c r="G200" s="11">
        <v>0.47872641005853001</v>
      </c>
      <c r="H200" s="11">
        <v>0.59457074427067103</v>
      </c>
      <c r="I200" s="11">
        <v>0.50408239587029102</v>
      </c>
    </row>
    <row r="201" spans="2:9" x14ac:dyDescent="0.35">
      <c r="B201" t="s">
        <v>116</v>
      </c>
      <c r="C201" s="11">
        <v>0.363885838186154</v>
      </c>
      <c r="D201" s="11">
        <v>0.41772179691913802</v>
      </c>
      <c r="E201" s="11">
        <v>0.305491271684659</v>
      </c>
      <c r="F201" s="11">
        <v>0.38989659543406402</v>
      </c>
      <c r="G201" s="11">
        <v>0.42180972682513901</v>
      </c>
      <c r="H201" s="11">
        <v>0.36586249739535698</v>
      </c>
      <c r="I201" s="11">
        <v>0.301275639808193</v>
      </c>
    </row>
    <row r="202" spans="2:9" x14ac:dyDescent="0.35">
      <c r="B202" t="s">
        <v>117</v>
      </c>
      <c r="C202" s="11">
        <v>0.28393016094127899</v>
      </c>
      <c r="D202" s="11">
        <v>0.275698432522548</v>
      </c>
      <c r="E202" s="11">
        <v>0.24692091027859001</v>
      </c>
      <c r="F202" s="11">
        <v>0.29155800323680697</v>
      </c>
      <c r="G202" s="11">
        <v>0.34130574622105098</v>
      </c>
      <c r="H202" s="11">
        <v>0.24756286012995801</v>
      </c>
      <c r="I202" s="11">
        <v>0.28920205584373698</v>
      </c>
    </row>
    <row r="203" spans="2:9" x14ac:dyDescent="0.35">
      <c r="B203" t="s">
        <v>118</v>
      </c>
      <c r="C203" s="11">
        <v>0.24656980062127401</v>
      </c>
      <c r="D203" s="11">
        <v>0.28142678833610502</v>
      </c>
      <c r="E203" s="11">
        <v>0.236811985178835</v>
      </c>
      <c r="F203" s="11">
        <v>0.28247981495708002</v>
      </c>
      <c r="G203" s="11">
        <v>0.26366836217968798</v>
      </c>
      <c r="H203" s="11">
        <v>0.26419500580011501</v>
      </c>
      <c r="I203" s="11">
        <v>0.170332178558743</v>
      </c>
    </row>
    <row r="204" spans="2:9" x14ac:dyDescent="0.35">
      <c r="B204" t="s">
        <v>119</v>
      </c>
      <c r="C204" s="11">
        <v>0.20286228035488901</v>
      </c>
      <c r="D204" s="11">
        <v>0.20203216131260601</v>
      </c>
      <c r="E204" s="11">
        <v>0.16315760326631601</v>
      </c>
      <c r="F204" s="11">
        <v>0.159399498999161</v>
      </c>
      <c r="G204" s="11">
        <v>0.33299981153490099</v>
      </c>
      <c r="H204" s="11">
        <v>0.18325683857723299</v>
      </c>
      <c r="I204" s="11">
        <v>0.18643635380901399</v>
      </c>
    </row>
    <row r="205" spans="2:9" x14ac:dyDescent="0.35">
      <c r="B205" t="s">
        <v>120</v>
      </c>
      <c r="C205" s="11">
        <v>0.16911096323878699</v>
      </c>
      <c r="D205" s="11">
        <v>0.20646094455340899</v>
      </c>
      <c r="E205" s="11">
        <v>0.172523672311124</v>
      </c>
      <c r="F205" s="11">
        <v>0.156316720414549</v>
      </c>
      <c r="G205" s="11">
        <v>0.18635763112644699</v>
      </c>
      <c r="H205" s="11">
        <v>0.190321260270503</v>
      </c>
      <c r="I205" s="11">
        <v>0.121561767176422</v>
      </c>
    </row>
    <row r="206" spans="2:9" x14ac:dyDescent="0.35">
      <c r="B206" t="s">
        <v>121</v>
      </c>
      <c r="C206" s="11">
        <v>0.15511460613446901</v>
      </c>
      <c r="D206" s="11">
        <v>0.16426864552699999</v>
      </c>
      <c r="E206" s="11">
        <v>0.12679419739438499</v>
      </c>
      <c r="F206" s="11">
        <v>0.14507034137018901</v>
      </c>
      <c r="G206" s="11">
        <v>0.24146619507901501</v>
      </c>
      <c r="H206" s="11">
        <v>0.197463378273603</v>
      </c>
      <c r="I206" s="11">
        <v>9.7541735799444196E-2</v>
      </c>
    </row>
    <row r="207" spans="2:9" x14ac:dyDescent="0.35">
      <c r="B207" t="s">
        <v>122</v>
      </c>
      <c r="C207" s="11">
        <v>0.12158569034210701</v>
      </c>
      <c r="D207" s="11">
        <v>9.9267981008791001E-2</v>
      </c>
      <c r="E207" s="11">
        <v>5.8169908647529203E-2</v>
      </c>
      <c r="F207" s="11">
        <v>0.15435587632442499</v>
      </c>
      <c r="G207" s="11">
        <v>0.26490134765379802</v>
      </c>
      <c r="H207" s="11">
        <v>4.5209988444191399E-2</v>
      </c>
      <c r="I207" s="11">
        <v>8.8971621513457499E-2</v>
      </c>
    </row>
    <row r="208" spans="2:9" x14ac:dyDescent="0.35">
      <c r="B208" t="s">
        <v>123</v>
      </c>
      <c r="C208" s="11">
        <v>5.0695803183070202E-2</v>
      </c>
      <c r="D208" s="11">
        <v>4.8570356469121702E-2</v>
      </c>
      <c r="E208" s="11">
        <v>6.8771808479775806E-2</v>
      </c>
      <c r="F208" s="11">
        <v>5.8953141363149997E-2</v>
      </c>
      <c r="G208" s="11">
        <v>1.4144633400481801E-2</v>
      </c>
      <c r="H208" s="11">
        <v>4.0620917528936699E-2</v>
      </c>
      <c r="I208" s="11">
        <v>6.0557414102668301E-2</v>
      </c>
    </row>
    <row r="209" spans="2:9" x14ac:dyDescent="0.35">
      <c r="B209" t="s">
        <v>124</v>
      </c>
      <c r="C209" s="11">
        <v>3.89060549862104E-2</v>
      </c>
      <c r="D209" s="11">
        <v>1.75916340725049E-2</v>
      </c>
      <c r="E209" s="11">
        <v>3.7231217157785601E-2</v>
      </c>
      <c r="F209" s="11">
        <v>2.8648466083395201E-2</v>
      </c>
      <c r="G209" s="11">
        <v>9.0371385510119806E-2</v>
      </c>
      <c r="H209" s="11">
        <v>2.76503684410855E-2</v>
      </c>
      <c r="I209" s="11">
        <v>3.2387570785756499E-2</v>
      </c>
    </row>
    <row r="210" spans="2:9" x14ac:dyDescent="0.35">
      <c r="B210" t="s">
        <v>125</v>
      </c>
      <c r="C210" s="11">
        <v>3.7955542247684299E-2</v>
      </c>
      <c r="D210" s="11">
        <v>3.9422934802533401E-2</v>
      </c>
      <c r="E210" s="11">
        <v>4.6426309891274803E-2</v>
      </c>
      <c r="F210" s="11">
        <v>4.7473832746827302E-2</v>
      </c>
      <c r="G210" s="11">
        <v>1.3149010297712401E-2</v>
      </c>
      <c r="H210" s="11">
        <v>2.6522247827104599E-2</v>
      </c>
      <c r="I210" s="11">
        <v>4.3973966628342298E-2</v>
      </c>
    </row>
    <row r="211" spans="2:9" x14ac:dyDescent="0.35">
      <c r="B211" t="s">
        <v>126</v>
      </c>
      <c r="C211" s="11">
        <v>2.1359846748697599E-2</v>
      </c>
      <c r="D211" s="11">
        <v>7.4753554007111504E-3</v>
      </c>
      <c r="E211" s="11">
        <v>1.92132351476022E-2</v>
      </c>
      <c r="F211" s="11">
        <v>2.1318848457999601E-2</v>
      </c>
      <c r="G211" s="11">
        <v>5.9821349819277198E-3</v>
      </c>
      <c r="H211" s="11">
        <v>2.54450968049174E-2</v>
      </c>
      <c r="I211" s="11">
        <v>4.6798064577647902E-2</v>
      </c>
    </row>
    <row r="212" spans="2:9" x14ac:dyDescent="0.35">
      <c r="B212" t="s">
        <v>127</v>
      </c>
      <c r="C212" s="11">
        <v>4.7119975053980502E-2</v>
      </c>
      <c r="D212" s="11">
        <v>6.7570041299862493E-2</v>
      </c>
      <c r="E212" s="11">
        <v>6.2093242933653703E-2</v>
      </c>
      <c r="F212" s="11">
        <v>5.4968031233202201E-2</v>
      </c>
      <c r="G212" s="11">
        <v>1.19999176943577E-2</v>
      </c>
      <c r="H212" s="11">
        <v>6.3220392195512107E-2</v>
      </c>
      <c r="I212" s="11">
        <v>2.8377590770815999E-2</v>
      </c>
    </row>
    <row r="213" spans="2:9" x14ac:dyDescent="0.35">
      <c r="C213" s="11"/>
      <c r="D213" s="11"/>
      <c r="E213" s="11"/>
      <c r="F213" s="11"/>
      <c r="G213" s="11"/>
      <c r="H213" s="11"/>
      <c r="I213" s="11"/>
    </row>
    <row r="214" spans="2:9" x14ac:dyDescent="0.35">
      <c r="B214" s="2" t="s">
        <v>133</v>
      </c>
      <c r="C214" s="11"/>
      <c r="D214" s="11"/>
      <c r="E214" s="11"/>
      <c r="F214" s="11"/>
      <c r="G214" s="11"/>
      <c r="H214" s="11"/>
      <c r="I214" s="11"/>
    </row>
    <row r="215" spans="2:9" x14ac:dyDescent="0.35">
      <c r="B215" s="20" t="s">
        <v>26</v>
      </c>
      <c r="C215" s="11"/>
      <c r="D215" s="11"/>
      <c r="E215" s="11"/>
      <c r="F215" s="11"/>
      <c r="G215" s="11"/>
      <c r="H215" s="11"/>
      <c r="I215" s="11"/>
    </row>
    <row r="216" spans="2:9" x14ac:dyDescent="0.35">
      <c r="B216" t="s">
        <v>129</v>
      </c>
      <c r="C216" s="11">
        <v>0.54091755540008102</v>
      </c>
      <c r="D216" s="11">
        <v>0.68065780724533498</v>
      </c>
      <c r="E216" s="11">
        <v>0.45841556580571702</v>
      </c>
      <c r="F216" s="11">
        <v>0.64856808766802698</v>
      </c>
      <c r="G216" s="11">
        <v>0.60953361123288796</v>
      </c>
      <c r="H216" s="11">
        <v>0.60239062290646805</v>
      </c>
      <c r="I216" s="11">
        <v>0.32042112141451901</v>
      </c>
    </row>
    <row r="217" spans="2:9" x14ac:dyDescent="0.35">
      <c r="B217" t="s">
        <v>130</v>
      </c>
      <c r="C217" s="11">
        <v>0.27913071083931401</v>
      </c>
      <c r="D217" s="11">
        <v>0.22743562059153799</v>
      </c>
      <c r="E217" s="11">
        <v>0.30204902633404301</v>
      </c>
      <c r="F217" s="11">
        <v>0.23329812080694401</v>
      </c>
      <c r="G217" s="11">
        <v>0.26005050294187598</v>
      </c>
      <c r="H217" s="11">
        <v>0.27736133655942802</v>
      </c>
      <c r="I217" s="11">
        <v>0.36071086105005401</v>
      </c>
    </row>
    <row r="218" spans="2:9" x14ac:dyDescent="0.35">
      <c r="B218" t="s">
        <v>131</v>
      </c>
      <c r="C218" s="11">
        <v>9.5063703421259693E-2</v>
      </c>
      <c r="D218" s="11">
        <v>5.63739148737675E-2</v>
      </c>
      <c r="E218" s="11">
        <v>0.12067105279899799</v>
      </c>
      <c r="F218" s="11">
        <v>7.2460469822996004E-2</v>
      </c>
      <c r="G218" s="11">
        <v>7.6403822454183104E-2</v>
      </c>
      <c r="H218" s="11">
        <v>4.9583425069379697E-2</v>
      </c>
      <c r="I218" s="11">
        <v>0.15774782373976901</v>
      </c>
    </row>
    <row r="219" spans="2:9" x14ac:dyDescent="0.35">
      <c r="B219" t="s">
        <v>132</v>
      </c>
      <c r="C219" s="11">
        <v>6.4359446021547403E-2</v>
      </c>
      <c r="D219" s="11">
        <v>2.86096957798921E-2</v>
      </c>
      <c r="E219" s="11">
        <v>0.108873261577555</v>
      </c>
      <c r="F219" s="11">
        <v>3.6822423303780001E-2</v>
      </c>
      <c r="G219" s="11">
        <v>4.1813700011395102E-2</v>
      </c>
      <c r="H219" s="11">
        <v>6.3014667749922898E-2</v>
      </c>
      <c r="I219" s="11">
        <v>9.6255150192761804E-2</v>
      </c>
    </row>
    <row r="220" spans="2:9" x14ac:dyDescent="0.35">
      <c r="B220" t="s">
        <v>49</v>
      </c>
      <c r="C220" s="11">
        <v>2.05285843177982E-2</v>
      </c>
      <c r="D220" s="11">
        <v>6.9229615094669097E-3</v>
      </c>
      <c r="E220" s="11">
        <v>9.9910934836867707E-3</v>
      </c>
      <c r="F220" s="11">
        <v>8.8508983982530202E-3</v>
      </c>
      <c r="G220" s="11">
        <v>1.2198363359658E-2</v>
      </c>
      <c r="H220" s="11">
        <v>7.64994771480131E-3</v>
      </c>
      <c r="I220" s="11">
        <v>6.4865043602896105E-2</v>
      </c>
    </row>
    <row r="221" spans="2:9" x14ac:dyDescent="0.35">
      <c r="C221" s="11"/>
      <c r="D221" s="11"/>
      <c r="E221" s="11"/>
      <c r="F221" s="11"/>
      <c r="G221" s="11"/>
      <c r="H221" s="11"/>
      <c r="I221" s="11"/>
    </row>
    <row r="222" spans="2:9" x14ac:dyDescent="0.35">
      <c r="B222" s="2" t="s">
        <v>142</v>
      </c>
      <c r="C222" s="11"/>
      <c r="D222" s="11"/>
      <c r="E222" s="11"/>
      <c r="F222" s="11"/>
      <c r="G222" s="11"/>
      <c r="H222" s="11"/>
      <c r="I222" s="11"/>
    </row>
    <row r="223" spans="2:9" x14ac:dyDescent="0.35">
      <c r="B223" s="20" t="s">
        <v>503</v>
      </c>
      <c r="C223" s="11"/>
      <c r="D223" s="11"/>
      <c r="E223" s="11"/>
      <c r="F223" s="11"/>
      <c r="G223" s="11"/>
      <c r="H223" s="11"/>
      <c r="I223" s="11"/>
    </row>
    <row r="224" spans="2:9" x14ac:dyDescent="0.35">
      <c r="B224" t="s">
        <v>134</v>
      </c>
      <c r="C224" s="11">
        <v>0.29780097776215902</v>
      </c>
      <c r="D224" s="11">
        <v>0.302942228467452</v>
      </c>
      <c r="E224" s="11">
        <v>0.34305071645739899</v>
      </c>
      <c r="F224" s="11">
        <v>0.36663725714453499</v>
      </c>
      <c r="G224" s="11">
        <v>0.30039451965413899</v>
      </c>
      <c r="H224" s="11">
        <v>0.176395856066593</v>
      </c>
      <c r="I224" s="11">
        <v>0.22890927520733301</v>
      </c>
    </row>
    <row r="225" spans="2:9" x14ac:dyDescent="0.35">
      <c r="B225" t="s">
        <v>135</v>
      </c>
      <c r="C225" s="11">
        <v>0.29733158818497402</v>
      </c>
      <c r="D225" s="11">
        <v>0.36028970970505297</v>
      </c>
      <c r="E225" s="11">
        <v>0.29828582208119497</v>
      </c>
      <c r="F225" s="11">
        <v>0.360969240028298</v>
      </c>
      <c r="G225" s="11">
        <v>0.32934415559313701</v>
      </c>
      <c r="H225" s="11">
        <v>0.19050689630151799</v>
      </c>
      <c r="I225" s="11">
        <v>0.19689156146102399</v>
      </c>
    </row>
    <row r="226" spans="2:9" x14ac:dyDescent="0.35">
      <c r="B226" t="s">
        <v>136</v>
      </c>
      <c r="C226" s="11">
        <v>0.26768313322054499</v>
      </c>
      <c r="D226" s="11">
        <v>0.319889379548288</v>
      </c>
      <c r="E226" s="11">
        <v>0.29195752002029701</v>
      </c>
      <c r="F226" s="11">
        <v>0.25897608136653499</v>
      </c>
      <c r="G226" s="11">
        <v>0.30061850490349801</v>
      </c>
      <c r="H226" s="11">
        <v>0.18057744316627</v>
      </c>
      <c r="I226" s="11">
        <v>0.21252078524092599</v>
      </c>
    </row>
    <row r="227" spans="2:9" x14ac:dyDescent="0.35">
      <c r="B227" t="s">
        <v>137</v>
      </c>
      <c r="C227" s="11">
        <v>0.21307030072866401</v>
      </c>
      <c r="D227" s="11">
        <v>0.24740158700864601</v>
      </c>
      <c r="E227" s="11">
        <v>0.198195418557714</v>
      </c>
      <c r="F227" s="11">
        <v>0.24193846544691</v>
      </c>
      <c r="G227" s="11">
        <v>0.243348002812801</v>
      </c>
      <c r="H227" s="11">
        <v>0.16751530619333799</v>
      </c>
      <c r="I227" s="11">
        <v>0.16490858787938101</v>
      </c>
    </row>
    <row r="228" spans="2:9" x14ac:dyDescent="0.35">
      <c r="B228" t="s">
        <v>138</v>
      </c>
      <c r="C228" s="11">
        <v>0.207222182455047</v>
      </c>
      <c r="D228" s="11">
        <v>0.193362913792024</v>
      </c>
      <c r="E228" s="11">
        <v>0.25065892857493599</v>
      </c>
      <c r="F228" s="11">
        <v>0.26640641058110898</v>
      </c>
      <c r="G228" s="11">
        <v>0.24907973617212401</v>
      </c>
      <c r="H228" s="11">
        <v>6.7897021224702606E-2</v>
      </c>
      <c r="I228" s="11">
        <v>0.14475530085680399</v>
      </c>
    </row>
    <row r="229" spans="2:9" x14ac:dyDescent="0.35">
      <c r="B229" t="s">
        <v>139</v>
      </c>
      <c r="C229" s="11">
        <v>0.20491915359142299</v>
      </c>
      <c r="D229" s="11">
        <v>0.22075301290167099</v>
      </c>
      <c r="E229" s="11">
        <v>0.225050156788386</v>
      </c>
      <c r="F229" s="11">
        <v>0.23762253290810101</v>
      </c>
      <c r="G229" s="11">
        <v>0.25597566069422401</v>
      </c>
      <c r="H229" s="11">
        <v>0.117395547907563</v>
      </c>
      <c r="I229" s="11">
        <v>0.13533149117214399</v>
      </c>
    </row>
    <row r="230" spans="2:9" x14ac:dyDescent="0.35">
      <c r="B230" t="s">
        <v>140</v>
      </c>
      <c r="C230" s="11">
        <v>0.189643576828742</v>
      </c>
      <c r="D230" s="11">
        <v>0.18720822085366101</v>
      </c>
      <c r="E230" s="11">
        <v>0.19209091895903599</v>
      </c>
      <c r="F230" s="11">
        <v>0.116616002412439</v>
      </c>
      <c r="G230" s="11">
        <v>0.27423951727344298</v>
      </c>
      <c r="H230" s="11">
        <v>0.16932728056601601</v>
      </c>
      <c r="I230" s="11">
        <v>0.20240829400649801</v>
      </c>
    </row>
    <row r="231" spans="2:9" x14ac:dyDescent="0.35">
      <c r="B231" t="s">
        <v>141</v>
      </c>
      <c r="C231" s="11">
        <v>0.11369194747174401</v>
      </c>
      <c r="D231" s="11">
        <v>0.13459304372759101</v>
      </c>
      <c r="E231" s="11">
        <v>8.4953846597240895E-2</v>
      </c>
      <c r="F231" s="11">
        <v>4.2003376819205303E-2</v>
      </c>
      <c r="G231" s="11">
        <v>5.5218654431215097E-2</v>
      </c>
      <c r="H231" s="11">
        <v>0.38366343475603898</v>
      </c>
      <c r="I231" s="11">
        <v>0.123555878111615</v>
      </c>
    </row>
    <row r="232" spans="2:9" x14ac:dyDescent="0.35">
      <c r="B232" t="s">
        <v>127</v>
      </c>
      <c r="C232" s="11">
        <v>4.0942485354522599E-2</v>
      </c>
      <c r="D232" s="11">
        <v>4.93149203233113E-2</v>
      </c>
      <c r="E232" s="11">
        <v>3.9648587660641499E-2</v>
      </c>
      <c r="F232" s="11">
        <v>6.2649494354327706E-2</v>
      </c>
      <c r="G232" s="11">
        <v>1.6819865622469701E-2</v>
      </c>
      <c r="H232" s="11">
        <v>5.1454038965166399E-2</v>
      </c>
      <c r="I232" s="11">
        <v>2.78605946890539E-2</v>
      </c>
    </row>
    <row r="233" spans="2:9" x14ac:dyDescent="0.35">
      <c r="B233" t="s">
        <v>49</v>
      </c>
      <c r="C233" s="11">
        <v>0.14720467784383801</v>
      </c>
      <c r="D233" s="11">
        <v>0.14891825332873401</v>
      </c>
      <c r="E233" s="11">
        <v>0.14775242012750101</v>
      </c>
      <c r="F233" s="11">
        <v>0.135560344878735</v>
      </c>
      <c r="G233" s="11">
        <v>3.7145192435026397E-2</v>
      </c>
      <c r="H233" s="11">
        <v>0.13161646635808799</v>
      </c>
      <c r="I233" s="11">
        <v>0.24715315710576599</v>
      </c>
    </row>
    <row r="234" spans="2:9" x14ac:dyDescent="0.35">
      <c r="C234" s="11"/>
      <c r="D234" s="11"/>
      <c r="E234" s="11"/>
      <c r="F234" s="11"/>
      <c r="G234" s="11"/>
      <c r="H234" s="11"/>
      <c r="I234" s="11"/>
    </row>
    <row r="235" spans="2:9" x14ac:dyDescent="0.35">
      <c r="B235" s="2" t="s">
        <v>148</v>
      </c>
      <c r="C235" s="11"/>
      <c r="D235" s="11"/>
      <c r="E235" s="11"/>
      <c r="F235" s="11"/>
      <c r="G235" s="11"/>
      <c r="H235" s="11"/>
      <c r="I235" s="11"/>
    </row>
    <row r="236" spans="2:9" x14ac:dyDescent="0.35">
      <c r="B236" s="20" t="s">
        <v>26</v>
      </c>
      <c r="C236" s="11"/>
      <c r="D236" s="11"/>
      <c r="E236" s="11"/>
      <c r="F236" s="11"/>
      <c r="G236" s="11"/>
      <c r="H236" s="11"/>
      <c r="I236" s="11"/>
    </row>
    <row r="237" spans="2:9" x14ac:dyDescent="0.35">
      <c r="B237" t="s">
        <v>143</v>
      </c>
      <c r="C237" s="11">
        <v>0.26166051598969903</v>
      </c>
      <c r="D237" s="11">
        <v>0.30914341837213499</v>
      </c>
      <c r="E237" s="11">
        <v>0.22967025199028901</v>
      </c>
      <c r="F237" s="11">
        <v>0.24388464444385399</v>
      </c>
      <c r="G237" s="11">
        <v>0.33200715851898499</v>
      </c>
      <c r="H237" s="11">
        <v>0.25728406519869401</v>
      </c>
      <c r="I237" s="11">
        <v>0.21785322845157801</v>
      </c>
    </row>
    <row r="238" spans="2:9" x14ac:dyDescent="0.35">
      <c r="B238" t="s">
        <v>144</v>
      </c>
      <c r="C238" s="11">
        <v>0.33036695241410402</v>
      </c>
      <c r="D238" s="11">
        <v>0.33066603847037901</v>
      </c>
      <c r="E238" s="11">
        <v>0.34925892237373102</v>
      </c>
      <c r="F238" s="11">
        <v>0.32022410340401403</v>
      </c>
      <c r="G238" s="11">
        <v>0.30857832527582701</v>
      </c>
      <c r="H238" s="11">
        <v>0.32115250745794799</v>
      </c>
      <c r="I238" s="11">
        <v>0.34119855060716298</v>
      </c>
    </row>
    <row r="239" spans="2:9" x14ac:dyDescent="0.35">
      <c r="B239" t="s">
        <v>145</v>
      </c>
      <c r="C239" s="11">
        <v>0.200489655457917</v>
      </c>
      <c r="D239" s="11">
        <v>0.18229726462318899</v>
      </c>
      <c r="E239" s="11">
        <v>0.22210988683892699</v>
      </c>
      <c r="F239" s="11">
        <v>0.196008080952631</v>
      </c>
      <c r="G239" s="11">
        <v>0.177689639564938</v>
      </c>
      <c r="H239" s="11">
        <v>0.19441188580961599</v>
      </c>
      <c r="I239" s="11">
        <v>0.21908283457955299</v>
      </c>
    </row>
    <row r="240" spans="2:9" x14ac:dyDescent="0.35">
      <c r="B240" t="s">
        <v>146</v>
      </c>
      <c r="C240" s="11">
        <v>0.18591717666244201</v>
      </c>
      <c r="D240" s="11">
        <v>0.161165026435067</v>
      </c>
      <c r="E240" s="11">
        <v>0.18243635937602601</v>
      </c>
      <c r="F240" s="11">
        <v>0.22374274753454099</v>
      </c>
      <c r="G240" s="11">
        <v>0.15936807075550799</v>
      </c>
      <c r="H240" s="11">
        <v>0.21057555300568501</v>
      </c>
      <c r="I240" s="11">
        <v>0.18466176982014901</v>
      </c>
    </row>
    <row r="241" spans="2:9" x14ac:dyDescent="0.35">
      <c r="B241" t="s">
        <v>147</v>
      </c>
      <c r="C241" s="11">
        <v>1.24909678965942E-2</v>
      </c>
      <c r="D241" s="11">
        <v>9.6338499807115206E-3</v>
      </c>
      <c r="E241" s="11">
        <v>1.05266890721423E-2</v>
      </c>
      <c r="F241" s="11">
        <v>1.3602557030373601E-2</v>
      </c>
      <c r="G241" s="11">
        <v>9.6414920751336508E-3</v>
      </c>
      <c r="H241" s="11">
        <v>1.2363792372578E-2</v>
      </c>
      <c r="I241" s="11">
        <v>1.7957881385882099E-2</v>
      </c>
    </row>
    <row r="242" spans="2:9" x14ac:dyDescent="0.35">
      <c r="B242" t="s">
        <v>24</v>
      </c>
      <c r="C242" s="11">
        <v>9.0747315792437892E-3</v>
      </c>
      <c r="D242" s="11">
        <v>7.09440211851758E-3</v>
      </c>
      <c r="E242" s="11">
        <v>5.9978903488855104E-3</v>
      </c>
      <c r="F242" s="11">
        <v>2.5378666345862101E-3</v>
      </c>
      <c r="G242" s="11">
        <v>1.27153138096092E-2</v>
      </c>
      <c r="H242" s="11">
        <v>4.2121961554787398E-3</v>
      </c>
      <c r="I242" s="11">
        <v>1.9245735155675601E-2</v>
      </c>
    </row>
    <row r="243" spans="2:9" x14ac:dyDescent="0.35">
      <c r="C243" s="11"/>
      <c r="D243" s="11"/>
      <c r="E243" s="11"/>
      <c r="F243" s="11"/>
      <c r="G243" s="11"/>
      <c r="H243" s="11"/>
      <c r="I243" s="11"/>
    </row>
    <row r="244" spans="2:9" x14ac:dyDescent="0.35">
      <c r="B244" s="2" t="s">
        <v>150</v>
      </c>
      <c r="C244" s="11"/>
      <c r="D244" s="11"/>
      <c r="E244" s="11"/>
      <c r="F244" s="11"/>
      <c r="G244" s="11"/>
      <c r="H244" s="11"/>
      <c r="I244" s="11"/>
    </row>
    <row r="245" spans="2:9" x14ac:dyDescent="0.35">
      <c r="B245" s="20" t="s">
        <v>26</v>
      </c>
      <c r="C245" s="11"/>
      <c r="D245" s="11"/>
      <c r="E245" s="11"/>
      <c r="F245" s="11"/>
      <c r="G245" s="11"/>
      <c r="H245" s="11"/>
      <c r="I245" s="11"/>
    </row>
    <row r="246" spans="2:9" x14ac:dyDescent="0.35">
      <c r="B246" t="s">
        <v>149</v>
      </c>
      <c r="C246" s="11">
        <v>7.7358322060033799E-3</v>
      </c>
      <c r="D246" s="11">
        <v>4.9065367097864999E-3</v>
      </c>
      <c r="E246" s="11">
        <v>1.7631933521328801E-3</v>
      </c>
      <c r="F246" s="11">
        <v>8.6086447600693099E-3</v>
      </c>
      <c r="G246" s="11">
        <v>1.5012866171608699E-2</v>
      </c>
      <c r="H246" s="11">
        <v>8.2172091120602392E-3</v>
      </c>
      <c r="I246" s="11">
        <v>9.6156082377456906E-3</v>
      </c>
    </row>
    <row r="247" spans="2:9" x14ac:dyDescent="0.35">
      <c r="B247" t="s">
        <v>39</v>
      </c>
      <c r="C247" s="11">
        <v>0.103175970906905</v>
      </c>
      <c r="D247" s="11">
        <v>9.1511854319290403E-2</v>
      </c>
      <c r="E247" s="11">
        <v>7.6105827064479104E-2</v>
      </c>
      <c r="F247" s="11">
        <v>0.108606746874918</v>
      </c>
      <c r="G247" s="11">
        <v>0.11310007944290799</v>
      </c>
      <c r="H247" s="11">
        <v>0.13355079411347201</v>
      </c>
      <c r="I247" s="11">
        <v>0.114840180165413</v>
      </c>
    </row>
    <row r="248" spans="2:9" x14ac:dyDescent="0.35">
      <c r="B248" t="s">
        <v>40</v>
      </c>
      <c r="C248" s="11">
        <v>0.27952485611976002</v>
      </c>
      <c r="D248" s="11">
        <v>0.23480359302904499</v>
      </c>
      <c r="E248" s="11">
        <v>0.29345826274813402</v>
      </c>
      <c r="F248" s="11">
        <v>0.28982291614768202</v>
      </c>
      <c r="G248" s="11">
        <v>0.28827873140291399</v>
      </c>
      <c r="H248" s="11">
        <v>0.30338338359444</v>
      </c>
      <c r="I248" s="11">
        <v>0.27983017694856399</v>
      </c>
    </row>
    <row r="249" spans="2:9" x14ac:dyDescent="0.35">
      <c r="B249" t="s">
        <v>41</v>
      </c>
      <c r="C249" s="11">
        <v>0.40634700713322303</v>
      </c>
      <c r="D249" s="11">
        <v>0.45682458569489998</v>
      </c>
      <c r="E249" s="11">
        <v>0.43166569877292699</v>
      </c>
      <c r="F249" s="11">
        <v>0.35436226142719501</v>
      </c>
      <c r="G249" s="11">
        <v>0.40794642586475099</v>
      </c>
      <c r="H249" s="11">
        <v>0.344561139791769</v>
      </c>
      <c r="I249" s="11">
        <v>0.41051373612651398</v>
      </c>
    </row>
    <row r="250" spans="2:9" x14ac:dyDescent="0.35">
      <c r="B250" t="s">
        <v>42</v>
      </c>
      <c r="C250" s="11">
        <v>0.16643082081337501</v>
      </c>
      <c r="D250" s="11">
        <v>0.175730460484813</v>
      </c>
      <c r="E250" s="11">
        <v>0.16015464839024501</v>
      </c>
      <c r="F250" s="11">
        <v>0.19703894196664001</v>
      </c>
      <c r="G250" s="11">
        <v>0.141558037544635</v>
      </c>
      <c r="H250" s="11">
        <v>0.16624514628322101</v>
      </c>
      <c r="I250" s="11">
        <v>0.15345255792395701</v>
      </c>
    </row>
    <row r="251" spans="2:9" x14ac:dyDescent="0.35">
      <c r="B251" t="s">
        <v>105</v>
      </c>
      <c r="C251" s="11">
        <v>3.6785512820734501E-2</v>
      </c>
      <c r="D251" s="11">
        <v>3.6222969762165602E-2</v>
      </c>
      <c r="E251" s="11">
        <v>3.6852369672081497E-2</v>
      </c>
      <c r="F251" s="11">
        <v>4.1560488823496798E-2</v>
      </c>
      <c r="G251" s="11">
        <v>3.4103859573183799E-2</v>
      </c>
      <c r="H251" s="11">
        <v>4.4042327105037797E-2</v>
      </c>
      <c r="I251" s="11">
        <v>3.1747740597806502E-2</v>
      </c>
    </row>
    <row r="252" spans="2:9" x14ac:dyDescent="0.35">
      <c r="C252" s="11"/>
      <c r="D252" s="11"/>
      <c r="E252" s="11"/>
      <c r="F252" s="11"/>
      <c r="G252" s="11"/>
      <c r="H252" s="11"/>
      <c r="I252" s="11"/>
    </row>
    <row r="253" spans="2:9" x14ac:dyDescent="0.35">
      <c r="B253" s="2" t="s">
        <v>157</v>
      </c>
      <c r="C253" s="11"/>
      <c r="D253" s="11"/>
      <c r="E253" s="11"/>
      <c r="F253" s="11"/>
      <c r="G253" s="11"/>
      <c r="H253" s="11"/>
      <c r="I253" s="11"/>
    </row>
    <row r="254" spans="2:9" x14ac:dyDescent="0.35">
      <c r="B254" s="20" t="s">
        <v>26</v>
      </c>
      <c r="C254" s="11"/>
      <c r="D254" s="11"/>
      <c r="E254" s="11"/>
      <c r="F254" s="11"/>
      <c r="G254" s="11"/>
      <c r="H254" s="11"/>
      <c r="I254" s="11"/>
    </row>
    <row r="255" spans="2:9" x14ac:dyDescent="0.35">
      <c r="B255" t="s">
        <v>151</v>
      </c>
      <c r="C255" s="11">
        <v>9.0198600896690698E-2</v>
      </c>
      <c r="D255" s="11">
        <v>6.1546107520648603E-2</v>
      </c>
      <c r="E255" s="11">
        <v>7.3657378171592999E-2</v>
      </c>
      <c r="F255" s="11">
        <v>8.8363799806038396E-2</v>
      </c>
      <c r="G255" s="11">
        <v>0.15725209876888799</v>
      </c>
      <c r="H255" s="11">
        <v>4.4591693119577898E-2</v>
      </c>
      <c r="I255" s="11">
        <v>0.102271504042683</v>
      </c>
    </row>
    <row r="256" spans="2:9" x14ac:dyDescent="0.35">
      <c r="B256" t="s">
        <v>152</v>
      </c>
      <c r="C256" s="11">
        <v>0.10963930444957699</v>
      </c>
      <c r="D256" s="11">
        <v>7.5354133790543995E-2</v>
      </c>
      <c r="E256" s="11">
        <v>0.11675513278149501</v>
      </c>
      <c r="F256" s="11">
        <v>0.10845563582416499</v>
      </c>
      <c r="G256" s="11">
        <v>0.18384905202026999</v>
      </c>
      <c r="H256" s="11">
        <v>6.7307000817347501E-2</v>
      </c>
      <c r="I256" s="11">
        <v>9.6871341586566601E-2</v>
      </c>
    </row>
    <row r="257" spans="2:9" x14ac:dyDescent="0.35">
      <c r="B257" t="s">
        <v>153</v>
      </c>
      <c r="C257" s="11">
        <v>0.200192402503302</v>
      </c>
      <c r="D257" s="11">
        <v>0.20729858061128201</v>
      </c>
      <c r="E257" s="11">
        <v>0.16148361477821099</v>
      </c>
      <c r="F257" s="11">
        <v>0.18149295428321299</v>
      </c>
      <c r="G257" s="11">
        <v>0.27532137768961101</v>
      </c>
      <c r="H257" s="11">
        <v>0.18482396228061099</v>
      </c>
      <c r="I257" s="11">
        <v>0.200088600472692</v>
      </c>
    </row>
    <row r="258" spans="2:9" x14ac:dyDescent="0.35">
      <c r="B258" t="s">
        <v>154</v>
      </c>
      <c r="C258" s="11">
        <v>0.253038485293204</v>
      </c>
      <c r="D258" s="11">
        <v>0.28993444343631197</v>
      </c>
      <c r="E258" s="11">
        <v>0.27407818878146101</v>
      </c>
      <c r="F258" s="11">
        <v>0.24720403146223799</v>
      </c>
      <c r="G258" s="11">
        <v>0.195761479038181</v>
      </c>
      <c r="H258" s="11">
        <v>0.32393071718693001</v>
      </c>
      <c r="I258" s="11">
        <v>0.219463943497304</v>
      </c>
    </row>
    <row r="259" spans="2:9" x14ac:dyDescent="0.35">
      <c r="B259" t="s">
        <v>155</v>
      </c>
      <c r="C259" s="11">
        <v>0.11304149100751699</v>
      </c>
      <c r="D259" s="11">
        <v>0.146921898010521</v>
      </c>
      <c r="E259" s="11">
        <v>0.122134003073691</v>
      </c>
      <c r="F259" s="11">
        <v>0.10744676113915801</v>
      </c>
      <c r="G259" s="11">
        <v>6.2181830136149897E-2</v>
      </c>
      <c r="H259" s="11">
        <v>0.122775676721324</v>
      </c>
      <c r="I259" s="11">
        <v>0.113057062143209</v>
      </c>
    </row>
    <row r="260" spans="2:9" x14ac:dyDescent="0.35">
      <c r="B260" t="s">
        <v>156</v>
      </c>
      <c r="C260" s="11">
        <v>0.11730244786477199</v>
      </c>
      <c r="D260" s="11">
        <v>0.160787977357356</v>
      </c>
      <c r="E260" s="11">
        <v>9.3400455002319693E-2</v>
      </c>
      <c r="F260" s="11">
        <v>0.165082423339384</v>
      </c>
      <c r="G260" s="11">
        <v>6.06205583355231E-2</v>
      </c>
      <c r="H260" s="11">
        <v>0.150768171839438</v>
      </c>
      <c r="I260" s="11">
        <v>8.4629060586742896E-2</v>
      </c>
    </row>
    <row r="261" spans="2:9" x14ac:dyDescent="0.35">
      <c r="B261" t="s">
        <v>49</v>
      </c>
      <c r="C261" s="11">
        <v>0.116587267984938</v>
      </c>
      <c r="D261" s="11">
        <v>5.8156859273337302E-2</v>
      </c>
      <c r="E261" s="11">
        <v>0.15849122741122901</v>
      </c>
      <c r="F261" s="11">
        <v>0.101954394145804</v>
      </c>
      <c r="G261" s="11">
        <v>6.5013604011377193E-2</v>
      </c>
      <c r="H261" s="11">
        <v>0.10580277803477101</v>
      </c>
      <c r="I261" s="11">
        <v>0.18361848767080199</v>
      </c>
    </row>
    <row r="262" spans="2:9" x14ac:dyDescent="0.35">
      <c r="C262" s="11"/>
      <c r="D262" s="11"/>
      <c r="E262" s="11"/>
      <c r="F262" s="11"/>
      <c r="G262" s="11"/>
      <c r="H262" s="11"/>
      <c r="I262" s="11"/>
    </row>
    <row r="263" spans="2:9" x14ac:dyDescent="0.35">
      <c r="B263" s="2" t="s">
        <v>160</v>
      </c>
      <c r="C263" s="11"/>
      <c r="D263" s="11"/>
      <c r="E263" s="11"/>
      <c r="F263" s="11"/>
      <c r="G263" s="11"/>
      <c r="H263" s="11"/>
      <c r="I263" s="11"/>
    </row>
    <row r="264" spans="2:9" x14ac:dyDescent="0.35">
      <c r="B264" s="20" t="s">
        <v>26</v>
      </c>
      <c r="C264" s="11"/>
      <c r="D264" s="11"/>
      <c r="E264" s="11"/>
      <c r="F264" s="11"/>
      <c r="G264" s="11"/>
      <c r="H264" s="11"/>
      <c r="I264" s="11"/>
    </row>
    <row r="265" spans="2:9" x14ac:dyDescent="0.35">
      <c r="B265" t="s">
        <v>158</v>
      </c>
      <c r="C265" s="11">
        <v>0.77381336395538702</v>
      </c>
      <c r="D265" s="11">
        <v>0.78528755451529397</v>
      </c>
      <c r="E265" s="11">
        <v>0.753136635999333</v>
      </c>
      <c r="F265" s="11">
        <v>0.76941997495716397</v>
      </c>
      <c r="G265" s="11">
        <v>0.83358757753219304</v>
      </c>
      <c r="H265" s="11">
        <v>0.76629937560955796</v>
      </c>
      <c r="I265" s="11">
        <v>0.74710170001415699</v>
      </c>
    </row>
    <row r="266" spans="2:9" x14ac:dyDescent="0.35">
      <c r="B266" t="s">
        <v>159</v>
      </c>
      <c r="C266" s="11">
        <v>0.207302869735836</v>
      </c>
      <c r="D266" s="11">
        <v>0.20032811177701901</v>
      </c>
      <c r="E266" s="11">
        <v>0.231501314152219</v>
      </c>
      <c r="F266" s="11">
        <v>0.219625977192343</v>
      </c>
      <c r="G266" s="11">
        <v>0.14760959006159</v>
      </c>
      <c r="H266" s="11">
        <v>0.23007223593363099</v>
      </c>
      <c r="I266" s="11">
        <v>0.21302108809275899</v>
      </c>
    </row>
    <row r="267" spans="2:9" x14ac:dyDescent="0.35">
      <c r="B267" t="s">
        <v>49</v>
      </c>
      <c r="C267" s="11">
        <v>1.8883766308777201E-2</v>
      </c>
      <c r="D267" s="11">
        <v>1.43843337076872E-2</v>
      </c>
      <c r="E267" s="11">
        <v>1.53620498484477E-2</v>
      </c>
      <c r="F267" s="11">
        <v>1.09540478504926E-2</v>
      </c>
      <c r="G267" s="11">
        <v>1.8802832406216399E-2</v>
      </c>
      <c r="H267" s="11">
        <v>3.6283884568108402E-3</v>
      </c>
      <c r="I267" s="11">
        <v>3.98772118930837E-2</v>
      </c>
    </row>
    <row r="268" spans="2:9" x14ac:dyDescent="0.35">
      <c r="C268" s="11"/>
      <c r="D268" s="11"/>
      <c r="E268" s="11"/>
      <c r="F268" s="11"/>
      <c r="G268" s="11"/>
      <c r="H268" s="11"/>
      <c r="I268" s="11"/>
    </row>
    <row r="269" spans="2:9" x14ac:dyDescent="0.35">
      <c r="B269" s="2" t="s">
        <v>168</v>
      </c>
      <c r="C269" s="11"/>
      <c r="D269" s="11"/>
      <c r="E269" s="11"/>
      <c r="F269" s="11"/>
      <c r="G269" s="11"/>
      <c r="H269" s="11"/>
      <c r="I269" s="11"/>
    </row>
    <row r="270" spans="2:9" x14ac:dyDescent="0.35">
      <c r="B270" s="20" t="s">
        <v>26</v>
      </c>
      <c r="C270" s="11"/>
      <c r="D270" s="11"/>
      <c r="E270" s="11"/>
      <c r="F270" s="11"/>
      <c r="G270" s="11"/>
      <c r="H270" s="11"/>
      <c r="I270" s="11"/>
    </row>
    <row r="271" spans="2:9" x14ac:dyDescent="0.35">
      <c r="B271" t="s">
        <v>161</v>
      </c>
      <c r="C271" s="11">
        <v>0.72324810753381397</v>
      </c>
      <c r="D271" s="11">
        <v>0.810536045557115</v>
      </c>
      <c r="E271" s="11">
        <v>0.76642321282025305</v>
      </c>
      <c r="F271" s="11">
        <v>0.77215557767599596</v>
      </c>
      <c r="G271" s="11">
        <v>0.52778387971702301</v>
      </c>
      <c r="H271" s="11">
        <v>0.76428189571594896</v>
      </c>
      <c r="I271" s="11">
        <v>0.68495236165107698</v>
      </c>
    </row>
    <row r="272" spans="2:9" x14ac:dyDescent="0.35">
      <c r="B272" t="s">
        <v>162</v>
      </c>
      <c r="C272" s="11">
        <v>9.2231951110255006E-2</v>
      </c>
      <c r="D272" s="11">
        <v>4.5164770950161102E-2</v>
      </c>
      <c r="E272" s="11">
        <v>8.8898610166526906E-2</v>
      </c>
      <c r="F272" s="11">
        <v>9.39343172699416E-2</v>
      </c>
      <c r="G272" s="11">
        <v>0.144722685178656</v>
      </c>
      <c r="H272" s="11">
        <v>5.4110449836699499E-2</v>
      </c>
      <c r="I272" s="11">
        <v>0.11212520734645599</v>
      </c>
    </row>
    <row r="273" spans="2:9" x14ac:dyDescent="0.35">
      <c r="B273" t="s">
        <v>163</v>
      </c>
      <c r="C273" s="11">
        <v>5.60800711675788E-2</v>
      </c>
      <c r="D273" s="11">
        <v>4.2580950322329697E-2</v>
      </c>
      <c r="E273" s="11">
        <v>5.1879095491339199E-2</v>
      </c>
      <c r="F273" s="11">
        <v>4.7283710649664697E-2</v>
      </c>
      <c r="G273" s="11">
        <v>9.8969295141507097E-2</v>
      </c>
      <c r="H273" s="11">
        <v>7.5246385420575407E-2</v>
      </c>
      <c r="I273" s="11">
        <v>4.1387539276376603E-2</v>
      </c>
    </row>
    <row r="274" spans="2:9" x14ac:dyDescent="0.35">
      <c r="B274" t="s">
        <v>164</v>
      </c>
      <c r="C274" s="11">
        <v>1.34216725666779E-2</v>
      </c>
      <c r="D274" s="11">
        <v>1.0883160930277899E-2</v>
      </c>
      <c r="E274" s="11">
        <v>4.9524630335271696E-3</v>
      </c>
      <c r="F274" s="11">
        <v>2.9737323900917399E-3</v>
      </c>
      <c r="G274" s="11">
        <v>4.6975959785867799E-2</v>
      </c>
      <c r="H274" s="11">
        <v>0</v>
      </c>
      <c r="I274" s="11">
        <v>1.45582208196296E-2</v>
      </c>
    </row>
    <row r="275" spans="2:9" x14ac:dyDescent="0.35">
      <c r="B275" t="s">
        <v>165</v>
      </c>
      <c r="C275" s="11">
        <v>1.3066719681445601E-2</v>
      </c>
      <c r="D275" s="11">
        <v>7.8326728693980593E-3</v>
      </c>
      <c r="E275" s="11">
        <v>8.0402181749689803E-3</v>
      </c>
      <c r="F275" s="11">
        <v>3.9078494549849704E-3</v>
      </c>
      <c r="G275" s="11">
        <v>4.0045606438965001E-2</v>
      </c>
      <c r="H275" s="11">
        <v>7.0649260490046996E-3</v>
      </c>
      <c r="I275" s="11">
        <v>1.38879339618762E-2</v>
      </c>
    </row>
    <row r="276" spans="2:9" x14ac:dyDescent="0.35">
      <c r="B276" t="s">
        <v>166</v>
      </c>
      <c r="C276" s="11">
        <v>1.23156031556212E-2</v>
      </c>
      <c r="D276" s="11">
        <v>7.2493076315504898E-3</v>
      </c>
      <c r="E276" s="11">
        <v>1.81921416947963E-3</v>
      </c>
      <c r="F276" s="11">
        <v>2.9887233290065698E-3</v>
      </c>
      <c r="G276" s="11">
        <v>5.0587174891333797E-2</v>
      </c>
      <c r="H276" s="11">
        <v>5.1001783034994204E-3</v>
      </c>
      <c r="I276" s="11">
        <v>1.06357465505407E-2</v>
      </c>
    </row>
    <row r="277" spans="2:9" x14ac:dyDescent="0.35">
      <c r="B277" t="s">
        <v>167</v>
      </c>
      <c r="C277" s="11">
        <v>1.6271771004284601E-2</v>
      </c>
      <c r="D277" s="11">
        <v>8.2032769931354704E-3</v>
      </c>
      <c r="E277" s="11">
        <v>7.9745823620482898E-3</v>
      </c>
      <c r="F277" s="11">
        <v>7.0320450046050297E-3</v>
      </c>
      <c r="G277" s="11">
        <v>4.7771473829350999E-2</v>
      </c>
      <c r="H277" s="11">
        <v>4.0050129565815003E-3</v>
      </c>
      <c r="I277" s="11">
        <v>2.1996703873768401E-2</v>
      </c>
    </row>
    <row r="278" spans="2:9" x14ac:dyDescent="0.35">
      <c r="B278" t="s">
        <v>60</v>
      </c>
      <c r="C278" s="11">
        <v>3.6996014337826198E-2</v>
      </c>
      <c r="D278" s="11">
        <v>4.2446726083180203E-2</v>
      </c>
      <c r="E278" s="11">
        <v>3.2293843262961898E-2</v>
      </c>
      <c r="F278" s="11">
        <v>4.4552811833850299E-2</v>
      </c>
      <c r="G278" s="11">
        <v>1.34403941358201E-2</v>
      </c>
      <c r="H278" s="11">
        <v>7.4623956365141506E-2</v>
      </c>
      <c r="I278" s="11">
        <v>3.1700466026310402E-2</v>
      </c>
    </row>
    <row r="279" spans="2:9" x14ac:dyDescent="0.35">
      <c r="B279" t="s">
        <v>113</v>
      </c>
      <c r="C279" s="11">
        <v>3.6368089442496698E-2</v>
      </c>
      <c r="D279" s="11">
        <v>2.5103088662852501E-2</v>
      </c>
      <c r="E279" s="11">
        <v>3.7718760518895299E-2</v>
      </c>
      <c r="F279" s="11">
        <v>2.5171232391859099E-2</v>
      </c>
      <c r="G279" s="11">
        <v>2.97035308814757E-2</v>
      </c>
      <c r="H279" s="11">
        <v>1.55671953525488E-2</v>
      </c>
      <c r="I279" s="11">
        <v>6.8755820493965406E-2</v>
      </c>
    </row>
    <row r="280" spans="2:9" x14ac:dyDescent="0.35">
      <c r="C280" s="11"/>
      <c r="D280" s="11"/>
      <c r="E280" s="11"/>
      <c r="F280" s="11"/>
      <c r="G280" s="11"/>
      <c r="H280" s="11"/>
      <c r="I280" s="11"/>
    </row>
    <row r="281" spans="2:9" x14ac:dyDescent="0.35">
      <c r="B281" s="2" t="s">
        <v>187</v>
      </c>
      <c r="C281" s="11"/>
      <c r="D281" s="11"/>
      <c r="E281" s="11"/>
      <c r="F281" s="11"/>
      <c r="G281" s="11"/>
      <c r="H281" s="11"/>
      <c r="I281" s="11"/>
    </row>
    <row r="282" spans="2:9" x14ac:dyDescent="0.35">
      <c r="B282" s="20" t="s">
        <v>26</v>
      </c>
      <c r="C282" s="11"/>
      <c r="D282" s="11"/>
      <c r="E282" s="11"/>
      <c r="F282" s="11"/>
      <c r="G282" s="11"/>
      <c r="H282" s="11"/>
      <c r="I282" s="11"/>
    </row>
    <row r="283" spans="2:9" x14ac:dyDescent="0.35">
      <c r="B283" t="s">
        <v>169</v>
      </c>
      <c r="C283" s="11">
        <v>0.395600656031319</v>
      </c>
      <c r="D283" s="11">
        <v>0.41111389178520702</v>
      </c>
      <c r="E283" s="11">
        <v>0.44394187091666598</v>
      </c>
      <c r="F283" s="11">
        <v>0.43365997162599501</v>
      </c>
      <c r="G283" s="11">
        <v>0.32808447772945099</v>
      </c>
      <c r="H283" s="11">
        <v>0.33627025740085198</v>
      </c>
      <c r="I283" s="11">
        <v>0.37249986943158198</v>
      </c>
    </row>
    <row r="284" spans="2:9" x14ac:dyDescent="0.35">
      <c r="B284" t="s">
        <v>170</v>
      </c>
      <c r="C284" s="11">
        <v>0.32743908125100302</v>
      </c>
      <c r="D284" s="11">
        <v>0.39003398945822498</v>
      </c>
      <c r="E284" s="11">
        <v>0.34579106675592602</v>
      </c>
      <c r="F284" s="11">
        <v>0.343668985092345</v>
      </c>
      <c r="G284" s="11">
        <v>0.260619932170576</v>
      </c>
      <c r="H284" s="11">
        <v>0.33812955382486598</v>
      </c>
      <c r="I284" s="11">
        <v>0.28390753220613202</v>
      </c>
    </row>
    <row r="285" spans="2:9" x14ac:dyDescent="0.35">
      <c r="B285" t="s">
        <v>171</v>
      </c>
      <c r="C285" s="11">
        <v>0.31409260200269501</v>
      </c>
      <c r="D285" s="11">
        <v>0.36874047960932799</v>
      </c>
      <c r="E285" s="11">
        <v>0.387514276255574</v>
      </c>
      <c r="F285" s="11">
        <v>0.55770308117087797</v>
      </c>
      <c r="G285" s="11">
        <v>0.22624383851279101</v>
      </c>
      <c r="H285" s="11">
        <v>2.0838507053126998E-2</v>
      </c>
      <c r="I285" s="11">
        <v>0.145852208327545</v>
      </c>
    </row>
    <row r="286" spans="2:9" x14ac:dyDescent="0.35">
      <c r="B286" t="s">
        <v>172</v>
      </c>
      <c r="C286" s="11">
        <v>0.31186121300061798</v>
      </c>
      <c r="D286" s="11">
        <v>0.35659723772602198</v>
      </c>
      <c r="E286" s="11">
        <v>0.34383085041885603</v>
      </c>
      <c r="F286" s="11">
        <v>0.31886907583360102</v>
      </c>
      <c r="G286" s="11">
        <v>0.24746959608804101</v>
      </c>
      <c r="H286" s="11">
        <v>0.33896721744268599</v>
      </c>
      <c r="I286" s="11">
        <v>0.27141461227370001</v>
      </c>
    </row>
    <row r="287" spans="2:9" x14ac:dyDescent="0.35">
      <c r="B287" t="s">
        <v>173</v>
      </c>
      <c r="C287" s="11">
        <v>0.199249452191857</v>
      </c>
      <c r="D287" s="11">
        <v>0.135701684478086</v>
      </c>
      <c r="E287" s="11">
        <v>0.25635161900061498</v>
      </c>
      <c r="F287" s="11">
        <v>0.188993067050825</v>
      </c>
      <c r="G287" s="11">
        <v>0.23190655400672699</v>
      </c>
      <c r="H287" s="11">
        <v>0.136641966487271</v>
      </c>
      <c r="I287" s="11">
        <v>0.21134092429745599</v>
      </c>
    </row>
    <row r="288" spans="2:9" x14ac:dyDescent="0.35">
      <c r="B288" t="s">
        <v>174</v>
      </c>
      <c r="C288" s="11">
        <v>0.18337916940875701</v>
      </c>
      <c r="D288" s="11">
        <v>0.19179600758850801</v>
      </c>
      <c r="E288" s="11">
        <v>0.133395076330072</v>
      </c>
      <c r="F288" s="11">
        <v>0.13192088756111001</v>
      </c>
      <c r="G288" s="11">
        <v>0.166889892183408</v>
      </c>
      <c r="H288" s="11">
        <v>0.43968479327290599</v>
      </c>
      <c r="I288" s="11">
        <v>0.182366050094766</v>
      </c>
    </row>
    <row r="289" spans="2:9" x14ac:dyDescent="0.35">
      <c r="B289" t="s">
        <v>175</v>
      </c>
      <c r="C289" s="11">
        <v>0.15682009039563999</v>
      </c>
      <c r="D289" s="11">
        <v>0.116659727369571</v>
      </c>
      <c r="E289" s="11">
        <v>0.16951210587259199</v>
      </c>
      <c r="F289" s="11">
        <v>0.114898753214296</v>
      </c>
      <c r="G289" s="11">
        <v>0.190773352757657</v>
      </c>
      <c r="H289" s="11">
        <v>0.23333427363518</v>
      </c>
      <c r="I289" s="11">
        <v>0.16443018959619499</v>
      </c>
    </row>
    <row r="290" spans="2:9" x14ac:dyDescent="0.35">
      <c r="B290" t="s">
        <v>176</v>
      </c>
      <c r="C290" s="11">
        <v>0.151153078442433</v>
      </c>
      <c r="D290" s="11">
        <v>0.16652853951857499</v>
      </c>
      <c r="E290" s="11">
        <v>0.16141046540585399</v>
      </c>
      <c r="F290" s="11">
        <v>0.16851927313033199</v>
      </c>
      <c r="G290" s="11">
        <v>0.13315166931326</v>
      </c>
      <c r="H290" s="11">
        <v>0.130877211576099</v>
      </c>
      <c r="I290" s="11">
        <v>0.13256677852354301</v>
      </c>
    </row>
    <row r="291" spans="2:9" x14ac:dyDescent="0.35">
      <c r="B291" t="s">
        <v>177</v>
      </c>
      <c r="C291" s="11">
        <v>0.14595595963087099</v>
      </c>
      <c r="D291" s="11">
        <v>0.190801348411031</v>
      </c>
      <c r="E291" s="11">
        <v>0.137514432371875</v>
      </c>
      <c r="F291" s="11">
        <v>0.14737275513735601</v>
      </c>
      <c r="G291" s="11">
        <v>0.100632607193387</v>
      </c>
      <c r="H291" s="11">
        <v>0.17469787236509501</v>
      </c>
      <c r="I291" s="11">
        <v>0.13484900478039899</v>
      </c>
    </row>
    <row r="292" spans="2:9" x14ac:dyDescent="0.35">
      <c r="B292" t="s">
        <v>178</v>
      </c>
      <c r="C292" s="11">
        <v>0.12883571022815299</v>
      </c>
      <c r="D292" s="11">
        <v>0.13069800877292601</v>
      </c>
      <c r="E292" s="11">
        <v>0.13789579315039299</v>
      </c>
      <c r="F292" s="11">
        <v>0.14222962130164199</v>
      </c>
      <c r="G292" s="11">
        <v>0.12643128267673701</v>
      </c>
      <c r="H292" s="11">
        <v>0.10480382854714899</v>
      </c>
      <c r="I292" s="11">
        <v>0.11716788082153</v>
      </c>
    </row>
    <row r="293" spans="2:9" x14ac:dyDescent="0.35">
      <c r="B293" t="s">
        <v>179</v>
      </c>
      <c r="C293" s="11">
        <v>0.120464668901842</v>
      </c>
      <c r="D293" s="11">
        <v>0.126493108378154</v>
      </c>
      <c r="E293" s="11">
        <v>0.114882467862586</v>
      </c>
      <c r="F293" s="11">
        <v>0.11125719018317801</v>
      </c>
      <c r="G293" s="11">
        <v>0.13855750087065</v>
      </c>
      <c r="H293" s="11">
        <v>8.5487675639814506E-2</v>
      </c>
      <c r="I293" s="11">
        <v>0.13000600197634299</v>
      </c>
    </row>
    <row r="294" spans="2:9" x14ac:dyDescent="0.35">
      <c r="B294" t="s">
        <v>180</v>
      </c>
      <c r="C294" s="11">
        <v>8.5371894446318902E-2</v>
      </c>
      <c r="D294" s="11">
        <v>7.3346817700660705E-2</v>
      </c>
      <c r="E294" s="11">
        <v>6.9998629876684204E-2</v>
      </c>
      <c r="F294" s="11">
        <v>6.2156314392885298E-2</v>
      </c>
      <c r="G294" s="11">
        <v>0.10471267840437901</v>
      </c>
      <c r="H294" s="11">
        <v>0.115979942890495</v>
      </c>
      <c r="I294" s="11">
        <v>0.10635734721662</v>
      </c>
    </row>
    <row r="295" spans="2:9" x14ac:dyDescent="0.35">
      <c r="B295" t="s">
        <v>181</v>
      </c>
      <c r="C295" s="11">
        <v>8.19429666438935E-2</v>
      </c>
      <c r="D295" s="11">
        <v>7.22318063050717E-2</v>
      </c>
      <c r="E295" s="11">
        <v>7.9346600659404895E-2</v>
      </c>
      <c r="F295" s="11">
        <v>6.7855173578759503E-2</v>
      </c>
      <c r="G295" s="11">
        <v>8.2141601516776894E-2</v>
      </c>
      <c r="H295" s="11">
        <v>0.15492984793050699</v>
      </c>
      <c r="I295" s="11">
        <v>7.7051495587599106E-2</v>
      </c>
    </row>
    <row r="296" spans="2:9" x14ac:dyDescent="0.35">
      <c r="B296" t="s">
        <v>182</v>
      </c>
      <c r="C296" s="11">
        <v>6.1111211261100598E-2</v>
      </c>
      <c r="D296" s="11">
        <v>4.8202233510938303E-2</v>
      </c>
      <c r="E296" s="11">
        <v>4.6740623756811303E-2</v>
      </c>
      <c r="F296" s="11">
        <v>3.816153323885E-2</v>
      </c>
      <c r="G296" s="11">
        <v>0.113339043031637</v>
      </c>
      <c r="H296" s="11">
        <v>7.6037089838568203E-2</v>
      </c>
      <c r="I296" s="11">
        <v>6.3939653622299905E-2</v>
      </c>
    </row>
    <row r="297" spans="2:9" x14ac:dyDescent="0.35">
      <c r="B297" t="s">
        <v>183</v>
      </c>
      <c r="C297" s="11">
        <v>3.7900251376107003E-2</v>
      </c>
      <c r="D297" s="11">
        <v>4.4292580431722198E-2</v>
      </c>
      <c r="E297" s="11">
        <v>2.3694139860003599E-2</v>
      </c>
      <c r="F297" s="11">
        <v>2.8613623627931201E-2</v>
      </c>
      <c r="G297" s="11">
        <v>6.4566136507466898E-2</v>
      </c>
      <c r="H297" s="11">
        <v>4.2332052572631403E-2</v>
      </c>
      <c r="I297" s="11">
        <v>3.3475040735191301E-2</v>
      </c>
    </row>
    <row r="298" spans="2:9" x14ac:dyDescent="0.35">
      <c r="B298" t="s">
        <v>184</v>
      </c>
      <c r="C298" s="11">
        <v>3.60110965608538E-2</v>
      </c>
      <c r="D298" s="11">
        <v>3.5384522436995101E-2</v>
      </c>
      <c r="E298" s="11">
        <v>2.7568479483520401E-2</v>
      </c>
      <c r="F298" s="11">
        <v>1.6066106277276102E-2</v>
      </c>
      <c r="G298" s="11">
        <v>5.8287123922913499E-2</v>
      </c>
      <c r="H298" s="11">
        <v>4.2026954077702898E-2</v>
      </c>
      <c r="I298" s="11">
        <v>4.4913134091682502E-2</v>
      </c>
    </row>
    <row r="299" spans="2:9" x14ac:dyDescent="0.35">
      <c r="B299" t="s">
        <v>185</v>
      </c>
      <c r="C299" s="11">
        <v>2.9650854003577001E-2</v>
      </c>
      <c r="D299" s="11">
        <v>3.2251907151264303E-2</v>
      </c>
      <c r="E299" s="11">
        <v>1.29311381293975E-2</v>
      </c>
      <c r="F299" s="11">
        <v>1.8105059100380998E-2</v>
      </c>
      <c r="G299" s="11">
        <v>5.60107521975109E-2</v>
      </c>
      <c r="H299" s="11">
        <v>4.38052730036666E-2</v>
      </c>
      <c r="I299" s="11">
        <v>2.9450363062386499E-2</v>
      </c>
    </row>
    <row r="300" spans="2:9" x14ac:dyDescent="0.35">
      <c r="B300" t="s">
        <v>186</v>
      </c>
      <c r="C300" s="11">
        <v>2.5630181835059301E-2</v>
      </c>
      <c r="D300" s="11">
        <v>3.31519841482237E-2</v>
      </c>
      <c r="E300" s="11">
        <v>9.3910860789107199E-3</v>
      </c>
      <c r="F300" s="11">
        <v>7.9245380231618701E-3</v>
      </c>
      <c r="G300" s="11">
        <v>5.6891226443978198E-2</v>
      </c>
      <c r="H300" s="11">
        <v>3.6124521800767299E-2</v>
      </c>
      <c r="I300" s="11">
        <v>2.43712876088743E-2</v>
      </c>
    </row>
    <row r="301" spans="2:9" x14ac:dyDescent="0.35">
      <c r="B301" t="s">
        <v>87</v>
      </c>
      <c r="C301" s="11">
        <v>4.44017305255851E-3</v>
      </c>
      <c r="D301" s="11">
        <v>9.7168585096857601E-4</v>
      </c>
      <c r="E301" s="11">
        <v>1.01532729440492E-3</v>
      </c>
      <c r="F301" s="11">
        <v>2.7812863521266399E-3</v>
      </c>
      <c r="G301" s="11">
        <v>3.3417521718540001E-3</v>
      </c>
      <c r="H301" s="11">
        <v>7.43504397383799E-3</v>
      </c>
      <c r="I301" s="11">
        <v>1.19471422436759E-2</v>
      </c>
    </row>
    <row r="302" spans="2:9" x14ac:dyDescent="0.35">
      <c r="B302" t="s">
        <v>24</v>
      </c>
      <c r="C302" s="11">
        <v>1.7969155913688101E-2</v>
      </c>
      <c r="D302" s="11">
        <v>3.32057603081273E-3</v>
      </c>
      <c r="E302" s="11">
        <v>5.6506468471470301E-3</v>
      </c>
      <c r="F302" s="11">
        <v>9.8259812070615703E-3</v>
      </c>
      <c r="G302" s="11">
        <v>1.52479825577238E-3</v>
      </c>
      <c r="H302" s="11">
        <v>6.9166185924767302E-3</v>
      </c>
      <c r="I302" s="11">
        <v>6.6764145036371E-2</v>
      </c>
    </row>
    <row r="303" spans="2:9" x14ac:dyDescent="0.35">
      <c r="C303" s="11"/>
      <c r="D303" s="11"/>
      <c r="E303" s="11"/>
      <c r="F303" s="11"/>
      <c r="G303" s="11"/>
      <c r="H303" s="11"/>
      <c r="I303" s="11"/>
    </row>
    <row r="304" spans="2:9" x14ac:dyDescent="0.35">
      <c r="B304" s="2" t="s">
        <v>192</v>
      </c>
      <c r="C304" s="11"/>
      <c r="D304" s="11"/>
      <c r="E304" s="11"/>
      <c r="F304" s="11"/>
      <c r="G304" s="11"/>
      <c r="H304" s="11"/>
      <c r="I304" s="11"/>
    </row>
    <row r="305" spans="2:9" x14ac:dyDescent="0.35">
      <c r="B305" s="20" t="s">
        <v>26</v>
      </c>
      <c r="C305" s="11"/>
      <c r="D305" s="11"/>
      <c r="E305" s="11"/>
      <c r="F305" s="11"/>
      <c r="G305" s="11"/>
      <c r="H305" s="11"/>
      <c r="I305" s="11"/>
    </row>
    <row r="306" spans="2:9" x14ac:dyDescent="0.35">
      <c r="B306" t="s">
        <v>188</v>
      </c>
      <c r="C306" s="11">
        <v>0.39919179571673802</v>
      </c>
      <c r="D306" s="11">
        <v>0.53941402757283397</v>
      </c>
      <c r="E306" s="11">
        <v>0.24359660531028801</v>
      </c>
      <c r="F306" s="11">
        <v>0.56950168644000299</v>
      </c>
      <c r="G306" s="11">
        <v>0.499115471915211</v>
      </c>
      <c r="H306" s="11">
        <v>0.44086486299850097</v>
      </c>
      <c r="I306" s="11">
        <v>0.17391357846934399</v>
      </c>
    </row>
    <row r="307" spans="2:9" x14ac:dyDescent="0.35">
      <c r="B307" t="s">
        <v>189</v>
      </c>
      <c r="C307" s="11">
        <v>0.31906504079242398</v>
      </c>
      <c r="D307" s="11">
        <v>0.33240410236271301</v>
      </c>
      <c r="E307" s="11">
        <v>0.36922424361788603</v>
      </c>
      <c r="F307" s="11">
        <v>0.26097280921551702</v>
      </c>
      <c r="G307" s="11">
        <v>0.31541112341951499</v>
      </c>
      <c r="H307" s="11">
        <v>0.31620221510832203</v>
      </c>
      <c r="I307" s="11">
        <v>0.31820393771109601</v>
      </c>
    </row>
    <row r="308" spans="2:9" x14ac:dyDescent="0.35">
      <c r="B308" t="s">
        <v>190</v>
      </c>
      <c r="C308" s="11">
        <v>0.146664622012733</v>
      </c>
      <c r="D308" s="11">
        <v>7.9576930736068502E-2</v>
      </c>
      <c r="E308" s="11">
        <v>0.20506831252708199</v>
      </c>
      <c r="F308" s="11">
        <v>0.108749943865392</v>
      </c>
      <c r="G308" s="11">
        <v>0.118857801209984</v>
      </c>
      <c r="H308" s="11">
        <v>9.9041856758025598E-2</v>
      </c>
      <c r="I308" s="11">
        <v>0.224956141815641</v>
      </c>
    </row>
    <row r="309" spans="2:9" x14ac:dyDescent="0.35">
      <c r="B309" t="s">
        <v>191</v>
      </c>
      <c r="C309" s="11">
        <v>9.7776512143387298E-2</v>
      </c>
      <c r="D309" s="11">
        <v>2.4041417993289502E-2</v>
      </c>
      <c r="E309" s="11">
        <v>0.16443082723691699</v>
      </c>
      <c r="F309" s="11">
        <v>4.4588196346675997E-2</v>
      </c>
      <c r="G309" s="11">
        <v>5.1657387580859998E-2</v>
      </c>
      <c r="H309" s="11">
        <v>0.11895610829846801</v>
      </c>
      <c r="I309" s="11">
        <v>0.17438991242781501</v>
      </c>
    </row>
    <row r="310" spans="2:9" x14ac:dyDescent="0.35">
      <c r="B310" t="s">
        <v>113</v>
      </c>
      <c r="C310" s="11">
        <v>3.73020293347174E-2</v>
      </c>
      <c r="D310" s="11">
        <v>2.4563521335094401E-2</v>
      </c>
      <c r="E310" s="11">
        <v>1.7680011307827301E-2</v>
      </c>
      <c r="F310" s="11">
        <v>1.6187364132412299E-2</v>
      </c>
      <c r="G310" s="11">
        <v>1.49582158744304E-2</v>
      </c>
      <c r="H310" s="11">
        <v>2.49349568366832E-2</v>
      </c>
      <c r="I310" s="11">
        <v>0.108536429576103</v>
      </c>
    </row>
    <row r="311" spans="2:9" x14ac:dyDescent="0.35">
      <c r="C311" s="11"/>
      <c r="D311" s="11"/>
      <c r="E311" s="11"/>
      <c r="F311" s="11"/>
      <c r="G311" s="11"/>
      <c r="H311" s="11"/>
      <c r="I311" s="11"/>
    </row>
    <row r="312" spans="2:9" x14ac:dyDescent="0.35">
      <c r="B312" s="2" t="s">
        <v>201</v>
      </c>
      <c r="C312" s="11"/>
      <c r="D312" s="11"/>
      <c r="E312" s="11"/>
      <c r="F312" s="11"/>
      <c r="G312" s="11"/>
      <c r="H312" s="11"/>
      <c r="I312" s="11"/>
    </row>
    <row r="313" spans="2:9" x14ac:dyDescent="0.35">
      <c r="B313" s="20" t="s">
        <v>26</v>
      </c>
      <c r="C313" s="11"/>
      <c r="D313" s="11"/>
      <c r="E313" s="11"/>
      <c r="F313" s="11"/>
      <c r="G313" s="11"/>
      <c r="H313" s="11"/>
      <c r="I313" s="11"/>
    </row>
    <row r="314" spans="2:9" x14ac:dyDescent="0.35">
      <c r="B314" t="s">
        <v>193</v>
      </c>
      <c r="C314" s="11">
        <v>1.35210759349378E-2</v>
      </c>
      <c r="D314" s="11">
        <v>1.5802820315698699E-3</v>
      </c>
      <c r="E314" s="11">
        <v>2.0506774985264002E-3</v>
      </c>
      <c r="F314" s="11">
        <v>2.4470119026806202E-3</v>
      </c>
      <c r="G314" s="11">
        <v>5.38039651417749E-2</v>
      </c>
      <c r="H314" s="11">
        <v>2.0582215383746902E-3</v>
      </c>
      <c r="I314" s="11">
        <v>2.0702370854909301E-2</v>
      </c>
    </row>
    <row r="315" spans="2:9" x14ac:dyDescent="0.35">
      <c r="B315" t="s">
        <v>194</v>
      </c>
      <c r="C315" s="11">
        <v>1.7216932205478298E-2</v>
      </c>
      <c r="D315" s="11">
        <v>5.2811908992558797E-3</v>
      </c>
      <c r="E315" s="11">
        <v>7.8142500657401408E-3</v>
      </c>
      <c r="F315" s="11">
        <v>4.4375432398965804E-3</v>
      </c>
      <c r="G315" s="11">
        <v>6.0767157122312197E-2</v>
      </c>
      <c r="H315" s="11">
        <v>4.9566998387173197E-3</v>
      </c>
      <c r="I315" s="11">
        <v>2.1966819545970399E-2</v>
      </c>
    </row>
    <row r="316" spans="2:9" x14ac:dyDescent="0.35">
      <c r="B316" t="s">
        <v>174</v>
      </c>
      <c r="C316" s="11">
        <v>1.53227376333146E-2</v>
      </c>
      <c r="D316" s="11">
        <v>4.5572298009877903E-3</v>
      </c>
      <c r="E316" s="11">
        <v>1.29864120596487E-2</v>
      </c>
      <c r="F316" s="11">
        <v>0</v>
      </c>
      <c r="G316" s="11">
        <v>4.5906983777684297E-2</v>
      </c>
      <c r="H316" s="11">
        <v>1.19982564677984E-2</v>
      </c>
      <c r="I316" s="11">
        <v>2.0578209892968401E-2</v>
      </c>
    </row>
    <row r="317" spans="2:9" x14ac:dyDescent="0.35">
      <c r="B317" t="s">
        <v>195</v>
      </c>
      <c r="C317" s="11">
        <v>7.49293583342502E-3</v>
      </c>
      <c r="D317" s="11">
        <v>0</v>
      </c>
      <c r="E317" s="11">
        <v>5.3936720574208601E-3</v>
      </c>
      <c r="F317" s="11">
        <v>1.01887778783806E-3</v>
      </c>
      <c r="G317" s="11">
        <v>2.9887280063840699E-2</v>
      </c>
      <c r="H317" s="11">
        <v>2.1879777831266402E-3</v>
      </c>
      <c r="I317" s="11">
        <v>8.0164064034891503E-3</v>
      </c>
    </row>
    <row r="318" spans="2:9" x14ac:dyDescent="0.35">
      <c r="B318" t="s">
        <v>196</v>
      </c>
      <c r="C318" s="11">
        <v>0.33546728307298901</v>
      </c>
      <c r="D318" s="11">
        <v>0.421293921830243</v>
      </c>
      <c r="E318" s="11">
        <v>0.37147453001826902</v>
      </c>
      <c r="F318" s="11">
        <v>0.42416104134091398</v>
      </c>
      <c r="G318" s="11">
        <v>0.202953693980302</v>
      </c>
      <c r="H318" s="11">
        <v>0.37646446302025899</v>
      </c>
      <c r="I318" s="11">
        <v>0.22170626032468099</v>
      </c>
    </row>
    <row r="319" spans="2:9" x14ac:dyDescent="0.35">
      <c r="B319" t="s">
        <v>197</v>
      </c>
      <c r="C319" s="11">
        <v>0.34596400363454399</v>
      </c>
      <c r="D319" s="11">
        <v>0.42660458447737998</v>
      </c>
      <c r="E319" s="11">
        <v>0.35783454642727403</v>
      </c>
      <c r="F319" s="11">
        <v>0.41943260282483402</v>
      </c>
      <c r="G319" s="11">
        <v>0.28263915099367798</v>
      </c>
      <c r="H319" s="11">
        <v>0.32153226478001001</v>
      </c>
      <c r="I319" s="11">
        <v>0.249968879005492</v>
      </c>
    </row>
    <row r="320" spans="2:9" x14ac:dyDescent="0.35">
      <c r="B320" t="s">
        <v>169</v>
      </c>
      <c r="C320" s="11">
        <v>2.3454233364622799E-2</v>
      </c>
      <c r="D320" s="11">
        <v>6.2180561810961602E-3</v>
      </c>
      <c r="E320" s="11">
        <v>5.1825612675427202E-3</v>
      </c>
      <c r="F320" s="11">
        <v>8.9996603579899203E-3</v>
      </c>
      <c r="G320" s="11">
        <v>8.7078788966908696E-2</v>
      </c>
      <c r="H320" s="11">
        <v>2.1462677154908101E-3</v>
      </c>
      <c r="I320" s="11">
        <v>3.1916828899756097E-2</v>
      </c>
    </row>
    <row r="321" spans="2:9" x14ac:dyDescent="0.35">
      <c r="B321" t="s">
        <v>198</v>
      </c>
      <c r="C321" s="11">
        <v>4.5223767577309802E-2</v>
      </c>
      <c r="D321" s="11">
        <v>2.2514065724588601E-2</v>
      </c>
      <c r="E321" s="11">
        <v>3.4777482950923297E-2</v>
      </c>
      <c r="F321" s="11">
        <v>2.32358281703017E-2</v>
      </c>
      <c r="G321" s="11">
        <v>0.107252351249957</v>
      </c>
      <c r="H321" s="11">
        <v>2.3138578679687299E-2</v>
      </c>
      <c r="I321" s="11">
        <v>5.9622905671424802E-2</v>
      </c>
    </row>
    <row r="322" spans="2:9" x14ac:dyDescent="0.35">
      <c r="B322" t="s">
        <v>199</v>
      </c>
      <c r="C322" s="11">
        <v>8.6129724019547702E-2</v>
      </c>
      <c r="D322" s="11">
        <v>6.6844836717758996E-2</v>
      </c>
      <c r="E322" s="11">
        <v>0.104120506829063</v>
      </c>
      <c r="F322" s="11">
        <v>6.4978606744395206E-2</v>
      </c>
      <c r="G322" s="11">
        <v>9.1327894900983295E-2</v>
      </c>
      <c r="H322" s="11">
        <v>8.7428410742420595E-2</v>
      </c>
      <c r="I322" s="11">
        <v>0.101604995345798</v>
      </c>
    </row>
    <row r="323" spans="2:9" x14ac:dyDescent="0.35">
      <c r="B323" t="s">
        <v>200</v>
      </c>
      <c r="C323" s="11">
        <v>3.5243284243171298E-3</v>
      </c>
      <c r="D323" s="11">
        <v>0</v>
      </c>
      <c r="E323" s="11">
        <v>5.6184436974462404E-3</v>
      </c>
      <c r="F323" s="11">
        <v>9.790461581879789E-4</v>
      </c>
      <c r="G323" s="11">
        <v>0</v>
      </c>
      <c r="H323" s="11">
        <v>2.3028078046089799E-2</v>
      </c>
      <c r="I323" s="11">
        <v>1.8173099109198799E-3</v>
      </c>
    </row>
    <row r="324" spans="2:9" x14ac:dyDescent="0.35">
      <c r="B324" t="s">
        <v>113</v>
      </c>
      <c r="C324" s="11">
        <v>0.106682978299513</v>
      </c>
      <c r="D324" s="11">
        <v>4.5105832337119199E-2</v>
      </c>
      <c r="E324" s="11">
        <v>9.2746917128145201E-2</v>
      </c>
      <c r="F324" s="11">
        <v>5.0309781472961598E-2</v>
      </c>
      <c r="G324" s="11">
        <v>3.8382733802558702E-2</v>
      </c>
      <c r="H324" s="11">
        <v>0.145060781388026</v>
      </c>
      <c r="I324" s="11">
        <v>0.26209901414459202</v>
      </c>
    </row>
    <row r="325" spans="2:9" x14ac:dyDescent="0.35">
      <c r="C325" s="11"/>
      <c r="D325" s="11"/>
      <c r="E325" s="11"/>
      <c r="F325" s="11"/>
      <c r="G325" s="11"/>
      <c r="H325" s="11"/>
      <c r="I325" s="11"/>
    </row>
    <row r="326" spans="2:9" x14ac:dyDescent="0.35">
      <c r="B326" s="2" t="s">
        <v>208</v>
      </c>
      <c r="C326" s="11"/>
      <c r="D326" s="11"/>
      <c r="E326" s="11"/>
      <c r="F326" s="11"/>
      <c r="G326" s="11"/>
      <c r="H326" s="11"/>
      <c r="I326" s="11"/>
    </row>
    <row r="327" spans="2:9" x14ac:dyDescent="0.35">
      <c r="B327" s="20" t="s">
        <v>26</v>
      </c>
      <c r="C327" s="11"/>
      <c r="D327" s="11"/>
      <c r="E327" s="11"/>
      <c r="F327" s="11"/>
      <c r="G327" s="11"/>
      <c r="H327" s="11"/>
      <c r="I327" s="11"/>
    </row>
    <row r="328" spans="2:9" x14ac:dyDescent="0.35">
      <c r="B328" t="s">
        <v>202</v>
      </c>
      <c r="C328" s="11">
        <v>0.20748936728204201</v>
      </c>
      <c r="D328" s="11">
        <v>0.21310227735116999</v>
      </c>
      <c r="E328" s="11">
        <v>0.16227053559788601</v>
      </c>
      <c r="F328" s="11">
        <v>0.37851942236117098</v>
      </c>
      <c r="G328" s="11">
        <v>0.36825848222801</v>
      </c>
      <c r="H328" s="11">
        <v>0</v>
      </c>
      <c r="I328" s="11">
        <v>4.9255208825776997E-2</v>
      </c>
    </row>
    <row r="329" spans="2:9" x14ac:dyDescent="0.35">
      <c r="B329" t="s">
        <v>203</v>
      </c>
      <c r="C329" s="11">
        <v>0.49878131760989097</v>
      </c>
      <c r="D329" s="11">
        <v>0.64094300456250597</v>
      </c>
      <c r="E329" s="11">
        <v>0.66412042674891403</v>
      </c>
      <c r="F329" s="11">
        <v>0.58281782129994797</v>
      </c>
      <c r="G329" s="11">
        <v>0.44958611193818498</v>
      </c>
      <c r="H329" s="11">
        <v>3.3684461730292103E-2</v>
      </c>
      <c r="I329" s="11">
        <v>0.35730316979486798</v>
      </c>
    </row>
    <row r="330" spans="2:9" x14ac:dyDescent="0.35">
      <c r="B330" t="s">
        <v>204</v>
      </c>
      <c r="C330" s="11">
        <v>0.20777748630713899</v>
      </c>
      <c r="D330" s="11">
        <v>0.14404254729927701</v>
      </c>
      <c r="E330" s="11">
        <v>0.170160149357727</v>
      </c>
      <c r="F330" s="11">
        <v>3.6165571065239599E-2</v>
      </c>
      <c r="G330" s="11">
        <v>0.15034803370840499</v>
      </c>
      <c r="H330" s="11">
        <v>0.48833419401004402</v>
      </c>
      <c r="I330" s="11">
        <v>0.39245732277352402</v>
      </c>
    </row>
    <row r="331" spans="2:9" x14ac:dyDescent="0.35">
      <c r="B331" t="s">
        <v>205</v>
      </c>
      <c r="C331" s="11">
        <v>3.1148626152696E-2</v>
      </c>
      <c r="D331" s="11">
        <v>0</v>
      </c>
      <c r="E331" s="11">
        <v>2.55669767144228E-3</v>
      </c>
      <c r="F331" s="11">
        <v>7.7730017642075905E-4</v>
      </c>
      <c r="G331" s="11">
        <v>1.7220267134406698E-2</v>
      </c>
      <c r="H331" s="11">
        <v>0.19421328927449799</v>
      </c>
      <c r="I331" s="11">
        <v>5.9784964141219803E-2</v>
      </c>
    </row>
    <row r="332" spans="2:9" x14ac:dyDescent="0.35">
      <c r="B332" t="s">
        <v>206</v>
      </c>
      <c r="C332" s="11">
        <v>2.6168245118231199E-2</v>
      </c>
      <c r="D332" s="11">
        <v>0</v>
      </c>
      <c r="E332" s="11">
        <v>0</v>
      </c>
      <c r="F332" s="11">
        <v>0</v>
      </c>
      <c r="G332" s="11">
        <v>6.0341399702391798E-3</v>
      </c>
      <c r="H332" s="11">
        <v>0.25221930320617603</v>
      </c>
      <c r="I332" s="11">
        <v>2.3508742065442501E-2</v>
      </c>
    </row>
    <row r="333" spans="2:9" x14ac:dyDescent="0.35">
      <c r="B333" t="s">
        <v>207</v>
      </c>
      <c r="C333" s="11">
        <v>2.86349575300004E-2</v>
      </c>
      <c r="D333" s="11">
        <v>1.91217078704691E-3</v>
      </c>
      <c r="E333" s="11">
        <v>8.9219062403002205E-4</v>
      </c>
      <c r="F333" s="11">
        <v>1.71988509722095E-3</v>
      </c>
      <c r="G333" s="11">
        <v>8.5529650207535907E-3</v>
      </c>
      <c r="H333" s="11">
        <v>3.1548751778989498E-2</v>
      </c>
      <c r="I333" s="11">
        <v>0.117690592399168</v>
      </c>
    </row>
    <row r="334" spans="2:9" x14ac:dyDescent="0.35">
      <c r="C334" s="11"/>
      <c r="D334" s="11"/>
      <c r="E334" s="11"/>
      <c r="F334" s="11"/>
      <c r="G334" s="11"/>
      <c r="H334" s="11"/>
      <c r="I334" s="11"/>
    </row>
    <row r="335" spans="2:9" x14ac:dyDescent="0.35">
      <c r="B335" s="2" t="s">
        <v>218</v>
      </c>
      <c r="C335" s="11"/>
      <c r="D335" s="11"/>
      <c r="E335" s="11"/>
      <c r="F335" s="11"/>
      <c r="G335" s="11"/>
      <c r="H335" s="11"/>
      <c r="I335" s="11"/>
    </row>
    <row r="336" spans="2:9" x14ac:dyDescent="0.35">
      <c r="B336" s="20" t="s">
        <v>26</v>
      </c>
      <c r="C336" s="11"/>
      <c r="D336" s="11"/>
      <c r="E336" s="11"/>
      <c r="F336" s="11"/>
      <c r="G336" s="11"/>
      <c r="H336" s="11"/>
      <c r="I336" s="11"/>
    </row>
    <row r="337" spans="2:9" x14ac:dyDescent="0.35">
      <c r="B337" t="s">
        <v>209</v>
      </c>
      <c r="C337" s="11">
        <v>0.371438118614491</v>
      </c>
      <c r="D337" s="11">
        <v>0.319576026795928</v>
      </c>
      <c r="E337" s="11">
        <v>0.45432902577016698</v>
      </c>
      <c r="F337" s="11">
        <v>0.73379422429974805</v>
      </c>
      <c r="G337" s="11">
        <v>0.45506686951874797</v>
      </c>
      <c r="H337" s="11">
        <v>1.51408401270159E-2</v>
      </c>
      <c r="I337" s="11">
        <v>7.5293392618506497E-2</v>
      </c>
    </row>
    <row r="338" spans="2:9" x14ac:dyDescent="0.35">
      <c r="B338" t="s">
        <v>210</v>
      </c>
      <c r="C338" s="11">
        <v>0.36268619311329697</v>
      </c>
      <c r="D338" s="11">
        <v>0.50604610566021901</v>
      </c>
      <c r="E338" s="11">
        <v>0.45466433771061299</v>
      </c>
      <c r="F338" s="11">
        <v>0.237407770002769</v>
      </c>
      <c r="G338" s="11">
        <v>0.37116925313718901</v>
      </c>
      <c r="H338" s="11">
        <v>7.9064691868640097E-2</v>
      </c>
      <c r="I338" s="11">
        <v>0.37438476537231102</v>
      </c>
    </row>
    <row r="339" spans="2:9" x14ac:dyDescent="0.35">
      <c r="B339" t="s">
        <v>211</v>
      </c>
      <c r="C339" s="11">
        <v>0.14428176852114799</v>
      </c>
      <c r="D339" s="11">
        <v>0.13047021878594101</v>
      </c>
      <c r="E339" s="11">
        <v>5.8129055327496702E-2</v>
      </c>
      <c r="F339" s="11">
        <v>1.46433986281173E-2</v>
      </c>
      <c r="G339" s="11">
        <v>0.10363216325389001</v>
      </c>
      <c r="H339" s="11">
        <v>0.36779635982519898</v>
      </c>
      <c r="I339" s="11">
        <v>0.30227288479312597</v>
      </c>
    </row>
    <row r="340" spans="2:9" x14ac:dyDescent="0.35">
      <c r="B340" t="s">
        <v>212</v>
      </c>
      <c r="C340" s="11">
        <v>2.54715206129273E-2</v>
      </c>
      <c r="D340" s="11">
        <v>6.38641218384164E-3</v>
      </c>
      <c r="E340" s="11">
        <v>0</v>
      </c>
      <c r="F340" s="11">
        <v>9.5722159249299798E-4</v>
      </c>
      <c r="G340" s="11">
        <v>2.9545520799036901E-2</v>
      </c>
      <c r="H340" s="11">
        <v>0.169556783158402</v>
      </c>
      <c r="I340" s="11">
        <v>2.9408925550405501E-2</v>
      </c>
    </row>
    <row r="341" spans="2:9" x14ac:dyDescent="0.35">
      <c r="B341" t="s">
        <v>213</v>
      </c>
      <c r="C341" s="11">
        <v>2.6859431596479098E-2</v>
      </c>
      <c r="D341" s="11">
        <v>0</v>
      </c>
      <c r="E341" s="11">
        <v>0</v>
      </c>
      <c r="F341" s="11">
        <v>9.8762932504347007E-4</v>
      </c>
      <c r="G341" s="11">
        <v>1.3888985727341501E-2</v>
      </c>
      <c r="H341" s="11">
        <v>0.23627883560972299</v>
      </c>
      <c r="I341" s="11">
        <v>2.6602072127749801E-2</v>
      </c>
    </row>
    <row r="342" spans="2:9" x14ac:dyDescent="0.35">
      <c r="B342" t="s">
        <v>214</v>
      </c>
      <c r="C342" s="11">
        <v>3.9256404744747501E-2</v>
      </c>
      <c r="D342" s="11">
        <v>3.0056708607700499E-2</v>
      </c>
      <c r="E342" s="11">
        <v>2.1054470292564201E-2</v>
      </c>
      <c r="F342" s="11">
        <v>8.3857117161669006E-3</v>
      </c>
      <c r="G342" s="11">
        <v>1.5224346376622899E-2</v>
      </c>
      <c r="H342" s="11">
        <v>0.11284093522076501</v>
      </c>
      <c r="I342" s="11">
        <v>8.2200132058087197E-2</v>
      </c>
    </row>
    <row r="343" spans="2:9" x14ac:dyDescent="0.35">
      <c r="B343" t="s">
        <v>207</v>
      </c>
      <c r="C343" s="11">
        <v>3.0006562796910101E-2</v>
      </c>
      <c r="D343" s="11">
        <v>7.4645279663702099E-3</v>
      </c>
      <c r="E343" s="11">
        <v>1.18231108991593E-2</v>
      </c>
      <c r="F343" s="11">
        <v>3.8240444356621001E-3</v>
      </c>
      <c r="G343" s="11">
        <v>1.1472861187171401E-2</v>
      </c>
      <c r="H343" s="11">
        <v>1.9321554190254501E-2</v>
      </c>
      <c r="I343" s="11">
        <v>0.10983782747981399</v>
      </c>
    </row>
    <row r="344" spans="2:9" x14ac:dyDescent="0.35">
      <c r="B344" t="s">
        <v>215</v>
      </c>
      <c r="C344" s="11">
        <v>0.73412431172778803</v>
      </c>
      <c r="D344" s="11">
        <v>0.82562213245614702</v>
      </c>
      <c r="E344" s="11">
        <v>0.90899336348077997</v>
      </c>
      <c r="F344" s="11">
        <v>0.97120199430251697</v>
      </c>
      <c r="G344" s="11">
        <v>0.82623612265593704</v>
      </c>
      <c r="H344" s="11">
        <v>9.4205531995655997E-2</v>
      </c>
      <c r="I344" s="11">
        <v>0.44967815799081701</v>
      </c>
    </row>
    <row r="345" spans="2:9" x14ac:dyDescent="0.35">
      <c r="B345" t="s">
        <v>216</v>
      </c>
      <c r="C345" s="11">
        <v>5.2330952209406402E-2</v>
      </c>
      <c r="D345" s="11">
        <v>6.38641218384164E-3</v>
      </c>
      <c r="E345" s="11">
        <v>0</v>
      </c>
      <c r="F345" s="11">
        <v>1.9448509175364699E-3</v>
      </c>
      <c r="G345" s="11">
        <v>4.3434506526378397E-2</v>
      </c>
      <c r="H345" s="11">
        <v>0.40583561876812502</v>
      </c>
      <c r="I345" s="11">
        <v>5.6010997678155303E-2</v>
      </c>
    </row>
    <row r="346" spans="2:9" x14ac:dyDescent="0.35">
      <c r="B346" t="s">
        <v>217</v>
      </c>
      <c r="C346" s="11">
        <v>0.68179335951838105</v>
      </c>
      <c r="D346" s="11">
        <v>0.81923572027230496</v>
      </c>
      <c r="E346" s="11">
        <v>0.90899336348077997</v>
      </c>
      <c r="F346" s="11">
        <v>0.96925714338498103</v>
      </c>
      <c r="G346" s="11">
        <v>0.78280161612955901</v>
      </c>
      <c r="H346" s="11">
        <v>-0.31163008677246901</v>
      </c>
      <c r="I346" s="11">
        <v>0.39366716031266202</v>
      </c>
    </row>
    <row r="347" spans="2:9" x14ac:dyDescent="0.35">
      <c r="C347" s="11"/>
      <c r="D347" s="11"/>
      <c r="E347" s="11"/>
      <c r="F347" s="11"/>
      <c r="G347" s="11"/>
      <c r="H347" s="11"/>
      <c r="I347" s="11"/>
    </row>
    <row r="348" spans="2:9" x14ac:dyDescent="0.35">
      <c r="B348" s="2" t="s">
        <v>228</v>
      </c>
      <c r="C348" s="11"/>
      <c r="D348" s="11"/>
      <c r="E348" s="11"/>
      <c r="F348" s="11"/>
      <c r="G348" s="11"/>
      <c r="H348" s="11"/>
      <c r="I348" s="11"/>
    </row>
    <row r="349" spans="2:9" x14ac:dyDescent="0.35">
      <c r="B349" s="20" t="s">
        <v>26</v>
      </c>
      <c r="C349" s="11"/>
      <c r="D349" s="11"/>
      <c r="E349" s="11"/>
      <c r="F349" s="11"/>
      <c r="G349" s="11"/>
      <c r="H349" s="11"/>
      <c r="I349" s="11"/>
    </row>
    <row r="350" spans="2:9" x14ac:dyDescent="0.35">
      <c r="B350" t="s">
        <v>219</v>
      </c>
      <c r="C350" s="11">
        <v>0.41765303872503101</v>
      </c>
      <c r="D350" s="11">
        <v>0.451702218374955</v>
      </c>
      <c r="E350" s="11">
        <v>0.44845760079977698</v>
      </c>
      <c r="F350" s="11">
        <v>0.430180407425995</v>
      </c>
      <c r="G350" s="11">
        <v>0.42739552452510998</v>
      </c>
      <c r="H350" s="11">
        <v>0.35028729209845999</v>
      </c>
      <c r="I350" s="11">
        <v>0.36612851167307597</v>
      </c>
    </row>
    <row r="351" spans="2:9" x14ac:dyDescent="0.35">
      <c r="B351" t="s">
        <v>221</v>
      </c>
      <c r="C351" s="11">
        <v>0.28729860844301403</v>
      </c>
      <c r="D351" s="11">
        <v>0.30832464391303199</v>
      </c>
      <c r="E351" s="11">
        <v>0.29202167153542102</v>
      </c>
      <c r="F351" s="11">
        <v>0.26177786019618798</v>
      </c>
      <c r="G351" s="11">
        <v>0.35094965238699899</v>
      </c>
      <c r="H351" s="11">
        <v>0.23955214843167699</v>
      </c>
      <c r="I351" s="11">
        <v>0.261133128509209</v>
      </c>
    </row>
    <row r="352" spans="2:9" x14ac:dyDescent="0.35">
      <c r="B352" t="s">
        <v>222</v>
      </c>
      <c r="C352" s="11">
        <v>0.28259724803815101</v>
      </c>
      <c r="D352" s="11">
        <v>0.30236257602918398</v>
      </c>
      <c r="E352" s="11">
        <v>0.302559897906025</v>
      </c>
      <c r="F352" s="11">
        <v>0.28086229226229897</v>
      </c>
      <c r="G352" s="11">
        <v>0.33549623876775703</v>
      </c>
      <c r="H352" s="11">
        <v>0.27787414219740703</v>
      </c>
      <c r="I352" s="11">
        <v>0.21106568413282301</v>
      </c>
    </row>
    <row r="353" spans="2:9" x14ac:dyDescent="0.35">
      <c r="B353" t="s">
        <v>223</v>
      </c>
      <c r="C353" s="11">
        <v>0.22834492346916699</v>
      </c>
      <c r="D353" s="11">
        <v>0.25166629379474997</v>
      </c>
      <c r="E353" s="11">
        <v>0.24204827902826201</v>
      </c>
      <c r="F353" s="11">
        <v>0.21298486055107099</v>
      </c>
      <c r="G353" s="11">
        <v>0.23093465010018199</v>
      </c>
      <c r="H353" s="11">
        <v>0.26148273654673998</v>
      </c>
      <c r="I353" s="11">
        <v>0.19417405429882001</v>
      </c>
    </row>
    <row r="354" spans="2:9" x14ac:dyDescent="0.35">
      <c r="B354" t="s">
        <v>224</v>
      </c>
      <c r="C354" s="11">
        <v>0.19713901327314701</v>
      </c>
      <c r="D354" s="11">
        <v>0.215028397781583</v>
      </c>
      <c r="E354" s="11">
        <v>0.218031475845606</v>
      </c>
      <c r="F354" s="11">
        <v>0.240987420943404</v>
      </c>
      <c r="G354" s="11">
        <v>0.22015981126746501</v>
      </c>
      <c r="H354" s="11">
        <v>5.0498141554085503E-2</v>
      </c>
      <c r="I354" s="11">
        <v>0.16156743112427499</v>
      </c>
    </row>
    <row r="355" spans="2:9" x14ac:dyDescent="0.35">
      <c r="B355" t="s">
        <v>225</v>
      </c>
      <c r="C355" s="11">
        <v>9.9042464196548094E-2</v>
      </c>
      <c r="D355" s="11">
        <v>6.5730027508544606E-2</v>
      </c>
      <c r="E355" s="11">
        <v>7.0161930469730696E-2</v>
      </c>
      <c r="F355" s="11">
        <v>6.2520830270006794E-2</v>
      </c>
      <c r="G355" s="11">
        <v>0.21141638727931999</v>
      </c>
      <c r="H355" s="11">
        <v>6.54931109914621E-2</v>
      </c>
      <c r="I355" s="11">
        <v>0.1220577309658</v>
      </c>
    </row>
    <row r="356" spans="2:9" x14ac:dyDescent="0.35">
      <c r="B356" t="s">
        <v>226</v>
      </c>
      <c r="C356" s="11">
        <v>5.6928565551772697E-2</v>
      </c>
      <c r="D356" s="11">
        <v>2.1179688899408699E-2</v>
      </c>
      <c r="E356" s="11">
        <v>1.74514511722485E-2</v>
      </c>
      <c r="F356" s="11">
        <v>2.97267565577903E-2</v>
      </c>
      <c r="G356" s="11">
        <v>0.20203398307401599</v>
      </c>
      <c r="H356" s="11">
        <v>7.2332592598468703E-3</v>
      </c>
      <c r="I356" s="11">
        <v>6.5970864062157894E-2</v>
      </c>
    </row>
    <row r="357" spans="2:9" x14ac:dyDescent="0.35">
      <c r="B357" t="s">
        <v>227</v>
      </c>
      <c r="C357" s="11">
        <v>4.6691465532616702E-2</v>
      </c>
      <c r="D357" s="11">
        <v>2.7489431300963901E-2</v>
      </c>
      <c r="E357" s="11">
        <v>1.6716911752801301E-2</v>
      </c>
      <c r="F357" s="11">
        <v>2.1511757676475E-2</v>
      </c>
      <c r="G357" s="11">
        <v>0.13960915297658999</v>
      </c>
      <c r="H357" s="11">
        <v>3.6171851302741899E-2</v>
      </c>
      <c r="I357" s="11">
        <v>5.2591416974229699E-2</v>
      </c>
    </row>
    <row r="358" spans="2:9" x14ac:dyDescent="0.35">
      <c r="B358" t="s">
        <v>220</v>
      </c>
      <c r="C358" s="11">
        <v>0.335168979506201</v>
      </c>
      <c r="D358" s="11">
        <v>0.39865700908601298</v>
      </c>
      <c r="E358" s="11">
        <v>0.42285912541608001</v>
      </c>
      <c r="F358" s="11">
        <v>0.45255419388013701</v>
      </c>
      <c r="G358" s="11">
        <v>0.13988233917397</v>
      </c>
      <c r="H358" s="11">
        <v>0.217614397935809</v>
      </c>
      <c r="I358" s="11">
        <v>0.27340512908156001</v>
      </c>
    </row>
    <row r="359" spans="2:9" x14ac:dyDescent="0.35">
      <c r="B359" t="s">
        <v>113</v>
      </c>
      <c r="C359" s="11">
        <v>3.7686953096877397E-2</v>
      </c>
      <c r="D359" s="11">
        <v>5.0379241738005903E-3</v>
      </c>
      <c r="E359" s="11">
        <v>6.8314882467071097E-3</v>
      </c>
      <c r="F359" s="11">
        <v>5.6146597555441196E-3</v>
      </c>
      <c r="G359" s="11">
        <v>1.02909327176303E-2</v>
      </c>
      <c r="H359" s="11">
        <v>9.7822822239917007E-2</v>
      </c>
      <c r="I359" s="11">
        <v>0.122319632618624</v>
      </c>
    </row>
    <row r="360" spans="2:9" x14ac:dyDescent="0.35">
      <c r="B360" t="s">
        <v>87</v>
      </c>
      <c r="C360" s="11">
        <v>1.4256468603191901E-2</v>
      </c>
      <c r="D360" s="11">
        <v>3.1453499733418602E-3</v>
      </c>
      <c r="E360" s="11">
        <v>0</v>
      </c>
      <c r="F360" s="11">
        <v>0</v>
      </c>
      <c r="G360" s="11">
        <v>4.4856236264908603E-3</v>
      </c>
      <c r="H360" s="11">
        <v>0.13692707299058701</v>
      </c>
      <c r="I360" s="11">
        <v>9.3611383562444608E-3</v>
      </c>
    </row>
    <row r="361" spans="2:9" x14ac:dyDescent="0.35">
      <c r="C361" s="11"/>
      <c r="D361" s="11"/>
      <c r="E361" s="11"/>
      <c r="F361" s="11"/>
      <c r="G361" s="11"/>
      <c r="H361" s="11"/>
      <c r="I361" s="11"/>
    </row>
    <row r="362" spans="2:9" x14ac:dyDescent="0.35">
      <c r="B362" s="2" t="s">
        <v>236</v>
      </c>
      <c r="C362" s="11"/>
      <c r="D362" s="11"/>
      <c r="E362" s="11"/>
      <c r="F362" s="11"/>
      <c r="G362" s="11"/>
      <c r="H362" s="11"/>
      <c r="I362" s="11"/>
    </row>
    <row r="363" spans="2:9" x14ac:dyDescent="0.35">
      <c r="B363" s="20" t="s">
        <v>26</v>
      </c>
      <c r="C363" s="11"/>
      <c r="D363" s="11"/>
      <c r="E363" s="11"/>
      <c r="F363" s="11"/>
      <c r="G363" s="11"/>
      <c r="H363" s="11"/>
      <c r="I363" s="11"/>
    </row>
    <row r="364" spans="2:9" x14ac:dyDescent="0.35">
      <c r="B364" t="s">
        <v>229</v>
      </c>
      <c r="C364" s="11">
        <v>0.44076192463831998</v>
      </c>
      <c r="D364" s="11">
        <v>0.42247209304065297</v>
      </c>
      <c r="E364" s="11">
        <v>0.47157233349424299</v>
      </c>
      <c r="F364" s="11">
        <v>0.50138260311821203</v>
      </c>
      <c r="G364" s="11">
        <v>0.47577576358124601</v>
      </c>
      <c r="H364" s="11">
        <v>0.34513613137700599</v>
      </c>
      <c r="I364" s="11">
        <v>0.38249238169448002</v>
      </c>
    </row>
    <row r="365" spans="2:9" x14ac:dyDescent="0.35">
      <c r="B365" t="s">
        <v>230</v>
      </c>
      <c r="C365" s="11">
        <v>0.36926660418413598</v>
      </c>
      <c r="D365" s="11">
        <v>0.35520591007020103</v>
      </c>
      <c r="E365" s="11">
        <v>0.42189226096329702</v>
      </c>
      <c r="F365" s="11">
        <v>0.38719292938358102</v>
      </c>
      <c r="G365" s="11">
        <v>0.41546582738318499</v>
      </c>
      <c r="H365" s="11">
        <v>0.23617965475660299</v>
      </c>
      <c r="I365" s="11">
        <v>0.33366910479499701</v>
      </c>
    </row>
    <row r="366" spans="2:9" x14ac:dyDescent="0.35">
      <c r="B366" t="s">
        <v>231</v>
      </c>
      <c r="C366" s="11">
        <v>0.20690535630405499</v>
      </c>
      <c r="D366" s="11">
        <v>0.16906759176344499</v>
      </c>
      <c r="E366" s="11">
        <v>0.21347420528698999</v>
      </c>
      <c r="F366" s="11">
        <v>0.218239617012917</v>
      </c>
      <c r="G366" s="11">
        <v>0.33433289525915599</v>
      </c>
      <c r="H366" s="11">
        <v>9.7432892808331797E-2</v>
      </c>
      <c r="I366" s="11">
        <v>0.17390407916144601</v>
      </c>
    </row>
    <row r="367" spans="2:9" x14ac:dyDescent="0.35">
      <c r="B367" t="s">
        <v>232</v>
      </c>
      <c r="C367" s="11">
        <v>9.1235239575802304E-2</v>
      </c>
      <c r="D367" s="11">
        <v>7.1730429385784805E-2</v>
      </c>
      <c r="E367" s="11">
        <v>5.6817791622160399E-2</v>
      </c>
      <c r="F367" s="11">
        <v>9.2333501175448904E-2</v>
      </c>
      <c r="G367" s="11">
        <v>0.20593042728270899</v>
      </c>
      <c r="H367" s="11">
        <v>4.1941752755195398E-2</v>
      </c>
      <c r="I367" s="11">
        <v>7.6332759713993004E-2</v>
      </c>
    </row>
    <row r="368" spans="2:9" x14ac:dyDescent="0.35">
      <c r="B368" t="s">
        <v>233</v>
      </c>
      <c r="C368" s="11">
        <v>5.3502236019154298E-2</v>
      </c>
      <c r="D368" s="11">
        <v>1.1734078053152601E-2</v>
      </c>
      <c r="E368" s="11">
        <v>3.85970793491692E-2</v>
      </c>
      <c r="F368" s="11">
        <v>3.8652199729932599E-2</v>
      </c>
      <c r="G368" s="11">
        <v>0.17215875648387999</v>
      </c>
      <c r="H368" s="11">
        <v>9.3187360151323808E-3</v>
      </c>
      <c r="I368" s="11">
        <v>4.9684210259369199E-2</v>
      </c>
    </row>
    <row r="369" spans="2:9" x14ac:dyDescent="0.35">
      <c r="B369" t="s">
        <v>234</v>
      </c>
      <c r="C369" s="11">
        <v>3.5795865845479197E-2</v>
      </c>
      <c r="D369" s="11">
        <v>1.46590879608794E-2</v>
      </c>
      <c r="E369" s="11">
        <v>1.6219906354026498E-2</v>
      </c>
      <c r="F369" s="11">
        <v>1.6638431839959E-2</v>
      </c>
      <c r="G369" s="11">
        <v>0.12444327163343601</v>
      </c>
      <c r="H369" s="11">
        <v>5.1001783034994204E-3</v>
      </c>
      <c r="I369" s="11">
        <v>3.8895997224808798E-2</v>
      </c>
    </row>
    <row r="370" spans="2:9" x14ac:dyDescent="0.35">
      <c r="B370" t="s">
        <v>235</v>
      </c>
      <c r="C370" s="11">
        <v>2.6933416108169201E-2</v>
      </c>
      <c r="D370" s="11">
        <v>2.1162977537157899E-3</v>
      </c>
      <c r="E370" s="11">
        <v>9.4843545084529902E-3</v>
      </c>
      <c r="F370" s="11">
        <v>1.15008707433857E-2</v>
      </c>
      <c r="G370" s="11">
        <v>0.12242983615988599</v>
      </c>
      <c r="H370" s="11">
        <v>3.4222793132515001E-3</v>
      </c>
      <c r="I370" s="11">
        <v>1.9839310998651299E-2</v>
      </c>
    </row>
    <row r="371" spans="2:9" x14ac:dyDescent="0.35">
      <c r="B371" t="s">
        <v>87</v>
      </c>
      <c r="C371" s="11">
        <v>0.29426150545872898</v>
      </c>
      <c r="D371" s="11">
        <v>0.34389850479807499</v>
      </c>
      <c r="E371" s="11">
        <v>0.267407902680451</v>
      </c>
      <c r="F371" s="11">
        <v>0.28484924522650301</v>
      </c>
      <c r="G371" s="11">
        <v>0.114303747076916</v>
      </c>
      <c r="H371" s="11">
        <v>0.49391905612546699</v>
      </c>
      <c r="I371" s="11">
        <v>0.33680143213340402</v>
      </c>
    </row>
    <row r="372" spans="2:9" x14ac:dyDescent="0.35">
      <c r="C372" s="11"/>
      <c r="D372" s="11"/>
      <c r="E372" s="11"/>
      <c r="F372" s="11"/>
      <c r="G372" s="11"/>
      <c r="H372" s="11"/>
      <c r="I372" s="11"/>
    </row>
    <row r="373" spans="2:9" x14ac:dyDescent="0.35">
      <c r="B373" s="2" t="s">
        <v>252</v>
      </c>
      <c r="C373" s="11"/>
      <c r="D373" s="11"/>
      <c r="E373" s="11"/>
      <c r="F373" s="11"/>
      <c r="G373" s="11"/>
      <c r="H373" s="11"/>
      <c r="I373" s="11"/>
    </row>
    <row r="374" spans="2:9" x14ac:dyDescent="0.35">
      <c r="B374" s="20" t="s">
        <v>251</v>
      </c>
      <c r="C374" s="11"/>
      <c r="D374" s="11"/>
      <c r="E374" s="11"/>
      <c r="F374" s="11"/>
      <c r="G374" s="11"/>
      <c r="H374" s="11"/>
      <c r="I374" s="11"/>
    </row>
    <row r="375" spans="2:9" x14ac:dyDescent="0.35">
      <c r="B375" t="s">
        <v>244</v>
      </c>
      <c r="C375" s="11">
        <v>0.19931252730787399</v>
      </c>
      <c r="D375" s="11">
        <v>0.15966216215007201</v>
      </c>
      <c r="E375" s="11">
        <v>0.16570554553399899</v>
      </c>
      <c r="F375" s="11">
        <v>0.21945330595964799</v>
      </c>
      <c r="G375" s="11">
        <v>0.48502842165612498</v>
      </c>
      <c r="H375" s="11">
        <v>0.17390101603528399</v>
      </c>
      <c r="I375" s="11">
        <v>7.2259049502724798E-2</v>
      </c>
    </row>
    <row r="376" spans="2:9" x14ac:dyDescent="0.35">
      <c r="B376" t="s">
        <v>245</v>
      </c>
      <c r="C376" s="11">
        <v>0.42499514725285698</v>
      </c>
      <c r="D376" s="11">
        <v>0.43164824101593302</v>
      </c>
      <c r="E376" s="11">
        <v>0.46857442876823102</v>
      </c>
      <c r="F376" s="11">
        <v>0.46130706417218398</v>
      </c>
      <c r="G376" s="11">
        <v>0.35260031521819701</v>
      </c>
      <c r="H376" s="11">
        <v>0.35040670636328702</v>
      </c>
      <c r="I376" s="11">
        <v>0.43190027425855398</v>
      </c>
    </row>
    <row r="377" spans="2:9" x14ac:dyDescent="0.35">
      <c r="B377" t="s">
        <v>246</v>
      </c>
      <c r="C377" s="11">
        <v>0.20666430917198</v>
      </c>
      <c r="D377" s="11">
        <v>0.25421424955532601</v>
      </c>
      <c r="E377" s="11">
        <v>0.23907629988665499</v>
      </c>
      <c r="F377" s="11">
        <v>0.20022910714296199</v>
      </c>
      <c r="G377" s="11">
        <v>7.0622200681619104E-2</v>
      </c>
      <c r="H377" s="11">
        <v>0.19117461446407699</v>
      </c>
      <c r="I377" s="11">
        <v>0.23900884687387799</v>
      </c>
    </row>
    <row r="378" spans="2:9" x14ac:dyDescent="0.35">
      <c r="B378" t="s">
        <v>247</v>
      </c>
      <c r="C378" s="11">
        <v>0.13922121486515401</v>
      </c>
      <c r="D378" s="11">
        <v>0.144600381935649</v>
      </c>
      <c r="E378" s="11">
        <v>0.115923794156224</v>
      </c>
      <c r="F378" s="11">
        <v>9.1411377393849705E-2</v>
      </c>
      <c r="G378" s="11">
        <v>7.7325876333947705E-2</v>
      </c>
      <c r="H378" s="11">
        <v>0.26888981544013801</v>
      </c>
      <c r="I378" s="11">
        <v>0.17596217699007399</v>
      </c>
    </row>
    <row r="379" spans="2:9" x14ac:dyDescent="0.35">
      <c r="B379" t="s">
        <v>248</v>
      </c>
      <c r="C379" s="11">
        <v>2.9806801402135E-2</v>
      </c>
      <c r="D379" s="11">
        <v>9.8749653430193207E-3</v>
      </c>
      <c r="E379" s="11">
        <v>1.0719931654890401E-2</v>
      </c>
      <c r="F379" s="11">
        <v>2.75991453313565E-2</v>
      </c>
      <c r="G379" s="11">
        <v>1.4423186110111501E-2</v>
      </c>
      <c r="H379" s="11">
        <v>1.5627847697213901E-2</v>
      </c>
      <c r="I379" s="11">
        <v>8.0869652374768494E-2</v>
      </c>
    </row>
    <row r="380" spans="2:9" x14ac:dyDescent="0.35">
      <c r="B380" t="s">
        <v>249</v>
      </c>
      <c r="C380" s="11">
        <v>0.624307674560731</v>
      </c>
      <c r="D380" s="11">
        <v>0.59131040316600503</v>
      </c>
      <c r="E380" s="11">
        <v>0.63427997430223004</v>
      </c>
      <c r="F380" s="11">
        <v>0.68076037013183199</v>
      </c>
      <c r="G380" s="11">
        <v>0.83762873687432204</v>
      </c>
      <c r="H380" s="11">
        <v>0.52430772239857104</v>
      </c>
      <c r="I380" s="11">
        <v>0.50415932376127903</v>
      </c>
    </row>
    <row r="381" spans="2:9" x14ac:dyDescent="0.35">
      <c r="B381" t="s">
        <v>217</v>
      </c>
      <c r="C381" s="11">
        <v>0.24861534912146199</v>
      </c>
      <c r="D381" s="11">
        <v>0.18262080633201072</v>
      </c>
      <c r="E381" s="11">
        <v>0.26855994860446064</v>
      </c>
      <c r="F381" s="11">
        <v>0.36152074026366382</v>
      </c>
      <c r="G381" s="11">
        <v>0.67525747374864376</v>
      </c>
      <c r="H381" s="11">
        <v>4.8615444797142082E-2</v>
      </c>
      <c r="I381" s="11">
        <v>8.3186475225585088E-3</v>
      </c>
    </row>
    <row r="382" spans="2:9" x14ac:dyDescent="0.35">
      <c r="C382" s="11"/>
      <c r="D382" s="11"/>
      <c r="E382" s="11"/>
      <c r="F382" s="11"/>
      <c r="G382" s="11"/>
      <c r="H382" s="11"/>
      <c r="I382" s="11"/>
    </row>
    <row r="383" spans="2:9" x14ac:dyDescent="0.35">
      <c r="B383" s="2" t="s">
        <v>253</v>
      </c>
      <c r="C383" s="11"/>
      <c r="D383" s="11"/>
      <c r="E383" s="11"/>
      <c r="F383" s="11"/>
      <c r="G383" s="11"/>
      <c r="H383" s="11"/>
      <c r="I383" s="11"/>
    </row>
    <row r="384" spans="2:9" x14ac:dyDescent="0.35">
      <c r="B384" s="20" t="s">
        <v>251</v>
      </c>
      <c r="C384" s="11"/>
      <c r="D384" s="11"/>
      <c r="E384" s="11"/>
      <c r="F384" s="11"/>
      <c r="G384" s="11"/>
      <c r="H384" s="11"/>
      <c r="I384" s="11"/>
    </row>
    <row r="385" spans="2:9" x14ac:dyDescent="0.35">
      <c r="B385" t="s">
        <v>244</v>
      </c>
      <c r="C385" s="11">
        <v>0.22336481260412799</v>
      </c>
      <c r="D385" s="11">
        <v>0.258174007920075</v>
      </c>
      <c r="E385" s="11">
        <v>0.16806066869036801</v>
      </c>
      <c r="F385" s="11">
        <v>0.27045510866519301</v>
      </c>
      <c r="G385" s="11">
        <v>0.38801135292976102</v>
      </c>
      <c r="H385" s="11">
        <v>0.25287276263129899</v>
      </c>
      <c r="I385" s="11">
        <v>8.9594296890924102E-2</v>
      </c>
    </row>
    <row r="386" spans="2:9" x14ac:dyDescent="0.35">
      <c r="B386" t="s">
        <v>245</v>
      </c>
      <c r="C386" s="11">
        <v>0.46477121123026899</v>
      </c>
      <c r="D386" s="11">
        <v>0.47816590312308399</v>
      </c>
      <c r="E386" s="11">
        <v>0.49539005004442999</v>
      </c>
      <c r="F386" s="11">
        <v>0.517151597328805</v>
      </c>
      <c r="G386" s="11">
        <v>0.462325682939218</v>
      </c>
      <c r="H386" s="11">
        <v>0.40197681307580901</v>
      </c>
      <c r="I386" s="11">
        <v>0.41665686272796998</v>
      </c>
    </row>
    <row r="387" spans="2:9" x14ac:dyDescent="0.35">
      <c r="B387" t="s">
        <v>246</v>
      </c>
      <c r="C387" s="11">
        <v>0.180752601516638</v>
      </c>
      <c r="D387" s="11">
        <v>0.170932081283798</v>
      </c>
      <c r="E387" s="11">
        <v>0.213519273067478</v>
      </c>
      <c r="F387" s="11">
        <v>0.13524044301596999</v>
      </c>
      <c r="G387" s="11">
        <v>8.5903913169707802E-2</v>
      </c>
      <c r="H387" s="11">
        <v>0.15595463491879599</v>
      </c>
      <c r="I387" s="11">
        <v>0.26603496902224699</v>
      </c>
    </row>
    <row r="388" spans="2:9" x14ac:dyDescent="0.35">
      <c r="B388" t="s">
        <v>247</v>
      </c>
      <c r="C388" s="11">
        <v>0.108958419297928</v>
      </c>
      <c r="D388" s="11">
        <v>8.2424414615532904E-2</v>
      </c>
      <c r="E388" s="11">
        <v>0.12113632567925001</v>
      </c>
      <c r="F388" s="11">
        <v>6.3107189216661794E-2</v>
      </c>
      <c r="G388" s="11">
        <v>5.8372780891302899E-2</v>
      </c>
      <c r="H388" s="11">
        <v>0.17675193275548101</v>
      </c>
      <c r="I388" s="11">
        <v>0.15852421060607599</v>
      </c>
    </row>
    <row r="389" spans="2:9" x14ac:dyDescent="0.35">
      <c r="B389" t="s">
        <v>248</v>
      </c>
      <c r="C389" s="11">
        <v>2.2152955351036101E-2</v>
      </c>
      <c r="D389" s="11">
        <v>1.0303593057509299E-2</v>
      </c>
      <c r="E389" s="11">
        <v>1.8936825184740201E-3</v>
      </c>
      <c r="F389" s="11">
        <v>1.4045661773370501E-2</v>
      </c>
      <c r="G389" s="11">
        <v>5.3862700700098203E-3</v>
      </c>
      <c r="H389" s="11">
        <v>1.24438566186146E-2</v>
      </c>
      <c r="I389" s="11">
        <v>6.91896607527831E-2</v>
      </c>
    </row>
    <row r="390" spans="2:9" x14ac:dyDescent="0.35">
      <c r="B390" t="s">
        <v>249</v>
      </c>
      <c r="C390" s="11">
        <v>0.68813602383439798</v>
      </c>
      <c r="D390" s="11">
        <v>0.73633991104315999</v>
      </c>
      <c r="E390" s="11">
        <v>0.663450718734798</v>
      </c>
      <c r="F390" s="11">
        <v>0.78760670599399796</v>
      </c>
      <c r="G390" s="11">
        <v>0.85033703586897902</v>
      </c>
      <c r="H390" s="11">
        <v>0.654849575707108</v>
      </c>
      <c r="I390" s="11">
        <v>0.506251159618894</v>
      </c>
    </row>
    <row r="391" spans="2:9" x14ac:dyDescent="0.35">
      <c r="B391" t="s">
        <v>217</v>
      </c>
      <c r="C391" s="11">
        <v>0.37627204766879585</v>
      </c>
      <c r="D391" s="11">
        <v>0.47267982208631981</v>
      </c>
      <c r="E391" s="11">
        <v>0.32690143746959599</v>
      </c>
      <c r="F391" s="11">
        <v>0.57521341198799569</v>
      </c>
      <c r="G391" s="11">
        <v>0.70067407173795848</v>
      </c>
      <c r="H391" s="11">
        <v>0.30969915141421644</v>
      </c>
      <c r="I391" s="11">
        <v>1.2502319237787884E-2</v>
      </c>
    </row>
    <row r="392" spans="2:9" x14ac:dyDescent="0.35">
      <c r="C392" s="11"/>
      <c r="D392" s="11"/>
      <c r="E392" s="11"/>
      <c r="F392" s="11"/>
      <c r="G392" s="11"/>
      <c r="H392" s="11"/>
      <c r="I392" s="11"/>
    </row>
    <row r="393" spans="2:9" x14ac:dyDescent="0.35">
      <c r="B393" s="2" t="s">
        <v>254</v>
      </c>
      <c r="C393" s="11"/>
      <c r="D393" s="11"/>
      <c r="E393" s="11"/>
      <c r="F393" s="11"/>
      <c r="G393" s="11"/>
      <c r="H393" s="11"/>
      <c r="I393" s="11"/>
    </row>
    <row r="394" spans="2:9" x14ac:dyDescent="0.35">
      <c r="B394" s="20" t="s">
        <v>251</v>
      </c>
      <c r="C394" s="11"/>
      <c r="D394" s="11"/>
      <c r="E394" s="11"/>
      <c r="F394" s="11"/>
      <c r="G394" s="11"/>
      <c r="H394" s="11"/>
      <c r="I394" s="11"/>
    </row>
    <row r="395" spans="2:9" x14ac:dyDescent="0.35">
      <c r="B395" t="s">
        <v>244</v>
      </c>
      <c r="C395" s="11">
        <v>9.1181839139829801E-2</v>
      </c>
      <c r="D395" s="11">
        <v>6.4123870386334395E-2</v>
      </c>
      <c r="E395" s="11">
        <v>2.6132957205249999E-2</v>
      </c>
      <c r="F395" s="11">
        <v>8.0875710400682796E-2</v>
      </c>
      <c r="G395" s="11">
        <v>0.345000639988018</v>
      </c>
      <c r="H395" s="11">
        <v>6.0742883994517702E-2</v>
      </c>
      <c r="I395" s="11">
        <v>3.32874168084734E-2</v>
      </c>
    </row>
    <row r="396" spans="2:9" x14ac:dyDescent="0.35">
      <c r="B396" t="s">
        <v>245</v>
      </c>
      <c r="C396" s="11">
        <v>0.20775475206708099</v>
      </c>
      <c r="D396" s="11">
        <v>0.22262923577865501</v>
      </c>
      <c r="E396" s="11">
        <v>0.13484864041127401</v>
      </c>
      <c r="F396" s="11">
        <v>0.24246634186032001</v>
      </c>
      <c r="G396" s="11">
        <v>0.32558816230098198</v>
      </c>
      <c r="H396" s="11">
        <v>0.155396884855168</v>
      </c>
      <c r="I396" s="11">
        <v>0.17547963271150799</v>
      </c>
    </row>
    <row r="397" spans="2:9" x14ac:dyDescent="0.35">
      <c r="B397" t="s">
        <v>246</v>
      </c>
      <c r="C397" s="11">
        <v>0.29709859919102899</v>
      </c>
      <c r="D397" s="11">
        <v>0.31957656601157403</v>
      </c>
      <c r="E397" s="11">
        <v>0.30448743183803501</v>
      </c>
      <c r="F397" s="11">
        <v>0.34355409487896998</v>
      </c>
      <c r="G397" s="11">
        <v>0.19751730186193001</v>
      </c>
      <c r="H397" s="11">
        <v>0.23866173984283701</v>
      </c>
      <c r="I397" s="11">
        <v>0.31481928763851302</v>
      </c>
    </row>
    <row r="398" spans="2:9" x14ac:dyDescent="0.35">
      <c r="B398" t="s">
        <v>247</v>
      </c>
      <c r="C398" s="11">
        <v>0.31247617803775701</v>
      </c>
      <c r="D398" s="11">
        <v>0.33177735490800098</v>
      </c>
      <c r="E398" s="11">
        <v>0.42173927197364203</v>
      </c>
      <c r="F398" s="11">
        <v>0.27304298641498898</v>
      </c>
      <c r="G398" s="11">
        <v>9.9341411770298302E-2</v>
      </c>
      <c r="H398" s="11">
        <v>0.43744970771425501</v>
      </c>
      <c r="I398" s="11">
        <v>0.31620653627011402</v>
      </c>
    </row>
    <row r="399" spans="2:9" x14ac:dyDescent="0.35">
      <c r="B399" t="s">
        <v>248</v>
      </c>
      <c r="C399" s="11">
        <v>9.1488631564303702E-2</v>
      </c>
      <c r="D399" s="11">
        <v>6.18929729154356E-2</v>
      </c>
      <c r="E399" s="11">
        <v>0.11279169857180001</v>
      </c>
      <c r="F399" s="11">
        <v>6.0060866445037997E-2</v>
      </c>
      <c r="G399" s="11">
        <v>3.2552484078771801E-2</v>
      </c>
      <c r="H399" s="11">
        <v>0.107748783593222</v>
      </c>
      <c r="I399" s="11">
        <v>0.16020712657139199</v>
      </c>
    </row>
    <row r="400" spans="2:9" x14ac:dyDescent="0.35">
      <c r="B400" t="s">
        <v>249</v>
      </c>
      <c r="C400" s="11">
        <v>0.29893659120691002</v>
      </c>
      <c r="D400" s="11">
        <v>0.286753106164989</v>
      </c>
      <c r="E400" s="11">
        <v>0.160981597616524</v>
      </c>
      <c r="F400" s="11">
        <v>0.32334205226100299</v>
      </c>
      <c r="G400" s="11">
        <v>0.67058880228899997</v>
      </c>
      <c r="H400" s="11">
        <v>0.216139768849686</v>
      </c>
      <c r="I400" s="11">
        <v>0.20876704951998101</v>
      </c>
    </row>
    <row r="401" spans="2:9" x14ac:dyDescent="0.35">
      <c r="B401" t="s">
        <v>217</v>
      </c>
      <c r="C401" s="11">
        <v>-0.4021268175861798</v>
      </c>
      <c r="D401" s="11">
        <v>-0.42649378767002161</v>
      </c>
      <c r="E401" s="11">
        <v>-0.67803680476695305</v>
      </c>
      <c r="F401" s="11">
        <v>-0.35331589547799391</v>
      </c>
      <c r="G401" s="11">
        <v>0.34117760457799984</v>
      </c>
      <c r="H401" s="11">
        <v>-0.567720462300628</v>
      </c>
      <c r="I401" s="11">
        <v>-0.58246590096003803</v>
      </c>
    </row>
    <row r="402" spans="2:9" x14ac:dyDescent="0.35">
      <c r="C402" s="11"/>
      <c r="D402" s="11"/>
      <c r="E402" s="11"/>
      <c r="F402" s="11"/>
      <c r="G402" s="11"/>
      <c r="H402" s="11"/>
      <c r="I402" s="11"/>
    </row>
    <row r="403" spans="2:9" x14ac:dyDescent="0.35">
      <c r="B403" s="2" t="s">
        <v>255</v>
      </c>
      <c r="C403" s="11"/>
      <c r="D403" s="11"/>
      <c r="E403" s="11"/>
      <c r="F403" s="11"/>
      <c r="G403" s="11"/>
      <c r="H403" s="11"/>
      <c r="I403" s="11"/>
    </row>
    <row r="404" spans="2:9" x14ac:dyDescent="0.35">
      <c r="B404" s="20" t="s">
        <v>251</v>
      </c>
      <c r="C404" s="11"/>
      <c r="D404" s="11"/>
      <c r="E404" s="11"/>
      <c r="F404" s="11"/>
      <c r="G404" s="11"/>
      <c r="H404" s="11"/>
      <c r="I404" s="11"/>
    </row>
    <row r="405" spans="2:9" x14ac:dyDescent="0.35">
      <c r="B405" t="s">
        <v>244</v>
      </c>
      <c r="C405" s="11">
        <v>6.4619556502532899E-2</v>
      </c>
      <c r="D405" s="11">
        <v>3.10086640962552E-2</v>
      </c>
      <c r="E405" s="11">
        <v>1.9822650084976499E-2</v>
      </c>
      <c r="F405" s="11">
        <v>4.1886511329380101E-2</v>
      </c>
      <c r="G405" s="11">
        <v>0.28276059632336897</v>
      </c>
      <c r="H405" s="11">
        <v>4.3237647154147102E-2</v>
      </c>
      <c r="I405" s="11">
        <v>2.6045708827150901E-2</v>
      </c>
    </row>
    <row r="406" spans="2:9" x14ac:dyDescent="0.35">
      <c r="B406" t="s">
        <v>245</v>
      </c>
      <c r="C406" s="11">
        <v>0.123171806977453</v>
      </c>
      <c r="D406" s="11">
        <v>0.10249865480398</v>
      </c>
      <c r="E406" s="11">
        <v>6.8140873584475001E-2</v>
      </c>
      <c r="F406" s="11">
        <v>0.13648326296784699</v>
      </c>
      <c r="G406" s="11">
        <v>0.26966587448983298</v>
      </c>
      <c r="H406" s="11">
        <v>6.2432577890307497E-2</v>
      </c>
      <c r="I406" s="11">
        <v>0.111197311635505</v>
      </c>
    </row>
    <row r="407" spans="2:9" x14ac:dyDescent="0.35">
      <c r="B407" t="s">
        <v>246</v>
      </c>
      <c r="C407" s="11">
        <v>0.260428269694649</v>
      </c>
      <c r="D407" s="11">
        <v>0.28286905241739102</v>
      </c>
      <c r="E407" s="11">
        <v>0.21149375657422601</v>
      </c>
      <c r="F407" s="11">
        <v>0.314298339581637</v>
      </c>
      <c r="G407" s="11">
        <v>0.24758002709565399</v>
      </c>
      <c r="H407" s="11">
        <v>0.17344494002857799</v>
      </c>
      <c r="I407" s="11">
        <v>0.279859259501199</v>
      </c>
    </row>
    <row r="408" spans="2:9" x14ac:dyDescent="0.35">
      <c r="B408" t="s">
        <v>247</v>
      </c>
      <c r="C408" s="11">
        <v>0.34363812441698</v>
      </c>
      <c r="D408" s="11">
        <v>0.39304438003261499</v>
      </c>
      <c r="E408" s="11">
        <v>0.40370090327163399</v>
      </c>
      <c r="F408" s="11">
        <v>0.35435283727888101</v>
      </c>
      <c r="G408" s="11">
        <v>0.133750960549092</v>
      </c>
      <c r="H408" s="11">
        <v>0.43415084832399398</v>
      </c>
      <c r="I408" s="11">
        <v>0.33135765313512</v>
      </c>
    </row>
    <row r="409" spans="2:9" x14ac:dyDescent="0.35">
      <c r="B409" t="s">
        <v>248</v>
      </c>
      <c r="C409" s="11">
        <v>0.208142242408385</v>
      </c>
      <c r="D409" s="11">
        <v>0.190579248649758</v>
      </c>
      <c r="E409" s="11">
        <v>0.29684181648468799</v>
      </c>
      <c r="F409" s="11">
        <v>0.15297904884225499</v>
      </c>
      <c r="G409" s="11">
        <v>6.62425415420521E-2</v>
      </c>
      <c r="H409" s="11">
        <v>0.286733986602974</v>
      </c>
      <c r="I409" s="11">
        <v>0.25154006690102498</v>
      </c>
    </row>
    <row r="410" spans="2:9" x14ac:dyDescent="0.35">
      <c r="B410" t="s">
        <v>249</v>
      </c>
      <c r="C410" s="11">
        <v>0.18779136347998601</v>
      </c>
      <c r="D410" s="11">
        <v>0.13350731890023501</v>
      </c>
      <c r="E410" s="11">
        <v>8.7963523669451496E-2</v>
      </c>
      <c r="F410" s="11">
        <v>0.178369774297227</v>
      </c>
      <c r="G410" s="11">
        <v>0.55242647081320195</v>
      </c>
      <c r="H410" s="11">
        <v>0.105670225044455</v>
      </c>
      <c r="I410" s="11">
        <v>0.13724302046265599</v>
      </c>
    </row>
    <row r="411" spans="2:9" x14ac:dyDescent="0.35">
      <c r="B411" t="s">
        <v>217</v>
      </c>
      <c r="C411" s="11">
        <v>-0.62441727304002792</v>
      </c>
      <c r="D411" s="11">
        <v>-0.73298536219952892</v>
      </c>
      <c r="E411" s="11">
        <v>-0.82407295266109648</v>
      </c>
      <c r="F411" s="11">
        <v>-0.643260451405546</v>
      </c>
      <c r="G411" s="11">
        <v>0.10485294162640385</v>
      </c>
      <c r="H411" s="11">
        <v>-0.788659549911091</v>
      </c>
      <c r="I411" s="11">
        <v>-0.72551395907468796</v>
      </c>
    </row>
    <row r="412" spans="2:9" x14ac:dyDescent="0.35">
      <c r="C412" s="11"/>
      <c r="D412" s="11"/>
      <c r="E412" s="11"/>
      <c r="F412" s="11"/>
      <c r="G412" s="11"/>
      <c r="H412" s="11"/>
      <c r="I412" s="11"/>
    </row>
    <row r="413" spans="2:9" x14ac:dyDescent="0.35">
      <c r="B413" s="2" t="s">
        <v>256</v>
      </c>
      <c r="C413" s="11"/>
      <c r="D413" s="11"/>
      <c r="E413" s="11"/>
      <c r="F413" s="11"/>
      <c r="G413" s="11"/>
      <c r="H413" s="11"/>
      <c r="I413" s="11"/>
    </row>
    <row r="414" spans="2:9" x14ac:dyDescent="0.35">
      <c r="B414" s="20" t="s">
        <v>251</v>
      </c>
      <c r="C414" s="11"/>
      <c r="D414" s="11"/>
      <c r="E414" s="11"/>
      <c r="F414" s="11"/>
      <c r="G414" s="11"/>
      <c r="H414" s="11"/>
      <c r="I414" s="11"/>
    </row>
    <row r="415" spans="2:9" x14ac:dyDescent="0.35">
      <c r="B415" t="s">
        <v>244</v>
      </c>
      <c r="C415" s="11">
        <v>0.16687551420013</v>
      </c>
      <c r="D415" s="11">
        <v>0.133879948084592</v>
      </c>
      <c r="E415" s="11">
        <v>0.129997827021511</v>
      </c>
      <c r="F415" s="11">
        <v>0.186052749004188</v>
      </c>
      <c r="G415" s="11">
        <v>0.41462264950894601</v>
      </c>
      <c r="H415" s="11">
        <v>0.142966783086763</v>
      </c>
      <c r="I415" s="11">
        <v>7.7317634224614004E-2</v>
      </c>
    </row>
    <row r="416" spans="2:9" x14ac:dyDescent="0.35">
      <c r="B416" t="s">
        <v>245</v>
      </c>
      <c r="C416" s="11">
        <v>0.40871662556758398</v>
      </c>
      <c r="D416" s="11">
        <v>0.41458789612213498</v>
      </c>
      <c r="E416" s="11">
        <v>0.44806605467785698</v>
      </c>
      <c r="F416" s="11">
        <v>0.47756428454657202</v>
      </c>
      <c r="G416" s="11">
        <v>0.36940681793943497</v>
      </c>
      <c r="H416" s="11">
        <v>0.33088935923350599</v>
      </c>
      <c r="I416" s="11">
        <v>0.36290880353204302</v>
      </c>
    </row>
    <row r="417" spans="2:9" x14ac:dyDescent="0.35">
      <c r="B417" t="s">
        <v>246</v>
      </c>
      <c r="C417" s="11">
        <v>0.248149770869625</v>
      </c>
      <c r="D417" s="11">
        <v>0.27202068453610101</v>
      </c>
      <c r="E417" s="11">
        <v>0.26169825165028898</v>
      </c>
      <c r="F417" s="11">
        <v>0.219334707580425</v>
      </c>
      <c r="G417" s="11">
        <v>0.134761088188565</v>
      </c>
      <c r="H417" s="11">
        <v>0.260916985355164</v>
      </c>
      <c r="I417" s="11">
        <v>0.301604011163084</v>
      </c>
    </row>
    <row r="418" spans="2:9" x14ac:dyDescent="0.35">
      <c r="B418" t="s">
        <v>247</v>
      </c>
      <c r="C418" s="11">
        <v>0.148972290262366</v>
      </c>
      <c r="D418" s="11">
        <v>0.166993199503155</v>
      </c>
      <c r="E418" s="11">
        <v>0.15410438043849001</v>
      </c>
      <c r="F418" s="11">
        <v>9.9479141518719796E-2</v>
      </c>
      <c r="G418" s="11">
        <v>6.0726182870989E-2</v>
      </c>
      <c r="H418" s="11">
        <v>0.24286481549317099</v>
      </c>
      <c r="I418" s="11">
        <v>0.18368073845333999</v>
      </c>
    </row>
    <row r="419" spans="2:9" x14ac:dyDescent="0.35">
      <c r="B419" t="s">
        <v>248</v>
      </c>
      <c r="C419" s="11">
        <v>2.7285799100294699E-2</v>
      </c>
      <c r="D419" s="11">
        <v>1.2518271754017599E-2</v>
      </c>
      <c r="E419" s="11">
        <v>6.1334862118522697E-3</v>
      </c>
      <c r="F419" s="11">
        <v>1.7569117350095202E-2</v>
      </c>
      <c r="G419" s="11">
        <v>2.04832614920651E-2</v>
      </c>
      <c r="H419" s="11">
        <v>2.2362056831396401E-2</v>
      </c>
      <c r="I419" s="11">
        <v>7.4488812626918893E-2</v>
      </c>
    </row>
    <row r="420" spans="2:9" x14ac:dyDescent="0.35">
      <c r="B420" t="s">
        <v>249</v>
      </c>
      <c r="C420" s="11">
        <v>0.57559213976771395</v>
      </c>
      <c r="D420" s="11">
        <v>0.54846784420672701</v>
      </c>
      <c r="E420" s="11">
        <v>0.57806388169936795</v>
      </c>
      <c r="F420" s="11">
        <v>0.66361703355075996</v>
      </c>
      <c r="G420" s="11">
        <v>0.78402946744838098</v>
      </c>
      <c r="H420" s="11">
        <v>0.47385614232026901</v>
      </c>
      <c r="I420" s="11">
        <v>0.44022643775665699</v>
      </c>
    </row>
    <row r="421" spans="2:9" x14ac:dyDescent="0.35">
      <c r="B421" t="s">
        <v>217</v>
      </c>
      <c r="C421" s="11">
        <v>0.15118427953542823</v>
      </c>
      <c r="D421" s="11">
        <v>9.6935688413453402E-2</v>
      </c>
      <c r="E421" s="11">
        <v>0.15612776339873669</v>
      </c>
      <c r="F421" s="11">
        <v>0.32723406710151998</v>
      </c>
      <c r="G421" s="11">
        <v>0.56805893489676196</v>
      </c>
      <c r="H421" s="11">
        <v>-5.2287715359462361E-2</v>
      </c>
      <c r="I421" s="11">
        <v>-0.11954712448668586</v>
      </c>
    </row>
    <row r="422" spans="2:9" x14ac:dyDescent="0.35">
      <c r="C422" s="11"/>
      <c r="D422" s="11"/>
      <c r="E422" s="11"/>
      <c r="F422" s="11"/>
      <c r="G422" s="11"/>
      <c r="H422" s="11"/>
      <c r="I422" s="11"/>
    </row>
    <row r="423" spans="2:9" x14ac:dyDescent="0.35">
      <c r="B423" s="2" t="s">
        <v>257</v>
      </c>
      <c r="C423" s="11"/>
      <c r="D423" s="11"/>
      <c r="E423" s="11"/>
      <c r="F423" s="11"/>
      <c r="G423" s="11"/>
      <c r="H423" s="11"/>
      <c r="I423" s="11"/>
    </row>
    <row r="424" spans="2:9" x14ac:dyDescent="0.35">
      <c r="B424" s="20" t="s">
        <v>251</v>
      </c>
      <c r="C424" s="11"/>
      <c r="D424" s="11"/>
      <c r="E424" s="11"/>
      <c r="F424" s="11"/>
      <c r="G424" s="11"/>
      <c r="H424" s="11"/>
      <c r="I424" s="11"/>
    </row>
    <row r="425" spans="2:9" x14ac:dyDescent="0.35">
      <c r="B425" t="s">
        <v>244</v>
      </c>
      <c r="C425" s="11">
        <v>8.1824091855759201E-2</v>
      </c>
      <c r="D425" s="11">
        <v>5.2805349500542401E-2</v>
      </c>
      <c r="E425" s="11">
        <v>2.28724062187243E-2</v>
      </c>
      <c r="F425" s="11">
        <v>7.4103465126623899E-2</v>
      </c>
      <c r="G425" s="11">
        <v>0.32388181871413901</v>
      </c>
      <c r="H425" s="11">
        <v>6.3467931252316895E-2</v>
      </c>
      <c r="I425" s="11">
        <v>2.6742157241241699E-2</v>
      </c>
    </row>
    <row r="426" spans="2:9" x14ac:dyDescent="0.35">
      <c r="B426" t="s">
        <v>245</v>
      </c>
      <c r="C426" s="11">
        <v>0.17958016503275401</v>
      </c>
      <c r="D426" s="11">
        <v>0.15786025708694501</v>
      </c>
      <c r="E426" s="11">
        <v>0.12673593753321599</v>
      </c>
      <c r="F426" s="11">
        <v>0.20678975441327099</v>
      </c>
      <c r="G426" s="11">
        <v>0.32878750383977601</v>
      </c>
      <c r="H426" s="11">
        <v>0.124598258842225</v>
      </c>
      <c r="I426" s="11">
        <v>0.15262053483365801</v>
      </c>
    </row>
    <row r="427" spans="2:9" x14ac:dyDescent="0.35">
      <c r="B427" t="s">
        <v>246</v>
      </c>
      <c r="C427" s="11">
        <v>0.277306840687843</v>
      </c>
      <c r="D427" s="11">
        <v>0.30509984896403702</v>
      </c>
      <c r="E427" s="11">
        <v>0.26258055336730601</v>
      </c>
      <c r="F427" s="11">
        <v>0.32129803102476301</v>
      </c>
      <c r="G427" s="11">
        <v>0.18297154240404201</v>
      </c>
      <c r="H427" s="11">
        <v>0.18803888217516401</v>
      </c>
      <c r="I427" s="11">
        <v>0.32102556721975201</v>
      </c>
    </row>
    <row r="428" spans="2:9" x14ac:dyDescent="0.35">
      <c r="B428" t="s">
        <v>247</v>
      </c>
      <c r="C428" s="11">
        <v>0.30619005267405103</v>
      </c>
      <c r="D428" s="11">
        <v>0.31722624322905102</v>
      </c>
      <c r="E428" s="11">
        <v>0.36949372790575502</v>
      </c>
      <c r="F428" s="11">
        <v>0.299328500227802</v>
      </c>
      <c r="G428" s="11">
        <v>0.11806117603272299</v>
      </c>
      <c r="H428" s="11">
        <v>0.400428624631539</v>
      </c>
      <c r="I428" s="11">
        <v>0.32165870410337399</v>
      </c>
    </row>
    <row r="429" spans="2:9" x14ac:dyDescent="0.35">
      <c r="B429" t="s">
        <v>248</v>
      </c>
      <c r="C429" s="11">
        <v>0.15509884974959301</v>
      </c>
      <c r="D429" s="11">
        <v>0.167008301219425</v>
      </c>
      <c r="E429" s="11">
        <v>0.21831737497499901</v>
      </c>
      <c r="F429" s="11">
        <v>9.8480249207540102E-2</v>
      </c>
      <c r="G429" s="11">
        <v>4.6297959009319503E-2</v>
      </c>
      <c r="H429" s="11">
        <v>0.22346630309875501</v>
      </c>
      <c r="I429" s="11">
        <v>0.17795303660197401</v>
      </c>
    </row>
    <row r="430" spans="2:9" x14ac:dyDescent="0.35">
      <c r="B430" t="s">
        <v>249</v>
      </c>
      <c r="C430" s="11">
        <v>0.26140425688851299</v>
      </c>
      <c r="D430" s="11">
        <v>0.21066560658748701</v>
      </c>
      <c r="E430" s="11">
        <v>0.14960834375193999</v>
      </c>
      <c r="F430" s="11">
        <v>0.28089321953989499</v>
      </c>
      <c r="G430" s="11">
        <v>0.65266932255391596</v>
      </c>
      <c r="H430" s="11">
        <v>0.18806619009454201</v>
      </c>
      <c r="I430" s="11">
        <v>0.17936269207489899</v>
      </c>
    </row>
    <row r="431" spans="2:9" x14ac:dyDescent="0.35">
      <c r="B431" t="s">
        <v>217</v>
      </c>
      <c r="C431" s="11">
        <v>-0.47719148622297403</v>
      </c>
      <c r="D431" s="11">
        <v>-0.57866878682502598</v>
      </c>
      <c r="E431" s="11">
        <v>-0.70078331249612014</v>
      </c>
      <c r="F431" s="11">
        <v>-0.43821356092021002</v>
      </c>
      <c r="G431" s="11">
        <v>0.30533864510783149</v>
      </c>
      <c r="H431" s="11">
        <v>-0.6238676198109161</v>
      </c>
      <c r="I431" s="11">
        <v>-0.64127461585020107</v>
      </c>
    </row>
    <row r="432" spans="2:9" x14ac:dyDescent="0.35">
      <c r="C432" s="11"/>
      <c r="D432" s="11"/>
      <c r="E432" s="11"/>
      <c r="F432" s="11"/>
      <c r="G432" s="11"/>
      <c r="H432" s="11"/>
      <c r="I432" s="11"/>
    </row>
    <row r="433" spans="2:9" x14ac:dyDescent="0.35">
      <c r="B433" s="2" t="s">
        <v>258</v>
      </c>
      <c r="C433" s="11"/>
      <c r="D433" s="11"/>
      <c r="E433" s="11"/>
      <c r="F433" s="11"/>
      <c r="G433" s="11"/>
      <c r="H433" s="11"/>
      <c r="I433" s="11"/>
    </row>
    <row r="434" spans="2:9" x14ac:dyDescent="0.35">
      <c r="B434" s="20" t="s">
        <v>251</v>
      </c>
      <c r="C434" s="11"/>
      <c r="D434" s="11"/>
      <c r="E434" s="11"/>
      <c r="F434" s="11"/>
      <c r="G434" s="11"/>
      <c r="H434" s="11"/>
      <c r="I434" s="11"/>
    </row>
    <row r="435" spans="2:9" x14ac:dyDescent="0.35">
      <c r="B435" t="s">
        <v>244</v>
      </c>
      <c r="C435" s="11">
        <v>0.25052696039661299</v>
      </c>
      <c r="D435" s="11">
        <v>0.240672642226919</v>
      </c>
      <c r="E435" s="11">
        <v>0.21535163073251801</v>
      </c>
      <c r="F435" s="11">
        <v>0.33010465359249802</v>
      </c>
      <c r="G435" s="11">
        <v>0.45304762311543201</v>
      </c>
      <c r="H435" s="11">
        <v>0.187002855949884</v>
      </c>
      <c r="I435" s="11">
        <v>0.118816577020377</v>
      </c>
    </row>
    <row r="436" spans="2:9" x14ac:dyDescent="0.35">
      <c r="B436" t="s">
        <v>245</v>
      </c>
      <c r="C436" s="11">
        <v>0.44079064061068701</v>
      </c>
      <c r="D436" s="11">
        <v>0.48077928238430201</v>
      </c>
      <c r="E436" s="11">
        <v>0.50351625968898805</v>
      </c>
      <c r="F436" s="11">
        <v>0.47592795488308598</v>
      </c>
      <c r="G436" s="11">
        <v>0.34390341151648002</v>
      </c>
      <c r="H436" s="11">
        <v>0.40730147887886298</v>
      </c>
      <c r="I436" s="11">
        <v>0.385993886144812</v>
      </c>
    </row>
    <row r="437" spans="2:9" x14ac:dyDescent="0.35">
      <c r="B437" t="s">
        <v>246</v>
      </c>
      <c r="C437" s="11">
        <v>0.18684131151149599</v>
      </c>
      <c r="D437" s="11">
        <v>0.18387115970176601</v>
      </c>
      <c r="E437" s="11">
        <v>0.18494946449591401</v>
      </c>
      <c r="F437" s="11">
        <v>0.13719078473149601</v>
      </c>
      <c r="G437" s="11">
        <v>0.12336549265569501</v>
      </c>
      <c r="H437" s="11">
        <v>0.20393539111189701</v>
      </c>
      <c r="I437" s="11">
        <v>0.27029294312176699</v>
      </c>
    </row>
    <row r="438" spans="2:9" x14ac:dyDescent="0.35">
      <c r="B438" t="s">
        <v>247</v>
      </c>
      <c r="C438" s="11">
        <v>0.10234589989031299</v>
      </c>
      <c r="D438" s="11">
        <v>8.7475885543003604E-2</v>
      </c>
      <c r="E438" s="11">
        <v>9.2608071399839495E-2</v>
      </c>
      <c r="F438" s="11">
        <v>4.6102876097906899E-2</v>
      </c>
      <c r="G438" s="11">
        <v>7.0358235177975195E-2</v>
      </c>
      <c r="H438" s="11">
        <v>0.188672465726617</v>
      </c>
      <c r="I438" s="11">
        <v>0.1617274648251</v>
      </c>
    </row>
    <row r="439" spans="2:9" x14ac:dyDescent="0.35">
      <c r="B439" t="s">
        <v>248</v>
      </c>
      <c r="C439" s="11">
        <v>1.9495187590890702E-2</v>
      </c>
      <c r="D439" s="11">
        <v>7.2010301440089096E-3</v>
      </c>
      <c r="E439" s="11">
        <v>3.5745736827403401E-3</v>
      </c>
      <c r="F439" s="11">
        <v>1.06737306950133E-2</v>
      </c>
      <c r="G439" s="11">
        <v>9.32523753441784E-3</v>
      </c>
      <c r="H439" s="11">
        <v>1.3087808332739301E-2</v>
      </c>
      <c r="I439" s="11">
        <v>6.3169128887943404E-2</v>
      </c>
    </row>
    <row r="440" spans="2:9" x14ac:dyDescent="0.35">
      <c r="B440" t="s">
        <v>249</v>
      </c>
      <c r="C440" s="11">
        <v>0.6913176010073</v>
      </c>
      <c r="D440" s="11">
        <v>0.72145192461122098</v>
      </c>
      <c r="E440" s="11">
        <v>0.71886789042150601</v>
      </c>
      <c r="F440" s="11">
        <v>0.806032608475584</v>
      </c>
      <c r="G440" s="11">
        <v>0.79695103463191197</v>
      </c>
      <c r="H440" s="11">
        <v>0.59430433482874701</v>
      </c>
      <c r="I440" s="11">
        <v>0.50481046316518896</v>
      </c>
    </row>
    <row r="441" spans="2:9" x14ac:dyDescent="0.35">
      <c r="B441" t="s">
        <v>217</v>
      </c>
      <c r="C441" s="11">
        <v>0.38263520201460033</v>
      </c>
      <c r="D441" s="11">
        <v>0.44290384922244247</v>
      </c>
      <c r="E441" s="11">
        <v>0.43773578084301218</v>
      </c>
      <c r="F441" s="11">
        <v>0.61206521695116778</v>
      </c>
      <c r="G441" s="11">
        <v>0.59390206926382394</v>
      </c>
      <c r="H441" s="11">
        <v>0.18860866965749368</v>
      </c>
      <c r="I441" s="11">
        <v>9.620926330378532E-3</v>
      </c>
    </row>
    <row r="442" spans="2:9" x14ac:dyDescent="0.35">
      <c r="C442" s="11"/>
      <c r="D442" s="11"/>
      <c r="E442" s="11"/>
      <c r="F442" s="11"/>
      <c r="G442" s="11"/>
      <c r="H442" s="11"/>
      <c r="I442" s="11"/>
    </row>
    <row r="443" spans="2:9" x14ac:dyDescent="0.35">
      <c r="B443" s="2" t="s">
        <v>266</v>
      </c>
      <c r="C443" s="11"/>
      <c r="D443" s="11"/>
      <c r="E443" s="11"/>
      <c r="F443" s="11"/>
      <c r="G443" s="11"/>
      <c r="H443" s="11"/>
      <c r="I443" s="11"/>
    </row>
    <row r="444" spans="2:9" x14ac:dyDescent="0.35">
      <c r="B444" s="20" t="s">
        <v>251</v>
      </c>
      <c r="C444" s="11"/>
      <c r="D444" s="11"/>
      <c r="E444" s="11"/>
      <c r="F444" s="11"/>
      <c r="G444" s="11"/>
      <c r="H444" s="11"/>
      <c r="I444" s="11"/>
    </row>
    <row r="445" spans="2:9" x14ac:dyDescent="0.35">
      <c r="B445" t="s">
        <v>259</v>
      </c>
      <c r="C445" s="11">
        <v>0.113614250716114</v>
      </c>
      <c r="D445" s="11">
        <v>2.8525438261781701E-2</v>
      </c>
      <c r="E445" s="11">
        <v>8.2337092039599005E-2</v>
      </c>
      <c r="F445" s="11">
        <v>9.5997830788593405E-2</v>
      </c>
      <c r="G445" s="11">
        <v>0.44825424692895599</v>
      </c>
      <c r="H445" s="11">
        <v>2.2643872644054899E-2</v>
      </c>
      <c r="I445" s="11">
        <v>5.4901652172617998E-2</v>
      </c>
    </row>
    <row r="446" spans="2:9" x14ac:dyDescent="0.35">
      <c r="B446" t="s">
        <v>260</v>
      </c>
      <c r="C446" s="11">
        <v>0.19623140345927201</v>
      </c>
      <c r="D446" s="11">
        <v>0.11744576227759999</v>
      </c>
      <c r="E446" s="11">
        <v>0.24188589375001199</v>
      </c>
      <c r="F446" s="11">
        <v>0.197888142895493</v>
      </c>
      <c r="G446" s="11">
        <v>0.278288717973183</v>
      </c>
      <c r="H446" s="11">
        <v>8.6582790681206903E-2</v>
      </c>
      <c r="I446" s="11">
        <v>0.22155730305285101</v>
      </c>
    </row>
    <row r="447" spans="2:9" x14ac:dyDescent="0.35">
      <c r="B447" t="s">
        <v>261</v>
      </c>
      <c r="C447" s="11">
        <v>0.187857103300169</v>
      </c>
      <c r="D447" s="11">
        <v>0.178749388610874</v>
      </c>
      <c r="E447" s="11">
        <v>0.206212088349737</v>
      </c>
      <c r="F447" s="11">
        <v>0.23175087834287</v>
      </c>
      <c r="G447" s="11">
        <v>0.105310811611701</v>
      </c>
      <c r="H447" s="11">
        <v>0.116297724210062</v>
      </c>
      <c r="I447" s="11">
        <v>0.227619236968818</v>
      </c>
    </row>
    <row r="448" spans="2:9" x14ac:dyDescent="0.35">
      <c r="B448" t="s">
        <v>262</v>
      </c>
      <c r="C448" s="11">
        <v>0.42352218366379002</v>
      </c>
      <c r="D448" s="11">
        <v>0.61359180649538003</v>
      </c>
      <c r="E448" s="11">
        <v>0.39614956034494803</v>
      </c>
      <c r="F448" s="11">
        <v>0.40654357961776399</v>
      </c>
      <c r="G448" s="11">
        <v>0.137071185191661</v>
      </c>
      <c r="H448" s="11">
        <v>0.73486524119700203</v>
      </c>
      <c r="I448" s="11">
        <v>0.34017615591962502</v>
      </c>
    </row>
    <row r="449" spans="2:9" x14ac:dyDescent="0.35">
      <c r="B449" t="s">
        <v>113</v>
      </c>
      <c r="C449" s="11">
        <v>7.8775058860654404E-2</v>
      </c>
      <c r="D449" s="11">
        <v>6.1687604354364399E-2</v>
      </c>
      <c r="E449" s="11">
        <v>7.3415365515704295E-2</v>
      </c>
      <c r="F449" s="11">
        <v>6.7819568355279497E-2</v>
      </c>
      <c r="G449" s="11">
        <v>3.10750382944989E-2</v>
      </c>
      <c r="H449" s="11">
        <v>3.96103712676735E-2</v>
      </c>
      <c r="I449" s="11">
        <v>0.15574565188608799</v>
      </c>
    </row>
    <row r="450" spans="2:9" x14ac:dyDescent="0.35">
      <c r="B450" t="s">
        <v>263</v>
      </c>
      <c r="C450" s="11">
        <v>0.30984565417538601</v>
      </c>
      <c r="D450" s="11">
        <v>0.14597120053938101</v>
      </c>
      <c r="E450" s="11">
        <v>0.32422298578961101</v>
      </c>
      <c r="F450" s="11">
        <v>0.29388597368408698</v>
      </c>
      <c r="G450" s="11">
        <v>0.72654296490213899</v>
      </c>
      <c r="H450" s="11">
        <v>0.109226663325262</v>
      </c>
      <c r="I450" s="11">
        <v>0.27645895522546898</v>
      </c>
    </row>
    <row r="451" spans="2:9" x14ac:dyDescent="0.35">
      <c r="B451" t="s">
        <v>264</v>
      </c>
      <c r="C451" s="11">
        <v>0.61137928696395905</v>
      </c>
      <c r="D451" s="11">
        <v>0.792341195106254</v>
      </c>
      <c r="E451" s="11">
        <v>0.602361648694685</v>
      </c>
      <c r="F451" s="11">
        <v>0.638294457960634</v>
      </c>
      <c r="G451" s="11">
        <v>0.242381996803362</v>
      </c>
      <c r="H451" s="11">
        <v>0.85116296540706504</v>
      </c>
      <c r="I451" s="11">
        <v>0.56779539288844305</v>
      </c>
    </row>
    <row r="452" spans="2:9" x14ac:dyDescent="0.35">
      <c r="B452" t="s">
        <v>217</v>
      </c>
      <c r="C452" s="11">
        <v>-0.30153363278857298</v>
      </c>
      <c r="D452" s="11">
        <v>-0.64636999456687305</v>
      </c>
      <c r="E452" s="11">
        <v>-0.278138662905074</v>
      </c>
      <c r="F452" s="11">
        <v>-0.34440848427654702</v>
      </c>
      <c r="G452" s="11">
        <v>0.48416096809877701</v>
      </c>
      <c r="H452" s="11">
        <v>-0.74193630208180295</v>
      </c>
      <c r="I452" s="11">
        <v>-0.29133643766297301</v>
      </c>
    </row>
    <row r="453" spans="2:9" x14ac:dyDescent="0.35">
      <c r="C453" s="11"/>
      <c r="D453" s="11"/>
      <c r="E453" s="11"/>
      <c r="F453" s="11"/>
      <c r="G453" s="11"/>
      <c r="H453" s="11"/>
      <c r="I453" s="11"/>
    </row>
    <row r="454" spans="2:9" x14ac:dyDescent="0.35">
      <c r="B454" s="2" t="s">
        <v>267</v>
      </c>
      <c r="C454" s="11"/>
      <c r="D454" s="11"/>
      <c r="E454" s="11"/>
      <c r="F454" s="11"/>
      <c r="G454" s="11"/>
      <c r="H454" s="11"/>
      <c r="I454" s="11"/>
    </row>
    <row r="455" spans="2:9" x14ac:dyDescent="0.35">
      <c r="B455" s="20" t="s">
        <v>251</v>
      </c>
      <c r="C455" s="11"/>
      <c r="D455" s="11"/>
      <c r="E455" s="11"/>
      <c r="F455" s="11"/>
      <c r="G455" s="11"/>
      <c r="H455" s="11"/>
      <c r="I455" s="11"/>
    </row>
    <row r="456" spans="2:9" x14ac:dyDescent="0.35">
      <c r="B456" t="s">
        <v>259</v>
      </c>
      <c r="C456" s="11">
        <v>0.15988737055876401</v>
      </c>
      <c r="D456" s="11">
        <v>0.103657249088768</v>
      </c>
      <c r="E456" s="11">
        <v>0.153613333063224</v>
      </c>
      <c r="F456" s="11">
        <v>0.22363403369886101</v>
      </c>
      <c r="G456" s="11">
        <v>0.39979976168220099</v>
      </c>
      <c r="H456" s="11">
        <v>4.4451529176854798E-2</v>
      </c>
      <c r="I456" s="11">
        <v>6.27970447558968E-2</v>
      </c>
    </row>
    <row r="457" spans="2:9" x14ac:dyDescent="0.35">
      <c r="B457" t="s">
        <v>260</v>
      </c>
      <c r="C457" s="11">
        <v>0.26241168653643898</v>
      </c>
      <c r="D457" s="11">
        <v>0.184620407158858</v>
      </c>
      <c r="E457" s="11">
        <v>0.30453947989118302</v>
      </c>
      <c r="F457" s="11">
        <v>0.32548900527556202</v>
      </c>
      <c r="G457" s="11">
        <v>0.36160201027234401</v>
      </c>
      <c r="H457" s="11">
        <v>8.8395323174677701E-2</v>
      </c>
      <c r="I457" s="11">
        <v>0.25580732424665398</v>
      </c>
    </row>
    <row r="458" spans="2:9" x14ac:dyDescent="0.35">
      <c r="B458" t="s">
        <v>261</v>
      </c>
      <c r="C458" s="11">
        <v>0.17921070768639899</v>
      </c>
      <c r="D458" s="11">
        <v>0.185908733900434</v>
      </c>
      <c r="E458" s="11">
        <v>0.19824454313197001</v>
      </c>
      <c r="F458" s="11">
        <v>0.17203473010259099</v>
      </c>
      <c r="G458" s="11">
        <v>0.12234067490197301</v>
      </c>
      <c r="H458" s="11">
        <v>0.125292029081219</v>
      </c>
      <c r="I458" s="11">
        <v>0.221626485597573</v>
      </c>
    </row>
    <row r="459" spans="2:9" x14ac:dyDescent="0.35">
      <c r="B459" t="s">
        <v>262</v>
      </c>
      <c r="C459" s="11">
        <v>0.29916584343619801</v>
      </c>
      <c r="D459" s="11">
        <v>0.437426064928498</v>
      </c>
      <c r="E459" s="11">
        <v>0.21619564383033499</v>
      </c>
      <c r="F459" s="11">
        <v>0.19100546614931599</v>
      </c>
      <c r="G459" s="11">
        <v>9.6895679657424696E-2</v>
      </c>
      <c r="H459" s="11">
        <v>0.695134150330325</v>
      </c>
      <c r="I459" s="11">
        <v>0.29390681133852697</v>
      </c>
    </row>
    <row r="460" spans="2:9" x14ac:dyDescent="0.35">
      <c r="B460" t="s">
        <v>113</v>
      </c>
      <c r="C460" s="11">
        <v>9.9324391782199498E-2</v>
      </c>
      <c r="D460" s="11">
        <v>8.8387544923441794E-2</v>
      </c>
      <c r="E460" s="11">
        <v>0.12740700008328901</v>
      </c>
      <c r="F460" s="11">
        <v>8.7836764773670903E-2</v>
      </c>
      <c r="G460" s="11">
        <v>1.9361873486056801E-2</v>
      </c>
      <c r="H460" s="11">
        <v>4.67269682369231E-2</v>
      </c>
      <c r="I460" s="11">
        <v>0.16586233406134901</v>
      </c>
    </row>
    <row r="461" spans="2:9" x14ac:dyDescent="0.35">
      <c r="B461" t="s">
        <v>263</v>
      </c>
      <c r="C461" s="11">
        <v>0.42229905709520299</v>
      </c>
      <c r="D461" s="11">
        <v>0.28827765624762602</v>
      </c>
      <c r="E461" s="11">
        <v>0.45815281295440702</v>
      </c>
      <c r="F461" s="11">
        <v>0.54912303897442305</v>
      </c>
      <c r="G461" s="11">
        <v>0.76140177195454495</v>
      </c>
      <c r="H461" s="11">
        <v>0.13284685235153201</v>
      </c>
      <c r="I461" s="11">
        <v>0.31860436900255101</v>
      </c>
    </row>
    <row r="462" spans="2:9" x14ac:dyDescent="0.35">
      <c r="B462" t="s">
        <v>264</v>
      </c>
      <c r="C462" s="11">
        <v>0.47837655112259703</v>
      </c>
      <c r="D462" s="11">
        <v>0.62333479882893195</v>
      </c>
      <c r="E462" s="11">
        <v>0.414440186962305</v>
      </c>
      <c r="F462" s="11">
        <v>0.36304019625190598</v>
      </c>
      <c r="G462" s="11">
        <v>0.21923635455939799</v>
      </c>
      <c r="H462" s="11">
        <v>0.82042617941154405</v>
      </c>
      <c r="I462" s="11">
        <v>0.51553329693609995</v>
      </c>
    </row>
    <row r="463" spans="2:9" x14ac:dyDescent="0.35">
      <c r="B463" t="s">
        <v>217</v>
      </c>
      <c r="C463" s="11">
        <v>-5.6077494027394502E-2</v>
      </c>
      <c r="D463" s="11">
        <v>-0.33505714258130598</v>
      </c>
      <c r="E463" s="11">
        <v>4.3712625992101899E-2</v>
      </c>
      <c r="F463" s="11">
        <v>0.18608284272251699</v>
      </c>
      <c r="G463" s="11">
        <v>0.54216541739514701</v>
      </c>
      <c r="H463" s="11">
        <v>-0.68757932706001201</v>
      </c>
      <c r="I463" s="11">
        <v>-0.19692892793354899</v>
      </c>
    </row>
    <row r="464" spans="2:9" x14ac:dyDescent="0.35">
      <c r="C464" s="11"/>
      <c r="D464" s="11"/>
      <c r="E464" s="11"/>
      <c r="F464" s="11"/>
      <c r="G464" s="11"/>
      <c r="H464" s="11"/>
      <c r="I464" s="11"/>
    </row>
    <row r="465" spans="2:9" x14ac:dyDescent="0.35">
      <c r="B465" s="2" t="s">
        <v>268</v>
      </c>
      <c r="C465" s="11"/>
      <c r="D465" s="11"/>
      <c r="E465" s="11"/>
      <c r="F465" s="11"/>
      <c r="G465" s="11"/>
      <c r="H465" s="11"/>
      <c r="I465" s="11"/>
    </row>
    <row r="466" spans="2:9" x14ac:dyDescent="0.35">
      <c r="B466" s="20" t="s">
        <v>251</v>
      </c>
      <c r="C466" s="11"/>
      <c r="D466" s="11"/>
      <c r="E466" s="11"/>
      <c r="F466" s="11"/>
      <c r="G466" s="11"/>
      <c r="H466" s="11"/>
      <c r="I466" s="11"/>
    </row>
    <row r="467" spans="2:9" x14ac:dyDescent="0.35">
      <c r="B467" t="s">
        <v>259</v>
      </c>
      <c r="C467" s="11">
        <v>5.2966890879781001E-2</v>
      </c>
      <c r="D467" s="11">
        <v>7.5224316831789201E-3</v>
      </c>
      <c r="E467" s="11">
        <v>1.6942435454941101E-2</v>
      </c>
      <c r="F467" s="11">
        <v>2.9645210452450901E-2</v>
      </c>
      <c r="G467" s="11">
        <v>0.28043821767321803</v>
      </c>
      <c r="H467" s="11">
        <v>0</v>
      </c>
      <c r="I467" s="11">
        <v>2.2634657801519301E-2</v>
      </c>
    </row>
    <row r="468" spans="2:9" x14ac:dyDescent="0.35">
      <c r="B468" t="s">
        <v>260</v>
      </c>
      <c r="C468" s="11">
        <v>0.115215050096715</v>
      </c>
      <c r="D468" s="11">
        <v>4.7655349373649999E-2</v>
      </c>
      <c r="E468" s="11">
        <v>8.3965224265656002E-2</v>
      </c>
      <c r="F468" s="11">
        <v>0.14548094741606499</v>
      </c>
      <c r="G468" s="11">
        <v>0.30844984093932598</v>
      </c>
      <c r="H468" s="11">
        <v>1.20089766027774E-2</v>
      </c>
      <c r="I468" s="11">
        <v>9.1644015708300802E-2</v>
      </c>
    </row>
    <row r="469" spans="2:9" x14ac:dyDescent="0.35">
      <c r="B469" t="s">
        <v>261</v>
      </c>
      <c r="C469" s="11">
        <v>0.220391529354554</v>
      </c>
      <c r="D469" s="11">
        <v>0.239944324730406</v>
      </c>
      <c r="E469" s="11">
        <v>0.221123618731422</v>
      </c>
      <c r="F469" s="11">
        <v>0.240851063862321</v>
      </c>
      <c r="G469" s="11">
        <v>0.18775587107547201</v>
      </c>
      <c r="H469" s="11">
        <v>8.2864447989451806E-2</v>
      </c>
      <c r="I469" s="11">
        <v>0.26069591445769003</v>
      </c>
    </row>
    <row r="470" spans="2:9" x14ac:dyDescent="0.35">
      <c r="B470" t="s">
        <v>262</v>
      </c>
      <c r="C470" s="11">
        <v>0.40451227722177202</v>
      </c>
      <c r="D470" s="11">
        <v>0.55493449512724902</v>
      </c>
      <c r="E470" s="11">
        <v>0.38949620120038098</v>
      </c>
      <c r="F470" s="11">
        <v>0.30575866016855202</v>
      </c>
      <c r="G470" s="11">
        <v>0.14408784100886801</v>
      </c>
      <c r="H470" s="11">
        <v>0.81162833561290204</v>
      </c>
      <c r="I470" s="11">
        <v>0.38426932392195701</v>
      </c>
    </row>
    <row r="471" spans="2:9" x14ac:dyDescent="0.35">
      <c r="B471" t="s">
        <v>113</v>
      </c>
      <c r="C471" s="11">
        <v>0.20691425244717801</v>
      </c>
      <c r="D471" s="11">
        <v>0.14994339908551599</v>
      </c>
      <c r="E471" s="11">
        <v>0.28847252034760001</v>
      </c>
      <c r="F471" s="11">
        <v>0.27826411810061202</v>
      </c>
      <c r="G471" s="11">
        <v>7.9268229303116097E-2</v>
      </c>
      <c r="H471" s="11">
        <v>9.3498239794868196E-2</v>
      </c>
      <c r="I471" s="11">
        <v>0.24075608811053301</v>
      </c>
    </row>
    <row r="472" spans="2:9" x14ac:dyDescent="0.35">
      <c r="B472" t="s">
        <v>263</v>
      </c>
      <c r="C472" s="11">
        <v>0.168181940976496</v>
      </c>
      <c r="D472" s="11">
        <v>5.5177781056828898E-2</v>
      </c>
      <c r="E472" s="11">
        <v>0.100907659720597</v>
      </c>
      <c r="F472" s="11">
        <v>0.17512615786851499</v>
      </c>
      <c r="G472" s="11">
        <v>0.58888805861254401</v>
      </c>
      <c r="H472" s="11">
        <v>1.20089766027774E-2</v>
      </c>
      <c r="I472" s="11">
        <v>0.11427867350982</v>
      </c>
    </row>
    <row r="473" spans="2:9" x14ac:dyDescent="0.35">
      <c r="B473" t="s">
        <v>264</v>
      </c>
      <c r="C473" s="11">
        <v>0.62490380657632605</v>
      </c>
      <c r="D473" s="11">
        <v>0.79487881985765496</v>
      </c>
      <c r="E473" s="11">
        <v>0.61061981993180303</v>
      </c>
      <c r="F473" s="11">
        <v>0.54660972403087205</v>
      </c>
      <c r="G473" s="11">
        <v>0.33184371208433999</v>
      </c>
      <c r="H473" s="11">
        <v>0.89449278360235396</v>
      </c>
      <c r="I473" s="11">
        <v>0.64496523837964703</v>
      </c>
    </row>
    <row r="474" spans="2:9" x14ac:dyDescent="0.35">
      <c r="B474" t="s">
        <v>217</v>
      </c>
      <c r="C474" s="11">
        <v>-0.45672186559982902</v>
      </c>
      <c r="D474" s="11">
        <v>-0.73970103880082605</v>
      </c>
      <c r="E474" s="11">
        <v>-0.50971216021120602</v>
      </c>
      <c r="F474" s="11">
        <v>-0.371483566162357</v>
      </c>
      <c r="G474" s="11">
        <v>0.25704434652820501</v>
      </c>
      <c r="H474" s="11">
        <v>-0.88248380699957696</v>
      </c>
      <c r="I474" s="11">
        <v>-0.53068656486982702</v>
      </c>
    </row>
    <row r="475" spans="2:9" x14ac:dyDescent="0.35">
      <c r="C475" s="11"/>
      <c r="D475" s="11"/>
      <c r="E475" s="11"/>
      <c r="F475" s="11"/>
      <c r="G475" s="11"/>
      <c r="H475" s="11"/>
      <c r="I475" s="11"/>
    </row>
    <row r="476" spans="2:9" x14ac:dyDescent="0.35">
      <c r="B476" s="2" t="s">
        <v>269</v>
      </c>
      <c r="C476" s="11"/>
      <c r="D476" s="11"/>
      <c r="E476" s="11"/>
      <c r="F476" s="11"/>
      <c r="G476" s="11"/>
      <c r="H476" s="11"/>
      <c r="I476" s="11"/>
    </row>
    <row r="477" spans="2:9" x14ac:dyDescent="0.35">
      <c r="B477" s="20" t="s">
        <v>251</v>
      </c>
      <c r="C477" s="11"/>
      <c r="D477" s="11"/>
      <c r="E477" s="11"/>
      <c r="F477" s="11"/>
      <c r="G477" s="11"/>
      <c r="H477" s="11"/>
      <c r="I477" s="11"/>
    </row>
    <row r="478" spans="2:9" x14ac:dyDescent="0.35">
      <c r="B478" t="s">
        <v>259</v>
      </c>
      <c r="C478" s="11">
        <v>4.9962349221887997E-2</v>
      </c>
      <c r="D478" s="11">
        <v>4.4620798989173996E-3</v>
      </c>
      <c r="E478" s="11">
        <v>1.7670128261398198E-2</v>
      </c>
      <c r="F478" s="11">
        <v>1.93420100359235E-2</v>
      </c>
      <c r="G478" s="11">
        <v>0.28360454513253502</v>
      </c>
      <c r="H478" s="11">
        <v>0</v>
      </c>
      <c r="I478" s="11">
        <v>1.8949928091678399E-2</v>
      </c>
    </row>
    <row r="479" spans="2:9" x14ac:dyDescent="0.35">
      <c r="B479" t="s">
        <v>260</v>
      </c>
      <c r="C479" s="11">
        <v>9.8084926875099496E-2</v>
      </c>
      <c r="D479" s="11">
        <v>5.1078721007588798E-2</v>
      </c>
      <c r="E479" s="11">
        <v>5.33933371100902E-2</v>
      </c>
      <c r="F479" s="11">
        <v>0.13360430106010199</v>
      </c>
      <c r="G479" s="11">
        <v>0.25663003353976199</v>
      </c>
      <c r="H479" s="11">
        <v>1.7814258658908001E-2</v>
      </c>
      <c r="I479" s="11">
        <v>7.8495749455607403E-2</v>
      </c>
    </row>
    <row r="480" spans="2:9" x14ac:dyDescent="0.35">
      <c r="B480" t="s">
        <v>261</v>
      </c>
      <c r="C480" s="11">
        <v>0.20349772047061901</v>
      </c>
      <c r="D480" s="11">
        <v>0.18851603582232099</v>
      </c>
      <c r="E480" s="11">
        <v>0.19048818305343199</v>
      </c>
      <c r="F480" s="11">
        <v>0.22972249835797101</v>
      </c>
      <c r="G480" s="11">
        <v>0.21019132320353301</v>
      </c>
      <c r="H480" s="11">
        <v>7.6596067378416594E-2</v>
      </c>
      <c r="I480" s="11">
        <v>0.25153844230306599</v>
      </c>
    </row>
    <row r="481" spans="2:9" x14ac:dyDescent="0.35">
      <c r="B481" t="s">
        <v>262</v>
      </c>
      <c r="C481" s="11">
        <v>0.43123405737641701</v>
      </c>
      <c r="D481" s="11">
        <v>0.59060146760147703</v>
      </c>
      <c r="E481" s="11">
        <v>0.43126801299249401</v>
      </c>
      <c r="F481" s="11">
        <v>0.331850617258866</v>
      </c>
      <c r="G481" s="11">
        <v>0.16951567669566001</v>
      </c>
      <c r="H481" s="11">
        <v>0.80885062433672295</v>
      </c>
      <c r="I481" s="11">
        <v>0.40124320389594198</v>
      </c>
    </row>
    <row r="482" spans="2:9" x14ac:dyDescent="0.35">
      <c r="B482" t="s">
        <v>113</v>
      </c>
      <c r="C482" s="11">
        <v>0.217220946055976</v>
      </c>
      <c r="D482" s="11">
        <v>0.165341695669696</v>
      </c>
      <c r="E482" s="11">
        <v>0.30718033858258498</v>
      </c>
      <c r="F482" s="11">
        <v>0.285480573287137</v>
      </c>
      <c r="G482" s="11">
        <v>8.0058421428509496E-2</v>
      </c>
      <c r="H482" s="11">
        <v>9.6739049625952603E-2</v>
      </c>
      <c r="I482" s="11">
        <v>0.249772676253707</v>
      </c>
    </row>
    <row r="483" spans="2:9" x14ac:dyDescent="0.35">
      <c r="B483" t="s">
        <v>263</v>
      </c>
      <c r="C483" s="11">
        <v>0.14804727609698801</v>
      </c>
      <c r="D483" s="11">
        <v>5.5540800906506198E-2</v>
      </c>
      <c r="E483" s="11">
        <v>7.1063465371488402E-2</v>
      </c>
      <c r="F483" s="11">
        <v>0.15294631109602599</v>
      </c>
      <c r="G483" s="11">
        <v>0.54023457867229796</v>
      </c>
      <c r="H483" s="11">
        <v>1.7814258658908001E-2</v>
      </c>
      <c r="I483" s="11">
        <v>9.7445677547285794E-2</v>
      </c>
    </row>
    <row r="484" spans="2:9" x14ac:dyDescent="0.35">
      <c r="B484" t="s">
        <v>264</v>
      </c>
      <c r="C484" s="11">
        <v>0.63473177784703705</v>
      </c>
      <c r="D484" s="11">
        <v>0.77911750342379804</v>
      </c>
      <c r="E484" s="11">
        <v>0.62175619604592602</v>
      </c>
      <c r="F484" s="11">
        <v>0.56157311561683698</v>
      </c>
      <c r="G484" s="11">
        <v>0.37970699989919299</v>
      </c>
      <c r="H484" s="11">
        <v>0.88544669171513901</v>
      </c>
      <c r="I484" s="11">
        <v>0.65278164619900703</v>
      </c>
    </row>
    <row r="485" spans="2:9" x14ac:dyDescent="0.35">
      <c r="B485" t="s">
        <v>217</v>
      </c>
      <c r="C485" s="11">
        <v>-0.48668450175004901</v>
      </c>
      <c r="D485" s="11">
        <v>-0.723576702517292</v>
      </c>
      <c r="E485" s="11">
        <v>-0.55069273067443802</v>
      </c>
      <c r="F485" s="11">
        <v>-0.40862680452081102</v>
      </c>
      <c r="G485" s="11">
        <v>0.160527578773105</v>
      </c>
      <c r="H485" s="11">
        <v>-0.86763243305623095</v>
      </c>
      <c r="I485" s="11">
        <v>-0.55533596865172197</v>
      </c>
    </row>
    <row r="486" spans="2:9" x14ac:dyDescent="0.35">
      <c r="C486" s="11"/>
      <c r="D486" s="11"/>
      <c r="E486" s="11"/>
      <c r="F486" s="11"/>
      <c r="G486" s="11"/>
      <c r="H486" s="11"/>
      <c r="I486" s="11"/>
    </row>
    <row r="487" spans="2:9" x14ac:dyDescent="0.35">
      <c r="B487" s="2" t="s">
        <v>270</v>
      </c>
      <c r="C487" s="11"/>
      <c r="D487" s="11"/>
      <c r="E487" s="11"/>
      <c r="F487" s="11"/>
      <c r="G487" s="11"/>
      <c r="H487" s="11"/>
      <c r="I487" s="11"/>
    </row>
    <row r="488" spans="2:9" x14ac:dyDescent="0.35">
      <c r="B488" s="20" t="s">
        <v>251</v>
      </c>
      <c r="C488" s="11"/>
      <c r="D488" s="11"/>
      <c r="E488" s="11"/>
      <c r="F488" s="11"/>
      <c r="G488" s="11"/>
      <c r="H488" s="11"/>
      <c r="I488" s="11"/>
    </row>
    <row r="489" spans="2:9" x14ac:dyDescent="0.35">
      <c r="B489" t="s">
        <v>259</v>
      </c>
      <c r="C489" s="11">
        <v>0.10454083722503001</v>
      </c>
      <c r="D489" s="11">
        <v>4.4546598594191703E-2</v>
      </c>
      <c r="E489" s="11">
        <v>9.5175673310711903E-2</v>
      </c>
      <c r="F489" s="11">
        <v>0.10044315198074399</v>
      </c>
      <c r="G489" s="11">
        <v>0.36725921522739402</v>
      </c>
      <c r="H489" s="11">
        <v>2.7516766847906899E-2</v>
      </c>
      <c r="I489" s="11">
        <v>4.90247003813798E-2</v>
      </c>
    </row>
    <row r="490" spans="2:9" x14ac:dyDescent="0.35">
      <c r="B490" t="s">
        <v>260</v>
      </c>
      <c r="C490" s="11">
        <v>0.228940289591196</v>
      </c>
      <c r="D490" s="11">
        <v>0.150808170362736</v>
      </c>
      <c r="E490" s="11">
        <v>0.28239919366606703</v>
      </c>
      <c r="F490" s="11">
        <v>0.27287235933821502</v>
      </c>
      <c r="G490" s="11">
        <v>0.35157478912155798</v>
      </c>
      <c r="H490" s="11">
        <v>6.8985895423047103E-2</v>
      </c>
      <c r="I490" s="11">
        <v>0.207564405865623</v>
      </c>
    </row>
    <row r="491" spans="2:9" x14ac:dyDescent="0.35">
      <c r="B491" t="s">
        <v>261</v>
      </c>
      <c r="C491" s="11">
        <v>0.217718022620425</v>
      </c>
      <c r="D491" s="11">
        <v>0.233369906358946</v>
      </c>
      <c r="E491" s="11">
        <v>0.22551215626590801</v>
      </c>
      <c r="F491" s="11">
        <v>0.237356765795744</v>
      </c>
      <c r="G491" s="11">
        <v>0.116968887274549</v>
      </c>
      <c r="H491" s="11">
        <v>0.17764899724078001</v>
      </c>
      <c r="I491" s="11">
        <v>0.255818716949195</v>
      </c>
    </row>
    <row r="492" spans="2:9" x14ac:dyDescent="0.35">
      <c r="B492" t="s">
        <v>262</v>
      </c>
      <c r="C492" s="11">
        <v>0.32995444558310599</v>
      </c>
      <c r="D492" s="11">
        <v>0.47307367074274498</v>
      </c>
      <c r="E492" s="11">
        <v>0.27585263380133901</v>
      </c>
      <c r="F492" s="11">
        <v>0.26061585767510598</v>
      </c>
      <c r="G492" s="11">
        <v>0.11310344360121</v>
      </c>
      <c r="H492" s="11">
        <v>0.65936691497593203</v>
      </c>
      <c r="I492" s="11">
        <v>0.29871931985670203</v>
      </c>
    </row>
    <row r="493" spans="2:9" x14ac:dyDescent="0.35">
      <c r="B493" t="s">
        <v>113</v>
      </c>
      <c r="C493" s="11">
        <v>0.118846404980243</v>
      </c>
      <c r="D493" s="11">
        <v>9.8201653941381598E-2</v>
      </c>
      <c r="E493" s="11">
        <v>0.121060342955974</v>
      </c>
      <c r="F493" s="11">
        <v>0.12871186521019001</v>
      </c>
      <c r="G493" s="11">
        <v>5.1093664775288997E-2</v>
      </c>
      <c r="H493" s="11">
        <v>6.64814255123342E-2</v>
      </c>
      <c r="I493" s="11">
        <v>0.18887285694709899</v>
      </c>
    </row>
    <row r="494" spans="2:9" x14ac:dyDescent="0.35">
      <c r="B494" t="s">
        <v>263</v>
      </c>
      <c r="C494" s="11">
        <v>0.33348112681622599</v>
      </c>
      <c r="D494" s="11">
        <v>0.19535476895692799</v>
      </c>
      <c r="E494" s="11">
        <v>0.377574866976779</v>
      </c>
      <c r="F494" s="11">
        <v>0.37331551131895901</v>
      </c>
      <c r="G494" s="11">
        <v>0.71883400434895195</v>
      </c>
      <c r="H494" s="11">
        <v>9.6502662270954095E-2</v>
      </c>
      <c r="I494" s="11">
        <v>0.25658910624700298</v>
      </c>
    </row>
    <row r="495" spans="2:9" x14ac:dyDescent="0.35">
      <c r="B495" t="s">
        <v>264</v>
      </c>
      <c r="C495" s="11">
        <v>0.54767246820353099</v>
      </c>
      <c r="D495" s="11">
        <v>0.70644357710169003</v>
      </c>
      <c r="E495" s="11">
        <v>0.50136479006724699</v>
      </c>
      <c r="F495" s="11">
        <v>0.49797262347084997</v>
      </c>
      <c r="G495" s="11">
        <v>0.23007233087575901</v>
      </c>
      <c r="H495" s="11">
        <v>0.83701591221671201</v>
      </c>
      <c r="I495" s="11">
        <v>0.55453803680589697</v>
      </c>
    </row>
    <row r="496" spans="2:9" x14ac:dyDescent="0.35">
      <c r="B496" t="s">
        <v>217</v>
      </c>
      <c r="C496" s="11">
        <v>-0.214191341387305</v>
      </c>
      <c r="D496" s="11">
        <v>-0.51108880814476298</v>
      </c>
      <c r="E496" s="11">
        <v>-0.123789923090468</v>
      </c>
      <c r="F496" s="11">
        <v>-0.124657112151891</v>
      </c>
      <c r="G496" s="11">
        <v>0.48876167347319399</v>
      </c>
      <c r="H496" s="11">
        <v>-0.74051324994575796</v>
      </c>
      <c r="I496" s="11">
        <v>-0.29794893055889399</v>
      </c>
    </row>
    <row r="497" spans="2:9" x14ac:dyDescent="0.35">
      <c r="C497" s="11"/>
      <c r="D497" s="11"/>
      <c r="E497" s="11"/>
      <c r="F497" s="11"/>
      <c r="G497" s="11"/>
      <c r="H497" s="11"/>
      <c r="I497" s="11"/>
    </row>
    <row r="498" spans="2:9" x14ac:dyDescent="0.35">
      <c r="B498" s="2" t="s">
        <v>271</v>
      </c>
      <c r="C498" s="11"/>
      <c r="D498" s="11"/>
      <c r="E498" s="11"/>
      <c r="F498" s="11"/>
      <c r="G498" s="11"/>
      <c r="H498" s="11"/>
      <c r="I498" s="11"/>
    </row>
    <row r="499" spans="2:9" x14ac:dyDescent="0.35">
      <c r="B499" s="20" t="s">
        <v>251</v>
      </c>
      <c r="C499" s="11"/>
      <c r="D499" s="11"/>
      <c r="E499" s="11"/>
      <c r="F499" s="11"/>
      <c r="G499" s="11"/>
      <c r="H499" s="11"/>
      <c r="I499" s="11"/>
    </row>
    <row r="500" spans="2:9" x14ac:dyDescent="0.35">
      <c r="B500" t="s">
        <v>259</v>
      </c>
      <c r="C500" s="11">
        <v>5.46861696790669E-2</v>
      </c>
      <c r="D500" s="11">
        <v>1.2400620598147999E-2</v>
      </c>
      <c r="E500" s="11">
        <v>1.19546748998681E-2</v>
      </c>
      <c r="F500" s="11">
        <v>3.12906830173387E-2</v>
      </c>
      <c r="G500" s="11">
        <v>0.30037040977555401</v>
      </c>
      <c r="H500" s="11">
        <v>8.1312203899445105E-3</v>
      </c>
      <c r="I500" s="11">
        <v>2.04854267279444E-2</v>
      </c>
    </row>
    <row r="501" spans="2:9" x14ac:dyDescent="0.35">
      <c r="B501" t="s">
        <v>260</v>
      </c>
      <c r="C501" s="11">
        <v>0.11255371431990401</v>
      </c>
      <c r="D501" s="11">
        <v>4.9756805224959899E-2</v>
      </c>
      <c r="E501" s="11">
        <v>8.1886702921737095E-2</v>
      </c>
      <c r="F501" s="11">
        <v>0.148714496729655</v>
      </c>
      <c r="G501" s="11">
        <v>0.27266341198667698</v>
      </c>
      <c r="H501" s="11">
        <v>1.97887354537758E-2</v>
      </c>
      <c r="I501" s="11">
        <v>0.101874080821218</v>
      </c>
    </row>
    <row r="502" spans="2:9" x14ac:dyDescent="0.35">
      <c r="B502" t="s">
        <v>261</v>
      </c>
      <c r="C502" s="11">
        <v>0.211173325190218</v>
      </c>
      <c r="D502" s="11">
        <v>0.211963198207616</v>
      </c>
      <c r="E502" s="11">
        <v>0.190068043303736</v>
      </c>
      <c r="F502" s="11">
        <v>0.243651314099851</v>
      </c>
      <c r="G502" s="11">
        <v>0.18291648421081999</v>
      </c>
      <c r="H502" s="11">
        <v>0.100568580376347</v>
      </c>
      <c r="I502" s="11">
        <v>0.26370486644500402</v>
      </c>
    </row>
    <row r="503" spans="2:9" x14ac:dyDescent="0.35">
      <c r="B503" t="s">
        <v>262</v>
      </c>
      <c r="C503" s="11">
        <v>0.400551157074514</v>
      </c>
      <c r="D503" s="11">
        <v>0.56116583401008802</v>
      </c>
      <c r="E503" s="11">
        <v>0.38777096373174502</v>
      </c>
      <c r="F503" s="11">
        <v>0.29222627840672</v>
      </c>
      <c r="G503" s="11">
        <v>0.143858992332806</v>
      </c>
      <c r="H503" s="11">
        <v>0.78106899534881302</v>
      </c>
      <c r="I503" s="11">
        <v>0.37474232996812901</v>
      </c>
    </row>
    <row r="504" spans="2:9" x14ac:dyDescent="0.35">
      <c r="B504" t="s">
        <v>113</v>
      </c>
      <c r="C504" s="11">
        <v>0.22103563373629601</v>
      </c>
      <c r="D504" s="11">
        <v>0.164713541959188</v>
      </c>
      <c r="E504" s="11">
        <v>0.32831961514291402</v>
      </c>
      <c r="F504" s="11">
        <v>0.284117227746436</v>
      </c>
      <c r="G504" s="11">
        <v>0.100190701694143</v>
      </c>
      <c r="H504" s="11">
        <v>9.0442468431119402E-2</v>
      </c>
      <c r="I504" s="11">
        <v>0.23919329603770401</v>
      </c>
    </row>
    <row r="505" spans="2:9" x14ac:dyDescent="0.35">
      <c r="B505" t="s">
        <v>263</v>
      </c>
      <c r="C505" s="11">
        <v>0.167239883998971</v>
      </c>
      <c r="D505" s="11">
        <v>6.2157425823107897E-2</v>
      </c>
      <c r="E505" s="11">
        <v>9.3841377821605204E-2</v>
      </c>
      <c r="F505" s="11">
        <v>0.18000517974699401</v>
      </c>
      <c r="G505" s="11">
        <v>0.57303382176223105</v>
      </c>
      <c r="H505" s="11">
        <v>2.7919955843720302E-2</v>
      </c>
      <c r="I505" s="11">
        <v>0.122359507549163</v>
      </c>
    </row>
    <row r="506" spans="2:9" x14ac:dyDescent="0.35">
      <c r="B506" t="s">
        <v>264</v>
      </c>
      <c r="C506" s="11">
        <v>0.61172448226473197</v>
      </c>
      <c r="D506" s="11">
        <v>0.77312903221770402</v>
      </c>
      <c r="E506" s="11">
        <v>0.57783900703548097</v>
      </c>
      <c r="F506" s="11">
        <v>0.53587759250657097</v>
      </c>
      <c r="G506" s="11">
        <v>0.32677547654362599</v>
      </c>
      <c r="H506" s="11">
        <v>0.88163757572515999</v>
      </c>
      <c r="I506" s="11">
        <v>0.63844719641313297</v>
      </c>
    </row>
    <row r="507" spans="2:9" x14ac:dyDescent="0.35">
      <c r="B507" t="s">
        <v>217</v>
      </c>
      <c r="C507" s="11">
        <v>-0.44448459826576098</v>
      </c>
      <c r="D507" s="11">
        <v>-0.710971606394596</v>
      </c>
      <c r="E507" s="11">
        <v>-0.48399762921387601</v>
      </c>
      <c r="F507" s="11">
        <v>-0.35587241275957698</v>
      </c>
      <c r="G507" s="11">
        <v>0.24625834521860501</v>
      </c>
      <c r="H507" s="11">
        <v>-0.85371761988144002</v>
      </c>
      <c r="I507" s="11">
        <v>-0.51608768886397005</v>
      </c>
    </row>
    <row r="508" spans="2:9" x14ac:dyDescent="0.35">
      <c r="C508" s="11"/>
      <c r="D508" s="11"/>
      <c r="E508" s="11"/>
      <c r="F508" s="11"/>
      <c r="G508" s="11"/>
      <c r="H508" s="11"/>
      <c r="I508" s="11"/>
    </row>
    <row r="509" spans="2:9" x14ac:dyDescent="0.35">
      <c r="B509" s="2" t="s">
        <v>272</v>
      </c>
      <c r="C509" s="11"/>
      <c r="D509" s="11"/>
      <c r="E509" s="11"/>
      <c r="F509" s="11"/>
      <c r="G509" s="11"/>
      <c r="H509" s="11"/>
      <c r="I509" s="11"/>
    </row>
    <row r="510" spans="2:9" x14ac:dyDescent="0.35">
      <c r="B510" s="20" t="s">
        <v>251</v>
      </c>
      <c r="C510" s="11"/>
      <c r="D510" s="11"/>
      <c r="E510" s="11"/>
      <c r="F510" s="11"/>
      <c r="G510" s="11"/>
      <c r="H510" s="11"/>
      <c r="I510" s="11"/>
    </row>
    <row r="511" spans="2:9" x14ac:dyDescent="0.35">
      <c r="B511" t="s">
        <v>259</v>
      </c>
      <c r="C511" s="11">
        <v>8.7991000007727596E-2</v>
      </c>
      <c r="D511" s="11">
        <v>3.85953880299513E-2</v>
      </c>
      <c r="E511" s="11">
        <v>5.3239774826285099E-2</v>
      </c>
      <c r="F511" s="11">
        <v>9.2875090593988505E-2</v>
      </c>
      <c r="G511" s="11">
        <v>0.31628442849906602</v>
      </c>
      <c r="H511" s="11">
        <v>1.2386139009515001E-2</v>
      </c>
      <c r="I511" s="11">
        <v>4.9242566975646697E-2</v>
      </c>
    </row>
    <row r="512" spans="2:9" x14ac:dyDescent="0.35">
      <c r="B512" t="s">
        <v>260</v>
      </c>
      <c r="C512" s="11">
        <v>0.152896807142168</v>
      </c>
      <c r="D512" s="11">
        <v>7.7902123997207195E-2</v>
      </c>
      <c r="E512" s="11">
        <v>0.15898933549826599</v>
      </c>
      <c r="F512" s="11">
        <v>0.19563169018058299</v>
      </c>
      <c r="G512" s="11">
        <v>0.30400526776129699</v>
      </c>
      <c r="H512" s="11">
        <v>3.3102937452911201E-2</v>
      </c>
      <c r="I512" s="11">
        <v>0.12824109532618899</v>
      </c>
    </row>
    <row r="513" spans="2:9" x14ac:dyDescent="0.35">
      <c r="B513" t="s">
        <v>261</v>
      </c>
      <c r="C513" s="11">
        <v>0.21167399967780501</v>
      </c>
      <c r="D513" s="11">
        <v>0.237458364713968</v>
      </c>
      <c r="E513" s="11">
        <v>0.21931580068203399</v>
      </c>
      <c r="F513" s="11">
        <v>0.224074365476336</v>
      </c>
      <c r="G513" s="11">
        <v>0.162197535704632</v>
      </c>
      <c r="H513" s="11">
        <v>0.109962004177343</v>
      </c>
      <c r="I513" s="11">
        <v>0.24298607328115701</v>
      </c>
    </row>
    <row r="514" spans="2:9" x14ac:dyDescent="0.35">
      <c r="B514" t="s">
        <v>262</v>
      </c>
      <c r="C514" s="11">
        <v>0.41966618917112603</v>
      </c>
      <c r="D514" s="11">
        <v>0.55729957545660203</v>
      </c>
      <c r="E514" s="11">
        <v>0.44522088846866398</v>
      </c>
      <c r="F514" s="11">
        <v>0.32336191708621598</v>
      </c>
      <c r="G514" s="11">
        <v>0.15690512441865001</v>
      </c>
      <c r="H514" s="11">
        <v>0.77740043084134802</v>
      </c>
      <c r="I514" s="11">
        <v>0.37945316602673701</v>
      </c>
    </row>
    <row r="515" spans="2:9" x14ac:dyDescent="0.35">
      <c r="B515" t="s">
        <v>113</v>
      </c>
      <c r="C515" s="11">
        <v>0.127772004001172</v>
      </c>
      <c r="D515" s="11">
        <v>8.8744547802271895E-2</v>
      </c>
      <c r="E515" s="11">
        <v>0.12323420052475099</v>
      </c>
      <c r="F515" s="11">
        <v>0.16405693666287599</v>
      </c>
      <c r="G515" s="11">
        <v>6.0607643616355497E-2</v>
      </c>
      <c r="H515" s="11">
        <v>6.7148488518882707E-2</v>
      </c>
      <c r="I515" s="11">
        <v>0.20007709839026999</v>
      </c>
    </row>
    <row r="516" spans="2:9" x14ac:dyDescent="0.35">
      <c r="B516" t="s">
        <v>263</v>
      </c>
      <c r="C516" s="11">
        <v>0.24088780714989599</v>
      </c>
      <c r="D516" s="11">
        <v>0.11649751202715899</v>
      </c>
      <c r="E516" s="11">
        <v>0.212229110324551</v>
      </c>
      <c r="F516" s="11">
        <v>0.28850678077457098</v>
      </c>
      <c r="G516" s="11">
        <v>0.62028969626036301</v>
      </c>
      <c r="H516" s="11">
        <v>4.5489076462426302E-2</v>
      </c>
      <c r="I516" s="11">
        <v>0.17748366230183599</v>
      </c>
    </row>
    <row r="517" spans="2:9" x14ac:dyDescent="0.35">
      <c r="B517" t="s">
        <v>264</v>
      </c>
      <c r="C517" s="11">
        <v>0.63134018884893195</v>
      </c>
      <c r="D517" s="11">
        <v>0.79475794017057</v>
      </c>
      <c r="E517" s="11">
        <v>0.66453668915069797</v>
      </c>
      <c r="F517" s="11">
        <v>0.54743628256255294</v>
      </c>
      <c r="G517" s="11">
        <v>0.31910266012328098</v>
      </c>
      <c r="H517" s="11">
        <v>0.88736243501869105</v>
      </c>
      <c r="I517" s="11">
        <v>0.62243923930789402</v>
      </c>
    </row>
    <row r="518" spans="2:9" x14ac:dyDescent="0.35">
      <c r="B518" t="s">
        <v>217</v>
      </c>
      <c r="C518" s="11">
        <v>-0.39045238169903601</v>
      </c>
      <c r="D518" s="11">
        <v>-0.67826042814341103</v>
      </c>
      <c r="E518" s="11">
        <v>-0.45230757882614703</v>
      </c>
      <c r="F518" s="11">
        <v>-0.25892950178798102</v>
      </c>
      <c r="G518" s="11">
        <v>0.30118703613708198</v>
      </c>
      <c r="H518" s="11">
        <v>-0.84187335855626499</v>
      </c>
      <c r="I518" s="11">
        <v>-0.44495557700605798</v>
      </c>
    </row>
    <row r="519" spans="2:9" x14ac:dyDescent="0.35">
      <c r="C519" s="11"/>
      <c r="D519" s="11"/>
      <c r="E519" s="11"/>
      <c r="F519" s="11"/>
      <c r="G519" s="11"/>
      <c r="H519" s="11"/>
      <c r="I519" s="11"/>
    </row>
    <row r="520" spans="2:9" x14ac:dyDescent="0.35">
      <c r="B520" s="2" t="s">
        <v>286</v>
      </c>
      <c r="C520" s="11"/>
      <c r="D520" s="11"/>
      <c r="E520" s="11"/>
      <c r="F520" s="11"/>
      <c r="G520" s="11"/>
      <c r="H520" s="11"/>
      <c r="I520" s="11"/>
    </row>
    <row r="521" spans="2:9" x14ac:dyDescent="0.35">
      <c r="B521" s="20" t="s">
        <v>26</v>
      </c>
      <c r="C521" s="11"/>
      <c r="D521" s="11"/>
      <c r="E521" s="11"/>
      <c r="F521" s="11"/>
      <c r="G521" s="11"/>
      <c r="H521" s="11"/>
      <c r="I521" s="11"/>
    </row>
    <row r="522" spans="2:9" x14ac:dyDescent="0.35">
      <c r="B522" t="s">
        <v>278</v>
      </c>
      <c r="C522" s="11">
        <v>0.13038123699512599</v>
      </c>
      <c r="D522" s="11">
        <v>9.19304695356538E-2</v>
      </c>
      <c r="E522" s="11">
        <v>4.09231740072456E-2</v>
      </c>
      <c r="F522" s="11">
        <v>1.5169169663551699E-2</v>
      </c>
      <c r="G522" s="11">
        <v>0.458267626662062</v>
      </c>
      <c r="H522" s="11">
        <v>0.34945384518204498</v>
      </c>
      <c r="I522" s="11">
        <v>3.2564344871960103E-2</v>
      </c>
    </row>
    <row r="523" spans="2:9" x14ac:dyDescent="0.35">
      <c r="B523" t="s">
        <v>279</v>
      </c>
      <c r="C523" s="11">
        <v>0.28867759998925402</v>
      </c>
      <c r="D523" s="11">
        <v>0.35978443679128003</v>
      </c>
      <c r="E523" s="11">
        <v>0.31899029208195301</v>
      </c>
      <c r="F523" s="11">
        <v>0.12702581580285499</v>
      </c>
      <c r="G523" s="11">
        <v>0.389606618953661</v>
      </c>
      <c r="H523" s="11">
        <v>0.37840486470803503</v>
      </c>
      <c r="I523" s="11">
        <v>0.24101899735332299</v>
      </c>
    </row>
    <row r="524" spans="2:9" x14ac:dyDescent="0.35">
      <c r="B524" t="s">
        <v>280</v>
      </c>
      <c r="C524" s="11">
        <v>0.39261541701784702</v>
      </c>
      <c r="D524" s="11">
        <v>0.44969448163915599</v>
      </c>
      <c r="E524" s="11">
        <v>0.42889489112672502</v>
      </c>
      <c r="F524" s="11">
        <v>0.36711242229605701</v>
      </c>
      <c r="G524" s="11">
        <v>0.109850487323959</v>
      </c>
      <c r="H524" s="11">
        <v>0.24558538018513301</v>
      </c>
      <c r="I524" s="11">
        <v>0.59674499156336003</v>
      </c>
    </row>
    <row r="525" spans="2:9" x14ac:dyDescent="0.35">
      <c r="B525" t="s">
        <v>281</v>
      </c>
      <c r="C525" s="11">
        <v>0.15099740681575</v>
      </c>
      <c r="D525" s="11">
        <v>9.0838119716796298E-2</v>
      </c>
      <c r="E525" s="11">
        <v>0.18553580755667901</v>
      </c>
      <c r="F525" s="11">
        <v>0.369735345226198</v>
      </c>
      <c r="G525" s="11">
        <v>2.5107716425580798E-2</v>
      </c>
      <c r="H525" s="11">
        <v>2.4192287317751499E-2</v>
      </c>
      <c r="I525" s="11">
        <v>0.10580953476910999</v>
      </c>
    </row>
    <row r="526" spans="2:9" x14ac:dyDescent="0.35">
      <c r="B526" t="s">
        <v>282</v>
      </c>
      <c r="C526" s="11">
        <v>3.7328339182023003E-2</v>
      </c>
      <c r="D526" s="11">
        <v>7.7524923171134897E-3</v>
      </c>
      <c r="E526" s="11">
        <v>2.56558352273972E-2</v>
      </c>
      <c r="F526" s="11">
        <v>0.120957247011338</v>
      </c>
      <c r="G526" s="11">
        <v>1.7167550634737801E-2</v>
      </c>
      <c r="H526" s="11">
        <v>2.36362260703588E-3</v>
      </c>
      <c r="I526" s="11">
        <v>2.3862131442246599E-2</v>
      </c>
    </row>
    <row r="527" spans="2:9" x14ac:dyDescent="0.35">
      <c r="B527" t="s">
        <v>283</v>
      </c>
      <c r="C527" s="11">
        <v>0.41905883698438001</v>
      </c>
      <c r="D527" s="11">
        <v>0.45171490632693401</v>
      </c>
      <c r="E527" s="11">
        <v>0.359913466089198</v>
      </c>
      <c r="F527" s="11">
        <v>0.14219498546640699</v>
      </c>
      <c r="G527" s="11">
        <v>0.847874245615723</v>
      </c>
      <c r="H527" s="11">
        <v>0.72785870989007995</v>
      </c>
      <c r="I527" s="11">
        <v>0.27358334222528302</v>
      </c>
    </row>
    <row r="528" spans="2:9" x14ac:dyDescent="0.35">
      <c r="B528" t="s">
        <v>284</v>
      </c>
      <c r="C528" s="11">
        <v>0.54361282383359699</v>
      </c>
      <c r="D528" s="11">
        <v>0.54053260135595305</v>
      </c>
      <c r="E528" s="11">
        <v>0.61443069868340405</v>
      </c>
      <c r="F528" s="11">
        <v>0.736847767522255</v>
      </c>
      <c r="G528" s="11">
        <v>0.13495820374953901</v>
      </c>
      <c r="H528" s="11">
        <v>0.26977766750288501</v>
      </c>
      <c r="I528" s="11">
        <v>0.70255452633246995</v>
      </c>
    </row>
    <row r="529" spans="2:9" x14ac:dyDescent="0.35">
      <c r="B529" t="s">
        <v>217</v>
      </c>
      <c r="C529" s="11">
        <v>-0.12455398684921699</v>
      </c>
      <c r="D529" s="11">
        <v>-8.8817695029018706E-2</v>
      </c>
      <c r="E529" s="11">
        <v>-0.254517232594206</v>
      </c>
      <c r="F529" s="11">
        <v>-0.59465278205584804</v>
      </c>
      <c r="G529" s="11">
        <v>0.71291604186618296</v>
      </c>
      <c r="H529" s="11">
        <v>0.45808104238719499</v>
      </c>
      <c r="I529" s="11">
        <v>-0.42897118410718699</v>
      </c>
    </row>
    <row r="530" spans="2:9" x14ac:dyDescent="0.35">
      <c r="C530" s="11"/>
      <c r="D530" s="11"/>
      <c r="E530" s="11"/>
      <c r="F530" s="11"/>
      <c r="G530" s="11"/>
      <c r="H530" s="11"/>
      <c r="I530" s="11"/>
    </row>
    <row r="531" spans="2:9" x14ac:dyDescent="0.35">
      <c r="B531" s="2" t="s">
        <v>287</v>
      </c>
      <c r="C531" s="11"/>
      <c r="D531" s="11"/>
      <c r="E531" s="11"/>
      <c r="F531" s="11"/>
      <c r="G531" s="11"/>
      <c r="H531" s="11"/>
      <c r="I531" s="11"/>
    </row>
    <row r="532" spans="2:9" x14ac:dyDescent="0.35">
      <c r="B532" s="20" t="s">
        <v>26</v>
      </c>
      <c r="C532" s="11"/>
      <c r="D532" s="11"/>
      <c r="E532" s="11"/>
      <c r="F532" s="11"/>
      <c r="G532" s="11"/>
      <c r="H532" s="11"/>
      <c r="I532" s="11"/>
    </row>
    <row r="533" spans="2:9" x14ac:dyDescent="0.35">
      <c r="B533" t="s">
        <v>278</v>
      </c>
      <c r="C533" s="11">
        <v>0.214281768218504</v>
      </c>
      <c r="D533" s="11">
        <v>2.79549717792596E-2</v>
      </c>
      <c r="E533" s="11">
        <v>0.247506730686052</v>
      </c>
      <c r="F533" s="11">
        <v>0.40847890630456801</v>
      </c>
      <c r="G533" s="11">
        <v>0.48529383224846401</v>
      </c>
      <c r="H533" s="11">
        <v>0</v>
      </c>
      <c r="I533" s="11">
        <v>5.0035986324541697E-2</v>
      </c>
    </row>
    <row r="534" spans="2:9" x14ac:dyDescent="0.35">
      <c r="B534" t="s">
        <v>279</v>
      </c>
      <c r="C534" s="11">
        <v>0.41180095818965501</v>
      </c>
      <c r="D534" s="11">
        <v>0.34912891501078502</v>
      </c>
      <c r="E534" s="11">
        <v>0.61584469289278099</v>
      </c>
      <c r="F534" s="11">
        <v>0.50099527969254998</v>
      </c>
      <c r="G534" s="11">
        <v>0.426092598233001</v>
      </c>
      <c r="H534" s="11">
        <v>2.9240724517603098E-2</v>
      </c>
      <c r="I534" s="11">
        <v>0.32921451394896001</v>
      </c>
    </row>
    <row r="535" spans="2:9" x14ac:dyDescent="0.35">
      <c r="B535" t="s">
        <v>280</v>
      </c>
      <c r="C535" s="11">
        <v>0.26691579351567302</v>
      </c>
      <c r="D535" s="11">
        <v>0.484873108135494</v>
      </c>
      <c r="E535" s="11">
        <v>0.126217755825312</v>
      </c>
      <c r="F535" s="11">
        <v>8.1104385579761601E-2</v>
      </c>
      <c r="G535" s="11">
        <v>8.0662508253819404E-2</v>
      </c>
      <c r="H535" s="11">
        <v>0.24959679384712899</v>
      </c>
      <c r="I535" s="11">
        <v>0.52892627311514295</v>
      </c>
    </row>
    <row r="536" spans="2:9" x14ac:dyDescent="0.35">
      <c r="B536" t="s">
        <v>281</v>
      </c>
      <c r="C536" s="11">
        <v>7.2751175452052397E-2</v>
      </c>
      <c r="D536" s="11">
        <v>0.11729375036357199</v>
      </c>
      <c r="E536" s="11">
        <v>8.3507998491396795E-3</v>
      </c>
      <c r="F536" s="11">
        <v>3.6540455159588801E-3</v>
      </c>
      <c r="G536" s="11">
        <v>7.9510612647155504E-3</v>
      </c>
      <c r="H536" s="11">
        <v>0.40424700903008798</v>
      </c>
      <c r="I536" s="11">
        <v>7.5727403011372096E-2</v>
      </c>
    </row>
    <row r="537" spans="2:9" x14ac:dyDescent="0.35">
      <c r="B537" t="s">
        <v>282</v>
      </c>
      <c r="C537" s="11">
        <v>3.42503046241154E-2</v>
      </c>
      <c r="D537" s="11">
        <v>2.0749254710888999E-2</v>
      </c>
      <c r="E537" s="11">
        <v>2.0800207467147201E-3</v>
      </c>
      <c r="F537" s="11">
        <v>5.76738290716088E-3</v>
      </c>
      <c r="G537" s="11">
        <v>0</v>
      </c>
      <c r="H537" s="11">
        <v>0.31691547260517899</v>
      </c>
      <c r="I537" s="11">
        <v>1.60958235999831E-2</v>
      </c>
    </row>
    <row r="538" spans="2:9" x14ac:dyDescent="0.35">
      <c r="B538" t="s">
        <v>283</v>
      </c>
      <c r="C538" s="11">
        <v>0.62608272640815898</v>
      </c>
      <c r="D538" s="11">
        <v>0.37708388679004501</v>
      </c>
      <c r="E538" s="11">
        <v>0.86335142357883299</v>
      </c>
      <c r="F538" s="11">
        <v>0.90947418599711904</v>
      </c>
      <c r="G538" s="11">
        <v>0.91138643048146495</v>
      </c>
      <c r="H538" s="11">
        <v>2.9240724517603098E-2</v>
      </c>
      <c r="I538" s="11">
        <v>0.37925050027350199</v>
      </c>
    </row>
    <row r="539" spans="2:9" x14ac:dyDescent="0.35">
      <c r="B539" t="s">
        <v>284</v>
      </c>
      <c r="C539" s="11">
        <v>0.1070014800761678</v>
      </c>
      <c r="D539" s="11">
        <v>0.13804300507446099</v>
      </c>
      <c r="E539" s="11">
        <v>1.0430820595854399E-2</v>
      </c>
      <c r="F539" s="11">
        <v>9.4214284231197605E-3</v>
      </c>
      <c r="G539" s="11">
        <v>7.9510612647155504E-3</v>
      </c>
      <c r="H539" s="11">
        <v>0.72116248163526697</v>
      </c>
      <c r="I539" s="11">
        <v>9.1823226611355196E-2</v>
      </c>
    </row>
    <row r="540" spans="2:9" x14ac:dyDescent="0.35">
      <c r="B540" t="s">
        <v>217</v>
      </c>
      <c r="C540" s="11">
        <v>0.51908124633199115</v>
      </c>
      <c r="D540" s="11">
        <v>0.23904088171558402</v>
      </c>
      <c r="E540" s="11">
        <v>0.85292060298297856</v>
      </c>
      <c r="F540" s="11">
        <v>0.90005275757399927</v>
      </c>
      <c r="G540" s="11">
        <v>0.90343536921674938</v>
      </c>
      <c r="H540" s="11">
        <v>-0.6919217571176639</v>
      </c>
      <c r="I540" s="11">
        <v>0.28742727366214682</v>
      </c>
    </row>
    <row r="541" spans="2:9" x14ac:dyDescent="0.35">
      <c r="C541" s="11"/>
      <c r="D541" s="11"/>
      <c r="E541" s="11"/>
      <c r="F541" s="11"/>
      <c r="G541" s="11"/>
      <c r="H541" s="11"/>
      <c r="I541" s="11"/>
    </row>
    <row r="542" spans="2:9" x14ac:dyDescent="0.35">
      <c r="B542" s="2" t="s">
        <v>288</v>
      </c>
      <c r="C542" s="11"/>
      <c r="D542" s="11"/>
      <c r="E542" s="11"/>
      <c r="F542" s="11"/>
      <c r="G542" s="11"/>
      <c r="H542" s="11"/>
      <c r="I542" s="11"/>
    </row>
    <row r="543" spans="2:9" x14ac:dyDescent="0.35">
      <c r="B543" s="20" t="s">
        <v>26</v>
      </c>
      <c r="C543" s="11"/>
      <c r="D543" s="11"/>
      <c r="E543" s="11"/>
      <c r="F543" s="11"/>
      <c r="G543" s="11"/>
      <c r="H543" s="11"/>
      <c r="I543" s="11"/>
    </row>
    <row r="544" spans="2:9" x14ac:dyDescent="0.35">
      <c r="B544" t="s">
        <v>278</v>
      </c>
      <c r="C544" s="11">
        <v>0.36530510279943101</v>
      </c>
      <c r="D544" s="11">
        <v>0.56235236005635403</v>
      </c>
      <c r="E544" s="11">
        <v>0.4361790918092</v>
      </c>
      <c r="F544" s="11">
        <v>0.15285852112210699</v>
      </c>
      <c r="G544" s="11">
        <v>0.50698940163238204</v>
      </c>
      <c r="H544" s="11">
        <v>0.72611124677360195</v>
      </c>
      <c r="I544" s="11">
        <v>7.8359176597315103E-2</v>
      </c>
    </row>
    <row r="545" spans="2:9" x14ac:dyDescent="0.35">
      <c r="B545" t="s">
        <v>279</v>
      </c>
      <c r="C545" s="11">
        <v>0.43607760352108399</v>
      </c>
      <c r="D545" s="11">
        <v>0.38850338305457999</v>
      </c>
      <c r="E545" s="11">
        <v>0.48374884867721502</v>
      </c>
      <c r="F545" s="11">
        <v>0.55388354871504997</v>
      </c>
      <c r="G545" s="11">
        <v>0.39762881499922798</v>
      </c>
      <c r="H545" s="11">
        <v>0.21305023652674401</v>
      </c>
      <c r="I545" s="11">
        <v>0.437596680866983</v>
      </c>
    </row>
    <row r="546" spans="2:9" x14ac:dyDescent="0.35">
      <c r="B546" t="s">
        <v>280</v>
      </c>
      <c r="C546" s="11">
        <v>0.16040462015311099</v>
      </c>
      <c r="D546" s="11">
        <v>4.4057948945146801E-2</v>
      </c>
      <c r="E546" s="11">
        <v>7.0586763825174703E-2</v>
      </c>
      <c r="F546" s="11">
        <v>0.20691790861435599</v>
      </c>
      <c r="G546" s="11">
        <v>7.8851606196392199E-2</v>
      </c>
      <c r="H546" s="11">
        <v>4.9465386108084701E-2</v>
      </c>
      <c r="I546" s="11">
        <v>0.40831780290535802</v>
      </c>
    </row>
    <row r="547" spans="2:9" x14ac:dyDescent="0.35">
      <c r="B547" t="s">
        <v>281</v>
      </c>
      <c r="C547" s="11">
        <v>3.1073087912011299E-2</v>
      </c>
      <c r="D547" s="11">
        <v>5.0863079439190696E-3</v>
      </c>
      <c r="E547" s="11">
        <v>8.5129489645322694E-3</v>
      </c>
      <c r="F547" s="11">
        <v>7.0498903420512501E-2</v>
      </c>
      <c r="G547" s="11">
        <v>1.41151520640406E-2</v>
      </c>
      <c r="H547" s="11">
        <v>0</v>
      </c>
      <c r="I547" s="11">
        <v>6.2900792410302303E-2</v>
      </c>
    </row>
    <row r="548" spans="2:9" x14ac:dyDescent="0.35">
      <c r="B548" t="s">
        <v>282</v>
      </c>
      <c r="C548" s="11">
        <v>7.1395856143621804E-3</v>
      </c>
      <c r="D548" s="11">
        <v>0</v>
      </c>
      <c r="E548" s="11">
        <v>9.7234672387769695E-4</v>
      </c>
      <c r="F548" s="11">
        <v>1.5841118127974001E-2</v>
      </c>
      <c r="G548" s="11">
        <v>2.4150251079567502E-3</v>
      </c>
      <c r="H548" s="11">
        <v>1.13731305915692E-2</v>
      </c>
      <c r="I548" s="11">
        <v>1.2825547220041599E-2</v>
      </c>
    </row>
    <row r="549" spans="2:9" x14ac:dyDescent="0.35">
      <c r="B549" t="s">
        <v>283</v>
      </c>
      <c r="C549" s="11">
        <v>0.801382706320516</v>
      </c>
      <c r="D549" s="11">
        <v>0.95085574311093402</v>
      </c>
      <c r="E549" s="11">
        <v>0.91992794048641502</v>
      </c>
      <c r="F549" s="11">
        <v>0.70674206983715704</v>
      </c>
      <c r="G549" s="11">
        <v>0.90461821663161002</v>
      </c>
      <c r="H549" s="11">
        <v>0.93916148330034599</v>
      </c>
      <c r="I549" s="11">
        <v>0.51595585746429795</v>
      </c>
    </row>
    <row r="550" spans="2:9" x14ac:dyDescent="0.35">
      <c r="B550" t="s">
        <v>284</v>
      </c>
      <c r="C550" s="11">
        <v>3.8212673526373482E-2</v>
      </c>
      <c r="D550" s="11">
        <v>5.0863079439190696E-3</v>
      </c>
      <c r="E550" s="11">
        <v>9.4852956884099657E-3</v>
      </c>
      <c r="F550" s="11">
        <v>8.6340021548486495E-2</v>
      </c>
      <c r="G550" s="11">
        <v>1.653017717199735E-2</v>
      </c>
      <c r="H550" s="11">
        <v>1.13731305915692E-2</v>
      </c>
      <c r="I550" s="11">
        <v>7.5726339630343906E-2</v>
      </c>
    </row>
    <row r="551" spans="2:9" x14ac:dyDescent="0.35">
      <c r="B551" t="s">
        <v>217</v>
      </c>
      <c r="C551" s="11">
        <v>0.76317003279414253</v>
      </c>
      <c r="D551" s="11">
        <v>0.94576943516701495</v>
      </c>
      <c r="E551" s="11">
        <v>0.91044264479800507</v>
      </c>
      <c r="F551" s="11">
        <v>0.62040204828867052</v>
      </c>
      <c r="G551" s="11">
        <v>0.88808803945961268</v>
      </c>
      <c r="H551" s="11">
        <v>0.9277883527087768</v>
      </c>
      <c r="I551" s="11">
        <v>0.44022951783395403</v>
      </c>
    </row>
    <row r="552" spans="2:9" x14ac:dyDescent="0.35">
      <c r="C552" s="11"/>
      <c r="D552" s="11"/>
      <c r="E552" s="11"/>
      <c r="F552" s="11"/>
      <c r="G552" s="11"/>
      <c r="H552" s="11"/>
      <c r="I552" s="11"/>
    </row>
    <row r="553" spans="2:9" x14ac:dyDescent="0.35">
      <c r="B553" s="2" t="s">
        <v>289</v>
      </c>
      <c r="C553" s="11"/>
      <c r="D553" s="11"/>
      <c r="E553" s="11"/>
      <c r="F553" s="11"/>
      <c r="G553" s="11"/>
      <c r="H553" s="11"/>
      <c r="I553" s="11"/>
    </row>
    <row r="554" spans="2:9" x14ac:dyDescent="0.35">
      <c r="B554" s="20" t="s">
        <v>26</v>
      </c>
      <c r="C554" s="11"/>
      <c r="D554" s="11"/>
      <c r="E554" s="11"/>
      <c r="F554" s="11"/>
      <c r="G554" s="11"/>
      <c r="H554" s="11"/>
      <c r="I554" s="11"/>
    </row>
    <row r="555" spans="2:9" x14ac:dyDescent="0.35">
      <c r="B555" t="s">
        <v>278</v>
      </c>
      <c r="C555" s="11">
        <v>6.9765056524746197E-2</v>
      </c>
      <c r="D555" s="11">
        <v>6.5979998351639903E-3</v>
      </c>
      <c r="E555" s="11">
        <v>0</v>
      </c>
      <c r="F555" s="11">
        <v>5.02715493697944E-3</v>
      </c>
      <c r="G555" s="11">
        <v>0.28832873746423199</v>
      </c>
      <c r="H555" s="11">
        <v>0.25725607480233398</v>
      </c>
      <c r="I555" s="11">
        <v>1.9281003020358199E-2</v>
      </c>
    </row>
    <row r="556" spans="2:9" x14ac:dyDescent="0.35">
      <c r="B556" t="s">
        <v>279</v>
      </c>
      <c r="C556" s="11">
        <v>0.124682317054489</v>
      </c>
      <c r="D556" s="11">
        <v>7.0872476860910097E-2</v>
      </c>
      <c r="E556" s="11">
        <v>2.3264999932559899E-2</v>
      </c>
      <c r="F556" s="11">
        <v>3.12061835078326E-3</v>
      </c>
      <c r="G556" s="11">
        <v>0.330602850348166</v>
      </c>
      <c r="H556" s="11">
        <v>0.34181683157913301</v>
      </c>
      <c r="I556" s="11">
        <v>0.14754657542500099</v>
      </c>
    </row>
    <row r="557" spans="2:9" x14ac:dyDescent="0.35">
      <c r="B557" t="s">
        <v>280</v>
      </c>
      <c r="C557" s="11">
        <v>0.27191075766227402</v>
      </c>
      <c r="D557" s="11">
        <v>0.271153735073768</v>
      </c>
      <c r="E557" s="11">
        <v>0.18624580879403099</v>
      </c>
      <c r="F557" s="11">
        <v>8.3870364155666996E-2</v>
      </c>
      <c r="G557" s="11">
        <v>0.220354361521616</v>
      </c>
      <c r="H557" s="11">
        <v>0.34735543385557499</v>
      </c>
      <c r="I557" s="11">
        <v>0.54038019691150696</v>
      </c>
    </row>
    <row r="558" spans="2:9" x14ac:dyDescent="0.35">
      <c r="B558" t="s">
        <v>281</v>
      </c>
      <c r="C558" s="11">
        <v>0.30651688765451202</v>
      </c>
      <c r="D558" s="11">
        <v>0.42461154595096001</v>
      </c>
      <c r="E558" s="11">
        <v>0.46903309443456098</v>
      </c>
      <c r="F558" s="11">
        <v>0.33762398781019398</v>
      </c>
      <c r="G558" s="11">
        <v>0.113516284062466</v>
      </c>
      <c r="H558" s="11">
        <v>4.5841777180368498E-2</v>
      </c>
      <c r="I558" s="11">
        <v>0.26236496593860398</v>
      </c>
    </row>
    <row r="559" spans="2:9" x14ac:dyDescent="0.35">
      <c r="B559" t="s">
        <v>282</v>
      </c>
      <c r="C559" s="11">
        <v>0.227124981103979</v>
      </c>
      <c r="D559" s="11">
        <v>0.226764242279198</v>
      </c>
      <c r="E559" s="11">
        <v>0.32145609683884901</v>
      </c>
      <c r="F559" s="11">
        <v>0.570357874746376</v>
      </c>
      <c r="G559" s="11">
        <v>4.7197766603519903E-2</v>
      </c>
      <c r="H559" s="11">
        <v>7.7298825825891397E-3</v>
      </c>
      <c r="I559" s="11">
        <v>3.0427258704529499E-2</v>
      </c>
    </row>
    <row r="560" spans="2:9" x14ac:dyDescent="0.35">
      <c r="B560" t="s">
        <v>283</v>
      </c>
      <c r="C560" s="11">
        <v>0.194447373579235</v>
      </c>
      <c r="D560" s="11">
        <v>7.7470476696074098E-2</v>
      </c>
      <c r="E560" s="11">
        <v>2.3264999932559899E-2</v>
      </c>
      <c r="F560" s="11">
        <v>8.1477732877626996E-3</v>
      </c>
      <c r="G560" s="11">
        <v>0.61893158781239899</v>
      </c>
      <c r="H560" s="11">
        <v>0.59907290638146704</v>
      </c>
      <c r="I560" s="11">
        <v>0.16682757844536</v>
      </c>
    </row>
    <row r="561" spans="2:9" x14ac:dyDescent="0.35">
      <c r="B561" t="s">
        <v>284</v>
      </c>
      <c r="C561" s="11">
        <v>0.53364186875849096</v>
      </c>
      <c r="D561" s="11">
        <v>0.65137578823015807</v>
      </c>
      <c r="E561" s="11">
        <v>0.79048919127341</v>
      </c>
      <c r="F561" s="11">
        <v>0.90798186255656999</v>
      </c>
      <c r="G561" s="11">
        <v>0.1607140506659859</v>
      </c>
      <c r="H561" s="11">
        <v>5.3571659762957635E-2</v>
      </c>
      <c r="I561" s="11">
        <v>0.29279222464313348</v>
      </c>
    </row>
    <row r="562" spans="2:9" x14ac:dyDescent="0.35">
      <c r="B562" t="s">
        <v>217</v>
      </c>
      <c r="C562" s="11">
        <v>-0.33919449517925593</v>
      </c>
      <c r="D562" s="11">
        <v>-0.57390531153408397</v>
      </c>
      <c r="E562" s="11">
        <v>-0.76722419134085007</v>
      </c>
      <c r="F562" s="11">
        <v>-0.89983408926880726</v>
      </c>
      <c r="G562" s="11">
        <v>0.45821753714641311</v>
      </c>
      <c r="H562" s="11">
        <v>0.54550124661850941</v>
      </c>
      <c r="I562" s="11">
        <v>-0.12596464619777348</v>
      </c>
    </row>
    <row r="563" spans="2:9" x14ac:dyDescent="0.35">
      <c r="C563" s="11"/>
      <c r="D563" s="11"/>
      <c r="E563" s="11"/>
      <c r="F563" s="11"/>
      <c r="G563" s="11"/>
      <c r="H563" s="11"/>
      <c r="I563" s="11"/>
    </row>
    <row r="564" spans="2:9" x14ac:dyDescent="0.35">
      <c r="B564" s="2" t="s">
        <v>290</v>
      </c>
      <c r="C564" s="11"/>
      <c r="D564" s="11"/>
      <c r="E564" s="11"/>
      <c r="F564" s="11"/>
      <c r="G564" s="11"/>
      <c r="H564" s="11"/>
      <c r="I564" s="11"/>
    </row>
    <row r="565" spans="2:9" x14ac:dyDescent="0.35">
      <c r="B565" s="20" t="s">
        <v>26</v>
      </c>
      <c r="C565" s="11"/>
      <c r="D565" s="11"/>
      <c r="E565" s="11"/>
      <c r="F565" s="11"/>
      <c r="G565" s="11"/>
      <c r="H565" s="11"/>
      <c r="I565" s="11"/>
    </row>
    <row r="566" spans="2:9" x14ac:dyDescent="0.35">
      <c r="B566" t="s">
        <v>278</v>
      </c>
      <c r="C566" s="11">
        <v>9.8288379224223593E-2</v>
      </c>
      <c r="D566" s="11">
        <v>3.2570972924946102E-2</v>
      </c>
      <c r="E566" s="11">
        <v>9.1149488024459598E-3</v>
      </c>
      <c r="F566" s="11">
        <v>0.110013786564991</v>
      </c>
      <c r="G566" s="11">
        <v>0.41210880087874402</v>
      </c>
      <c r="H566" s="11">
        <v>2.7383677452262899E-2</v>
      </c>
      <c r="I566" s="11">
        <v>2.9788471224440099E-2</v>
      </c>
    </row>
    <row r="567" spans="2:9" x14ac:dyDescent="0.35">
      <c r="B567" t="s">
        <v>279</v>
      </c>
      <c r="C567" s="11">
        <v>0.250058231439857</v>
      </c>
      <c r="D567" s="11">
        <v>0.186821930028125</v>
      </c>
      <c r="E567" s="11">
        <v>0.161618162469815</v>
      </c>
      <c r="F567" s="11">
        <v>0.42129768539167001</v>
      </c>
      <c r="G567" s="11">
        <v>0.41260263377867501</v>
      </c>
      <c r="H567" s="11">
        <v>7.0673626542276893E-2</v>
      </c>
      <c r="I567" s="11">
        <v>0.18102279061486401</v>
      </c>
    </row>
    <row r="568" spans="2:9" x14ac:dyDescent="0.35">
      <c r="B568" t="s">
        <v>280</v>
      </c>
      <c r="C568" s="11">
        <v>0.37705234830887502</v>
      </c>
      <c r="D568" s="11">
        <v>0.44463403824839898</v>
      </c>
      <c r="E568" s="11">
        <v>0.38057205316180398</v>
      </c>
      <c r="F568" s="11">
        <v>0.36968196452979801</v>
      </c>
      <c r="G568" s="11">
        <v>0.145969080653928</v>
      </c>
      <c r="H568" s="11">
        <v>0.239035893312711</v>
      </c>
      <c r="I568" s="11">
        <v>0.54483905629612905</v>
      </c>
    </row>
    <row r="569" spans="2:9" x14ac:dyDescent="0.35">
      <c r="B569" t="s">
        <v>281</v>
      </c>
      <c r="C569" s="11">
        <v>0.19274266448982999</v>
      </c>
      <c r="D569" s="11">
        <v>0.264984363605961</v>
      </c>
      <c r="E569" s="11">
        <v>0.33247500734206997</v>
      </c>
      <c r="F569" s="11">
        <v>7.3764843108781203E-2</v>
      </c>
      <c r="G569" s="11">
        <v>2.9319484688652701E-2</v>
      </c>
      <c r="H569" s="11">
        <v>0.29634291468859297</v>
      </c>
      <c r="I569" s="11">
        <v>0.186082524779703</v>
      </c>
    </row>
    <row r="570" spans="2:9" x14ac:dyDescent="0.35">
      <c r="B570" t="s">
        <v>282</v>
      </c>
      <c r="C570" s="11">
        <v>8.1858376537214006E-2</v>
      </c>
      <c r="D570" s="11">
        <v>7.0988695192568604E-2</v>
      </c>
      <c r="E570" s="11">
        <v>0.11621982822386499</v>
      </c>
      <c r="F570" s="11">
        <v>2.5241720404759499E-2</v>
      </c>
      <c r="G570" s="11">
        <v>0</v>
      </c>
      <c r="H570" s="11">
        <v>0.36656388800415601</v>
      </c>
      <c r="I570" s="11">
        <v>5.8267157084863103E-2</v>
      </c>
    </row>
    <row r="571" spans="2:9" x14ac:dyDescent="0.35">
      <c r="B571" t="s">
        <v>283</v>
      </c>
      <c r="C571" s="11">
        <v>0.34834661066408101</v>
      </c>
      <c r="D571" s="11">
        <v>0.21939290295307101</v>
      </c>
      <c r="E571" s="11">
        <v>0.17073311127226101</v>
      </c>
      <c r="F571" s="11">
        <v>0.53131147195666095</v>
      </c>
      <c r="G571" s="11">
        <v>0.82471143465741903</v>
      </c>
      <c r="H571" s="11">
        <v>9.8057303994539796E-2</v>
      </c>
      <c r="I571" s="11">
        <v>0.21081126183930399</v>
      </c>
    </row>
    <row r="572" spans="2:9" x14ac:dyDescent="0.35">
      <c r="B572" t="s">
        <v>284</v>
      </c>
      <c r="C572" s="11">
        <v>0.27460104102704397</v>
      </c>
      <c r="D572" s="11">
        <v>0.33597305879852962</v>
      </c>
      <c r="E572" s="11">
        <v>0.44869483556593498</v>
      </c>
      <c r="F572" s="11">
        <v>9.9006563513540702E-2</v>
      </c>
      <c r="G572" s="11">
        <v>2.9319484688652701E-2</v>
      </c>
      <c r="H572" s="11">
        <v>0.66290680269274893</v>
      </c>
      <c r="I572" s="11">
        <v>0.2443496818645661</v>
      </c>
    </row>
    <row r="573" spans="2:9" x14ac:dyDescent="0.35">
      <c r="B573" t="s">
        <v>217</v>
      </c>
      <c r="C573" s="11">
        <v>7.3745569637037045E-2</v>
      </c>
      <c r="D573" s="11">
        <v>-0.11658015584545861</v>
      </c>
      <c r="E573" s="11">
        <v>-0.27796172429367394</v>
      </c>
      <c r="F573" s="11">
        <v>0.43230490844312025</v>
      </c>
      <c r="G573" s="11">
        <v>0.79539194996876628</v>
      </c>
      <c r="H573" s="11">
        <v>-0.56484949869820911</v>
      </c>
      <c r="I573" s="11">
        <v>-3.3538420025262111E-2</v>
      </c>
    </row>
    <row r="574" spans="2:9" x14ac:dyDescent="0.35">
      <c r="C574" s="11"/>
      <c r="D574" s="11"/>
      <c r="E574" s="11"/>
      <c r="F574" s="11"/>
      <c r="G574" s="11"/>
      <c r="H574" s="11"/>
      <c r="I574" s="11"/>
    </row>
    <row r="575" spans="2:9" x14ac:dyDescent="0.35">
      <c r="B575" s="2" t="s">
        <v>299</v>
      </c>
      <c r="C575" s="11"/>
      <c r="D575" s="11"/>
      <c r="E575" s="11"/>
      <c r="F575" s="11"/>
      <c r="G575" s="11"/>
      <c r="H575" s="11"/>
      <c r="I575" s="11"/>
    </row>
    <row r="576" spans="2:9" x14ac:dyDescent="0.35">
      <c r="B576" s="20" t="s">
        <v>26</v>
      </c>
      <c r="C576" s="11"/>
      <c r="D576" s="11"/>
      <c r="E576" s="11"/>
      <c r="F576" s="11"/>
      <c r="G576" s="11"/>
      <c r="H576" s="11"/>
      <c r="I576" s="11"/>
    </row>
    <row r="577" spans="2:9" x14ac:dyDescent="0.35">
      <c r="B577" t="s">
        <v>291</v>
      </c>
      <c r="C577" s="11">
        <v>0.58319490391940598</v>
      </c>
      <c r="D577" s="11">
        <v>0.66727244269195596</v>
      </c>
      <c r="E577" s="11">
        <v>0.65852593472727305</v>
      </c>
      <c r="F577" s="11">
        <v>0.759852514905212</v>
      </c>
      <c r="G577" s="11">
        <v>0.50802043506907602</v>
      </c>
      <c r="H577" s="11">
        <v>0.31093659846971899</v>
      </c>
      <c r="I577" s="11">
        <v>0.43311835401701398</v>
      </c>
    </row>
    <row r="578" spans="2:9" x14ac:dyDescent="0.35">
      <c r="B578" t="s">
        <v>292</v>
      </c>
      <c r="C578" s="11">
        <v>0.39835935953076201</v>
      </c>
      <c r="D578" s="11">
        <v>0.41821971142159597</v>
      </c>
      <c r="E578" s="11">
        <v>0.45707628105227599</v>
      </c>
      <c r="F578" s="11">
        <v>0.59618530911790402</v>
      </c>
      <c r="G578" s="11">
        <v>0.344633558946496</v>
      </c>
      <c r="H578" s="11">
        <v>0.16267808806438799</v>
      </c>
      <c r="I578" s="11">
        <v>0.27033500945070799</v>
      </c>
    </row>
    <row r="579" spans="2:9" x14ac:dyDescent="0.35">
      <c r="B579" t="s">
        <v>293</v>
      </c>
      <c r="C579" s="11">
        <v>0.32075752064791901</v>
      </c>
      <c r="D579" s="11">
        <v>0.27787772428966101</v>
      </c>
      <c r="E579" s="11">
        <v>0.268152934821836</v>
      </c>
      <c r="F579" s="11">
        <v>0.61934521136258303</v>
      </c>
      <c r="G579" s="11">
        <v>0.39529604352504499</v>
      </c>
      <c r="H579" s="11">
        <v>2.67344338869288E-2</v>
      </c>
      <c r="I579" s="11">
        <v>0.188686309853418</v>
      </c>
    </row>
    <row r="580" spans="2:9" x14ac:dyDescent="0.35">
      <c r="B580" t="s">
        <v>294</v>
      </c>
      <c r="C580" s="11">
        <v>0.26655403731613803</v>
      </c>
      <c r="D580" s="11">
        <v>0.307894099111164</v>
      </c>
      <c r="E580" s="11">
        <v>0.233995100089401</v>
      </c>
      <c r="F580" s="11">
        <v>0.41256676203958798</v>
      </c>
      <c r="G580" s="11">
        <v>0.27131076081497402</v>
      </c>
      <c r="H580" s="11">
        <v>0.14236776424988501</v>
      </c>
      <c r="I580" s="11">
        <v>0.16902757329182999</v>
      </c>
    </row>
    <row r="581" spans="2:9" x14ac:dyDescent="0.35">
      <c r="B581" t="s">
        <v>295</v>
      </c>
      <c r="C581" s="11">
        <v>0.15707970672443999</v>
      </c>
      <c r="D581" s="11">
        <v>0.166490130511081</v>
      </c>
      <c r="E581" s="11">
        <v>0.11158381689619799</v>
      </c>
      <c r="F581" s="11">
        <v>0.18761177435883</v>
      </c>
      <c r="G581" s="11">
        <v>0.26004935682017999</v>
      </c>
      <c r="H581" s="11">
        <v>9.3058429943701504E-2</v>
      </c>
      <c r="I581" s="11">
        <v>0.113882912239624</v>
      </c>
    </row>
    <row r="582" spans="2:9" x14ac:dyDescent="0.35">
      <c r="B582" t="s">
        <v>296</v>
      </c>
      <c r="C582" s="11">
        <v>0.134452123251703</v>
      </c>
      <c r="D582" s="11">
        <v>0.100722010579196</v>
      </c>
      <c r="E582" s="11">
        <v>0.102874087788486</v>
      </c>
      <c r="F582" s="11">
        <v>0.135582655244813</v>
      </c>
      <c r="G582" s="11">
        <v>0.26729094144376803</v>
      </c>
      <c r="H582" s="11">
        <v>5.7260024825231598E-2</v>
      </c>
      <c r="I582" s="11">
        <v>0.127210046828545</v>
      </c>
    </row>
    <row r="583" spans="2:9" x14ac:dyDescent="0.35">
      <c r="B583" t="s">
        <v>297</v>
      </c>
      <c r="C583" s="11">
        <v>0.13223879507251099</v>
      </c>
      <c r="D583" s="11">
        <v>0.13665234632111301</v>
      </c>
      <c r="E583" s="11">
        <v>0.101193434705971</v>
      </c>
      <c r="F583" s="11">
        <v>0.14211588960313701</v>
      </c>
      <c r="G583" s="11">
        <v>0.23882526376649801</v>
      </c>
      <c r="H583" s="11">
        <v>6.1004425296527998E-2</v>
      </c>
      <c r="I583" s="11">
        <v>9.9425638348406897E-2</v>
      </c>
    </row>
    <row r="584" spans="2:9" x14ac:dyDescent="0.35">
      <c r="B584" t="s">
        <v>298</v>
      </c>
      <c r="C584" s="11">
        <v>0.112827692308861</v>
      </c>
      <c r="D584" s="11">
        <v>5.96947967470857E-2</v>
      </c>
      <c r="E584" s="11">
        <v>6.9233924713583195E-2</v>
      </c>
      <c r="F584" s="11">
        <v>0.116346695234891</v>
      </c>
      <c r="G584" s="11">
        <v>0.26274799557505402</v>
      </c>
      <c r="H584" s="11">
        <v>3.4948132145391601E-2</v>
      </c>
      <c r="I584" s="11">
        <v>0.11970138888356099</v>
      </c>
    </row>
    <row r="585" spans="2:9" x14ac:dyDescent="0.35">
      <c r="B585" t="s">
        <v>87</v>
      </c>
      <c r="C585" s="11">
        <v>0.172225265835354</v>
      </c>
      <c r="D585" s="11">
        <v>0.14765237226754799</v>
      </c>
      <c r="E585" s="11">
        <v>0.141217934269629</v>
      </c>
      <c r="F585" s="11">
        <v>3.8670382816830703E-2</v>
      </c>
      <c r="G585" s="11">
        <v>6.0397829837750397E-2</v>
      </c>
      <c r="H585" s="11">
        <v>0.50706413979906595</v>
      </c>
      <c r="I585" s="11">
        <v>0.29806557429283997</v>
      </c>
    </row>
    <row r="586" spans="2:9" x14ac:dyDescent="0.35">
      <c r="C586" s="11"/>
      <c r="D586" s="11"/>
      <c r="E586" s="11"/>
      <c r="F586" s="11"/>
      <c r="G586" s="11"/>
      <c r="H586" s="11"/>
      <c r="I586" s="11"/>
    </row>
    <row r="587" spans="2:9" x14ac:dyDescent="0.35">
      <c r="B587" s="2" t="s">
        <v>310</v>
      </c>
      <c r="C587" s="11"/>
      <c r="D587" s="11"/>
      <c r="E587" s="11"/>
      <c r="F587" s="11"/>
      <c r="G587" s="11"/>
      <c r="H587" s="11"/>
      <c r="I587" s="11"/>
    </row>
    <row r="588" spans="2:9" x14ac:dyDescent="0.35">
      <c r="B588" s="20" t="s">
        <v>251</v>
      </c>
      <c r="C588" s="11"/>
      <c r="D588" s="11"/>
      <c r="E588" s="11"/>
      <c r="F588" s="11"/>
      <c r="G588" s="11"/>
      <c r="H588" s="11"/>
      <c r="I588" s="11"/>
    </row>
    <row r="589" spans="2:9" x14ac:dyDescent="0.35">
      <c r="B589" t="s">
        <v>259</v>
      </c>
      <c r="C589" s="11">
        <v>0.209773878086429</v>
      </c>
      <c r="D589" s="11">
        <v>0.14007742620656899</v>
      </c>
      <c r="E589" s="11">
        <v>0.20088796856393401</v>
      </c>
      <c r="F589" s="11">
        <v>0.29631133684093702</v>
      </c>
      <c r="G589" s="11">
        <v>0.55668673448078199</v>
      </c>
      <c r="H589" s="11">
        <v>3.8753346252215798E-2</v>
      </c>
      <c r="I589" s="11">
        <v>7.9525674398664398E-2</v>
      </c>
    </row>
    <row r="590" spans="2:9" x14ac:dyDescent="0.35">
      <c r="B590" t="s">
        <v>260</v>
      </c>
      <c r="C590" s="11">
        <v>0.39295714289183198</v>
      </c>
      <c r="D590" s="11">
        <v>0.39973952604581803</v>
      </c>
      <c r="E590" s="11">
        <v>0.53014106180880305</v>
      </c>
      <c r="F590" s="11">
        <v>0.405499483125006</v>
      </c>
      <c r="G590" s="11">
        <v>0.34505734123735698</v>
      </c>
      <c r="H590" s="11">
        <v>0.22699283170371501</v>
      </c>
      <c r="I590" s="11">
        <v>0.41612165242711602</v>
      </c>
    </row>
    <row r="591" spans="2:9" x14ac:dyDescent="0.35">
      <c r="B591" t="s">
        <v>308</v>
      </c>
      <c r="C591" s="11">
        <v>0.184977688415325</v>
      </c>
      <c r="D591" s="11">
        <v>0.238082582286163</v>
      </c>
      <c r="E591" s="11">
        <v>0.13273545269536799</v>
      </c>
      <c r="F591" s="11">
        <v>0.17961787589155601</v>
      </c>
      <c r="G591" s="11">
        <v>6.9377559649833498E-2</v>
      </c>
      <c r="H591" s="11">
        <v>0.261131874553997</v>
      </c>
      <c r="I591" s="11">
        <v>0.22607201370634</v>
      </c>
    </row>
    <row r="592" spans="2:9" x14ac:dyDescent="0.35">
      <c r="B592" t="s">
        <v>262</v>
      </c>
      <c r="C592" s="11">
        <v>0.109227176214119</v>
      </c>
      <c r="D592" s="11">
        <v>0.13364038245337101</v>
      </c>
      <c r="E592" s="11">
        <v>5.1856154351910398E-2</v>
      </c>
      <c r="F592" s="11">
        <v>6.5250804183904207E-2</v>
      </c>
      <c r="G592" s="11">
        <v>1.26363824567725E-2</v>
      </c>
      <c r="H592" s="11">
        <v>0.36340720010164101</v>
      </c>
      <c r="I592" s="11">
        <v>8.5206288189789994E-2</v>
      </c>
    </row>
    <row r="593" spans="2:9" x14ac:dyDescent="0.35">
      <c r="B593" t="s">
        <v>113</v>
      </c>
      <c r="C593" s="11">
        <v>0.103064114392295</v>
      </c>
      <c r="D593" s="11">
        <v>8.8460083008080795E-2</v>
      </c>
      <c r="E593" s="11">
        <v>8.4379362579984005E-2</v>
      </c>
      <c r="F593" s="11">
        <v>5.33204999585963E-2</v>
      </c>
      <c r="G593" s="11">
        <v>1.62419821752545E-2</v>
      </c>
      <c r="H593" s="11">
        <v>0.109714747388432</v>
      </c>
      <c r="I593" s="11">
        <v>0.19307437127808899</v>
      </c>
    </row>
    <row r="594" spans="2:9" x14ac:dyDescent="0.35">
      <c r="B594" t="s">
        <v>263</v>
      </c>
      <c r="C594" s="11">
        <v>0.60273102097826103</v>
      </c>
      <c r="D594" s="11">
        <v>0.53981695225238602</v>
      </c>
      <c r="E594" s="11">
        <v>0.73102903037273703</v>
      </c>
      <c r="F594" s="11">
        <v>0.70181081996594297</v>
      </c>
      <c r="G594" s="11">
        <v>0.90174407571813897</v>
      </c>
      <c r="H594" s="11">
        <v>0.26574617795592997</v>
      </c>
      <c r="I594" s="11">
        <v>0.495647326825781</v>
      </c>
    </row>
    <row r="595" spans="2:9" x14ac:dyDescent="0.35">
      <c r="B595" t="s">
        <v>264</v>
      </c>
      <c r="C595" s="11">
        <v>0.29420486462944401</v>
      </c>
      <c r="D595" s="11">
        <v>0.37172296473953298</v>
      </c>
      <c r="E595" s="11">
        <v>0.184591607047279</v>
      </c>
      <c r="F595" s="11">
        <v>0.24486868007546</v>
      </c>
      <c r="G595" s="11">
        <v>8.2013942106605994E-2</v>
      </c>
      <c r="H595" s="11">
        <v>0.62453907465563796</v>
      </c>
      <c r="I595" s="11">
        <v>0.31127830189612998</v>
      </c>
    </row>
    <row r="596" spans="2:9" x14ac:dyDescent="0.35">
      <c r="B596" t="s">
        <v>217</v>
      </c>
      <c r="C596" s="11">
        <v>0.30852615634881803</v>
      </c>
      <c r="D596" s="11">
        <v>0.16809398751285301</v>
      </c>
      <c r="E596" s="11">
        <v>0.54643742332545797</v>
      </c>
      <c r="F596" s="11">
        <v>0.45694213989048299</v>
      </c>
      <c r="G596" s="11">
        <v>0.81973013361153302</v>
      </c>
      <c r="H596" s="11">
        <v>-0.35879289669970699</v>
      </c>
      <c r="I596" s="11">
        <v>0.18436902492964999</v>
      </c>
    </row>
    <row r="597" spans="2:9" x14ac:dyDescent="0.35">
      <c r="C597" s="11"/>
      <c r="D597" s="11"/>
      <c r="E597" s="11"/>
      <c r="F597" s="11"/>
      <c r="G597" s="11"/>
      <c r="H597" s="11"/>
      <c r="I597" s="11"/>
    </row>
    <row r="598" spans="2:9" x14ac:dyDescent="0.35">
      <c r="B598" s="2" t="s">
        <v>311</v>
      </c>
      <c r="C598" s="11"/>
      <c r="D598" s="11"/>
      <c r="E598" s="11"/>
      <c r="F598" s="11"/>
      <c r="G598" s="11"/>
      <c r="H598" s="11"/>
      <c r="I598" s="11"/>
    </row>
    <row r="599" spans="2:9" x14ac:dyDescent="0.35">
      <c r="B599" s="20" t="s">
        <v>251</v>
      </c>
      <c r="C599" s="11"/>
      <c r="D599" s="11"/>
      <c r="E599" s="11"/>
      <c r="F599" s="11"/>
      <c r="G599" s="11"/>
      <c r="H599" s="11"/>
      <c r="I599" s="11"/>
    </row>
    <row r="600" spans="2:9" x14ac:dyDescent="0.35">
      <c r="B600" t="s">
        <v>259</v>
      </c>
      <c r="C600" s="11">
        <v>0.14175170117899899</v>
      </c>
      <c r="D600" s="11">
        <v>8.1856731225707205E-2</v>
      </c>
      <c r="E600" s="11">
        <v>8.3126167329156994E-2</v>
      </c>
      <c r="F600" s="11">
        <v>0.23247181718350701</v>
      </c>
      <c r="G600" s="11">
        <v>0.44209522151557501</v>
      </c>
      <c r="H600" s="11">
        <v>1.03401931107341E-2</v>
      </c>
      <c r="I600" s="11">
        <v>3.8619204394729802E-2</v>
      </c>
    </row>
    <row r="601" spans="2:9" x14ac:dyDescent="0.35">
      <c r="B601" t="s">
        <v>260</v>
      </c>
      <c r="C601" s="11">
        <v>0.379008756189954</v>
      </c>
      <c r="D601" s="11">
        <v>0.38449572544704302</v>
      </c>
      <c r="E601" s="11">
        <v>0.47149102849528901</v>
      </c>
      <c r="F601" s="11">
        <v>0.43693397855749699</v>
      </c>
      <c r="G601" s="11">
        <v>0.42084634663263898</v>
      </c>
      <c r="H601" s="11">
        <v>0.108099767124005</v>
      </c>
      <c r="I601" s="11">
        <v>0.33937175419252902</v>
      </c>
    </row>
    <row r="602" spans="2:9" x14ac:dyDescent="0.35">
      <c r="B602" t="s">
        <v>308</v>
      </c>
      <c r="C602" s="11">
        <v>0.169635789257085</v>
      </c>
      <c r="D602" s="11">
        <v>0.17672279080467801</v>
      </c>
      <c r="E602" s="11">
        <v>0.165697804104223</v>
      </c>
      <c r="F602" s="11">
        <v>9.6998953766527105E-2</v>
      </c>
      <c r="G602" s="11">
        <v>8.8500325340672106E-2</v>
      </c>
      <c r="H602" s="11">
        <v>0.23841341551661399</v>
      </c>
      <c r="I602" s="11">
        <v>0.24016229677626</v>
      </c>
    </row>
    <row r="603" spans="2:9" x14ac:dyDescent="0.35">
      <c r="B603" t="s">
        <v>262</v>
      </c>
      <c r="C603" s="11">
        <v>8.4008697316530295E-2</v>
      </c>
      <c r="D603" s="11">
        <v>8.3463373802110705E-2</v>
      </c>
      <c r="E603" s="11">
        <v>3.7332476623610798E-2</v>
      </c>
      <c r="F603" s="11">
        <v>2.54244632876926E-2</v>
      </c>
      <c r="G603" s="11">
        <v>9.3703099026836399E-3</v>
      </c>
      <c r="H603" s="11">
        <v>0.43920140218092102</v>
      </c>
      <c r="I603" s="11">
        <v>6.6299719908732596E-2</v>
      </c>
    </row>
    <row r="604" spans="2:9" x14ac:dyDescent="0.35">
      <c r="B604" t="s">
        <v>113</v>
      </c>
      <c r="C604" s="11">
        <v>0.22559505605743199</v>
      </c>
      <c r="D604" s="11">
        <v>0.273461378720462</v>
      </c>
      <c r="E604" s="11">
        <v>0.24235252344771999</v>
      </c>
      <c r="F604" s="11">
        <v>0.208170787204777</v>
      </c>
      <c r="G604" s="11">
        <v>3.9187796608430997E-2</v>
      </c>
      <c r="H604" s="11">
        <v>0.203945222067726</v>
      </c>
      <c r="I604" s="11">
        <v>0.31554702472774898</v>
      </c>
    </row>
    <row r="605" spans="2:9" x14ac:dyDescent="0.35">
      <c r="B605" t="s">
        <v>263</v>
      </c>
      <c r="C605" s="11">
        <v>0.52076045736895304</v>
      </c>
      <c r="D605" s="11">
        <v>0.46635245667274999</v>
      </c>
      <c r="E605" s="11">
        <v>0.55461719582444602</v>
      </c>
      <c r="F605" s="11">
        <v>0.66940579574100301</v>
      </c>
      <c r="G605" s="11">
        <v>0.86294156814821299</v>
      </c>
      <c r="H605" s="11">
        <v>0.118439960234739</v>
      </c>
      <c r="I605" s="11">
        <v>0.37799095858725901</v>
      </c>
    </row>
    <row r="606" spans="2:9" x14ac:dyDescent="0.35">
      <c r="B606" t="s">
        <v>264</v>
      </c>
      <c r="C606" s="11">
        <v>0.25364448657361499</v>
      </c>
      <c r="D606" s="11">
        <v>0.26018616460678801</v>
      </c>
      <c r="E606" s="11">
        <v>0.20303028072783399</v>
      </c>
      <c r="F606" s="11">
        <v>0.12242341705422</v>
      </c>
      <c r="G606" s="11">
        <v>9.7870635243355805E-2</v>
      </c>
      <c r="H606" s="11">
        <v>0.67761481769753495</v>
      </c>
      <c r="I606" s="11">
        <v>0.30646201668499201</v>
      </c>
    </row>
    <row r="607" spans="2:9" x14ac:dyDescent="0.35">
      <c r="B607" t="s">
        <v>217</v>
      </c>
      <c r="C607" s="11">
        <v>0.267115970795337</v>
      </c>
      <c r="D607" s="11">
        <v>0.20616629206596199</v>
      </c>
      <c r="E607" s="11">
        <v>0.351586915096612</v>
      </c>
      <c r="F607" s="11">
        <v>0.54698237868678401</v>
      </c>
      <c r="G607" s="11">
        <v>0.76507093290485695</v>
      </c>
      <c r="H607" s="11">
        <v>-0.55917485746279605</v>
      </c>
      <c r="I607" s="11">
        <v>7.1528941902266496E-2</v>
      </c>
    </row>
    <row r="608" spans="2:9" x14ac:dyDescent="0.35">
      <c r="C608" s="11"/>
      <c r="D608" s="11"/>
      <c r="E608" s="11"/>
      <c r="F608" s="11"/>
      <c r="G608" s="11"/>
      <c r="H608" s="11"/>
      <c r="I608" s="11"/>
    </row>
    <row r="609" spans="2:9" x14ac:dyDescent="0.35">
      <c r="B609" s="2" t="s">
        <v>312</v>
      </c>
      <c r="C609" s="11"/>
      <c r="D609" s="11"/>
      <c r="E609" s="11"/>
      <c r="F609" s="11"/>
      <c r="G609" s="11"/>
      <c r="H609" s="11"/>
      <c r="I609" s="11"/>
    </row>
    <row r="610" spans="2:9" x14ac:dyDescent="0.35">
      <c r="B610" s="20" t="s">
        <v>251</v>
      </c>
      <c r="C610" s="11"/>
      <c r="D610" s="11"/>
      <c r="E610" s="11"/>
      <c r="F610" s="11"/>
      <c r="G610" s="11"/>
      <c r="H610" s="11"/>
      <c r="I610" s="11"/>
    </row>
    <row r="611" spans="2:9" x14ac:dyDescent="0.35">
      <c r="B611" t="s">
        <v>259</v>
      </c>
      <c r="C611" s="11">
        <v>0.16022006339824599</v>
      </c>
      <c r="D611" s="11">
        <v>9.7485037795573007E-2</v>
      </c>
      <c r="E611" s="11">
        <v>0.13207287037499499</v>
      </c>
      <c r="F611" s="11">
        <v>0.232474777372571</v>
      </c>
      <c r="G611" s="11">
        <v>0.43704013482402299</v>
      </c>
      <c r="H611" s="11">
        <v>4.1863002202598601E-2</v>
      </c>
      <c r="I611" s="11">
        <v>5.8457034972431099E-2</v>
      </c>
    </row>
    <row r="612" spans="2:9" x14ac:dyDescent="0.35">
      <c r="B612" t="s">
        <v>260</v>
      </c>
      <c r="C612" s="11">
        <v>0.36311273288394003</v>
      </c>
      <c r="D612" s="11">
        <v>0.30650366227568099</v>
      </c>
      <c r="E612" s="11">
        <v>0.43614056883105901</v>
      </c>
      <c r="F612" s="11">
        <v>0.39141553286754799</v>
      </c>
      <c r="G612" s="11">
        <v>0.419956599835626</v>
      </c>
      <c r="H612" s="11">
        <v>0.15357225407413</v>
      </c>
      <c r="I612" s="11">
        <v>0.37146926076558601</v>
      </c>
    </row>
    <row r="613" spans="2:9" x14ac:dyDescent="0.35">
      <c r="B613" t="s">
        <v>308</v>
      </c>
      <c r="C613" s="11">
        <v>0.17331985586833101</v>
      </c>
      <c r="D613" s="11">
        <v>0.214017808614619</v>
      </c>
      <c r="E613" s="11">
        <v>0.166338534114921</v>
      </c>
      <c r="F613" s="11">
        <v>0.13487470057193299</v>
      </c>
      <c r="G613" s="11">
        <v>8.4487816244504299E-2</v>
      </c>
      <c r="H613" s="11">
        <v>0.21493531421901901</v>
      </c>
      <c r="I613" s="11">
        <v>0.215869520109884</v>
      </c>
    </row>
    <row r="614" spans="2:9" x14ac:dyDescent="0.35">
      <c r="B614" t="s">
        <v>262</v>
      </c>
      <c r="C614" s="11">
        <v>8.9435654117993396E-2</v>
      </c>
      <c r="D614" s="11">
        <v>0.12577290414008399</v>
      </c>
      <c r="E614" s="11">
        <v>4.1048181203821102E-2</v>
      </c>
      <c r="F614" s="11">
        <v>3.72437216139095E-2</v>
      </c>
      <c r="G614" s="11">
        <v>2.0314431197296999E-2</v>
      </c>
      <c r="H614" s="11">
        <v>0.38410649287637899</v>
      </c>
      <c r="I614" s="11">
        <v>6.84447174566052E-2</v>
      </c>
    </row>
    <row r="615" spans="2:9" x14ac:dyDescent="0.35">
      <c r="B615" t="s">
        <v>113</v>
      </c>
      <c r="C615" s="11">
        <v>0.21391169373148899</v>
      </c>
      <c r="D615" s="11">
        <v>0.256220587174043</v>
      </c>
      <c r="E615" s="11">
        <v>0.224399845475204</v>
      </c>
      <c r="F615" s="11">
        <v>0.20399126757403899</v>
      </c>
      <c r="G615" s="11">
        <v>3.8201017898549502E-2</v>
      </c>
      <c r="H615" s="11">
        <v>0.20552293662787399</v>
      </c>
      <c r="I615" s="11">
        <v>0.28575946669549401</v>
      </c>
    </row>
    <row r="616" spans="2:9" x14ac:dyDescent="0.35">
      <c r="B616" t="s">
        <v>263</v>
      </c>
      <c r="C616" s="11">
        <v>0.52333279628218698</v>
      </c>
      <c r="D616" s="11">
        <v>0.40398870007125398</v>
      </c>
      <c r="E616" s="11">
        <v>0.56821343920605305</v>
      </c>
      <c r="F616" s="11">
        <v>0.62389031024011898</v>
      </c>
      <c r="G616" s="11">
        <v>0.85699673465964898</v>
      </c>
      <c r="H616" s="11">
        <v>0.195435256276729</v>
      </c>
      <c r="I616" s="11">
        <v>0.42992629573801699</v>
      </c>
    </row>
    <row r="617" spans="2:9" x14ac:dyDescent="0.35">
      <c r="B617" t="s">
        <v>264</v>
      </c>
      <c r="C617" s="11">
        <v>0.26275550998632402</v>
      </c>
      <c r="D617" s="11">
        <v>0.33979071275470302</v>
      </c>
      <c r="E617" s="11">
        <v>0.207386715318742</v>
      </c>
      <c r="F617" s="11">
        <v>0.172118422185842</v>
      </c>
      <c r="G617" s="11">
        <v>0.104802247441801</v>
      </c>
      <c r="H617" s="11">
        <v>0.59904180709539701</v>
      </c>
      <c r="I617" s="11">
        <v>0.28431423756648899</v>
      </c>
    </row>
    <row r="618" spans="2:9" x14ac:dyDescent="0.35">
      <c r="B618" t="s">
        <v>217</v>
      </c>
      <c r="C618" s="11">
        <v>0.26057728629586302</v>
      </c>
      <c r="D618" s="11">
        <v>6.41979873165517E-2</v>
      </c>
      <c r="E618" s="11">
        <v>0.36082672388731102</v>
      </c>
      <c r="F618" s="11">
        <v>0.45177188805427698</v>
      </c>
      <c r="G618" s="11">
        <v>0.75219448721784798</v>
      </c>
      <c r="H618" s="11">
        <v>-0.40360655081866897</v>
      </c>
      <c r="I618" s="11">
        <v>0.145612058171528</v>
      </c>
    </row>
    <row r="619" spans="2:9" x14ac:dyDescent="0.35">
      <c r="C619" s="11"/>
      <c r="D619" s="11"/>
      <c r="E619" s="11"/>
      <c r="F619" s="11"/>
      <c r="G619" s="11"/>
      <c r="H619" s="11"/>
      <c r="I619" s="11"/>
    </row>
    <row r="620" spans="2:9" x14ac:dyDescent="0.35">
      <c r="B620" s="2" t="s">
        <v>313</v>
      </c>
      <c r="C620" s="11"/>
      <c r="D620" s="11"/>
      <c r="E620" s="11"/>
      <c r="F620" s="11"/>
      <c r="G620" s="11"/>
      <c r="H620" s="11"/>
      <c r="I620" s="11"/>
    </row>
    <row r="621" spans="2:9" x14ac:dyDescent="0.35">
      <c r="B621" s="20" t="s">
        <v>251</v>
      </c>
      <c r="C621" s="11"/>
      <c r="D621" s="11"/>
      <c r="E621" s="11"/>
      <c r="F621" s="11"/>
      <c r="G621" s="11"/>
      <c r="H621" s="11"/>
      <c r="I621" s="11"/>
    </row>
    <row r="622" spans="2:9" x14ac:dyDescent="0.35">
      <c r="B622" t="s">
        <v>259</v>
      </c>
      <c r="C622" s="11">
        <v>0.13412497845649701</v>
      </c>
      <c r="D622" s="11">
        <v>6.4977587946150106E-2</v>
      </c>
      <c r="E622" s="11">
        <v>0.111735858620958</v>
      </c>
      <c r="F622" s="11">
        <v>0.18463382819615801</v>
      </c>
      <c r="G622" s="11">
        <v>0.41641309677434002</v>
      </c>
      <c r="H622" s="11">
        <v>2.8551678312843699E-2</v>
      </c>
      <c r="I622" s="11">
        <v>4.7446745011706599E-2</v>
      </c>
    </row>
    <row r="623" spans="2:9" x14ac:dyDescent="0.35">
      <c r="B623" t="s">
        <v>260</v>
      </c>
      <c r="C623" s="11">
        <v>0.334907677028565</v>
      </c>
      <c r="D623" s="11">
        <v>0.26483038835543099</v>
      </c>
      <c r="E623" s="11">
        <v>0.421634571801562</v>
      </c>
      <c r="F623" s="11">
        <v>0.37851509029963598</v>
      </c>
      <c r="G623" s="11">
        <v>0.41798910190216398</v>
      </c>
      <c r="H623" s="11">
        <v>0.115335724489119</v>
      </c>
      <c r="I623" s="11">
        <v>0.31673750530754602</v>
      </c>
    </row>
    <row r="624" spans="2:9" x14ac:dyDescent="0.35">
      <c r="B624" t="s">
        <v>308</v>
      </c>
      <c r="C624" s="11">
        <v>0.18927071201701301</v>
      </c>
      <c r="D624" s="11">
        <v>0.23662709378828201</v>
      </c>
      <c r="E624" s="11">
        <v>0.171357393623775</v>
      </c>
      <c r="F624" s="11">
        <v>0.17197617169693999</v>
      </c>
      <c r="G624" s="11">
        <v>9.6336432511262199E-2</v>
      </c>
      <c r="H624" s="11">
        <v>0.18151180270591599</v>
      </c>
      <c r="I624" s="11">
        <v>0.23954484744389001</v>
      </c>
    </row>
    <row r="625" spans="2:9" x14ac:dyDescent="0.35">
      <c r="B625" t="s">
        <v>262</v>
      </c>
      <c r="C625" s="11">
        <v>0.13608087041410399</v>
      </c>
      <c r="D625" s="11">
        <v>0.203004908375329</v>
      </c>
      <c r="E625" s="11">
        <v>7.3586988767324904E-2</v>
      </c>
      <c r="F625" s="11">
        <v>5.8770993381159799E-2</v>
      </c>
      <c r="G625" s="11">
        <v>2.9471872789596499E-2</v>
      </c>
      <c r="H625" s="11">
        <v>0.50269871200884897</v>
      </c>
      <c r="I625" s="11">
        <v>0.11479340285302</v>
      </c>
    </row>
    <row r="626" spans="2:9" x14ac:dyDescent="0.35">
      <c r="B626" t="s">
        <v>113</v>
      </c>
      <c r="C626" s="11">
        <v>0.20561576208382101</v>
      </c>
      <c r="D626" s="11">
        <v>0.23056002153480801</v>
      </c>
      <c r="E626" s="11">
        <v>0.22168518718638</v>
      </c>
      <c r="F626" s="11">
        <v>0.20610391642610601</v>
      </c>
      <c r="G626" s="11">
        <v>3.9789496022637698E-2</v>
      </c>
      <c r="H626" s="11">
        <v>0.17190208248327199</v>
      </c>
      <c r="I626" s="11">
        <v>0.28147749938383698</v>
      </c>
    </row>
    <row r="627" spans="2:9" x14ac:dyDescent="0.35">
      <c r="B627" t="s">
        <v>263</v>
      </c>
      <c r="C627" s="11">
        <v>0.46903265548506101</v>
      </c>
      <c r="D627" s="11">
        <v>0.32980797630158099</v>
      </c>
      <c r="E627" s="11">
        <v>0.53337043042251997</v>
      </c>
      <c r="F627" s="11">
        <v>0.56314891849579396</v>
      </c>
      <c r="G627" s="11">
        <v>0.834402198676504</v>
      </c>
      <c r="H627" s="11">
        <v>0.14388740280196299</v>
      </c>
      <c r="I627" s="11">
        <v>0.364184250319253</v>
      </c>
    </row>
    <row r="628" spans="2:9" x14ac:dyDescent="0.35">
      <c r="B628" t="s">
        <v>264</v>
      </c>
      <c r="C628" s="11">
        <v>0.325351582431118</v>
      </c>
      <c r="D628" s="11">
        <v>0.43963200216361098</v>
      </c>
      <c r="E628" s="11">
        <v>0.2449443823911</v>
      </c>
      <c r="F628" s="11">
        <v>0.230747165078099</v>
      </c>
      <c r="G628" s="11">
        <v>0.12580830530085901</v>
      </c>
      <c r="H628" s="11">
        <v>0.68421051471476502</v>
      </c>
      <c r="I628" s="11">
        <v>0.35433825029691002</v>
      </c>
    </row>
    <row r="629" spans="2:9" x14ac:dyDescent="0.35">
      <c r="B629" t="s">
        <v>217</v>
      </c>
      <c r="C629" s="11">
        <v>0.14368107305394401</v>
      </c>
      <c r="D629" s="11">
        <v>-0.10982402586203099</v>
      </c>
      <c r="E629" s="11">
        <v>0.28842604803142002</v>
      </c>
      <c r="F629" s="11">
        <v>0.33240175341769501</v>
      </c>
      <c r="G629" s="11">
        <v>0.70859389337564505</v>
      </c>
      <c r="H629" s="11">
        <v>-0.54032311191280202</v>
      </c>
      <c r="I629" s="11">
        <v>9.8460000223424791E-3</v>
      </c>
    </row>
    <row r="630" spans="2:9" x14ac:dyDescent="0.35">
      <c r="C630" s="11"/>
      <c r="D630" s="11"/>
      <c r="E630" s="11"/>
      <c r="F630" s="11"/>
      <c r="G630" s="11"/>
      <c r="H630" s="11"/>
      <c r="I630" s="11"/>
    </row>
    <row r="631" spans="2:9" x14ac:dyDescent="0.35">
      <c r="B631" s="2" t="s">
        <v>314</v>
      </c>
      <c r="C631" s="11"/>
      <c r="D631" s="11"/>
      <c r="E631" s="11"/>
      <c r="F631" s="11"/>
      <c r="G631" s="11"/>
      <c r="H631" s="11"/>
      <c r="I631" s="11"/>
    </row>
    <row r="632" spans="2:9" x14ac:dyDescent="0.35">
      <c r="B632" s="20" t="s">
        <v>251</v>
      </c>
      <c r="C632" s="11"/>
      <c r="D632" s="11"/>
      <c r="E632" s="11"/>
      <c r="F632" s="11"/>
      <c r="G632" s="11"/>
      <c r="H632" s="11"/>
      <c r="I632" s="11"/>
    </row>
    <row r="633" spans="2:9" x14ac:dyDescent="0.35">
      <c r="B633" t="s">
        <v>259</v>
      </c>
      <c r="C633" s="11">
        <v>8.8715363231813602E-2</v>
      </c>
      <c r="D633" s="11">
        <v>3.17428234024646E-2</v>
      </c>
      <c r="E633" s="11">
        <v>5.3320405048244403E-2</v>
      </c>
      <c r="F633" s="11">
        <v>9.1517836246615802E-2</v>
      </c>
      <c r="G633" s="11">
        <v>0.33673007066550997</v>
      </c>
      <c r="H633" s="11">
        <v>1.19440924582462E-2</v>
      </c>
      <c r="I633" s="11">
        <v>4.77102608134179E-2</v>
      </c>
    </row>
    <row r="634" spans="2:9" x14ac:dyDescent="0.35">
      <c r="B634" t="s">
        <v>260</v>
      </c>
      <c r="C634" s="11">
        <v>0.19630223709428901</v>
      </c>
      <c r="D634" s="11">
        <v>0.167016210259402</v>
      </c>
      <c r="E634" s="11">
        <v>0.20355689751414099</v>
      </c>
      <c r="F634" s="11">
        <v>0.199952153677567</v>
      </c>
      <c r="G634" s="11">
        <v>0.37541778198139403</v>
      </c>
      <c r="H634" s="11">
        <v>6.1939683349202301E-2</v>
      </c>
      <c r="I634" s="11">
        <v>0.15620167255318099</v>
      </c>
    </row>
    <row r="635" spans="2:9" x14ac:dyDescent="0.35">
      <c r="B635" t="s">
        <v>308</v>
      </c>
      <c r="C635" s="11">
        <v>0.244435830365096</v>
      </c>
      <c r="D635" s="11">
        <v>0.27720636103624502</v>
      </c>
      <c r="E635" s="11">
        <v>0.25676714771657599</v>
      </c>
      <c r="F635" s="11">
        <v>0.21768338487914399</v>
      </c>
      <c r="G635" s="11">
        <v>0.166451427457534</v>
      </c>
      <c r="H635" s="11">
        <v>0.217101433887217</v>
      </c>
      <c r="I635" s="11">
        <v>0.28740553485451298</v>
      </c>
    </row>
    <row r="636" spans="2:9" x14ac:dyDescent="0.35">
      <c r="B636" t="s">
        <v>262</v>
      </c>
      <c r="C636" s="11">
        <v>0.30553149945813701</v>
      </c>
      <c r="D636" s="11">
        <v>0.382681327936573</v>
      </c>
      <c r="E636" s="11">
        <v>0.324631928937612</v>
      </c>
      <c r="F636" s="11">
        <v>0.29013328736075</v>
      </c>
      <c r="G636" s="11">
        <v>8.0664555112579001E-2</v>
      </c>
      <c r="H636" s="11">
        <v>0.59919904891636</v>
      </c>
      <c r="I636" s="11">
        <v>0.253754558779692</v>
      </c>
    </row>
    <row r="637" spans="2:9" x14ac:dyDescent="0.35">
      <c r="B637" t="s">
        <v>113</v>
      </c>
      <c r="C637" s="11">
        <v>0.165015069850664</v>
      </c>
      <c r="D637" s="11">
        <v>0.141353277365315</v>
      </c>
      <c r="E637" s="11">
        <v>0.161723620783426</v>
      </c>
      <c r="F637" s="11">
        <v>0.20071333783592299</v>
      </c>
      <c r="G637" s="11">
        <v>4.07361647829831E-2</v>
      </c>
      <c r="H637" s="11">
        <v>0.109815741388974</v>
      </c>
      <c r="I637" s="11">
        <v>0.25492797299919601</v>
      </c>
    </row>
    <row r="638" spans="2:9" x14ac:dyDescent="0.35">
      <c r="B638" t="s">
        <v>263</v>
      </c>
      <c r="C638" s="11">
        <v>0.28501760032610202</v>
      </c>
      <c r="D638" s="11">
        <v>0.19875903366186701</v>
      </c>
      <c r="E638" s="11">
        <v>0.256877302562385</v>
      </c>
      <c r="F638" s="11">
        <v>0.29146998992418299</v>
      </c>
      <c r="G638" s="11">
        <v>0.71214785264690394</v>
      </c>
      <c r="H638" s="11">
        <v>7.3883775807448496E-2</v>
      </c>
      <c r="I638" s="11">
        <v>0.20391193336659899</v>
      </c>
    </row>
    <row r="639" spans="2:9" x14ac:dyDescent="0.35">
      <c r="B639" t="s">
        <v>264</v>
      </c>
      <c r="C639" s="11">
        <v>0.54996732982323404</v>
      </c>
      <c r="D639" s="11">
        <v>0.65988768897281802</v>
      </c>
      <c r="E639" s="11">
        <v>0.581399076654188</v>
      </c>
      <c r="F639" s="11">
        <v>0.50781667223989402</v>
      </c>
      <c r="G639" s="11">
        <v>0.247115982570113</v>
      </c>
      <c r="H639" s="11">
        <v>0.81630048280357703</v>
      </c>
      <c r="I639" s="11">
        <v>0.54116009363420503</v>
      </c>
    </row>
    <row r="640" spans="2:9" x14ac:dyDescent="0.35">
      <c r="B640" t="s">
        <v>217</v>
      </c>
      <c r="C640" s="11">
        <v>-0.26494972949713103</v>
      </c>
      <c r="D640" s="11">
        <v>-0.46112865531095099</v>
      </c>
      <c r="E640" s="11">
        <v>-0.32452177409180299</v>
      </c>
      <c r="F640" s="11">
        <v>-0.216346682315711</v>
      </c>
      <c r="G640" s="11">
        <v>0.46503187007679198</v>
      </c>
      <c r="H640" s="11">
        <v>-0.74241670699612905</v>
      </c>
      <c r="I640" s="11">
        <v>-0.33724816026760701</v>
      </c>
    </row>
    <row r="641" spans="2:9" x14ac:dyDescent="0.35">
      <c r="C641" s="11"/>
      <c r="D641" s="11"/>
      <c r="E641" s="11"/>
      <c r="F641" s="11"/>
      <c r="G641" s="11"/>
      <c r="H641" s="11"/>
      <c r="I641" s="11"/>
    </row>
    <row r="642" spans="2:9" x14ac:dyDescent="0.35">
      <c r="B642" s="2" t="s">
        <v>315</v>
      </c>
      <c r="C642" s="11"/>
      <c r="D642" s="11"/>
      <c r="E642" s="11"/>
      <c r="F642" s="11"/>
      <c r="G642" s="11"/>
      <c r="H642" s="11"/>
      <c r="I642" s="11"/>
    </row>
    <row r="643" spans="2:9" x14ac:dyDescent="0.35">
      <c r="B643" s="20" t="s">
        <v>251</v>
      </c>
      <c r="C643" s="11"/>
      <c r="D643" s="11"/>
      <c r="E643" s="11"/>
      <c r="F643" s="11"/>
      <c r="G643" s="11"/>
      <c r="H643" s="11"/>
      <c r="I643" s="11"/>
    </row>
    <row r="644" spans="2:9" x14ac:dyDescent="0.35">
      <c r="B644" t="s">
        <v>259</v>
      </c>
      <c r="C644" s="11">
        <v>8.0917636998146802E-2</v>
      </c>
      <c r="D644" s="11">
        <v>2.0976498391106501E-2</v>
      </c>
      <c r="E644" s="11">
        <v>4.0865966085508701E-2</v>
      </c>
      <c r="F644" s="11">
        <v>7.6538460015023596E-2</v>
      </c>
      <c r="G644" s="11">
        <v>0.368655155032244</v>
      </c>
      <c r="H644" s="11">
        <v>5.03386350120424E-3</v>
      </c>
      <c r="I644" s="11">
        <v>2.7903190454734099E-2</v>
      </c>
    </row>
    <row r="645" spans="2:9" x14ac:dyDescent="0.35">
      <c r="B645" t="s">
        <v>260</v>
      </c>
      <c r="C645" s="11">
        <v>0.16012179963387199</v>
      </c>
      <c r="D645" s="11">
        <v>0.114464828824653</v>
      </c>
      <c r="E645" s="11">
        <v>0.162792552397509</v>
      </c>
      <c r="F645" s="11">
        <v>0.15145722007824999</v>
      </c>
      <c r="G645" s="11">
        <v>0.32153510138017499</v>
      </c>
      <c r="H645" s="11">
        <v>2.2719483393398E-2</v>
      </c>
      <c r="I645" s="11">
        <v>0.16156863729968499</v>
      </c>
    </row>
    <row r="646" spans="2:9" x14ac:dyDescent="0.35">
      <c r="B646" t="s">
        <v>308</v>
      </c>
      <c r="C646" s="11">
        <v>0.24669424864794401</v>
      </c>
      <c r="D646" s="11">
        <v>0.27127841641260297</v>
      </c>
      <c r="E646" s="11">
        <v>0.26031447684221198</v>
      </c>
      <c r="F646" s="11">
        <v>0.24281055119827499</v>
      </c>
      <c r="G646" s="11">
        <v>0.163918631069839</v>
      </c>
      <c r="H646" s="11">
        <v>0.18478851100285201</v>
      </c>
      <c r="I646" s="11">
        <v>0.29324294315716198</v>
      </c>
    </row>
    <row r="647" spans="2:9" x14ac:dyDescent="0.35">
      <c r="B647" t="s">
        <v>262</v>
      </c>
      <c r="C647" s="11">
        <v>0.35625575967289502</v>
      </c>
      <c r="D647" s="11">
        <v>0.47602561131675702</v>
      </c>
      <c r="E647" s="11">
        <v>0.37389755023576798</v>
      </c>
      <c r="F647" s="11">
        <v>0.33348400627507102</v>
      </c>
      <c r="G647" s="11">
        <v>0.10842541339674799</v>
      </c>
      <c r="H647" s="11">
        <v>0.70029059750703404</v>
      </c>
      <c r="I647" s="11">
        <v>0.26861169230813098</v>
      </c>
    </row>
    <row r="648" spans="2:9" x14ac:dyDescent="0.35">
      <c r="B648" t="s">
        <v>113</v>
      </c>
      <c r="C648" s="11">
        <v>0.15601055504714201</v>
      </c>
      <c r="D648" s="11">
        <v>0.11725464505488099</v>
      </c>
      <c r="E648" s="11">
        <v>0.16212945443900301</v>
      </c>
      <c r="F648" s="11">
        <v>0.19570976243338101</v>
      </c>
      <c r="G648" s="11">
        <v>3.7465699120994199E-2</v>
      </c>
      <c r="H648" s="11">
        <v>8.7167544595511806E-2</v>
      </c>
      <c r="I648" s="11">
        <v>0.248673536780288</v>
      </c>
    </row>
    <row r="649" spans="2:9" x14ac:dyDescent="0.35">
      <c r="B649" t="s">
        <v>263</v>
      </c>
      <c r="C649" s="11">
        <v>0.24103943663201899</v>
      </c>
      <c r="D649" s="11">
        <v>0.13544132721575999</v>
      </c>
      <c r="E649" s="11">
        <v>0.203658518483017</v>
      </c>
      <c r="F649" s="11">
        <v>0.22799568009327301</v>
      </c>
      <c r="G649" s="11">
        <v>0.69019025641241805</v>
      </c>
      <c r="H649" s="11">
        <v>2.77533468946022E-2</v>
      </c>
      <c r="I649" s="11">
        <v>0.18947182775441901</v>
      </c>
    </row>
    <row r="650" spans="2:9" x14ac:dyDescent="0.35">
      <c r="B650" t="s">
        <v>264</v>
      </c>
      <c r="C650" s="11">
        <v>0.602950008320839</v>
      </c>
      <c r="D650" s="11">
        <v>0.747304027729359</v>
      </c>
      <c r="E650" s="11">
        <v>0.63421202707797997</v>
      </c>
      <c r="F650" s="11">
        <v>0.57629455747334601</v>
      </c>
      <c r="G650" s="11">
        <v>0.272344044466587</v>
      </c>
      <c r="H650" s="11">
        <v>0.88507910850988603</v>
      </c>
      <c r="I650" s="11">
        <v>0.56185463546529302</v>
      </c>
    </row>
    <row r="651" spans="2:9" x14ac:dyDescent="0.35">
      <c r="B651" t="s">
        <v>217</v>
      </c>
      <c r="C651" s="11">
        <v>-0.36191057168882002</v>
      </c>
      <c r="D651" s="11">
        <v>-0.61186270051360003</v>
      </c>
      <c r="E651" s="11">
        <v>-0.430553508594963</v>
      </c>
      <c r="F651" s="11">
        <v>-0.34829887738007298</v>
      </c>
      <c r="G651" s="11">
        <v>0.41784621194583099</v>
      </c>
      <c r="H651" s="11">
        <v>-0.85732576161528395</v>
      </c>
      <c r="I651" s="11">
        <v>-0.37238280771087401</v>
      </c>
    </row>
    <row r="652" spans="2:9" x14ac:dyDescent="0.35">
      <c r="C652" s="11"/>
      <c r="D652" s="11"/>
      <c r="E652" s="11"/>
      <c r="F652" s="11"/>
      <c r="G652" s="11"/>
      <c r="H652" s="11"/>
      <c r="I652" s="11"/>
    </row>
    <row r="653" spans="2:9" x14ac:dyDescent="0.35">
      <c r="B653" s="2" t="s">
        <v>316</v>
      </c>
      <c r="C653" s="11"/>
      <c r="D653" s="11"/>
      <c r="E653" s="11"/>
      <c r="F653" s="11"/>
      <c r="G653" s="11"/>
      <c r="H653" s="11"/>
      <c r="I653" s="11"/>
    </row>
    <row r="654" spans="2:9" x14ac:dyDescent="0.35">
      <c r="B654" s="20" t="s">
        <v>251</v>
      </c>
      <c r="C654" s="11"/>
      <c r="D654" s="11"/>
      <c r="E654" s="11"/>
      <c r="F654" s="11"/>
      <c r="G654" s="11"/>
      <c r="H654" s="11"/>
      <c r="I654" s="11"/>
    </row>
    <row r="655" spans="2:9" x14ac:dyDescent="0.35">
      <c r="B655" t="s">
        <v>259</v>
      </c>
      <c r="C655" s="11">
        <v>0.158484112690949</v>
      </c>
      <c r="D655" s="11">
        <v>9.4156598846435402E-2</v>
      </c>
      <c r="E655" s="11">
        <v>0.13890334078893701</v>
      </c>
      <c r="F655" s="11">
        <v>0.20722856867266301</v>
      </c>
      <c r="G655" s="11">
        <v>0.40462977683653201</v>
      </c>
      <c r="H655" s="11">
        <v>4.2658494180321298E-2</v>
      </c>
      <c r="I655" s="11">
        <v>8.3780858225961805E-2</v>
      </c>
    </row>
    <row r="656" spans="2:9" x14ac:dyDescent="0.35">
      <c r="B656" t="s">
        <v>260</v>
      </c>
      <c r="C656" s="11">
        <v>0.25781345928227201</v>
      </c>
      <c r="D656" s="11">
        <v>0.212695298777514</v>
      </c>
      <c r="E656" s="11">
        <v>0.30050435948821702</v>
      </c>
      <c r="F656" s="11">
        <v>0.30144343193369599</v>
      </c>
      <c r="G656" s="11">
        <v>0.39139348096460103</v>
      </c>
      <c r="H656" s="11">
        <v>6.2200000496279703E-2</v>
      </c>
      <c r="I656" s="11">
        <v>0.238228883514219</v>
      </c>
    </row>
    <row r="657" spans="2:9" x14ac:dyDescent="0.35">
      <c r="B657" t="s">
        <v>308</v>
      </c>
      <c r="C657" s="11">
        <v>0.22755146190237899</v>
      </c>
      <c r="D657" s="11">
        <v>0.30211726191126698</v>
      </c>
      <c r="E657" s="11">
        <v>0.25862031803402102</v>
      </c>
      <c r="F657" s="11">
        <v>0.168664914850544</v>
      </c>
      <c r="G657" s="11">
        <v>0.10413134918149899</v>
      </c>
      <c r="H657" s="11">
        <v>0.196846372925497</v>
      </c>
      <c r="I657" s="11">
        <v>0.27894584522840199</v>
      </c>
    </row>
    <row r="658" spans="2:9" x14ac:dyDescent="0.35">
      <c r="B658" t="s">
        <v>262</v>
      </c>
      <c r="C658" s="11">
        <v>0.21123129846785699</v>
      </c>
      <c r="D658" s="11">
        <v>0.25498337773316399</v>
      </c>
      <c r="E658" s="11">
        <v>0.16974836984199099</v>
      </c>
      <c r="F658" s="11">
        <v>0.15816514588338301</v>
      </c>
      <c r="G658" s="11">
        <v>6.1045861268490702E-2</v>
      </c>
      <c r="H658" s="11">
        <v>0.58941186513928501</v>
      </c>
      <c r="I658" s="11">
        <v>0.163130827690532</v>
      </c>
    </row>
    <row r="659" spans="2:9" x14ac:dyDescent="0.35">
      <c r="B659" t="s">
        <v>113</v>
      </c>
      <c r="C659" s="11">
        <v>0.14491966765654299</v>
      </c>
      <c r="D659" s="11">
        <v>0.13604746273161999</v>
      </c>
      <c r="E659" s="11">
        <v>0.13222361184683501</v>
      </c>
      <c r="F659" s="11">
        <v>0.16449793865971399</v>
      </c>
      <c r="G659" s="11">
        <v>3.8799531748877299E-2</v>
      </c>
      <c r="H659" s="11">
        <v>0.10888326725861699</v>
      </c>
      <c r="I659" s="11">
        <v>0.235913585340885</v>
      </c>
    </row>
    <row r="660" spans="2:9" x14ac:dyDescent="0.35">
      <c r="B660" t="s">
        <v>263</v>
      </c>
      <c r="C660" s="11">
        <v>0.41629757197322198</v>
      </c>
      <c r="D660" s="11">
        <v>0.30685189762394899</v>
      </c>
      <c r="E660" s="11">
        <v>0.43940770027715398</v>
      </c>
      <c r="F660" s="11">
        <v>0.50867200060635898</v>
      </c>
      <c r="G660" s="11">
        <v>0.79602325780113303</v>
      </c>
      <c r="H660" s="11">
        <v>0.10485849467660099</v>
      </c>
      <c r="I660" s="11">
        <v>0.32200974174018099</v>
      </c>
    </row>
    <row r="661" spans="2:9" x14ac:dyDescent="0.35">
      <c r="B661" t="s">
        <v>264</v>
      </c>
      <c r="C661" s="11">
        <v>0.438782760370236</v>
      </c>
      <c r="D661" s="11">
        <v>0.55710063964443102</v>
      </c>
      <c r="E661" s="11">
        <v>0.42836868787601101</v>
      </c>
      <c r="F661" s="11">
        <v>0.32683006073392701</v>
      </c>
      <c r="G661" s="11">
        <v>0.16517721044999001</v>
      </c>
      <c r="H661" s="11">
        <v>0.78625823806478201</v>
      </c>
      <c r="I661" s="11">
        <v>0.44207667291893399</v>
      </c>
    </row>
    <row r="662" spans="2:9" x14ac:dyDescent="0.35">
      <c r="B662" t="s">
        <v>217</v>
      </c>
      <c r="C662" s="11">
        <v>-2.2485188397014098E-2</v>
      </c>
      <c r="D662" s="11">
        <v>-0.25024874202048197</v>
      </c>
      <c r="E662" s="11">
        <v>1.10390124011422E-2</v>
      </c>
      <c r="F662" s="11">
        <v>0.181841939872432</v>
      </c>
      <c r="G662" s="11">
        <v>0.63084604735114302</v>
      </c>
      <c r="H662" s="11">
        <v>-0.68139974338818099</v>
      </c>
      <c r="I662" s="11">
        <v>-0.120066931178753</v>
      </c>
    </row>
    <row r="663" spans="2:9" x14ac:dyDescent="0.35">
      <c r="C663" s="11"/>
      <c r="D663" s="11"/>
      <c r="E663" s="11"/>
      <c r="F663" s="11"/>
      <c r="G663" s="11"/>
      <c r="H663" s="11"/>
      <c r="I663" s="11"/>
    </row>
    <row r="664" spans="2:9" x14ac:dyDescent="0.35">
      <c r="B664" s="2" t="s">
        <v>317</v>
      </c>
      <c r="C664" s="11"/>
      <c r="D664" s="11"/>
      <c r="E664" s="11"/>
      <c r="F664" s="11"/>
      <c r="G664" s="11"/>
      <c r="H664" s="11"/>
      <c r="I664" s="11"/>
    </row>
    <row r="665" spans="2:9" x14ac:dyDescent="0.35">
      <c r="B665" s="20" t="s">
        <v>251</v>
      </c>
      <c r="C665" s="11"/>
      <c r="D665" s="11"/>
      <c r="E665" s="11"/>
      <c r="F665" s="11"/>
      <c r="G665" s="11"/>
      <c r="H665" s="11"/>
      <c r="I665" s="11"/>
    </row>
    <row r="666" spans="2:9" x14ac:dyDescent="0.35">
      <c r="B666" t="s">
        <v>259</v>
      </c>
      <c r="C666" s="11">
        <v>9.6811304815936694E-2</v>
      </c>
      <c r="D666" s="11">
        <v>1.7220008169748901E-2</v>
      </c>
      <c r="E666" s="11">
        <v>6.3319814422250001E-2</v>
      </c>
      <c r="F666" s="11">
        <v>0.15410642481290299</v>
      </c>
      <c r="G666" s="11">
        <v>0.43306372998293802</v>
      </c>
      <c r="H666" s="11">
        <v>0</v>
      </c>
      <c r="I666" s="11">
        <v>2.6125388293942502E-2</v>
      </c>
    </row>
    <row r="667" spans="2:9" x14ac:dyDescent="0.35">
      <c r="B667" t="s">
        <v>260</v>
      </c>
      <c r="C667" s="11">
        <v>0.32063357015383298</v>
      </c>
      <c r="D667" s="11">
        <v>0.30361478181363399</v>
      </c>
      <c r="E667" s="11">
        <v>0.40523630111430398</v>
      </c>
      <c r="F667" s="11">
        <v>0.53792461769904398</v>
      </c>
      <c r="G667" s="11">
        <v>0.367534973670262</v>
      </c>
      <c r="H667" s="11">
        <v>4.8427376636876997E-2</v>
      </c>
      <c r="I667" s="11">
        <v>0.26904109038248403</v>
      </c>
    </row>
    <row r="668" spans="2:9" x14ac:dyDescent="0.35">
      <c r="B668" t="s">
        <v>308</v>
      </c>
      <c r="C668" s="11">
        <v>0.251212846045891</v>
      </c>
      <c r="D668" s="11">
        <v>0.32455803499878799</v>
      </c>
      <c r="E668" s="11">
        <v>0.26774862527195697</v>
      </c>
      <c r="F668" s="11">
        <v>0.121676483993702</v>
      </c>
      <c r="G668" s="11">
        <v>0.124853906622613</v>
      </c>
      <c r="H668" s="11">
        <v>0.26811155130527597</v>
      </c>
      <c r="I668" s="11">
        <v>0.29775312746480997</v>
      </c>
    </row>
    <row r="669" spans="2:9" x14ac:dyDescent="0.35">
      <c r="B669" t="s">
        <v>262</v>
      </c>
      <c r="C669" s="11">
        <v>0.173122480224188</v>
      </c>
      <c r="D669" s="11">
        <v>0.176134720180086</v>
      </c>
      <c r="E669" s="11">
        <v>0.128619771053398</v>
      </c>
      <c r="F669" s="11">
        <v>4.4596224278926698E-2</v>
      </c>
      <c r="G669" s="11">
        <v>4.5585383277119203E-2</v>
      </c>
      <c r="H669" s="11">
        <v>0.60689980600721805</v>
      </c>
      <c r="I669" s="11">
        <v>0.128024850372011</v>
      </c>
    </row>
    <row r="670" spans="2:9" x14ac:dyDescent="0.35">
      <c r="B670" t="s">
        <v>113</v>
      </c>
      <c r="C670" s="11">
        <v>0.15821979876015199</v>
      </c>
      <c r="D670" s="11">
        <v>0.17847245483774199</v>
      </c>
      <c r="E670" s="11">
        <v>0.135075488138091</v>
      </c>
      <c r="F670" s="11">
        <v>0.14169624921542501</v>
      </c>
      <c r="G670" s="11">
        <v>2.8962006447067801E-2</v>
      </c>
      <c r="H670" s="11">
        <v>7.6561266050628698E-2</v>
      </c>
      <c r="I670" s="11">
        <v>0.27905554348675299</v>
      </c>
    </row>
    <row r="671" spans="2:9" x14ac:dyDescent="0.35">
      <c r="B671" t="s">
        <v>263</v>
      </c>
      <c r="C671" s="11">
        <v>0.41744487496977001</v>
      </c>
      <c r="D671" s="11">
        <v>0.320834789983383</v>
      </c>
      <c r="E671" s="11">
        <v>0.46855611553655402</v>
      </c>
      <c r="F671" s="11">
        <v>0.69203104251194703</v>
      </c>
      <c r="G671" s="11">
        <v>0.80059870365320096</v>
      </c>
      <c r="H671" s="11">
        <v>4.8427376636876997E-2</v>
      </c>
      <c r="I671" s="11">
        <v>0.29516647867642698</v>
      </c>
    </row>
    <row r="672" spans="2:9" x14ac:dyDescent="0.35">
      <c r="B672" t="s">
        <v>264</v>
      </c>
      <c r="C672" s="11">
        <v>0.42433532627007797</v>
      </c>
      <c r="D672" s="11">
        <v>0.50069275517887502</v>
      </c>
      <c r="E672" s="11">
        <v>0.39636839632535498</v>
      </c>
      <c r="F672" s="11">
        <v>0.16627270827262799</v>
      </c>
      <c r="G672" s="11">
        <v>0.170439289899732</v>
      </c>
      <c r="H672" s="11">
        <v>0.87501135731249402</v>
      </c>
      <c r="I672" s="11">
        <v>0.42577797783682098</v>
      </c>
    </row>
    <row r="673" spans="2:9" x14ac:dyDescent="0.35">
      <c r="B673" t="s">
        <v>217</v>
      </c>
      <c r="C673" s="11">
        <v>-6.8904513003085199E-3</v>
      </c>
      <c r="D673" s="11">
        <v>-0.17985796519549199</v>
      </c>
      <c r="E673" s="11">
        <v>7.2187719211199694E-2</v>
      </c>
      <c r="F673" s="11">
        <v>0.52575833423931895</v>
      </c>
      <c r="G673" s="11">
        <v>0.63015941375346896</v>
      </c>
      <c r="H673" s="11">
        <v>-0.826583980675617</v>
      </c>
      <c r="I673" s="11">
        <v>-0.130611499160394</v>
      </c>
    </row>
    <row r="674" spans="2:9" x14ac:dyDescent="0.35">
      <c r="C674" s="11"/>
      <c r="D674" s="11"/>
      <c r="E674" s="11"/>
      <c r="F674" s="11"/>
      <c r="G674" s="11"/>
      <c r="H674" s="11"/>
      <c r="I674" s="11"/>
    </row>
    <row r="675" spans="2:9" x14ac:dyDescent="0.35">
      <c r="B675" s="2" t="s">
        <v>324</v>
      </c>
      <c r="C675" s="11"/>
      <c r="D675" s="11"/>
      <c r="E675" s="11"/>
      <c r="F675" s="11"/>
      <c r="G675" s="11"/>
      <c r="H675" s="11"/>
      <c r="I675" s="11"/>
    </row>
    <row r="676" spans="2:9" x14ac:dyDescent="0.35">
      <c r="B676" s="20" t="s">
        <v>26</v>
      </c>
      <c r="C676" s="11"/>
      <c r="D676" s="11"/>
      <c r="E676" s="11"/>
      <c r="F676" s="11"/>
      <c r="G676" s="11"/>
      <c r="H676" s="11"/>
      <c r="I676" s="11"/>
    </row>
    <row r="677" spans="2:9" x14ac:dyDescent="0.35">
      <c r="B677" t="s">
        <v>278</v>
      </c>
      <c r="C677" s="11">
        <v>0.16175637330583201</v>
      </c>
      <c r="D677" s="11">
        <v>0.122969105910213</v>
      </c>
      <c r="E677" s="11">
        <v>0.16554633531255999</v>
      </c>
      <c r="F677" s="11">
        <v>1.8889253614485801E-2</v>
      </c>
      <c r="G677" s="11">
        <v>0.468305421605692</v>
      </c>
      <c r="H677" s="11">
        <v>0.32353467718589901</v>
      </c>
      <c r="I677" s="11">
        <v>3.9602105634052601E-2</v>
      </c>
    </row>
    <row r="678" spans="2:9" x14ac:dyDescent="0.35">
      <c r="B678" t="s">
        <v>279</v>
      </c>
      <c r="C678" s="11">
        <v>0.36720057588709298</v>
      </c>
      <c r="D678" s="11">
        <v>0.40272602671020402</v>
      </c>
      <c r="E678" s="11">
        <v>0.53998737644557804</v>
      </c>
      <c r="F678" s="11">
        <v>0.21103821644279</v>
      </c>
      <c r="G678" s="11">
        <v>0.364653847990766</v>
      </c>
      <c r="H678" s="11">
        <v>0.34084302068580502</v>
      </c>
      <c r="I678" s="11">
        <v>0.33098556009116098</v>
      </c>
    </row>
    <row r="679" spans="2:9" x14ac:dyDescent="0.35">
      <c r="B679" t="s">
        <v>280</v>
      </c>
      <c r="C679" s="11">
        <v>0.308566096333035</v>
      </c>
      <c r="D679" s="11">
        <v>0.34211278620888702</v>
      </c>
      <c r="E679" s="11">
        <v>0.21148782864346699</v>
      </c>
      <c r="F679" s="11">
        <v>0.35385048860906598</v>
      </c>
      <c r="G679" s="11">
        <v>0.106863623482265</v>
      </c>
      <c r="H679" s="11">
        <v>0.22989294590905501</v>
      </c>
      <c r="I679" s="11">
        <v>0.50755615250603503</v>
      </c>
    </row>
    <row r="680" spans="2:9" x14ac:dyDescent="0.35">
      <c r="B680" t="s">
        <v>281</v>
      </c>
      <c r="C680" s="11">
        <v>0.117444207211773</v>
      </c>
      <c r="D680" s="11">
        <v>9.4911828948867599E-2</v>
      </c>
      <c r="E680" s="11">
        <v>7.1446404569782199E-2</v>
      </c>
      <c r="F680" s="11">
        <v>0.28037221503834903</v>
      </c>
      <c r="G680" s="11">
        <v>4.4671807241959398E-2</v>
      </c>
      <c r="H680" s="11">
        <v>5.9493643970613998E-2</v>
      </c>
      <c r="I680" s="11">
        <v>0.102995342923504</v>
      </c>
    </row>
    <row r="681" spans="2:9" x14ac:dyDescent="0.35">
      <c r="B681" t="s">
        <v>282</v>
      </c>
      <c r="C681" s="11">
        <v>4.5032747262267601E-2</v>
      </c>
      <c r="D681" s="11">
        <v>3.7280252221828403E-2</v>
      </c>
      <c r="E681" s="11">
        <v>1.1532055028612201E-2</v>
      </c>
      <c r="F681" s="11">
        <v>0.13584982629530901</v>
      </c>
      <c r="G681" s="11">
        <v>1.5505299679317E-2</v>
      </c>
      <c r="H681" s="11">
        <v>4.6235712248626902E-2</v>
      </c>
      <c r="I681" s="11">
        <v>1.8860838845246301E-2</v>
      </c>
    </row>
    <row r="682" spans="2:9" x14ac:dyDescent="0.35">
      <c r="B682" t="s">
        <v>283</v>
      </c>
      <c r="C682" s="11">
        <v>0.52895694919292502</v>
      </c>
      <c r="D682" s="11">
        <v>0.525695132620417</v>
      </c>
      <c r="E682" s="11">
        <v>0.70553371175813895</v>
      </c>
      <c r="F682" s="11">
        <v>0.22992747005727601</v>
      </c>
      <c r="G682" s="11">
        <v>0.83295926959645805</v>
      </c>
      <c r="H682" s="11">
        <v>0.66437769787170398</v>
      </c>
      <c r="I682" s="11">
        <v>0.37058766572521401</v>
      </c>
    </row>
    <row r="683" spans="2:9" x14ac:dyDescent="0.35">
      <c r="B683" t="s">
        <v>284</v>
      </c>
      <c r="C683" s="11">
        <v>0.16247695447404059</v>
      </c>
      <c r="D683" s="11">
        <v>0.132192081170696</v>
      </c>
      <c r="E683" s="11">
        <v>8.2978459598394394E-2</v>
      </c>
      <c r="F683" s="11">
        <v>0.41622204133365803</v>
      </c>
      <c r="G683" s="11">
        <v>6.0177106921276396E-2</v>
      </c>
      <c r="H683" s="11">
        <v>0.1057293562192409</v>
      </c>
      <c r="I683" s="11">
        <v>0.12185618176875029</v>
      </c>
    </row>
    <row r="684" spans="2:9" x14ac:dyDescent="0.35">
      <c r="B684" t="s">
        <v>217</v>
      </c>
      <c r="C684" s="11">
        <v>0.36647999471888443</v>
      </c>
      <c r="D684" s="11">
        <v>0.39350305144972098</v>
      </c>
      <c r="E684" s="11">
        <v>0.62255525215974461</v>
      </c>
      <c r="F684" s="11">
        <v>-0.18629457127638202</v>
      </c>
      <c r="G684" s="11">
        <v>0.77278216267518163</v>
      </c>
      <c r="H684" s="11">
        <v>0.55864834165246302</v>
      </c>
      <c r="I684" s="11">
        <v>0.24873148395646372</v>
      </c>
    </row>
    <row r="685" spans="2:9" x14ac:dyDescent="0.35">
      <c r="C685" s="11"/>
      <c r="D685" s="11"/>
      <c r="E685" s="11"/>
      <c r="F685" s="11"/>
      <c r="G685" s="11"/>
      <c r="H685" s="11"/>
      <c r="I685" s="11"/>
    </row>
    <row r="686" spans="2:9" x14ac:dyDescent="0.35">
      <c r="B686" s="2" t="s">
        <v>325</v>
      </c>
      <c r="C686" s="11"/>
      <c r="D686" s="11"/>
      <c r="E686" s="11"/>
      <c r="F686" s="11"/>
      <c r="G686" s="11"/>
      <c r="H686" s="11"/>
      <c r="I686" s="11"/>
    </row>
    <row r="687" spans="2:9" x14ac:dyDescent="0.35">
      <c r="B687" s="20" t="s">
        <v>26</v>
      </c>
      <c r="C687" s="11"/>
      <c r="D687" s="11"/>
      <c r="E687" s="11"/>
      <c r="F687" s="11"/>
      <c r="G687" s="11"/>
      <c r="H687" s="11"/>
      <c r="I687" s="11"/>
    </row>
    <row r="688" spans="2:9" x14ac:dyDescent="0.35">
      <c r="B688" t="s">
        <v>278</v>
      </c>
      <c r="C688" s="11">
        <v>0.15629947457399801</v>
      </c>
      <c r="D688" s="11">
        <v>0.121171397041353</v>
      </c>
      <c r="E688" s="11">
        <v>3.6129347955272298E-2</v>
      </c>
      <c r="F688" s="11">
        <v>5.5759188597753204E-3</v>
      </c>
      <c r="G688" s="11">
        <v>0.51606727952252596</v>
      </c>
      <c r="H688" s="11">
        <v>0.54276547388776297</v>
      </c>
      <c r="I688" s="11">
        <v>2.8587788345942201E-2</v>
      </c>
    </row>
    <row r="689" spans="2:9" x14ac:dyDescent="0.35">
      <c r="B689" t="s">
        <v>279</v>
      </c>
      <c r="C689" s="11">
        <v>0.22286145980852401</v>
      </c>
      <c r="D689" s="11">
        <v>0.30437550070880498</v>
      </c>
      <c r="E689" s="11">
        <v>0.183712088177854</v>
      </c>
      <c r="F689" s="11">
        <v>4.1887582991391697E-2</v>
      </c>
      <c r="G689" s="11">
        <v>0.33939729525878098</v>
      </c>
      <c r="H689" s="11">
        <v>0.277780268615271</v>
      </c>
      <c r="I689" s="11">
        <v>0.25339209840072502</v>
      </c>
    </row>
    <row r="690" spans="2:9" x14ac:dyDescent="0.35">
      <c r="B690" t="s">
        <v>280</v>
      </c>
      <c r="C690" s="11">
        <v>0.35607391235880997</v>
      </c>
      <c r="D690" s="11">
        <v>0.42569705738548203</v>
      </c>
      <c r="E690" s="11">
        <v>0.406245154383511</v>
      </c>
      <c r="F690" s="11">
        <v>0.26855841653571899</v>
      </c>
      <c r="G690" s="11">
        <v>0.105268067139759</v>
      </c>
      <c r="H690" s="11">
        <v>0.16310541446052801</v>
      </c>
      <c r="I690" s="11">
        <v>0.58970498190155596</v>
      </c>
    </row>
    <row r="691" spans="2:9" x14ac:dyDescent="0.35">
      <c r="B691" t="s">
        <v>281</v>
      </c>
      <c r="C691" s="11">
        <v>0.188625348566622</v>
      </c>
      <c r="D691" s="11">
        <v>0.131594888529942</v>
      </c>
      <c r="E691" s="11">
        <v>0.304780305069145</v>
      </c>
      <c r="F691" s="11">
        <v>0.40210754687783801</v>
      </c>
      <c r="G691" s="11">
        <v>3.38667918699899E-2</v>
      </c>
      <c r="H691" s="11">
        <v>2.96821490688348E-3</v>
      </c>
      <c r="I691" s="11">
        <v>0.11206456671264001</v>
      </c>
    </row>
    <row r="692" spans="2:9" x14ac:dyDescent="0.35">
      <c r="B692" t="s">
        <v>282</v>
      </c>
      <c r="C692" s="11">
        <v>7.6139804692045801E-2</v>
      </c>
      <c r="D692" s="11">
        <v>1.7161156334418198E-2</v>
      </c>
      <c r="E692" s="11">
        <v>6.9133104414217106E-2</v>
      </c>
      <c r="F692" s="11">
        <v>0.28187053473527501</v>
      </c>
      <c r="G692" s="11">
        <v>5.4005662089429401E-3</v>
      </c>
      <c r="H692" s="11">
        <v>1.3380628129554199E-2</v>
      </c>
      <c r="I692" s="11">
        <v>1.6250564639137099E-2</v>
      </c>
    </row>
    <row r="693" spans="2:9" x14ac:dyDescent="0.35">
      <c r="B693" t="s">
        <v>283</v>
      </c>
      <c r="C693" s="11">
        <v>0.37916093438252202</v>
      </c>
      <c r="D693" s="11">
        <v>0.42554689775015803</v>
      </c>
      <c r="E693" s="11">
        <v>0.21984143613312601</v>
      </c>
      <c r="F693" s="11">
        <v>4.7463501851167003E-2</v>
      </c>
      <c r="G693" s="11">
        <v>0.855464574781308</v>
      </c>
      <c r="H693" s="11">
        <v>0.82054574250303403</v>
      </c>
      <c r="I693" s="11">
        <v>0.28197988674666702</v>
      </c>
    </row>
    <row r="694" spans="2:9" x14ac:dyDescent="0.35">
      <c r="B694" t="s">
        <v>284</v>
      </c>
      <c r="C694" s="11">
        <v>0.26476515325866778</v>
      </c>
      <c r="D694" s="11">
        <v>0.1487560448643602</v>
      </c>
      <c r="E694" s="11">
        <v>0.3739134094833621</v>
      </c>
      <c r="F694" s="11">
        <v>0.68397808161311302</v>
      </c>
      <c r="G694" s="11">
        <v>3.9267358078932842E-2</v>
      </c>
      <c r="H694" s="11">
        <v>1.6348843036437681E-2</v>
      </c>
      <c r="I694" s="11">
        <v>0.12831513135177711</v>
      </c>
    </row>
    <row r="695" spans="2:9" x14ac:dyDescent="0.35">
      <c r="B695" t="s">
        <v>217</v>
      </c>
      <c r="C695" s="11">
        <v>0.11439578112385423</v>
      </c>
      <c r="D695" s="11">
        <v>0.27679085288579786</v>
      </c>
      <c r="E695" s="11">
        <v>-0.15407197335023609</v>
      </c>
      <c r="F695" s="11">
        <v>-0.63651457976194603</v>
      </c>
      <c r="G695" s="11">
        <v>0.81619721670237511</v>
      </c>
      <c r="H695" s="11">
        <v>0.80419689946659634</v>
      </c>
      <c r="I695" s="11">
        <v>0.15366475539488991</v>
      </c>
    </row>
    <row r="696" spans="2:9" x14ac:dyDescent="0.35">
      <c r="C696" s="11"/>
      <c r="D696" s="11"/>
      <c r="E696" s="11"/>
      <c r="F696" s="11"/>
      <c r="G696" s="11"/>
      <c r="H696" s="11"/>
      <c r="I696" s="11"/>
    </row>
    <row r="697" spans="2:9" x14ac:dyDescent="0.35">
      <c r="B697" s="2" t="s">
        <v>326</v>
      </c>
      <c r="C697" s="11"/>
      <c r="D697" s="11"/>
      <c r="E697" s="11"/>
      <c r="F697" s="11"/>
      <c r="G697" s="11"/>
      <c r="H697" s="11"/>
      <c r="I697" s="11"/>
    </row>
    <row r="698" spans="2:9" x14ac:dyDescent="0.35">
      <c r="B698" s="20" t="s">
        <v>26</v>
      </c>
      <c r="C698" s="11"/>
      <c r="D698" s="11"/>
      <c r="E698" s="11"/>
      <c r="F698" s="11"/>
      <c r="G698" s="11"/>
      <c r="H698" s="11"/>
      <c r="I698" s="11"/>
    </row>
    <row r="699" spans="2:9" x14ac:dyDescent="0.35">
      <c r="B699" t="s">
        <v>278</v>
      </c>
      <c r="C699" s="11">
        <v>0.38264439246499798</v>
      </c>
      <c r="D699" s="11">
        <v>0.43954258042902999</v>
      </c>
      <c r="E699" s="11">
        <v>0.61874425675070599</v>
      </c>
      <c r="F699" s="11">
        <v>0.323337280083486</v>
      </c>
      <c r="G699" s="11">
        <v>0.580526697057545</v>
      </c>
      <c r="H699" s="11">
        <v>0.28392824166411501</v>
      </c>
      <c r="I699" s="11">
        <v>5.7913051380998899E-2</v>
      </c>
    </row>
    <row r="700" spans="2:9" x14ac:dyDescent="0.35">
      <c r="B700" t="s">
        <v>279</v>
      </c>
      <c r="C700" s="11">
        <v>0.39443357515104299</v>
      </c>
      <c r="D700" s="11">
        <v>0.45144087581710302</v>
      </c>
      <c r="E700" s="11">
        <v>0.35023353696486997</v>
      </c>
      <c r="F700" s="11">
        <v>0.40344055315703498</v>
      </c>
      <c r="G700" s="11">
        <v>0.35775762154733998</v>
      </c>
      <c r="H700" s="11">
        <v>0.34088787438233897</v>
      </c>
      <c r="I700" s="11">
        <v>0.42620860902497298</v>
      </c>
    </row>
    <row r="701" spans="2:9" x14ac:dyDescent="0.35">
      <c r="B701" t="s">
        <v>280</v>
      </c>
      <c r="C701" s="11">
        <v>0.18488904884182999</v>
      </c>
      <c r="D701" s="11">
        <v>0.100240138340274</v>
      </c>
      <c r="E701" s="11">
        <v>2.7976278013426E-2</v>
      </c>
      <c r="F701" s="11">
        <v>0.21798595820950301</v>
      </c>
      <c r="G701" s="11">
        <v>5.7310635486932597E-2</v>
      </c>
      <c r="H701" s="11">
        <v>0.23650860350869099</v>
      </c>
      <c r="I701" s="11">
        <v>0.45058350395114699</v>
      </c>
    </row>
    <row r="702" spans="2:9" x14ac:dyDescent="0.35">
      <c r="B702" t="s">
        <v>281</v>
      </c>
      <c r="C702" s="11">
        <v>2.2862961143535501E-2</v>
      </c>
      <c r="D702" s="11">
        <v>4.8121904877429502E-3</v>
      </c>
      <c r="E702" s="11">
        <v>3.0459282709977302E-3</v>
      </c>
      <c r="F702" s="11">
        <v>3.4975099871364601E-2</v>
      </c>
      <c r="G702" s="11">
        <v>4.4050459081817501E-3</v>
      </c>
      <c r="H702" s="11">
        <v>5.78902479621645E-2</v>
      </c>
      <c r="I702" s="11">
        <v>4.5700789572762503E-2</v>
      </c>
    </row>
    <row r="703" spans="2:9" x14ac:dyDescent="0.35">
      <c r="B703" t="s">
        <v>282</v>
      </c>
      <c r="C703" s="11">
        <v>1.51700223985932E-2</v>
      </c>
      <c r="D703" s="11">
        <v>3.9642149258493596E-3</v>
      </c>
      <c r="E703" s="11">
        <v>0</v>
      </c>
      <c r="F703" s="11">
        <v>2.0261108678611198E-2</v>
      </c>
      <c r="G703" s="11">
        <v>0</v>
      </c>
      <c r="H703" s="11">
        <v>8.0785032482690006E-2</v>
      </c>
      <c r="I703" s="11">
        <v>1.9594046070117999E-2</v>
      </c>
    </row>
    <row r="704" spans="2:9" x14ac:dyDescent="0.35">
      <c r="B704" t="s">
        <v>283</v>
      </c>
      <c r="C704" s="11">
        <v>0.77707796761604098</v>
      </c>
      <c r="D704" s="11">
        <v>0.89098345624613295</v>
      </c>
      <c r="E704" s="11">
        <v>0.96897779371557602</v>
      </c>
      <c r="F704" s="11">
        <v>0.72677783324052103</v>
      </c>
      <c r="G704" s="11">
        <v>0.93828431860488604</v>
      </c>
      <c r="H704" s="11">
        <v>0.62481611604645504</v>
      </c>
      <c r="I704" s="11">
        <v>0.48412166040597199</v>
      </c>
    </row>
    <row r="705" spans="2:9" x14ac:dyDescent="0.35">
      <c r="B705" t="s">
        <v>284</v>
      </c>
      <c r="C705" s="11">
        <v>3.8032983542128702E-2</v>
      </c>
      <c r="D705" s="11">
        <v>8.7764054135923107E-3</v>
      </c>
      <c r="E705" s="11">
        <v>3.0459282709977302E-3</v>
      </c>
      <c r="F705" s="11">
        <v>5.5236208549975796E-2</v>
      </c>
      <c r="G705" s="11">
        <v>4.4050459081817501E-3</v>
      </c>
      <c r="H705" s="11">
        <v>0.1386752804448545</v>
      </c>
      <c r="I705" s="11">
        <v>6.5294835642880494E-2</v>
      </c>
    </row>
    <row r="706" spans="2:9" x14ac:dyDescent="0.35">
      <c r="B706" t="s">
        <v>217</v>
      </c>
      <c r="C706" s="11">
        <v>0.73904498407391228</v>
      </c>
      <c r="D706" s="11">
        <v>0.8822070508325407</v>
      </c>
      <c r="E706" s="11">
        <v>0.96593186544457832</v>
      </c>
      <c r="F706" s="11">
        <v>0.67154162469054524</v>
      </c>
      <c r="G706" s="11">
        <v>0.93387927269670423</v>
      </c>
      <c r="H706" s="11">
        <v>0.48614083560160054</v>
      </c>
      <c r="I706" s="11">
        <v>0.41882682476309152</v>
      </c>
    </row>
    <row r="707" spans="2:9" x14ac:dyDescent="0.35">
      <c r="C707" s="11"/>
      <c r="D707" s="11"/>
      <c r="E707" s="11"/>
      <c r="F707" s="11"/>
      <c r="G707" s="11"/>
      <c r="H707" s="11"/>
      <c r="I707" s="11"/>
    </row>
    <row r="708" spans="2:9" x14ac:dyDescent="0.35">
      <c r="B708" s="2" t="s">
        <v>327</v>
      </c>
      <c r="C708" s="11"/>
      <c r="D708" s="11"/>
      <c r="E708" s="11"/>
      <c r="F708" s="11"/>
      <c r="G708" s="11"/>
      <c r="H708" s="11"/>
      <c r="I708" s="11"/>
    </row>
    <row r="709" spans="2:9" x14ac:dyDescent="0.35">
      <c r="B709" s="20" t="s">
        <v>26</v>
      </c>
      <c r="C709" s="11"/>
      <c r="D709" s="11"/>
      <c r="E709" s="11"/>
      <c r="F709" s="11"/>
      <c r="G709" s="11"/>
      <c r="H709" s="11"/>
      <c r="I709" s="11"/>
    </row>
    <row r="710" spans="2:9" x14ac:dyDescent="0.35">
      <c r="B710" t="s">
        <v>278</v>
      </c>
      <c r="C710" s="11">
        <v>0.170702950901991</v>
      </c>
      <c r="D710" s="11">
        <v>0.13586311961504499</v>
      </c>
      <c r="E710" s="11">
        <v>0.205347793782515</v>
      </c>
      <c r="F710" s="11">
        <v>7.6900835328197401E-2</v>
      </c>
      <c r="G710" s="11">
        <v>0.50921627829799099</v>
      </c>
      <c r="H710" s="11">
        <v>0.110801238179926</v>
      </c>
      <c r="I710" s="11">
        <v>3.41742073643247E-2</v>
      </c>
    </row>
    <row r="711" spans="2:9" x14ac:dyDescent="0.35">
      <c r="B711" t="s">
        <v>279</v>
      </c>
      <c r="C711" s="11">
        <v>0.39465491337034497</v>
      </c>
      <c r="D711" s="11">
        <v>0.46214934696350102</v>
      </c>
      <c r="E711" s="11">
        <v>0.55001561453255399</v>
      </c>
      <c r="F711" s="11">
        <v>0.29504212431913102</v>
      </c>
      <c r="G711" s="11">
        <v>0.40593093659396301</v>
      </c>
      <c r="H711" s="11">
        <v>0.33133412592938</v>
      </c>
      <c r="I711" s="11">
        <v>0.29807194970900103</v>
      </c>
    </row>
    <row r="712" spans="2:9" x14ac:dyDescent="0.35">
      <c r="B712" t="s">
        <v>280</v>
      </c>
      <c r="C712" s="11">
        <v>0.34291790970702002</v>
      </c>
      <c r="D712" s="11">
        <v>0.35363929659032001</v>
      </c>
      <c r="E712" s="11">
        <v>0.213884066322378</v>
      </c>
      <c r="F712" s="11">
        <v>0.417327276111915</v>
      </c>
      <c r="G712" s="11">
        <v>7.0616641616440406E-2</v>
      </c>
      <c r="H712" s="11">
        <v>0.37740205677903699</v>
      </c>
      <c r="I712" s="11">
        <v>0.57127304943034396</v>
      </c>
    </row>
    <row r="713" spans="2:9" x14ac:dyDescent="0.35">
      <c r="B713" t="s">
        <v>281</v>
      </c>
      <c r="C713" s="11">
        <v>6.2304106863876302E-2</v>
      </c>
      <c r="D713" s="11">
        <v>3.97103153442422E-2</v>
      </c>
      <c r="E713" s="11">
        <v>2.2087898370714801E-2</v>
      </c>
      <c r="F713" s="11">
        <v>0.14194074027883399</v>
      </c>
      <c r="G713" s="11">
        <v>1.4236143491605501E-2</v>
      </c>
      <c r="H713" s="11">
        <v>8.0635987175961696E-2</v>
      </c>
      <c r="I713" s="11">
        <v>7.2893777481255903E-2</v>
      </c>
    </row>
    <row r="714" spans="2:9" x14ac:dyDescent="0.35">
      <c r="B714" t="s">
        <v>282</v>
      </c>
      <c r="C714" s="11">
        <v>2.9420119156768201E-2</v>
      </c>
      <c r="D714" s="11">
        <v>8.6379214868914506E-3</v>
      </c>
      <c r="E714" s="11">
        <v>8.6646269918378808E-3</v>
      </c>
      <c r="F714" s="11">
        <v>6.8789023961922505E-2</v>
      </c>
      <c r="G714" s="11">
        <v>0</v>
      </c>
      <c r="H714" s="11">
        <v>9.9826591935695097E-2</v>
      </c>
      <c r="I714" s="11">
        <v>2.3587016015074899E-2</v>
      </c>
    </row>
    <row r="715" spans="2:9" x14ac:dyDescent="0.35">
      <c r="B715" t="s">
        <v>283</v>
      </c>
      <c r="C715" s="11">
        <v>0.56535786427233503</v>
      </c>
      <c r="D715" s="11">
        <v>0.59801246657854601</v>
      </c>
      <c r="E715" s="11">
        <v>0.75536340831506898</v>
      </c>
      <c r="F715" s="11">
        <v>0.37194295964732799</v>
      </c>
      <c r="G715" s="11">
        <v>0.91514721489195405</v>
      </c>
      <c r="H715" s="11">
        <v>0.44213536410930698</v>
      </c>
      <c r="I715" s="11">
        <v>0.332246157073325</v>
      </c>
    </row>
    <row r="716" spans="2:9" x14ac:dyDescent="0.35">
      <c r="B716" t="s">
        <v>284</v>
      </c>
      <c r="C716" s="11">
        <v>9.1724226020644506E-2</v>
      </c>
      <c r="D716" s="11">
        <v>4.8348236831133651E-2</v>
      </c>
      <c r="E716" s="11">
        <v>3.0752525362552682E-2</v>
      </c>
      <c r="F716" s="11">
        <v>0.21072976424075651</v>
      </c>
      <c r="G716" s="11">
        <v>1.4236143491605501E-2</v>
      </c>
      <c r="H716" s="11">
        <v>0.18046257911165681</v>
      </c>
      <c r="I716" s="11">
        <v>9.6480793496330805E-2</v>
      </c>
    </row>
    <row r="717" spans="2:9" x14ac:dyDescent="0.35">
      <c r="B717" t="s">
        <v>217</v>
      </c>
      <c r="C717" s="11">
        <v>0.47363363825169053</v>
      </c>
      <c r="D717" s="11">
        <v>0.54966422974741236</v>
      </c>
      <c r="E717" s="11">
        <v>0.7246108829525163</v>
      </c>
      <c r="F717" s="11">
        <v>0.16121319540657147</v>
      </c>
      <c r="G717" s="11">
        <v>0.90091107140034854</v>
      </c>
      <c r="H717" s="11">
        <v>0.26167278499765018</v>
      </c>
      <c r="I717" s="11">
        <v>0.23576536357699418</v>
      </c>
    </row>
    <row r="718" spans="2:9" x14ac:dyDescent="0.35">
      <c r="C718" s="11"/>
      <c r="D718" s="11"/>
      <c r="E718" s="11"/>
      <c r="F718" s="11"/>
      <c r="G718" s="11"/>
      <c r="H718" s="11"/>
      <c r="I718" s="11"/>
    </row>
    <row r="719" spans="2:9" x14ac:dyDescent="0.35">
      <c r="B719" s="2" t="s">
        <v>328</v>
      </c>
      <c r="C719" s="11"/>
      <c r="D719" s="11"/>
      <c r="E719" s="11"/>
      <c r="F719" s="11"/>
      <c r="G719" s="11"/>
      <c r="H719" s="11"/>
      <c r="I719" s="11"/>
    </row>
    <row r="720" spans="2:9" x14ac:dyDescent="0.35">
      <c r="B720" s="20" t="s">
        <v>26</v>
      </c>
      <c r="C720" s="11"/>
      <c r="D720" s="11"/>
      <c r="E720" s="11"/>
      <c r="F720" s="11"/>
      <c r="G720" s="11"/>
      <c r="H720" s="11"/>
      <c r="I720" s="11"/>
    </row>
    <row r="721" spans="2:9" x14ac:dyDescent="0.35">
      <c r="B721" t="s">
        <v>278</v>
      </c>
      <c r="C721" s="11">
        <v>0.13224563670905101</v>
      </c>
      <c r="D721" s="11">
        <v>5.4662096650517598E-2</v>
      </c>
      <c r="E721" s="11">
        <v>9.8147280870339401E-2</v>
      </c>
      <c r="F721" s="11">
        <v>6.69839901038084E-2</v>
      </c>
      <c r="G721" s="11">
        <v>0.51486805473802599</v>
      </c>
      <c r="H721" s="11">
        <v>7.0001822113380394E-2</v>
      </c>
      <c r="I721" s="11">
        <v>4.0820297582950603E-2</v>
      </c>
    </row>
    <row r="722" spans="2:9" x14ac:dyDescent="0.35">
      <c r="B722" t="s">
        <v>279</v>
      </c>
      <c r="C722" s="11">
        <v>0.27236965976136002</v>
      </c>
      <c r="D722" s="11">
        <v>0.22411301475489101</v>
      </c>
      <c r="E722" s="11">
        <v>0.38600799821756798</v>
      </c>
      <c r="F722" s="11">
        <v>0.17974016760810799</v>
      </c>
      <c r="G722" s="11">
        <v>0.38060947428727299</v>
      </c>
      <c r="H722" s="11">
        <v>0.126704370429853</v>
      </c>
      <c r="I722" s="11">
        <v>0.273028520887727</v>
      </c>
    </row>
    <row r="723" spans="2:9" x14ac:dyDescent="0.35">
      <c r="B723" t="s">
        <v>280</v>
      </c>
      <c r="C723" s="11">
        <v>0.39477172356310802</v>
      </c>
      <c r="D723" s="11">
        <v>0.469174905858529</v>
      </c>
      <c r="E723" s="11">
        <v>0.36672566539938301</v>
      </c>
      <c r="F723" s="11">
        <v>0.40411329217917202</v>
      </c>
      <c r="G723" s="11">
        <v>9.0776513912671594E-2</v>
      </c>
      <c r="H723" s="11">
        <v>0.38423363820378598</v>
      </c>
      <c r="I723" s="11">
        <v>0.57322890518411895</v>
      </c>
    </row>
    <row r="724" spans="2:9" x14ac:dyDescent="0.35">
      <c r="B724" t="s">
        <v>281</v>
      </c>
      <c r="C724" s="11">
        <v>0.13091391867677599</v>
      </c>
      <c r="D724" s="11">
        <v>0.17381473802063899</v>
      </c>
      <c r="E724" s="11">
        <v>0.113177454563961</v>
      </c>
      <c r="F724" s="11">
        <v>0.21798607181707799</v>
      </c>
      <c r="G724" s="11">
        <v>1.17071367554018E-2</v>
      </c>
      <c r="H724" s="11">
        <v>0.19835684650784999</v>
      </c>
      <c r="I724" s="11">
        <v>8.7626473654562304E-2</v>
      </c>
    </row>
    <row r="725" spans="2:9" x14ac:dyDescent="0.35">
      <c r="B725" t="s">
        <v>282</v>
      </c>
      <c r="C725" s="11">
        <v>6.9699061289704697E-2</v>
      </c>
      <c r="D725" s="11">
        <v>7.8235244715423702E-2</v>
      </c>
      <c r="E725" s="11">
        <v>3.5941600948748903E-2</v>
      </c>
      <c r="F725" s="11">
        <v>0.13117647829183501</v>
      </c>
      <c r="G725" s="11">
        <v>2.0388203066273899E-3</v>
      </c>
      <c r="H725" s="11">
        <v>0.22070332274512999</v>
      </c>
      <c r="I725" s="11">
        <v>2.5295802690640901E-2</v>
      </c>
    </row>
    <row r="726" spans="2:9" x14ac:dyDescent="0.35">
      <c r="B726" t="s">
        <v>283</v>
      </c>
      <c r="C726" s="11">
        <v>0.404615296470411</v>
      </c>
      <c r="D726" s="11">
        <v>0.278775111405408</v>
      </c>
      <c r="E726" s="11">
        <v>0.48415527908790701</v>
      </c>
      <c r="F726" s="11">
        <v>0.246724157711916</v>
      </c>
      <c r="G726" s="11">
        <v>0.89547752902529898</v>
      </c>
      <c r="H726" s="11">
        <v>0.19670619254323399</v>
      </c>
      <c r="I726" s="11">
        <v>0.31384881847067703</v>
      </c>
    </row>
    <row r="727" spans="2:9" x14ac:dyDescent="0.35">
      <c r="B727" t="s">
        <v>284</v>
      </c>
      <c r="C727" s="11">
        <v>0.2006129799664807</v>
      </c>
      <c r="D727" s="11">
        <v>0.25204998273606272</v>
      </c>
      <c r="E727" s="11">
        <v>0.1491190555127099</v>
      </c>
      <c r="F727" s="11">
        <v>0.34916255010891301</v>
      </c>
      <c r="G727" s="11">
        <v>1.374595706202919E-2</v>
      </c>
      <c r="H727" s="11">
        <v>0.41906016925297995</v>
      </c>
      <c r="I727" s="11">
        <v>0.1129222763452032</v>
      </c>
    </row>
    <row r="728" spans="2:9" x14ac:dyDescent="0.35">
      <c r="B728" t="s">
        <v>217</v>
      </c>
      <c r="C728" s="11">
        <v>0.2040023165039303</v>
      </c>
      <c r="D728" s="11">
        <v>2.6725128669345288E-2</v>
      </c>
      <c r="E728" s="11">
        <v>0.33503622357519713</v>
      </c>
      <c r="F728" s="11">
        <v>-0.10243839239699701</v>
      </c>
      <c r="G728" s="11">
        <v>0.88173157196326979</v>
      </c>
      <c r="H728" s="11">
        <v>-0.22235397670974597</v>
      </c>
      <c r="I728" s="11">
        <v>0.20092654212547384</v>
      </c>
    </row>
    <row r="729" spans="2:9" x14ac:dyDescent="0.35">
      <c r="C729" s="11"/>
      <c r="D729" s="11"/>
      <c r="E729" s="11"/>
      <c r="F729" s="11"/>
      <c r="G729" s="11"/>
      <c r="H729" s="11"/>
      <c r="I729" s="11"/>
    </row>
    <row r="730" spans="2:9" x14ac:dyDescent="0.35">
      <c r="B730" s="2" t="s">
        <v>335</v>
      </c>
      <c r="C730" s="11"/>
      <c r="D730" s="11"/>
      <c r="E730" s="11"/>
      <c r="F730" s="11"/>
      <c r="G730" s="11"/>
      <c r="H730" s="11"/>
      <c r="I730" s="11"/>
    </row>
    <row r="731" spans="2:9" x14ac:dyDescent="0.35">
      <c r="B731" s="20" t="s">
        <v>26</v>
      </c>
      <c r="C731" s="11"/>
      <c r="D731" s="11"/>
      <c r="E731" s="11"/>
      <c r="F731" s="11"/>
      <c r="G731" s="11"/>
      <c r="H731" s="11"/>
      <c r="I731" s="11"/>
    </row>
    <row r="732" spans="2:9" x14ac:dyDescent="0.35">
      <c r="B732" t="s">
        <v>278</v>
      </c>
      <c r="C732" s="11">
        <v>0.18607999558498001</v>
      </c>
      <c r="D732" s="11">
        <v>0.143883360347173</v>
      </c>
      <c r="E732" s="11">
        <v>0.17317588475533899</v>
      </c>
      <c r="F732" s="11">
        <v>0.17673587728837101</v>
      </c>
      <c r="G732" s="11">
        <v>0.43513126268006103</v>
      </c>
      <c r="H732" s="11">
        <v>0.18493066679095599</v>
      </c>
      <c r="I732" s="11">
        <v>6.3247408019485404E-2</v>
      </c>
    </row>
    <row r="733" spans="2:9" x14ac:dyDescent="0.35">
      <c r="B733" t="s">
        <v>279</v>
      </c>
      <c r="C733" s="11">
        <v>0.34137723829403999</v>
      </c>
      <c r="D733" s="11">
        <v>0.37030296725427703</v>
      </c>
      <c r="E733" s="11">
        <v>0.38950578763625099</v>
      </c>
      <c r="F733" s="11">
        <v>0.32895130597162098</v>
      </c>
      <c r="G733" s="11">
        <v>0.38386881033736397</v>
      </c>
      <c r="H733" s="11">
        <v>0.241675938940908</v>
      </c>
      <c r="I733" s="11">
        <v>0.29045554251904698</v>
      </c>
    </row>
    <row r="734" spans="2:9" x14ac:dyDescent="0.35">
      <c r="B734" t="s">
        <v>280</v>
      </c>
      <c r="C734" s="11">
        <v>0.31319472312769397</v>
      </c>
      <c r="D734" s="11">
        <v>0.33072733654910702</v>
      </c>
      <c r="E734" s="11">
        <v>0.259010437217918</v>
      </c>
      <c r="F734" s="11">
        <v>0.24350168036366401</v>
      </c>
      <c r="G734" s="11">
        <v>0.13956235474534301</v>
      </c>
      <c r="H734" s="11">
        <v>0.362540889231458</v>
      </c>
      <c r="I734" s="11">
        <v>0.52265787877655501</v>
      </c>
    </row>
    <row r="735" spans="2:9" x14ac:dyDescent="0.35">
      <c r="B735" t="s">
        <v>281</v>
      </c>
      <c r="C735" s="11">
        <v>0.110399237030212</v>
      </c>
      <c r="D735" s="11">
        <v>0.125957711761359</v>
      </c>
      <c r="E735" s="11">
        <v>0.13263354480015199</v>
      </c>
      <c r="F735" s="11">
        <v>0.161213644345991</v>
      </c>
      <c r="G735" s="11">
        <v>3.0399992445719299E-2</v>
      </c>
      <c r="H735" s="11">
        <v>8.8652672486614306E-2</v>
      </c>
      <c r="I735" s="11">
        <v>9.4263436578396795E-2</v>
      </c>
    </row>
    <row r="736" spans="2:9" x14ac:dyDescent="0.35">
      <c r="B736" t="s">
        <v>282</v>
      </c>
      <c r="C736" s="11">
        <v>4.8948805963075E-2</v>
      </c>
      <c r="D736" s="11">
        <v>2.9128624088084101E-2</v>
      </c>
      <c r="E736" s="11">
        <v>4.5674345590339401E-2</v>
      </c>
      <c r="F736" s="11">
        <v>8.9597492030353804E-2</v>
      </c>
      <c r="G736" s="11">
        <v>1.10375797915133E-2</v>
      </c>
      <c r="H736" s="11">
        <v>0.122199832550063</v>
      </c>
      <c r="I736" s="11">
        <v>2.9375734106515301E-2</v>
      </c>
    </row>
    <row r="737" spans="2:9" x14ac:dyDescent="0.35">
      <c r="B737" t="s">
        <v>283</v>
      </c>
      <c r="C737" s="11">
        <v>0.52745723387901999</v>
      </c>
      <c r="D737" s="11">
        <v>0.51418632760145</v>
      </c>
      <c r="E737" s="11">
        <v>0.56268167239158995</v>
      </c>
      <c r="F737" s="11">
        <v>0.50568718325999096</v>
      </c>
      <c r="G737" s="11">
        <v>0.81900007301742495</v>
      </c>
      <c r="H737" s="11">
        <v>0.42660660573186499</v>
      </c>
      <c r="I737" s="11">
        <v>0.35370295053853301</v>
      </c>
    </row>
    <row r="738" spans="2:9" x14ac:dyDescent="0.35">
      <c r="B738" t="s">
        <v>284</v>
      </c>
      <c r="C738" s="11">
        <v>0.159348042993287</v>
      </c>
      <c r="D738" s="11">
        <v>0.15508633584944309</v>
      </c>
      <c r="E738" s="11">
        <v>0.17830789039049139</v>
      </c>
      <c r="F738" s="11">
        <v>0.25081113637634478</v>
      </c>
      <c r="G738" s="11">
        <v>4.1437572237232601E-2</v>
      </c>
      <c r="H738" s="11">
        <v>0.2108525050366773</v>
      </c>
      <c r="I738" s="11">
        <v>0.12363917068491209</v>
      </c>
    </row>
    <row r="739" spans="2:9" x14ac:dyDescent="0.35">
      <c r="B739" t="s">
        <v>217</v>
      </c>
      <c r="C739" s="11">
        <v>0.36810919088573302</v>
      </c>
      <c r="D739" s="11">
        <v>0.35909999175200691</v>
      </c>
      <c r="E739" s="11">
        <v>0.38437378200109856</v>
      </c>
      <c r="F739" s="11">
        <v>0.25487604688364618</v>
      </c>
      <c r="G739" s="11">
        <v>0.77756250078019229</v>
      </c>
      <c r="H739" s="11">
        <v>0.21575410069518769</v>
      </c>
      <c r="I739" s="11">
        <v>0.23006377985362092</v>
      </c>
    </row>
    <row r="740" spans="2:9" x14ac:dyDescent="0.35">
      <c r="C740" s="11"/>
      <c r="D740" s="11"/>
      <c r="E740" s="11"/>
      <c r="F740" s="11"/>
      <c r="G740" s="11"/>
      <c r="H740" s="11"/>
      <c r="I740" s="11"/>
    </row>
    <row r="741" spans="2:9" x14ac:dyDescent="0.35">
      <c r="B741" s="2" t="s">
        <v>336</v>
      </c>
      <c r="C741" s="11"/>
      <c r="D741" s="11"/>
      <c r="E741" s="11"/>
      <c r="F741" s="11"/>
      <c r="G741" s="11"/>
      <c r="H741" s="11"/>
      <c r="I741" s="11"/>
    </row>
    <row r="742" spans="2:9" x14ac:dyDescent="0.35">
      <c r="B742" s="20" t="s">
        <v>26</v>
      </c>
      <c r="C742" s="11"/>
      <c r="D742" s="11"/>
      <c r="E742" s="11"/>
      <c r="F742" s="11"/>
      <c r="G742" s="11"/>
      <c r="H742" s="11"/>
      <c r="I742" s="11"/>
    </row>
    <row r="743" spans="2:9" x14ac:dyDescent="0.35">
      <c r="B743" t="s">
        <v>278</v>
      </c>
      <c r="C743" s="11">
        <v>0.17840265353097601</v>
      </c>
      <c r="D743" s="11">
        <v>0.15816729456225301</v>
      </c>
      <c r="E743" s="11">
        <v>7.4966016268051106E-2</v>
      </c>
      <c r="F743" s="11">
        <v>0.25759642972650998</v>
      </c>
      <c r="G743" s="11">
        <v>0.46709216517153501</v>
      </c>
      <c r="H743" s="11">
        <v>9.6383317194789805E-2</v>
      </c>
      <c r="I743" s="11">
        <v>4.2362144350034797E-2</v>
      </c>
    </row>
    <row r="744" spans="2:9" x14ac:dyDescent="0.35">
      <c r="B744" t="s">
        <v>279</v>
      </c>
      <c r="C744" s="11">
        <v>0.51008125899483103</v>
      </c>
      <c r="D744" s="11">
        <v>0.61280475199227902</v>
      </c>
      <c r="E744" s="11">
        <v>0.537494780448178</v>
      </c>
      <c r="F744" s="11">
        <v>0.60740933544444997</v>
      </c>
      <c r="G744" s="11">
        <v>0.44882339438811503</v>
      </c>
      <c r="H744" s="11">
        <v>0.33947864230946101</v>
      </c>
      <c r="I744" s="11">
        <v>0.41399469870487399</v>
      </c>
    </row>
    <row r="745" spans="2:9" x14ac:dyDescent="0.35">
      <c r="B745" t="s">
        <v>280</v>
      </c>
      <c r="C745" s="11">
        <v>0.258098203029277</v>
      </c>
      <c r="D745" s="11">
        <v>0.21221263290593501</v>
      </c>
      <c r="E745" s="11">
        <v>0.302258377340824</v>
      </c>
      <c r="F745" s="11">
        <v>0.105420570715795</v>
      </c>
      <c r="G745" s="11">
        <v>7.6051061602063E-2</v>
      </c>
      <c r="H745" s="11">
        <v>0.39908349829990403</v>
      </c>
      <c r="I745" s="11">
        <v>0.47740428040121802</v>
      </c>
    </row>
    <row r="746" spans="2:9" x14ac:dyDescent="0.35">
      <c r="B746" t="s">
        <v>281</v>
      </c>
      <c r="C746" s="11">
        <v>4.1753035213444402E-2</v>
      </c>
      <c r="D746" s="11">
        <v>1.2731277871339699E-2</v>
      </c>
      <c r="E746" s="11">
        <v>7.7356605755030006E-2</v>
      </c>
      <c r="F746" s="11">
        <v>2.41708656138656E-2</v>
      </c>
      <c r="G746" s="11">
        <v>5.8150504342986097E-3</v>
      </c>
      <c r="H746" s="11">
        <v>9.2871202326352306E-2</v>
      </c>
      <c r="I746" s="11">
        <v>5.5654211109720603E-2</v>
      </c>
    </row>
    <row r="747" spans="2:9" x14ac:dyDescent="0.35">
      <c r="B747" t="s">
        <v>282</v>
      </c>
      <c r="C747" s="11">
        <v>1.1664849231471E-2</v>
      </c>
      <c r="D747" s="11">
        <v>4.0840426681931297E-3</v>
      </c>
      <c r="E747" s="11">
        <v>7.9242201879171706E-3</v>
      </c>
      <c r="F747" s="11">
        <v>5.4027984993800003E-3</v>
      </c>
      <c r="G747" s="11">
        <v>2.2183284039887E-3</v>
      </c>
      <c r="H747" s="11">
        <v>7.2183339869492893E-2</v>
      </c>
      <c r="I747" s="11">
        <v>1.05846654341533E-2</v>
      </c>
    </row>
    <row r="748" spans="2:9" x14ac:dyDescent="0.35">
      <c r="B748" t="s">
        <v>283</v>
      </c>
      <c r="C748" s="11">
        <v>0.68848391252580698</v>
      </c>
      <c r="D748" s="11">
        <v>0.770972046554533</v>
      </c>
      <c r="E748" s="11">
        <v>0.61246079671622899</v>
      </c>
      <c r="F748" s="11">
        <v>0.86500576517095995</v>
      </c>
      <c r="G748" s="11">
        <v>0.91591555955964998</v>
      </c>
      <c r="H748" s="11">
        <v>0.435861959504251</v>
      </c>
      <c r="I748" s="11">
        <v>0.45635684305490798</v>
      </c>
    </row>
    <row r="749" spans="2:9" x14ac:dyDescent="0.35">
      <c r="B749" t="s">
        <v>284</v>
      </c>
      <c r="C749" s="11">
        <v>5.3417884444915402E-2</v>
      </c>
      <c r="D749" s="11">
        <v>1.681532053953283E-2</v>
      </c>
      <c r="E749" s="11">
        <v>8.5280825942947169E-2</v>
      </c>
      <c r="F749" s="11">
        <v>2.95736641132456E-2</v>
      </c>
      <c r="G749" s="11">
        <v>8.0333788382873101E-3</v>
      </c>
      <c r="H749" s="11">
        <v>0.1650545421958452</v>
      </c>
      <c r="I749" s="11">
        <v>6.6238876543873906E-2</v>
      </c>
    </row>
    <row r="750" spans="2:9" x14ac:dyDescent="0.35">
      <c r="B750" t="s">
        <v>217</v>
      </c>
      <c r="C750" s="11">
        <v>0.63506602808089163</v>
      </c>
      <c r="D750" s="11">
        <v>0.75415672601500017</v>
      </c>
      <c r="E750" s="11">
        <v>0.52717997077328183</v>
      </c>
      <c r="F750" s="11">
        <v>0.83543210105771437</v>
      </c>
      <c r="G750" s="11">
        <v>0.90788218072136262</v>
      </c>
      <c r="H750" s="11">
        <v>0.2708074173084058</v>
      </c>
      <c r="I750" s="11">
        <v>0.39011796651103409</v>
      </c>
    </row>
    <row r="751" spans="2:9" x14ac:dyDescent="0.35">
      <c r="C751" s="11"/>
      <c r="D751" s="11"/>
      <c r="E751" s="11"/>
      <c r="F751" s="11"/>
      <c r="G751" s="11"/>
      <c r="H751" s="11"/>
      <c r="I751" s="11"/>
    </row>
    <row r="752" spans="2:9" x14ac:dyDescent="0.35">
      <c r="B752" s="2" t="s">
        <v>337</v>
      </c>
      <c r="C752" s="11"/>
      <c r="D752" s="11"/>
      <c r="E752" s="11"/>
      <c r="F752" s="11"/>
      <c r="G752" s="11"/>
      <c r="H752" s="11"/>
      <c r="I752" s="11"/>
    </row>
    <row r="753" spans="2:9" x14ac:dyDescent="0.35">
      <c r="B753" s="20" t="s">
        <v>26</v>
      </c>
      <c r="C753" s="11"/>
      <c r="D753" s="11"/>
      <c r="E753" s="11"/>
      <c r="F753" s="11"/>
      <c r="G753" s="11"/>
      <c r="H753" s="11"/>
      <c r="I753" s="11"/>
    </row>
    <row r="754" spans="2:9" x14ac:dyDescent="0.35">
      <c r="B754" t="s">
        <v>278</v>
      </c>
      <c r="C754" s="11">
        <v>0.33003558723794701</v>
      </c>
      <c r="D754" s="11">
        <v>0.21793691963947201</v>
      </c>
      <c r="E754" s="11">
        <v>0.45734801617387999</v>
      </c>
      <c r="F754" s="11">
        <v>0.49263492009562598</v>
      </c>
      <c r="G754" s="11">
        <v>0.57724928164141998</v>
      </c>
      <c r="H754" s="11">
        <v>9.2520742272242107E-2</v>
      </c>
      <c r="I754" s="11">
        <v>6.7037965851108397E-2</v>
      </c>
    </row>
    <row r="755" spans="2:9" x14ac:dyDescent="0.35">
      <c r="B755" t="s">
        <v>279</v>
      </c>
      <c r="C755" s="11">
        <v>0.42424750780035603</v>
      </c>
      <c r="D755" s="11">
        <v>0.52924895996731403</v>
      </c>
      <c r="E755" s="11">
        <v>0.46731589815533903</v>
      </c>
      <c r="F755" s="11">
        <v>0.43506599161403298</v>
      </c>
      <c r="G755" s="11">
        <v>0.35423647872327402</v>
      </c>
      <c r="H755" s="11">
        <v>0.23413017657704799</v>
      </c>
      <c r="I755" s="11">
        <v>0.40736866235881602</v>
      </c>
    </row>
    <row r="756" spans="2:9" x14ac:dyDescent="0.35">
      <c r="B756" t="s">
        <v>280</v>
      </c>
      <c r="C756" s="11">
        <v>0.21088423951492999</v>
      </c>
      <c r="D756" s="11">
        <v>0.23626713754079701</v>
      </c>
      <c r="E756" s="11">
        <v>6.7033592336862596E-2</v>
      </c>
      <c r="F756" s="11">
        <v>6.7826113881483699E-2</v>
      </c>
      <c r="G756" s="11">
        <v>6.0835729163432301E-2</v>
      </c>
      <c r="H756" s="11">
        <v>0.46292594124083503</v>
      </c>
      <c r="I756" s="11">
        <v>0.47077227324375998</v>
      </c>
    </row>
    <row r="757" spans="2:9" x14ac:dyDescent="0.35">
      <c r="B757" t="s">
        <v>281</v>
      </c>
      <c r="C757" s="11">
        <v>2.1513134264058102E-2</v>
      </c>
      <c r="D757" s="11">
        <v>1.30268422443877E-2</v>
      </c>
      <c r="E757" s="11">
        <v>7.33691020423307E-3</v>
      </c>
      <c r="F757" s="11">
        <v>2.1340170461460299E-3</v>
      </c>
      <c r="G757" s="11">
        <v>5.3828277544420702E-3</v>
      </c>
      <c r="H757" s="11">
        <v>8.8075002893021406E-2</v>
      </c>
      <c r="I757" s="11">
        <v>4.6119875451943501E-2</v>
      </c>
    </row>
    <row r="758" spans="2:9" x14ac:dyDescent="0.35">
      <c r="B758" t="s">
        <v>282</v>
      </c>
      <c r="C758" s="11">
        <v>1.33195311827084E-2</v>
      </c>
      <c r="D758" s="11">
        <v>3.52014060802923E-3</v>
      </c>
      <c r="E758" s="11">
        <v>9.6558312968464096E-4</v>
      </c>
      <c r="F758" s="11">
        <v>2.3389573627118601E-3</v>
      </c>
      <c r="G758" s="11">
        <v>2.29568271743165E-3</v>
      </c>
      <c r="H758" s="11">
        <v>0.122348137016854</v>
      </c>
      <c r="I758" s="11">
        <v>8.70122309437181E-3</v>
      </c>
    </row>
    <row r="759" spans="2:9" x14ac:dyDescent="0.35">
      <c r="B759" t="s">
        <v>283</v>
      </c>
      <c r="C759" s="11">
        <v>0.75428309503830304</v>
      </c>
      <c r="D759" s="11">
        <v>0.74718587960678595</v>
      </c>
      <c r="E759" s="11">
        <v>0.92466391432922002</v>
      </c>
      <c r="F759" s="11">
        <v>0.92770091170965796</v>
      </c>
      <c r="G759" s="11">
        <v>0.93148576036469399</v>
      </c>
      <c r="H759" s="11">
        <v>0.32665091884928998</v>
      </c>
      <c r="I759" s="11">
        <v>0.47440662820992402</v>
      </c>
    </row>
    <row r="760" spans="2:9" x14ac:dyDescent="0.35">
      <c r="B760" t="s">
        <v>284</v>
      </c>
      <c r="C760" s="11">
        <v>3.4832665446766498E-2</v>
      </c>
      <c r="D760" s="11">
        <v>1.654698285241693E-2</v>
      </c>
      <c r="E760" s="11">
        <v>8.3024933339177105E-3</v>
      </c>
      <c r="F760" s="11">
        <v>4.4729744088578896E-3</v>
      </c>
      <c r="G760" s="11">
        <v>7.6785104718737202E-3</v>
      </c>
      <c r="H760" s="11">
        <v>0.21042313990987541</v>
      </c>
      <c r="I760" s="11">
        <v>5.4821098546315311E-2</v>
      </c>
    </row>
    <row r="761" spans="2:9" x14ac:dyDescent="0.35">
      <c r="B761" t="s">
        <v>217</v>
      </c>
      <c r="C761" s="11">
        <v>0.71945042959153649</v>
      </c>
      <c r="D761" s="11">
        <v>0.73063889675436899</v>
      </c>
      <c r="E761" s="11">
        <v>0.91636142099530227</v>
      </c>
      <c r="F761" s="11">
        <v>0.92322793730080011</v>
      </c>
      <c r="G761" s="11">
        <v>0.92380724989282026</v>
      </c>
      <c r="H761" s="11">
        <v>0.11622777893941458</v>
      </c>
      <c r="I761" s="11">
        <v>0.41958552966360874</v>
      </c>
    </row>
    <row r="762" spans="2:9" x14ac:dyDescent="0.35">
      <c r="C762" s="11"/>
      <c r="D762" s="11"/>
      <c r="E762" s="11"/>
      <c r="F762" s="11"/>
      <c r="G762" s="11"/>
      <c r="H762" s="11"/>
      <c r="I762" s="11"/>
    </row>
    <row r="763" spans="2:9" x14ac:dyDescent="0.35">
      <c r="B763" s="2" t="s">
        <v>338</v>
      </c>
      <c r="C763" s="11"/>
      <c r="D763" s="11"/>
      <c r="E763" s="11"/>
      <c r="F763" s="11"/>
      <c r="G763" s="11"/>
      <c r="H763" s="11"/>
      <c r="I763" s="11"/>
    </row>
    <row r="764" spans="2:9" x14ac:dyDescent="0.35">
      <c r="B764" s="20" t="s">
        <v>26</v>
      </c>
      <c r="C764" s="11"/>
      <c r="D764" s="11"/>
      <c r="E764" s="11"/>
      <c r="F764" s="11"/>
      <c r="G764" s="11"/>
      <c r="H764" s="11"/>
      <c r="I764" s="11"/>
    </row>
    <row r="765" spans="2:9" x14ac:dyDescent="0.35">
      <c r="B765" t="s">
        <v>278</v>
      </c>
      <c r="C765" s="11">
        <v>0.22801002144133301</v>
      </c>
      <c r="D765" s="11">
        <v>1.28646158769508E-2</v>
      </c>
      <c r="E765" s="11">
        <v>0.29692238835449802</v>
      </c>
      <c r="F765" s="11">
        <v>0.43891536161950201</v>
      </c>
      <c r="G765" s="11">
        <v>0.50321665541969696</v>
      </c>
      <c r="H765" s="11">
        <v>5.9347996938652996E-3</v>
      </c>
      <c r="I765" s="11">
        <v>3.9139361811016599E-2</v>
      </c>
    </row>
    <row r="766" spans="2:9" x14ac:dyDescent="0.35">
      <c r="B766" t="s">
        <v>279</v>
      </c>
      <c r="C766" s="11">
        <v>0.40528989416431799</v>
      </c>
      <c r="D766" s="11">
        <v>0.31755383218344102</v>
      </c>
      <c r="E766" s="11">
        <v>0.59280425704491002</v>
      </c>
      <c r="F766" s="11">
        <v>0.50616647775401102</v>
      </c>
      <c r="G766" s="11">
        <v>0.40211622426883398</v>
      </c>
      <c r="H766" s="11">
        <v>8.8634653426914907E-3</v>
      </c>
      <c r="I766" s="11">
        <v>0.36775527711445999</v>
      </c>
    </row>
    <row r="767" spans="2:9" x14ac:dyDescent="0.35">
      <c r="B767" t="s">
        <v>280</v>
      </c>
      <c r="C767" s="11">
        <v>0.26418764463352601</v>
      </c>
      <c r="D767" s="11">
        <v>0.51377850728573604</v>
      </c>
      <c r="E767" s="11">
        <v>0.10322405793303301</v>
      </c>
      <c r="F767" s="11">
        <v>4.9088801430060502E-2</v>
      </c>
      <c r="G767" s="11">
        <v>8.4177541366382905E-2</v>
      </c>
      <c r="H767" s="11">
        <v>0.29594223755112298</v>
      </c>
      <c r="I767" s="11">
        <v>0.52142538465468102</v>
      </c>
    </row>
    <row r="768" spans="2:9" x14ac:dyDescent="0.35">
      <c r="B768" t="s">
        <v>281</v>
      </c>
      <c r="C768" s="11">
        <v>6.8426914872308606E-2</v>
      </c>
      <c r="D768" s="11">
        <v>0.134068590384926</v>
      </c>
      <c r="E768" s="11">
        <v>7.0492966675596404E-3</v>
      </c>
      <c r="F768" s="11">
        <v>4.1153266052059703E-3</v>
      </c>
      <c r="G768" s="11">
        <v>9.3846912701811402E-3</v>
      </c>
      <c r="H768" s="11">
        <v>0.36383277292532401</v>
      </c>
      <c r="I768" s="11">
        <v>5.5627275118125097E-2</v>
      </c>
    </row>
    <row r="769" spans="2:9" x14ac:dyDescent="0.35">
      <c r="B769" t="s">
        <v>282</v>
      </c>
      <c r="C769" s="11">
        <v>3.4085524888514102E-2</v>
      </c>
      <c r="D769" s="11">
        <v>2.1734454268946098E-2</v>
      </c>
      <c r="E769" s="11">
        <v>0</v>
      </c>
      <c r="F769" s="11">
        <v>1.7140325912208801E-3</v>
      </c>
      <c r="G769" s="11">
        <v>1.1048876749055901E-3</v>
      </c>
      <c r="H769" s="11">
        <v>0.325426724486997</v>
      </c>
      <c r="I769" s="11">
        <v>1.60527013017174E-2</v>
      </c>
    </row>
    <row r="770" spans="2:9" x14ac:dyDescent="0.35">
      <c r="B770" t="s">
        <v>283</v>
      </c>
      <c r="C770" s="11">
        <v>0.63329991560565102</v>
      </c>
      <c r="D770" s="11">
        <v>0.330418448060391</v>
      </c>
      <c r="E770" s="11">
        <v>0.88972664539940804</v>
      </c>
      <c r="F770" s="11">
        <v>0.94508183937351298</v>
      </c>
      <c r="G770" s="11">
        <v>0.90533287968853005</v>
      </c>
      <c r="H770" s="11">
        <v>1.4798265036556801E-2</v>
      </c>
      <c r="I770" s="11">
        <v>0.406894638925476</v>
      </c>
    </row>
    <row r="771" spans="2:9" x14ac:dyDescent="0.35">
      <c r="B771" t="s">
        <v>284</v>
      </c>
      <c r="C771" s="11">
        <v>0.10251243976082271</v>
      </c>
      <c r="D771" s="11">
        <v>0.1558030446538721</v>
      </c>
      <c r="E771" s="11">
        <v>7.0492966675596404E-3</v>
      </c>
      <c r="F771" s="11">
        <v>5.8293591964268506E-3</v>
      </c>
      <c r="G771" s="11">
        <v>1.048957894508673E-2</v>
      </c>
      <c r="H771" s="11">
        <v>0.68925949741232095</v>
      </c>
      <c r="I771" s="11">
        <v>7.16799764198425E-2</v>
      </c>
    </row>
    <row r="772" spans="2:9" x14ac:dyDescent="0.35">
      <c r="B772" t="s">
        <v>217</v>
      </c>
      <c r="C772" s="11">
        <v>0.53078747584482833</v>
      </c>
      <c r="D772" s="11">
        <v>0.1746154034065189</v>
      </c>
      <c r="E772" s="11">
        <v>0.88267734873184844</v>
      </c>
      <c r="F772" s="11">
        <v>0.93925248017708618</v>
      </c>
      <c r="G772" s="11">
        <v>0.89484330074344332</v>
      </c>
      <c r="H772" s="11">
        <v>-0.67446123237576416</v>
      </c>
      <c r="I772" s="11">
        <v>0.33521466250563348</v>
      </c>
    </row>
    <row r="773" spans="2:9" x14ac:dyDescent="0.35">
      <c r="C773" s="11"/>
      <c r="D773" s="11"/>
      <c r="E773" s="11"/>
      <c r="F773" s="11"/>
      <c r="G773" s="11"/>
      <c r="H773" s="11"/>
      <c r="I773" s="11"/>
    </row>
    <row r="774" spans="2:9" x14ac:dyDescent="0.35">
      <c r="B774" s="2" t="s">
        <v>339</v>
      </c>
      <c r="C774" s="11"/>
      <c r="D774" s="11"/>
      <c r="E774" s="11"/>
      <c r="F774" s="11"/>
      <c r="G774" s="11"/>
      <c r="H774" s="11"/>
      <c r="I774" s="11"/>
    </row>
    <row r="775" spans="2:9" x14ac:dyDescent="0.35">
      <c r="B775" s="20" t="s">
        <v>26</v>
      </c>
      <c r="C775" s="11"/>
      <c r="D775" s="11"/>
      <c r="E775" s="11"/>
      <c r="F775" s="11"/>
      <c r="G775" s="11"/>
      <c r="H775" s="11"/>
      <c r="I775" s="11"/>
    </row>
    <row r="776" spans="2:9" x14ac:dyDescent="0.35">
      <c r="B776" t="s">
        <v>278</v>
      </c>
      <c r="C776" s="11">
        <v>0.16028823835311901</v>
      </c>
      <c r="D776" s="11">
        <v>4.8774076989090399E-2</v>
      </c>
      <c r="E776" s="11">
        <v>8.4549143845576796E-2</v>
      </c>
      <c r="F776" s="11">
        <v>0.27867064723051699</v>
      </c>
      <c r="G776" s="11">
        <v>0.46227346261596503</v>
      </c>
      <c r="H776" s="11">
        <v>1.25899394550416E-2</v>
      </c>
      <c r="I776" s="11">
        <v>5.7330892540235601E-2</v>
      </c>
    </row>
    <row r="777" spans="2:9" x14ac:dyDescent="0.35">
      <c r="B777" t="s">
        <v>279</v>
      </c>
      <c r="C777" s="11">
        <v>0.427954345262477</v>
      </c>
      <c r="D777" s="11">
        <v>0.41448169855525302</v>
      </c>
      <c r="E777" s="11">
        <v>0.51469588384198095</v>
      </c>
      <c r="F777" s="11">
        <v>0.58150440477723697</v>
      </c>
      <c r="G777" s="11">
        <v>0.40198083594311301</v>
      </c>
      <c r="H777" s="11">
        <v>9.2307535990804407E-2</v>
      </c>
      <c r="I777" s="11">
        <v>0.36404201648357998</v>
      </c>
    </row>
    <row r="778" spans="2:9" x14ac:dyDescent="0.35">
      <c r="B778" t="s">
        <v>280</v>
      </c>
      <c r="C778" s="11">
        <v>0.29233987249214899</v>
      </c>
      <c r="D778" s="11">
        <v>0.35426672218532002</v>
      </c>
      <c r="E778" s="11">
        <v>0.27849325898461902</v>
      </c>
      <c r="F778" s="11">
        <v>0.119484083444447</v>
      </c>
      <c r="G778" s="11">
        <v>8.49595858301464E-2</v>
      </c>
      <c r="H778" s="11">
        <v>0.42995247978597101</v>
      </c>
      <c r="I778" s="11">
        <v>0.51135611468899</v>
      </c>
    </row>
    <row r="779" spans="2:9" x14ac:dyDescent="0.35">
      <c r="B779" t="s">
        <v>281</v>
      </c>
      <c r="C779" s="11">
        <v>9.4671682926164194E-2</v>
      </c>
      <c r="D779" s="11">
        <v>0.15914684783328001</v>
      </c>
      <c r="E779" s="11">
        <v>0.11449466733960501</v>
      </c>
      <c r="F779" s="11">
        <v>1.73801409558429E-2</v>
      </c>
      <c r="G779" s="11">
        <v>4.3428638731311399E-2</v>
      </c>
      <c r="H779" s="11">
        <v>0.26855344604124898</v>
      </c>
      <c r="I779" s="11">
        <v>6.0271435191994599E-2</v>
      </c>
    </row>
    <row r="780" spans="2:9" x14ac:dyDescent="0.35">
      <c r="B780" t="s">
        <v>282</v>
      </c>
      <c r="C780" s="11">
        <v>2.4745860966090799E-2</v>
      </c>
      <c r="D780" s="11">
        <v>2.33306544370569E-2</v>
      </c>
      <c r="E780" s="11">
        <v>7.7670459882188498E-3</v>
      </c>
      <c r="F780" s="11">
        <v>2.9607235919559302E-3</v>
      </c>
      <c r="G780" s="11">
        <v>7.3574768794642297E-3</v>
      </c>
      <c r="H780" s="11">
        <v>0.196596598726934</v>
      </c>
      <c r="I780" s="11">
        <v>6.9995410952000204E-3</v>
      </c>
    </row>
    <row r="781" spans="2:9" x14ac:dyDescent="0.35">
      <c r="B781" t="s">
        <v>283</v>
      </c>
      <c r="C781" s="11">
        <v>0.588242583615596</v>
      </c>
      <c r="D781" s="11">
        <v>0.463255775544343</v>
      </c>
      <c r="E781" s="11">
        <v>0.59924502768755705</v>
      </c>
      <c r="F781" s="11">
        <v>0.86017505200775402</v>
      </c>
      <c r="G781" s="11">
        <v>0.86425429855907798</v>
      </c>
      <c r="H781" s="11">
        <v>0.104897475445846</v>
      </c>
      <c r="I781" s="11">
        <v>0.42137290902381502</v>
      </c>
    </row>
    <row r="782" spans="2:9" x14ac:dyDescent="0.35">
      <c r="B782" t="s">
        <v>284</v>
      </c>
      <c r="C782" s="11">
        <v>0.11941754389225499</v>
      </c>
      <c r="D782" s="11">
        <v>0.18247750227033691</v>
      </c>
      <c r="E782" s="11">
        <v>0.12226171332782386</v>
      </c>
      <c r="F782" s="11">
        <v>2.0340864547798831E-2</v>
      </c>
      <c r="G782" s="11">
        <v>5.0786115610775631E-2</v>
      </c>
      <c r="H782" s="11">
        <v>0.465150044768183</v>
      </c>
      <c r="I782" s="11">
        <v>6.7270976287194625E-2</v>
      </c>
    </row>
    <row r="783" spans="2:9" x14ac:dyDescent="0.35">
      <c r="B783" t="s">
        <v>217</v>
      </c>
      <c r="C783" s="11">
        <v>0.468825039723341</v>
      </c>
      <c r="D783" s="11">
        <v>0.28077827327400606</v>
      </c>
      <c r="E783" s="11">
        <v>0.47698331435973318</v>
      </c>
      <c r="F783" s="11">
        <v>0.83983418745995519</v>
      </c>
      <c r="G783" s="11">
        <v>0.81346818294830237</v>
      </c>
      <c r="H783" s="11">
        <v>-0.36025256932233701</v>
      </c>
      <c r="I783" s="11">
        <v>0.35410193273662038</v>
      </c>
    </row>
    <row r="784" spans="2:9" x14ac:dyDescent="0.35">
      <c r="C784" s="11"/>
      <c r="D784" s="11"/>
      <c r="E784" s="11"/>
      <c r="F784" s="11"/>
      <c r="G784" s="11"/>
      <c r="H784" s="11"/>
      <c r="I784" s="11"/>
    </row>
    <row r="785" spans="2:9" x14ac:dyDescent="0.35">
      <c r="B785" s="2" t="s">
        <v>475</v>
      </c>
      <c r="C785" s="11"/>
      <c r="D785" s="11"/>
      <c r="E785" s="11"/>
      <c r="F785" s="11"/>
      <c r="G785" s="11"/>
      <c r="H785" s="11"/>
      <c r="I785" s="11"/>
    </row>
    <row r="786" spans="2:9" x14ac:dyDescent="0.35">
      <c r="B786" s="20" t="s">
        <v>26</v>
      </c>
      <c r="C786" s="11"/>
      <c r="D786" s="11"/>
      <c r="E786" s="11"/>
      <c r="F786" s="11"/>
      <c r="G786" s="11"/>
      <c r="H786" s="11"/>
      <c r="I786" s="11"/>
    </row>
    <row r="787" spans="2:9" x14ac:dyDescent="0.35">
      <c r="B787" t="s">
        <v>340</v>
      </c>
      <c r="C787" s="11">
        <v>0.42194762679685699</v>
      </c>
      <c r="D787" s="11">
        <v>0.56723426108572805</v>
      </c>
      <c r="E787" s="11">
        <v>0.48714982633202603</v>
      </c>
      <c r="F787" s="11">
        <v>0.81391363216321</v>
      </c>
      <c r="G787" s="11">
        <v>0.36865710131023</v>
      </c>
      <c r="H787" s="11">
        <v>0</v>
      </c>
      <c r="I787" s="11">
        <v>6.7384982575788704E-2</v>
      </c>
    </row>
    <row r="788" spans="2:9" x14ac:dyDescent="0.35">
      <c r="B788" t="s">
        <v>40</v>
      </c>
      <c r="C788" s="11">
        <v>0.26375015328178097</v>
      </c>
      <c r="D788" s="11">
        <v>0.33609620339041402</v>
      </c>
      <c r="E788" s="11">
        <v>0.38325769227719197</v>
      </c>
      <c r="F788" s="11">
        <v>0.17756554556603399</v>
      </c>
      <c r="G788" s="11">
        <v>0.23101461574641199</v>
      </c>
      <c r="H788" s="11">
        <v>4.45579491155524E-2</v>
      </c>
      <c r="I788" s="11">
        <v>0.27879427882045899</v>
      </c>
    </row>
    <row r="789" spans="2:9" x14ac:dyDescent="0.35">
      <c r="B789" t="s">
        <v>341</v>
      </c>
      <c r="C789" s="11">
        <v>0.197775635012781</v>
      </c>
      <c r="D789" s="11">
        <v>9.1531764051700701E-2</v>
      </c>
      <c r="E789" s="11">
        <v>0.108401434122333</v>
      </c>
      <c r="F789" s="11">
        <v>5.4154471644642403E-3</v>
      </c>
      <c r="G789" s="11">
        <v>0.19674122696145699</v>
      </c>
      <c r="H789" s="11">
        <v>0.36360577275488898</v>
      </c>
      <c r="I789" s="11">
        <v>0.49371660844569898</v>
      </c>
    </row>
    <row r="790" spans="2:9" x14ac:dyDescent="0.35">
      <c r="B790" t="s">
        <v>42</v>
      </c>
      <c r="C790" s="11">
        <v>6.5442036484584507E-2</v>
      </c>
      <c r="D790" s="11">
        <v>4.0850359242038401E-3</v>
      </c>
      <c r="E790" s="11">
        <v>1.8748463478227499E-2</v>
      </c>
      <c r="F790" s="11">
        <v>3.1053751062910498E-3</v>
      </c>
      <c r="G790" s="11">
        <v>0.112888618505743</v>
      </c>
      <c r="H790" s="11">
        <v>0.243432338251756</v>
      </c>
      <c r="I790" s="11">
        <v>0.117566070123672</v>
      </c>
    </row>
    <row r="791" spans="2:9" x14ac:dyDescent="0.35">
      <c r="B791" t="s">
        <v>342</v>
      </c>
      <c r="C791" s="11">
        <v>5.1084548423995998E-2</v>
      </c>
      <c r="D791" s="11">
        <v>1.05273554795358E-3</v>
      </c>
      <c r="E791" s="11">
        <v>2.4425837902209901E-3</v>
      </c>
      <c r="F791" s="11">
        <v>0</v>
      </c>
      <c r="G791" s="11">
        <v>9.0698437476158397E-2</v>
      </c>
      <c r="H791" s="11">
        <v>0.34840393987780299</v>
      </c>
      <c r="I791" s="11">
        <v>4.2538060034380702E-2</v>
      </c>
    </row>
    <row r="792" spans="2:9" x14ac:dyDescent="0.35">
      <c r="C792" s="11"/>
      <c r="D792" s="11"/>
      <c r="E792" s="11"/>
      <c r="F792" s="11"/>
      <c r="G792" s="11"/>
      <c r="H792" s="11"/>
      <c r="I792" s="11"/>
    </row>
    <row r="793" spans="2:9" x14ac:dyDescent="0.35">
      <c r="B793" s="2" t="s">
        <v>476</v>
      </c>
      <c r="C793" s="11"/>
      <c r="D793" s="11"/>
      <c r="E793" s="11"/>
      <c r="F793" s="11"/>
      <c r="G793" s="11"/>
      <c r="H793" s="11"/>
      <c r="I793" s="11"/>
    </row>
    <row r="794" spans="2:9" x14ac:dyDescent="0.35">
      <c r="B794" s="20" t="s">
        <v>26</v>
      </c>
      <c r="C794" s="11"/>
      <c r="D794" s="11"/>
      <c r="E794" s="11"/>
      <c r="F794" s="11"/>
      <c r="G794" s="11"/>
      <c r="H794" s="11"/>
      <c r="I794" s="11"/>
    </row>
    <row r="795" spans="2:9" x14ac:dyDescent="0.35">
      <c r="B795" t="s">
        <v>468</v>
      </c>
      <c r="C795" s="11">
        <v>0.103774968928201</v>
      </c>
      <c r="D795" s="11">
        <v>6.6410975878034004E-2</v>
      </c>
      <c r="E795" s="11">
        <v>4.41844115975705E-2</v>
      </c>
      <c r="F795" s="11">
        <v>1.9230117772297502E-2</v>
      </c>
      <c r="G795" s="11">
        <v>0.24402372201219</v>
      </c>
      <c r="H795" s="11">
        <v>0.35126209177645801</v>
      </c>
      <c r="I795" s="11">
        <v>7.2808516112110602E-2</v>
      </c>
    </row>
    <row r="796" spans="2:9" x14ac:dyDescent="0.35">
      <c r="B796" t="s">
        <v>40</v>
      </c>
      <c r="C796" s="11">
        <v>9.1197593359596804E-2</v>
      </c>
      <c r="D796" s="11">
        <v>6.6598036781788605E-2</v>
      </c>
      <c r="E796" s="11">
        <v>5.2815149201650903E-2</v>
      </c>
      <c r="F796" s="11">
        <v>8.4207257171630707E-3</v>
      </c>
      <c r="G796" s="11">
        <v>0.15913683634627801</v>
      </c>
      <c r="H796" s="11">
        <v>0.167241088707755</v>
      </c>
      <c r="I796" s="11">
        <v>0.14817411509829601</v>
      </c>
    </row>
    <row r="797" spans="2:9" x14ac:dyDescent="0.35">
      <c r="B797" t="s">
        <v>341</v>
      </c>
      <c r="C797" s="11">
        <v>0.20061116244089999</v>
      </c>
      <c r="D797" s="11">
        <v>0.12756839421409899</v>
      </c>
      <c r="E797" s="11">
        <v>0.11095155242048101</v>
      </c>
      <c r="F797" s="11">
        <v>1.9109670339790399E-2</v>
      </c>
      <c r="G797" s="11">
        <v>0.192101488569239</v>
      </c>
      <c r="H797" s="11">
        <v>0.38210843633453601</v>
      </c>
      <c r="I797" s="11">
        <v>0.45654004451410002</v>
      </c>
    </row>
    <row r="798" spans="2:9" x14ac:dyDescent="0.35">
      <c r="B798" t="s">
        <v>42</v>
      </c>
      <c r="C798" s="11">
        <v>0.17852565616493599</v>
      </c>
      <c r="D798" s="11">
        <v>0.26850284456507201</v>
      </c>
      <c r="E798" s="11">
        <v>0.205244749676884</v>
      </c>
      <c r="F798" s="11">
        <v>0.12143658290898</v>
      </c>
      <c r="G798" s="11">
        <v>0.15358844661780499</v>
      </c>
      <c r="H798" s="11">
        <v>5.78329863402995E-2</v>
      </c>
      <c r="I798" s="11">
        <v>0.19432541964821501</v>
      </c>
    </row>
    <row r="799" spans="2:9" x14ac:dyDescent="0.35">
      <c r="B799" t="s">
        <v>469</v>
      </c>
      <c r="C799" s="11">
        <v>0.425890619106366</v>
      </c>
      <c r="D799" s="11">
        <v>0.47091974856100599</v>
      </c>
      <c r="E799" s="11">
        <v>0.58680413710341395</v>
      </c>
      <c r="F799" s="11">
        <v>0.83180290326176898</v>
      </c>
      <c r="G799" s="11">
        <v>0.25114950645448803</v>
      </c>
      <c r="H799" s="11">
        <v>4.1555396840951601E-2</v>
      </c>
      <c r="I799" s="11">
        <v>0.12815190462727799</v>
      </c>
    </row>
    <row r="800" spans="2:9" x14ac:dyDescent="0.35">
      <c r="C800" s="11"/>
      <c r="D800" s="11"/>
      <c r="E800" s="11"/>
      <c r="F800" s="11"/>
      <c r="G800" s="11"/>
      <c r="H800" s="11"/>
      <c r="I800" s="11"/>
    </row>
    <row r="801" spans="2:9" x14ac:dyDescent="0.35">
      <c r="B801" s="2" t="s">
        <v>477</v>
      </c>
      <c r="C801" s="11"/>
      <c r="D801" s="11"/>
      <c r="E801" s="11"/>
      <c r="F801" s="11"/>
      <c r="G801" s="11"/>
      <c r="H801" s="11"/>
      <c r="I801" s="11"/>
    </row>
    <row r="802" spans="2:9" x14ac:dyDescent="0.35">
      <c r="B802" s="20" t="s">
        <v>26</v>
      </c>
      <c r="C802" s="11"/>
      <c r="D802" s="11"/>
      <c r="E802" s="11"/>
      <c r="F802" s="11"/>
      <c r="G802" s="11"/>
      <c r="H802" s="11"/>
      <c r="I802" s="11"/>
    </row>
    <row r="803" spans="2:9" x14ac:dyDescent="0.35">
      <c r="B803" t="s">
        <v>343</v>
      </c>
      <c r="C803" s="11">
        <v>8.1034521523346906E-2</v>
      </c>
      <c r="D803" s="11">
        <v>2.64253887429639E-2</v>
      </c>
      <c r="E803" s="11">
        <v>3.1345125622202999E-2</v>
      </c>
      <c r="F803" s="11">
        <v>4.9932138578259603E-3</v>
      </c>
      <c r="G803" s="11">
        <v>0.15334671940081099</v>
      </c>
      <c r="H803" s="11">
        <v>0.43441638958737799</v>
      </c>
      <c r="I803" s="11">
        <v>5.4962573519449602E-2</v>
      </c>
    </row>
    <row r="804" spans="2:9" x14ac:dyDescent="0.35">
      <c r="B804" t="s">
        <v>40</v>
      </c>
      <c r="C804" s="11">
        <v>8.9375282036250697E-2</v>
      </c>
      <c r="D804" s="11">
        <v>7.6417590593627793E-2</v>
      </c>
      <c r="E804" s="11">
        <v>0.10075217909685601</v>
      </c>
      <c r="F804" s="11">
        <v>7.4841544542595603E-3</v>
      </c>
      <c r="G804" s="11">
        <v>0.117022505995271</v>
      </c>
      <c r="H804" s="11">
        <v>0.21469212470120799</v>
      </c>
      <c r="I804" s="11">
        <v>9.7351658588869003E-2</v>
      </c>
    </row>
    <row r="805" spans="2:9" x14ac:dyDescent="0.35">
      <c r="B805" t="s">
        <v>341</v>
      </c>
      <c r="C805" s="11">
        <v>0.26746490014067198</v>
      </c>
      <c r="D805" s="11">
        <v>0.221823763750363</v>
      </c>
      <c r="E805" s="11">
        <v>0.25382969854596299</v>
      </c>
      <c r="F805" s="11">
        <v>6.1487038159394103E-2</v>
      </c>
      <c r="G805" s="11">
        <v>0.24252146419361101</v>
      </c>
      <c r="H805" s="11">
        <v>0.287320822192069</v>
      </c>
      <c r="I805" s="11">
        <v>0.52621550440702802</v>
      </c>
    </row>
    <row r="806" spans="2:9" x14ac:dyDescent="0.35">
      <c r="B806" t="s">
        <v>42</v>
      </c>
      <c r="C806" s="11">
        <v>0.27631962479258998</v>
      </c>
      <c r="D806" s="11">
        <v>0.36327834853493102</v>
      </c>
      <c r="E806" s="11">
        <v>0.35008308921006298</v>
      </c>
      <c r="F806" s="11">
        <v>0.26077884184427003</v>
      </c>
      <c r="G806" s="11">
        <v>0.24564808958679399</v>
      </c>
      <c r="H806" s="11">
        <v>4.8203012385157097E-2</v>
      </c>
      <c r="I806" s="11">
        <v>0.25738693567337401</v>
      </c>
    </row>
    <row r="807" spans="2:9" x14ac:dyDescent="0.35">
      <c r="B807" t="s">
        <v>344</v>
      </c>
      <c r="C807" s="11">
        <v>0.28580567150713998</v>
      </c>
      <c r="D807" s="11">
        <v>0.312054908378114</v>
      </c>
      <c r="E807" s="11">
        <v>0.26398990752491502</v>
      </c>
      <c r="F807" s="11">
        <v>0.66525675168425003</v>
      </c>
      <c r="G807" s="11">
        <v>0.24146122082351301</v>
      </c>
      <c r="H807" s="11">
        <v>1.5367651134188001E-2</v>
      </c>
      <c r="I807" s="11">
        <v>6.4083327811278804E-2</v>
      </c>
    </row>
    <row r="808" spans="2:9" x14ac:dyDescent="0.35">
      <c r="C808" s="11"/>
      <c r="D808" s="11"/>
      <c r="E808" s="11"/>
      <c r="F808" s="11"/>
      <c r="G808" s="11"/>
      <c r="H808" s="11"/>
      <c r="I808" s="11"/>
    </row>
    <row r="809" spans="2:9" x14ac:dyDescent="0.35">
      <c r="B809" s="2" t="s">
        <v>478</v>
      </c>
      <c r="C809" s="11"/>
      <c r="D809" s="11"/>
      <c r="E809" s="11"/>
      <c r="F809" s="11"/>
      <c r="G809" s="11"/>
      <c r="H809" s="11"/>
      <c r="I809" s="11"/>
    </row>
    <row r="810" spans="2:9" x14ac:dyDescent="0.35">
      <c r="B810" s="20" t="s">
        <v>26</v>
      </c>
      <c r="C810" s="11"/>
      <c r="D810" s="11"/>
      <c r="E810" s="11"/>
      <c r="F810" s="11"/>
      <c r="G810" s="11"/>
      <c r="H810" s="11"/>
      <c r="I810" s="11"/>
    </row>
    <row r="811" spans="2:9" x14ac:dyDescent="0.35">
      <c r="B811" t="s">
        <v>470</v>
      </c>
      <c r="C811" s="11">
        <v>0.16414439624858301</v>
      </c>
      <c r="D811" s="11">
        <v>0.148206771119122</v>
      </c>
      <c r="E811" s="11">
        <v>4.1422944392729998E-2</v>
      </c>
      <c r="F811" s="11">
        <v>0.41411050367471602</v>
      </c>
      <c r="G811" s="11">
        <v>0.28462810725009702</v>
      </c>
      <c r="H811" s="11">
        <v>8.2430221324537607E-3</v>
      </c>
      <c r="I811" s="11">
        <v>3.2999841152215298E-2</v>
      </c>
    </row>
    <row r="812" spans="2:9" x14ac:dyDescent="0.35">
      <c r="B812" t="s">
        <v>40</v>
      </c>
      <c r="C812" s="11">
        <v>0.25877531668818099</v>
      </c>
      <c r="D812" s="11">
        <v>0.33267986335030397</v>
      </c>
      <c r="E812" s="11">
        <v>0.24345082924712599</v>
      </c>
      <c r="F812" s="11">
        <v>0.44801972363866799</v>
      </c>
      <c r="G812" s="11">
        <v>0.235785816289793</v>
      </c>
      <c r="H812" s="11">
        <v>3.4352321947566197E-2</v>
      </c>
      <c r="I812" s="11">
        <v>0.13536230549941</v>
      </c>
    </row>
    <row r="813" spans="2:9" x14ac:dyDescent="0.35">
      <c r="B813" t="s">
        <v>341</v>
      </c>
      <c r="C813" s="11">
        <v>0.375425620461179</v>
      </c>
      <c r="D813" s="11">
        <v>0.416337045794692</v>
      </c>
      <c r="E813" s="11">
        <v>0.48551445634046603</v>
      </c>
      <c r="F813" s="11">
        <v>0.113953288464198</v>
      </c>
      <c r="G813" s="11">
        <v>0.26569343587468303</v>
      </c>
      <c r="H813" s="11">
        <v>0.15449118223057601</v>
      </c>
      <c r="I813" s="11">
        <v>0.65016912363208001</v>
      </c>
    </row>
    <row r="814" spans="2:9" x14ac:dyDescent="0.35">
      <c r="B814" t="s">
        <v>42</v>
      </c>
      <c r="C814" s="11">
        <v>0.11336134571198</v>
      </c>
      <c r="D814" s="11">
        <v>8.3044387510761694E-2</v>
      </c>
      <c r="E814" s="11">
        <v>0.15001348843086401</v>
      </c>
      <c r="F814" s="11">
        <v>1.62234039966252E-2</v>
      </c>
      <c r="G814" s="11">
        <v>0.123496874641789</v>
      </c>
      <c r="H814" s="11">
        <v>0.25205069695339299</v>
      </c>
      <c r="I814" s="11">
        <v>0.13428827240369201</v>
      </c>
    </row>
    <row r="815" spans="2:9" x14ac:dyDescent="0.35">
      <c r="B815" t="s">
        <v>471</v>
      </c>
      <c r="C815" s="11">
        <v>8.8293320890076799E-2</v>
      </c>
      <c r="D815" s="11">
        <v>1.97319322251212E-2</v>
      </c>
      <c r="E815" s="11">
        <v>7.9598281588815004E-2</v>
      </c>
      <c r="F815" s="11">
        <v>7.6930802257926204E-3</v>
      </c>
      <c r="G815" s="11">
        <v>9.0395765943637296E-2</v>
      </c>
      <c r="H815" s="11">
        <v>0.55086277673601103</v>
      </c>
      <c r="I815" s="11">
        <v>4.7180457312603299E-2</v>
      </c>
    </row>
    <row r="816" spans="2:9" x14ac:dyDescent="0.35">
      <c r="C816" s="11"/>
      <c r="D816" s="11"/>
      <c r="E816" s="11"/>
      <c r="F816" s="11"/>
      <c r="G816" s="11"/>
      <c r="H816" s="11"/>
      <c r="I816" s="11"/>
    </row>
    <row r="817" spans="2:9" x14ac:dyDescent="0.35">
      <c r="B817" s="2" t="s">
        <v>479</v>
      </c>
      <c r="C817" s="11"/>
      <c r="D817" s="11"/>
      <c r="E817" s="11"/>
      <c r="F817" s="11"/>
      <c r="G817" s="11"/>
      <c r="H817" s="11"/>
      <c r="I817" s="11"/>
    </row>
    <row r="818" spans="2:9" x14ac:dyDescent="0.35">
      <c r="B818" s="20" t="s">
        <v>26</v>
      </c>
      <c r="C818" s="11"/>
      <c r="D818" s="11"/>
      <c r="E818" s="11"/>
      <c r="F818" s="11"/>
      <c r="G818" s="11"/>
      <c r="H818" s="11"/>
      <c r="I818" s="11"/>
    </row>
    <row r="819" spans="2:9" x14ac:dyDescent="0.35">
      <c r="B819" t="s">
        <v>472</v>
      </c>
      <c r="C819" s="11">
        <v>0.113262470580812</v>
      </c>
      <c r="D819" s="11">
        <v>4.6461535485061503E-2</v>
      </c>
      <c r="E819" s="11">
        <v>0.115553173051816</v>
      </c>
      <c r="F819" s="11">
        <v>3.4511739782940101E-3</v>
      </c>
      <c r="G819" s="11">
        <v>0.13773257725001001</v>
      </c>
      <c r="H819" s="11">
        <v>0.62107979776291899</v>
      </c>
      <c r="I819" s="11">
        <v>5.3414168146973202E-2</v>
      </c>
    </row>
    <row r="820" spans="2:9" x14ac:dyDescent="0.35">
      <c r="B820" t="s">
        <v>40</v>
      </c>
      <c r="C820" s="11">
        <v>0.12796239075444499</v>
      </c>
      <c r="D820" s="11">
        <v>0.10726500442468299</v>
      </c>
      <c r="E820" s="11">
        <v>0.226098330497077</v>
      </c>
      <c r="F820" s="11">
        <v>6.9686411503828904E-3</v>
      </c>
      <c r="G820" s="11">
        <v>0.104454674893904</v>
      </c>
      <c r="H820" s="11">
        <v>0.21913263199629701</v>
      </c>
      <c r="I820" s="11">
        <v>0.14768142091441999</v>
      </c>
    </row>
    <row r="821" spans="2:9" x14ac:dyDescent="0.35">
      <c r="B821" t="s">
        <v>341</v>
      </c>
      <c r="C821" s="11">
        <v>0.37280877474174401</v>
      </c>
      <c r="D821" s="11">
        <v>0.42737456137016899</v>
      </c>
      <c r="E821" s="11">
        <v>0.47304654255873801</v>
      </c>
      <c r="F821" s="11">
        <v>0.12671536960006699</v>
      </c>
      <c r="G821" s="11">
        <v>0.30280478236297798</v>
      </c>
      <c r="H821" s="11">
        <v>0.14051771007123401</v>
      </c>
      <c r="I821" s="11">
        <v>0.60596154550589199</v>
      </c>
    </row>
    <row r="822" spans="2:9" x14ac:dyDescent="0.35">
      <c r="B822" t="s">
        <v>42</v>
      </c>
      <c r="C822" s="11">
        <v>0.25507073021819099</v>
      </c>
      <c r="D822" s="11">
        <v>0.31411590214944302</v>
      </c>
      <c r="E822" s="11">
        <v>0.17275579003778199</v>
      </c>
      <c r="F822" s="11">
        <v>0.50146160195964595</v>
      </c>
      <c r="G822" s="11">
        <v>0.233946613612974</v>
      </c>
      <c r="H822" s="11">
        <v>1.1691684974917601E-2</v>
      </c>
      <c r="I822" s="11">
        <v>0.16087870957575801</v>
      </c>
    </row>
    <row r="823" spans="2:9" x14ac:dyDescent="0.35">
      <c r="B823" t="s">
        <v>473</v>
      </c>
      <c r="C823" s="11">
        <v>0.130895633704808</v>
      </c>
      <c r="D823" s="11">
        <v>0.10478299657064299</v>
      </c>
      <c r="E823" s="11">
        <v>1.25461638545866E-2</v>
      </c>
      <c r="F823" s="11">
        <v>0.36140321331160902</v>
      </c>
      <c r="G823" s="11">
        <v>0.22106135188013401</v>
      </c>
      <c r="H823" s="11">
        <v>7.5781751946324902E-3</v>
      </c>
      <c r="I823" s="11">
        <v>3.2064155856956399E-2</v>
      </c>
    </row>
    <row r="824" spans="2:9" x14ac:dyDescent="0.35">
      <c r="C824" s="11"/>
      <c r="D824" s="11"/>
      <c r="E824" s="11"/>
      <c r="F824" s="11"/>
      <c r="G824" s="11"/>
      <c r="H824" s="11"/>
      <c r="I824" s="11"/>
    </row>
    <row r="825" spans="2:9" x14ac:dyDescent="0.35">
      <c r="B825" s="2" t="s">
        <v>480</v>
      </c>
      <c r="C825" s="11"/>
      <c r="D825" s="11"/>
      <c r="E825" s="11"/>
      <c r="F825" s="11"/>
      <c r="G825" s="11"/>
      <c r="H825" s="11"/>
      <c r="I825" s="11"/>
    </row>
    <row r="826" spans="2:9" x14ac:dyDescent="0.35">
      <c r="B826" s="20" t="s">
        <v>26</v>
      </c>
      <c r="C826" s="11"/>
      <c r="D826" s="11"/>
      <c r="E826" s="11"/>
      <c r="F826" s="11"/>
      <c r="G826" s="11"/>
      <c r="H826" s="11"/>
      <c r="I826" s="11"/>
    </row>
    <row r="827" spans="2:9" x14ac:dyDescent="0.35">
      <c r="B827" t="s">
        <v>345</v>
      </c>
      <c r="C827" s="11">
        <v>0.231629458458642</v>
      </c>
      <c r="D827" s="11">
        <v>0.202360009882151</v>
      </c>
      <c r="E827" s="11">
        <v>0.28270458196503301</v>
      </c>
      <c r="F827" s="11">
        <v>0.39972899696033098</v>
      </c>
      <c r="G827" s="11">
        <v>0.27890953439923799</v>
      </c>
      <c r="H827" s="11">
        <v>5.9189976659091398E-2</v>
      </c>
      <c r="I827" s="11">
        <v>8.3409256776259794E-2</v>
      </c>
    </row>
    <row r="828" spans="2:9" x14ac:dyDescent="0.35">
      <c r="B828" t="s">
        <v>40</v>
      </c>
      <c r="C828" s="11">
        <v>0.207785024138743</v>
      </c>
      <c r="D828" s="11">
        <v>0.22080562047889099</v>
      </c>
      <c r="E828" s="11">
        <v>0.279994979136378</v>
      </c>
      <c r="F828" s="11">
        <v>0.242027614000768</v>
      </c>
      <c r="G828" s="11">
        <v>0.18439291000751001</v>
      </c>
      <c r="H828" s="11">
        <v>5.8175545824455797E-2</v>
      </c>
      <c r="I828" s="11">
        <v>0.17149624584784801</v>
      </c>
    </row>
    <row r="829" spans="2:9" x14ac:dyDescent="0.35">
      <c r="B829" t="s">
        <v>341</v>
      </c>
      <c r="C829" s="11">
        <v>0.28250104648534902</v>
      </c>
      <c r="D829" s="11">
        <v>0.29886842196715602</v>
      </c>
      <c r="E829" s="11">
        <v>0.20761210407136299</v>
      </c>
      <c r="F829" s="11">
        <v>0.15369680299970101</v>
      </c>
      <c r="G829" s="11">
        <v>0.21039309744585799</v>
      </c>
      <c r="H829" s="11">
        <v>0.31422352549904398</v>
      </c>
      <c r="I829" s="11">
        <v>0.50186555620384399</v>
      </c>
    </row>
    <row r="830" spans="2:9" x14ac:dyDescent="0.35">
      <c r="B830" t="s">
        <v>42</v>
      </c>
      <c r="C830" s="11">
        <v>0.13110483142812901</v>
      </c>
      <c r="D830" s="11">
        <v>0.13920905944404999</v>
      </c>
      <c r="E830" s="11">
        <v>0.10301987257942501</v>
      </c>
      <c r="F830" s="11">
        <v>8.9254453731124297E-2</v>
      </c>
      <c r="G830" s="11">
        <v>0.14885157394434001</v>
      </c>
      <c r="H830" s="11">
        <v>0.19854117396384899</v>
      </c>
      <c r="I830" s="11">
        <v>0.15069943191578899</v>
      </c>
    </row>
    <row r="831" spans="2:9" x14ac:dyDescent="0.35">
      <c r="B831" t="s">
        <v>346</v>
      </c>
      <c r="C831" s="11">
        <v>0.146979639489136</v>
      </c>
      <c r="D831" s="11">
        <v>0.13875688822775101</v>
      </c>
      <c r="E831" s="11">
        <v>0.12666846224780101</v>
      </c>
      <c r="F831" s="11">
        <v>0.115292132308076</v>
      </c>
      <c r="G831" s="11">
        <v>0.177452884203054</v>
      </c>
      <c r="H831" s="11">
        <v>0.36986977805355897</v>
      </c>
      <c r="I831" s="11">
        <v>9.2529509256258996E-2</v>
      </c>
    </row>
    <row r="832" spans="2:9" x14ac:dyDescent="0.35">
      <c r="C832" s="11"/>
      <c r="D832" s="11"/>
      <c r="E832" s="11"/>
      <c r="F832" s="11"/>
      <c r="G832" s="11"/>
      <c r="H832" s="11"/>
      <c r="I832" s="11"/>
    </row>
    <row r="833" spans="2:9" x14ac:dyDescent="0.35">
      <c r="B833" s="2" t="s">
        <v>481</v>
      </c>
      <c r="C833" s="11"/>
      <c r="D833" s="11"/>
      <c r="E833" s="11"/>
      <c r="F833" s="11"/>
      <c r="G833" s="11"/>
      <c r="H833" s="11"/>
      <c r="I833" s="11"/>
    </row>
    <row r="834" spans="2:9" x14ac:dyDescent="0.35">
      <c r="B834" s="20" t="s">
        <v>26</v>
      </c>
      <c r="C834" s="11"/>
      <c r="D834" s="11"/>
      <c r="E834" s="11"/>
      <c r="F834" s="11"/>
      <c r="G834" s="11"/>
      <c r="H834" s="11"/>
      <c r="I834" s="11"/>
    </row>
    <row r="835" spans="2:9" x14ac:dyDescent="0.35">
      <c r="B835" t="s">
        <v>347</v>
      </c>
      <c r="C835" s="11">
        <v>0.39868537946330301</v>
      </c>
      <c r="D835" s="11">
        <v>0.44474557750458299</v>
      </c>
      <c r="E835" s="11">
        <v>0.47296084272125399</v>
      </c>
      <c r="F835" s="11">
        <v>0.70821436866436904</v>
      </c>
      <c r="G835" s="11">
        <v>0.34458940322953702</v>
      </c>
      <c r="H835" s="11">
        <v>0.118890198267457</v>
      </c>
      <c r="I835" s="11">
        <v>0.144690284658583</v>
      </c>
    </row>
    <row r="836" spans="2:9" x14ac:dyDescent="0.35">
      <c r="B836" t="s">
        <v>40</v>
      </c>
      <c r="C836" s="11">
        <v>0.25592627690455699</v>
      </c>
      <c r="D836" s="11">
        <v>0.319047119457252</v>
      </c>
      <c r="E836" s="11">
        <v>0.32255632160243802</v>
      </c>
      <c r="F836" s="11">
        <v>0.21324784639177299</v>
      </c>
      <c r="G836" s="11">
        <v>0.17809099485618801</v>
      </c>
      <c r="H836" s="11">
        <v>0.151334092949438</v>
      </c>
      <c r="I836" s="11">
        <v>0.27560572254676802</v>
      </c>
    </row>
    <row r="837" spans="2:9" x14ac:dyDescent="0.35">
      <c r="B837" t="s">
        <v>341</v>
      </c>
      <c r="C837" s="11">
        <v>0.222730221273884</v>
      </c>
      <c r="D837" s="11">
        <v>0.16259908624612601</v>
      </c>
      <c r="E837" s="11">
        <v>0.13033282843046601</v>
      </c>
      <c r="F837" s="11">
        <v>6.3194888729815699E-2</v>
      </c>
      <c r="G837" s="11">
        <v>0.23412754535320901</v>
      </c>
      <c r="H837" s="11">
        <v>0.397868084405199</v>
      </c>
      <c r="I837" s="11">
        <v>0.437123561131389</v>
      </c>
    </row>
    <row r="838" spans="2:9" x14ac:dyDescent="0.35">
      <c r="B838" t="s">
        <v>42</v>
      </c>
      <c r="C838" s="11">
        <v>6.6090081662086603E-2</v>
      </c>
      <c r="D838" s="11">
        <v>4.3422625647410298E-2</v>
      </c>
      <c r="E838" s="11">
        <v>4.2775891778488902E-2</v>
      </c>
      <c r="F838" s="11">
        <v>1.1518366558521301E-2</v>
      </c>
      <c r="G838" s="11">
        <v>0.12653245705281099</v>
      </c>
      <c r="H838" s="11">
        <v>9.9890395173177202E-2</v>
      </c>
      <c r="I838" s="11">
        <v>0.102522002510196</v>
      </c>
    </row>
    <row r="839" spans="2:9" x14ac:dyDescent="0.35">
      <c r="B839" t="s">
        <v>348</v>
      </c>
      <c r="C839" s="11">
        <v>5.6568040696169698E-2</v>
      </c>
      <c r="D839" s="11">
        <v>3.0185591144629102E-2</v>
      </c>
      <c r="E839" s="11">
        <v>3.1374115467353997E-2</v>
      </c>
      <c r="F839" s="11">
        <v>3.82452965552185E-3</v>
      </c>
      <c r="G839" s="11">
        <v>0.116659599508255</v>
      </c>
      <c r="H839" s="11">
        <v>0.232017229204728</v>
      </c>
      <c r="I839" s="11">
        <v>4.0058429153063603E-2</v>
      </c>
    </row>
    <row r="840" spans="2:9" x14ac:dyDescent="0.35">
      <c r="C840" s="11"/>
      <c r="D840" s="11"/>
      <c r="E840" s="11"/>
      <c r="F840" s="11"/>
      <c r="G840" s="11"/>
      <c r="H840" s="11"/>
      <c r="I840" s="11"/>
    </row>
    <row r="841" spans="2:9" x14ac:dyDescent="0.35">
      <c r="B841" s="2" t="s">
        <v>370</v>
      </c>
      <c r="C841" s="11"/>
      <c r="D841" s="11"/>
      <c r="E841" s="11"/>
      <c r="F841" s="11"/>
      <c r="G841" s="11"/>
      <c r="H841" s="11"/>
      <c r="I841" s="11"/>
    </row>
    <row r="842" spans="2:9" x14ac:dyDescent="0.35">
      <c r="B842" s="20" t="s">
        <v>26</v>
      </c>
      <c r="C842" s="11"/>
      <c r="D842" s="11"/>
      <c r="E842" s="11"/>
      <c r="F842" s="11"/>
      <c r="G842" s="11"/>
      <c r="H842" s="11"/>
      <c r="I842" s="11"/>
    </row>
    <row r="843" spans="2:9" x14ac:dyDescent="0.35">
      <c r="B843" t="s">
        <v>365</v>
      </c>
      <c r="C843" s="11">
        <v>0.15722073843339299</v>
      </c>
      <c r="D843" s="11">
        <v>0.173351515006511</v>
      </c>
      <c r="E843" s="11">
        <v>0.13316383489636199</v>
      </c>
      <c r="F843" s="11">
        <v>9.3881854370901699E-2</v>
      </c>
      <c r="G843" s="11">
        <v>0.151419658909898</v>
      </c>
      <c r="H843" s="11">
        <v>0.41830327256347999</v>
      </c>
      <c r="I843" s="11">
        <v>0.126167711941544</v>
      </c>
    </row>
    <row r="844" spans="2:9" x14ac:dyDescent="0.35">
      <c r="B844" t="s">
        <v>366</v>
      </c>
      <c r="C844" s="11">
        <v>0.27902396541174002</v>
      </c>
      <c r="D844" s="11">
        <v>0.326573654897302</v>
      </c>
      <c r="E844" s="11">
        <v>0.31733051884601099</v>
      </c>
      <c r="F844" s="11">
        <v>0.28903025866969501</v>
      </c>
      <c r="G844" s="11">
        <v>0.17937947932186801</v>
      </c>
      <c r="H844" s="11">
        <v>0.26248846790723002</v>
      </c>
      <c r="I844" s="11">
        <v>0.27031551900114997</v>
      </c>
    </row>
    <row r="845" spans="2:9" x14ac:dyDescent="0.35">
      <c r="B845" t="s">
        <v>367</v>
      </c>
      <c r="C845" s="11">
        <v>0.38988060522088103</v>
      </c>
      <c r="D845" s="11">
        <v>0.380472779449674</v>
      </c>
      <c r="E845" s="11">
        <v>0.44246666025329101</v>
      </c>
      <c r="F845" s="11">
        <v>0.453410199352906</v>
      </c>
      <c r="G845" s="11">
        <v>0.37788127989248599</v>
      </c>
      <c r="H845" s="11">
        <v>0.21824974743654499</v>
      </c>
      <c r="I845" s="11">
        <v>0.36480869062858301</v>
      </c>
    </row>
    <row r="846" spans="2:9" x14ac:dyDescent="0.35">
      <c r="B846" t="s">
        <v>368</v>
      </c>
      <c r="C846" s="11">
        <v>8.8621967171717497E-2</v>
      </c>
      <c r="D846" s="11">
        <v>5.6908992729362E-2</v>
      </c>
      <c r="E846" s="11">
        <v>5.6708486253918E-2</v>
      </c>
      <c r="F846" s="11">
        <v>9.7517743809236695E-2</v>
      </c>
      <c r="G846" s="11">
        <v>0.25029359335971602</v>
      </c>
      <c r="H846" s="11">
        <v>2.5456648159365301E-2</v>
      </c>
      <c r="I846" s="11">
        <v>4.5942797057768499E-2</v>
      </c>
    </row>
    <row r="847" spans="2:9" x14ac:dyDescent="0.35">
      <c r="B847" t="s">
        <v>49</v>
      </c>
      <c r="C847" s="11">
        <v>8.5252723762268501E-2</v>
      </c>
      <c r="D847" s="11">
        <v>6.2693057917150602E-2</v>
      </c>
      <c r="E847" s="11">
        <v>5.0330499750418402E-2</v>
      </c>
      <c r="F847" s="11">
        <v>6.6159943797260007E-2</v>
      </c>
      <c r="G847" s="11">
        <v>4.1025988516031002E-2</v>
      </c>
      <c r="H847" s="11">
        <v>7.55018639333805E-2</v>
      </c>
      <c r="I847" s="11">
        <v>0.192765281370954</v>
      </c>
    </row>
    <row r="848" spans="2:9" x14ac:dyDescent="0.35">
      <c r="C848" s="11"/>
      <c r="D848" s="11"/>
      <c r="E848" s="11"/>
      <c r="F848" s="11"/>
      <c r="G848" s="11"/>
      <c r="H848" s="11"/>
      <c r="I848" s="11"/>
    </row>
    <row r="849" spans="2:9" x14ac:dyDescent="0.35">
      <c r="B849" s="2" t="s">
        <v>371</v>
      </c>
      <c r="C849" s="11"/>
      <c r="D849" s="11"/>
      <c r="E849" s="11"/>
      <c r="F849" s="11"/>
      <c r="G849" s="11"/>
      <c r="H849" s="11"/>
      <c r="I849" s="11"/>
    </row>
    <row r="850" spans="2:9" x14ac:dyDescent="0.35">
      <c r="B850" s="20" t="s">
        <v>26</v>
      </c>
      <c r="C850" s="11"/>
      <c r="D850" s="11"/>
      <c r="E850" s="11"/>
      <c r="F850" s="11"/>
      <c r="G850" s="11"/>
      <c r="H850" s="11"/>
      <c r="I850" s="11"/>
    </row>
    <row r="851" spans="2:9" x14ac:dyDescent="0.35">
      <c r="B851" t="s">
        <v>365</v>
      </c>
      <c r="C851" s="11">
        <v>8.7702400357706697E-2</v>
      </c>
      <c r="D851" s="11">
        <v>7.0684788223147998E-2</v>
      </c>
      <c r="E851" s="11">
        <v>4.4938770331567297E-2</v>
      </c>
      <c r="F851" s="11">
        <v>3.4737372181697597E-2</v>
      </c>
      <c r="G851" s="11">
        <v>0.119359609246589</v>
      </c>
      <c r="H851" s="11">
        <v>0.29997702741754101</v>
      </c>
      <c r="I851" s="11">
        <v>8.6029293091551301E-2</v>
      </c>
    </row>
    <row r="852" spans="2:9" x14ac:dyDescent="0.35">
      <c r="B852" t="s">
        <v>366</v>
      </c>
      <c r="C852" s="11">
        <v>0.17673913012115899</v>
      </c>
      <c r="D852" s="11">
        <v>0.21683672667052201</v>
      </c>
      <c r="E852" s="11">
        <v>0.152136147487443</v>
      </c>
      <c r="F852" s="11">
        <v>0.14210451902249399</v>
      </c>
      <c r="G852" s="11">
        <v>0.15288039663863501</v>
      </c>
      <c r="H852" s="11">
        <v>0.27702749346976902</v>
      </c>
      <c r="I852" s="11">
        <v>0.175259248945239</v>
      </c>
    </row>
    <row r="853" spans="2:9" x14ac:dyDescent="0.35">
      <c r="B853" t="s">
        <v>367</v>
      </c>
      <c r="C853" s="11">
        <v>0.48537041062930403</v>
      </c>
      <c r="D853" s="11">
        <v>0.51928897932017504</v>
      </c>
      <c r="E853" s="11">
        <v>0.56281616584740402</v>
      </c>
      <c r="F853" s="11">
        <v>0.537105576101087</v>
      </c>
      <c r="G853" s="11">
        <v>0.43275382412312902</v>
      </c>
      <c r="H853" s="11">
        <v>0.28150782743863501</v>
      </c>
      <c r="I853" s="11">
        <v>0.45207173071756601</v>
      </c>
    </row>
    <row r="854" spans="2:9" x14ac:dyDescent="0.35">
      <c r="B854" t="s">
        <v>368</v>
      </c>
      <c r="C854" s="11">
        <v>0.18066648377581199</v>
      </c>
      <c r="D854" s="11">
        <v>0.14441343896545</v>
      </c>
      <c r="E854" s="11">
        <v>0.20829469765630301</v>
      </c>
      <c r="F854" s="11">
        <v>0.239971932816165</v>
      </c>
      <c r="G854" s="11">
        <v>0.26822862357689797</v>
      </c>
      <c r="H854" s="11">
        <v>6.8228660620294507E-2</v>
      </c>
      <c r="I854" s="11">
        <v>0.110874958945248</v>
      </c>
    </row>
    <row r="855" spans="2:9" x14ac:dyDescent="0.35">
      <c r="B855" t="s">
        <v>49</v>
      </c>
      <c r="C855" s="11">
        <v>6.9521575116017906E-2</v>
      </c>
      <c r="D855" s="11">
        <v>4.8776066820704699E-2</v>
      </c>
      <c r="E855" s="11">
        <v>3.1814218677282499E-2</v>
      </c>
      <c r="F855" s="11">
        <v>4.6080599878556297E-2</v>
      </c>
      <c r="G855" s="11">
        <v>2.6777546414748998E-2</v>
      </c>
      <c r="H855" s="11">
        <v>7.3258991053760297E-2</v>
      </c>
      <c r="I855" s="11">
        <v>0.175764768300395</v>
      </c>
    </row>
    <row r="856" spans="2:9" x14ac:dyDescent="0.35">
      <c r="C856" s="11"/>
      <c r="D856" s="11"/>
      <c r="E856" s="11"/>
      <c r="F856" s="11"/>
      <c r="G856" s="11"/>
      <c r="H856" s="11"/>
      <c r="I856" s="11"/>
    </row>
    <row r="857" spans="2:9" x14ac:dyDescent="0.35">
      <c r="B857" s="2" t="s">
        <v>372</v>
      </c>
      <c r="C857" s="11"/>
      <c r="D857" s="11"/>
      <c r="E857" s="11"/>
      <c r="F857" s="11"/>
      <c r="G857" s="11"/>
      <c r="H857" s="11"/>
      <c r="I857" s="11"/>
    </row>
    <row r="858" spans="2:9" x14ac:dyDescent="0.35">
      <c r="B858" s="20" t="s">
        <v>26</v>
      </c>
      <c r="C858" s="11"/>
      <c r="D858" s="11"/>
      <c r="E858" s="11"/>
      <c r="F858" s="11"/>
      <c r="G858" s="11"/>
      <c r="H858" s="11"/>
      <c r="I858" s="11"/>
    </row>
    <row r="859" spans="2:9" x14ac:dyDescent="0.35">
      <c r="B859" t="s">
        <v>365</v>
      </c>
      <c r="C859" s="11">
        <v>5.0723404528385398E-2</v>
      </c>
      <c r="D859" s="11">
        <v>3.8579905657883697E-2</v>
      </c>
      <c r="E859" s="11">
        <v>1.3578286696983501E-2</v>
      </c>
      <c r="F859" s="11">
        <v>1.0372399622090399E-2</v>
      </c>
      <c r="G859" s="11">
        <v>7.9187618700229098E-2</v>
      </c>
      <c r="H859" s="11">
        <v>0.24038764466589799</v>
      </c>
      <c r="I859" s="11">
        <v>3.8777048327723197E-2</v>
      </c>
    </row>
    <row r="860" spans="2:9" x14ac:dyDescent="0.35">
      <c r="B860" t="s">
        <v>366</v>
      </c>
      <c r="C860" s="11">
        <v>0.12561182346474001</v>
      </c>
      <c r="D860" s="11">
        <v>0.141929187723627</v>
      </c>
      <c r="E860" s="11">
        <v>8.1936936722176001E-2</v>
      </c>
      <c r="F860" s="11">
        <v>6.1219933957176897E-2</v>
      </c>
      <c r="G860" s="11">
        <v>0.12587373016473799</v>
      </c>
      <c r="H860" s="11">
        <v>0.26690622170816303</v>
      </c>
      <c r="I860" s="11">
        <v>0.157560549073369</v>
      </c>
    </row>
    <row r="861" spans="2:9" x14ac:dyDescent="0.35">
      <c r="B861" t="s">
        <v>367</v>
      </c>
      <c r="C861" s="11">
        <v>0.51142986823603898</v>
      </c>
      <c r="D861" s="11">
        <v>0.56284717550320895</v>
      </c>
      <c r="E861" s="11">
        <v>0.57008867559162402</v>
      </c>
      <c r="F861" s="11">
        <v>0.55051203808401705</v>
      </c>
      <c r="G861" s="11">
        <v>0.44483274402208101</v>
      </c>
      <c r="H861" s="11">
        <v>0.315264873073829</v>
      </c>
      <c r="I861" s="11">
        <v>0.49985509277701501</v>
      </c>
    </row>
    <row r="862" spans="2:9" x14ac:dyDescent="0.35">
      <c r="B862" t="s">
        <v>368</v>
      </c>
      <c r="C862" s="11">
        <v>0.22290853018040399</v>
      </c>
      <c r="D862" s="11">
        <v>0.179683691468216</v>
      </c>
      <c r="E862" s="11">
        <v>0.28499023232606102</v>
      </c>
      <c r="F862" s="11">
        <v>0.31962776095626799</v>
      </c>
      <c r="G862" s="11">
        <v>0.320740791261234</v>
      </c>
      <c r="H862" s="11">
        <v>4.68993741052336E-2</v>
      </c>
      <c r="I862" s="11">
        <v>0.108664526698523</v>
      </c>
    </row>
    <row r="863" spans="2:9" x14ac:dyDescent="0.35">
      <c r="B863" t="s">
        <v>49</v>
      </c>
      <c r="C863" s="11">
        <v>8.9326373590431704E-2</v>
      </c>
      <c r="D863" s="11">
        <v>7.6960039647063702E-2</v>
      </c>
      <c r="E863" s="11">
        <v>4.9405868663155002E-2</v>
      </c>
      <c r="F863" s="11">
        <v>5.8267867380447799E-2</v>
      </c>
      <c r="G863" s="11">
        <v>2.9365115851717701E-2</v>
      </c>
      <c r="H863" s="11">
        <v>0.130541886446877</v>
      </c>
      <c r="I863" s="11">
        <v>0.19514278312336999</v>
      </c>
    </row>
    <row r="864" spans="2:9" x14ac:dyDescent="0.35">
      <c r="C864" s="11"/>
      <c r="D864" s="11"/>
      <c r="E864" s="11"/>
      <c r="F864" s="11"/>
      <c r="G864" s="11"/>
      <c r="H864" s="11"/>
      <c r="I864" s="11"/>
    </row>
    <row r="865" spans="2:9" x14ac:dyDescent="0.35">
      <c r="B865" s="2" t="s">
        <v>373</v>
      </c>
      <c r="C865" s="11"/>
      <c r="D865" s="11"/>
      <c r="E865" s="11"/>
      <c r="F865" s="11"/>
      <c r="G865" s="11"/>
      <c r="H865" s="11"/>
      <c r="I865" s="11"/>
    </row>
    <row r="866" spans="2:9" x14ac:dyDescent="0.35">
      <c r="B866" s="20" t="s">
        <v>26</v>
      </c>
      <c r="C866" s="11"/>
      <c r="D866" s="11"/>
      <c r="E866" s="11"/>
      <c r="F866" s="11"/>
      <c r="G866" s="11"/>
      <c r="H866" s="11"/>
      <c r="I866" s="11"/>
    </row>
    <row r="867" spans="2:9" x14ac:dyDescent="0.35">
      <c r="B867" t="s">
        <v>365</v>
      </c>
      <c r="C867" s="11">
        <v>7.6239071310013298E-2</v>
      </c>
      <c r="D867" s="11">
        <v>8.2787561081126504E-2</v>
      </c>
      <c r="E867" s="11">
        <v>4.04318348565543E-2</v>
      </c>
      <c r="F867" s="11">
        <v>2.8793970234464901E-2</v>
      </c>
      <c r="G867" s="11">
        <v>8.9828273757385294E-2</v>
      </c>
      <c r="H867" s="11">
        <v>0.27910190712615801</v>
      </c>
      <c r="I867" s="11">
        <v>5.8885221612403303E-2</v>
      </c>
    </row>
    <row r="868" spans="2:9" x14ac:dyDescent="0.35">
      <c r="B868" t="s">
        <v>366</v>
      </c>
      <c r="C868" s="11">
        <v>0.18168331271183499</v>
      </c>
      <c r="D868" s="11">
        <v>0.18492060266096999</v>
      </c>
      <c r="E868" s="11">
        <v>0.18433170973805901</v>
      </c>
      <c r="F868" s="11">
        <v>0.165737001476669</v>
      </c>
      <c r="G868" s="11">
        <v>0.167328783567919</v>
      </c>
      <c r="H868" s="11">
        <v>0.22978991264645199</v>
      </c>
      <c r="I868" s="11">
        <v>0.182690472075411</v>
      </c>
    </row>
    <row r="869" spans="2:9" x14ac:dyDescent="0.35">
      <c r="B869" t="s">
        <v>367</v>
      </c>
      <c r="C869" s="11">
        <v>0.43955646615203697</v>
      </c>
      <c r="D869" s="11">
        <v>0.425343219502204</v>
      </c>
      <c r="E869" s="11">
        <v>0.51126302087655295</v>
      </c>
      <c r="F869" s="11">
        <v>0.48910305376386098</v>
      </c>
      <c r="G869" s="11">
        <v>0.46064850444987399</v>
      </c>
      <c r="H869" s="11">
        <v>0.227580344070966</v>
      </c>
      <c r="I869" s="11">
        <v>0.40563266615194399</v>
      </c>
    </row>
    <row r="870" spans="2:9" x14ac:dyDescent="0.35">
      <c r="B870" t="s">
        <v>368</v>
      </c>
      <c r="C870" s="11">
        <v>0.118857089145929</v>
      </c>
      <c r="D870" s="11">
        <v>0.10510522750136</v>
      </c>
      <c r="E870" s="11">
        <v>7.3356977920084707E-2</v>
      </c>
      <c r="F870" s="11">
        <v>0.15782294887491499</v>
      </c>
      <c r="G870" s="11">
        <v>0.236242826632382</v>
      </c>
      <c r="H870" s="11">
        <v>5.0615290054713498E-2</v>
      </c>
      <c r="I870" s="11">
        <v>7.9202126993063005E-2</v>
      </c>
    </row>
    <row r="871" spans="2:9" x14ac:dyDescent="0.35">
      <c r="B871" t="s">
        <v>49</v>
      </c>
      <c r="C871" s="11">
        <v>0.18366406068018601</v>
      </c>
      <c r="D871" s="11">
        <v>0.20184338925434001</v>
      </c>
      <c r="E871" s="11">
        <v>0.19061645660875001</v>
      </c>
      <c r="F871" s="11">
        <v>0.15854302565009001</v>
      </c>
      <c r="G871" s="11">
        <v>4.5951611592439601E-2</v>
      </c>
      <c r="H871" s="11">
        <v>0.21291254610171001</v>
      </c>
      <c r="I871" s="11">
        <v>0.273589513167179</v>
      </c>
    </row>
    <row r="872" spans="2:9" x14ac:dyDescent="0.35">
      <c r="C872" s="11"/>
      <c r="D872" s="11"/>
      <c r="E872" s="11"/>
      <c r="F872" s="11"/>
      <c r="G872" s="11"/>
      <c r="H872" s="11"/>
      <c r="I872" s="11"/>
    </row>
    <row r="873" spans="2:9" x14ac:dyDescent="0.35">
      <c r="B873" s="2" t="s">
        <v>374</v>
      </c>
      <c r="C873" s="11"/>
      <c r="D873" s="11"/>
      <c r="E873" s="11"/>
      <c r="F873" s="11"/>
      <c r="G873" s="11"/>
      <c r="H873" s="11"/>
      <c r="I873" s="11"/>
    </row>
    <row r="874" spans="2:9" x14ac:dyDescent="0.35">
      <c r="B874" s="20" t="s">
        <v>26</v>
      </c>
      <c r="C874" s="11"/>
      <c r="D874" s="11"/>
      <c r="E874" s="11"/>
      <c r="F874" s="11"/>
      <c r="G874" s="11"/>
      <c r="H874" s="11"/>
      <c r="I874" s="11"/>
    </row>
    <row r="875" spans="2:9" x14ac:dyDescent="0.35">
      <c r="B875" t="s">
        <v>365</v>
      </c>
      <c r="C875" s="11">
        <v>0.101937961039648</v>
      </c>
      <c r="D875" s="11">
        <v>0.103246965350101</v>
      </c>
      <c r="E875" s="11">
        <v>5.5713833503402803E-2</v>
      </c>
      <c r="F875" s="11">
        <v>4.6292222769750702E-2</v>
      </c>
      <c r="G875" s="11">
        <v>0.13357933109317</v>
      </c>
      <c r="H875" s="11">
        <v>0.34497126023262398</v>
      </c>
      <c r="I875" s="11">
        <v>7.7745124063186496E-2</v>
      </c>
    </row>
    <row r="876" spans="2:9" x14ac:dyDescent="0.35">
      <c r="B876" t="s">
        <v>366</v>
      </c>
      <c r="C876" s="11">
        <v>0.19486839456753899</v>
      </c>
      <c r="D876" s="11">
        <v>0.23433588155915699</v>
      </c>
      <c r="E876" s="11">
        <v>0.188982192266793</v>
      </c>
      <c r="F876" s="11">
        <v>0.13764181428620401</v>
      </c>
      <c r="G876" s="11">
        <v>0.168981226915042</v>
      </c>
      <c r="H876" s="11">
        <v>0.27592295018088298</v>
      </c>
      <c r="I876" s="11">
        <v>0.20659887899510901</v>
      </c>
    </row>
    <row r="877" spans="2:9" x14ac:dyDescent="0.35">
      <c r="B877" t="s">
        <v>367</v>
      </c>
      <c r="C877" s="11">
        <v>0.47260898645192201</v>
      </c>
      <c r="D877" s="11">
        <v>0.48587841844271501</v>
      </c>
      <c r="E877" s="11">
        <v>0.55907937690348497</v>
      </c>
      <c r="F877" s="11">
        <v>0.56209720834476196</v>
      </c>
      <c r="G877" s="11">
        <v>0.383793363829594</v>
      </c>
      <c r="H877" s="11">
        <v>0.25651801035033001</v>
      </c>
      <c r="I877" s="11">
        <v>0.44430073877127302</v>
      </c>
    </row>
    <row r="878" spans="2:9" x14ac:dyDescent="0.35">
      <c r="B878" t="s">
        <v>368</v>
      </c>
      <c r="C878" s="11">
        <v>0.14863222890349101</v>
      </c>
      <c r="D878" s="11">
        <v>0.106188645255148</v>
      </c>
      <c r="E878" s="11">
        <v>0.13877986658365599</v>
      </c>
      <c r="F878" s="11">
        <v>0.20485252178580199</v>
      </c>
      <c r="G878" s="11">
        <v>0.27551395513878102</v>
      </c>
      <c r="H878" s="11">
        <v>3.60300405699873E-2</v>
      </c>
      <c r="I878" s="11">
        <v>9.4488406443419007E-2</v>
      </c>
    </row>
    <row r="879" spans="2:9" x14ac:dyDescent="0.35">
      <c r="B879" t="s">
        <v>49</v>
      </c>
      <c r="C879" s="11">
        <v>8.1952429037399896E-2</v>
      </c>
      <c r="D879" s="11">
        <v>7.0350089392878901E-2</v>
      </c>
      <c r="E879" s="11">
        <v>5.7444730742662903E-2</v>
      </c>
      <c r="F879" s="11">
        <v>4.9116232813481202E-2</v>
      </c>
      <c r="G879" s="11">
        <v>3.81321230234139E-2</v>
      </c>
      <c r="H879" s="11">
        <v>8.6557738666175305E-2</v>
      </c>
      <c r="I879" s="11">
        <v>0.176866851727012</v>
      </c>
    </row>
    <row r="880" spans="2:9" x14ac:dyDescent="0.35">
      <c r="C880" s="11"/>
      <c r="D880" s="11"/>
      <c r="E880" s="11"/>
      <c r="F880" s="11"/>
      <c r="G880" s="11"/>
      <c r="H880" s="11"/>
      <c r="I880" s="11"/>
    </row>
    <row r="881" spans="2:9" x14ac:dyDescent="0.35">
      <c r="B881" s="2" t="s">
        <v>375</v>
      </c>
      <c r="C881" s="11"/>
      <c r="D881" s="11"/>
      <c r="E881" s="11"/>
      <c r="F881" s="11"/>
      <c r="G881" s="11"/>
      <c r="H881" s="11"/>
      <c r="I881" s="11"/>
    </row>
    <row r="882" spans="2:9" x14ac:dyDescent="0.35">
      <c r="B882" s="20" t="s">
        <v>26</v>
      </c>
      <c r="C882" s="11"/>
      <c r="D882" s="11"/>
      <c r="E882" s="11"/>
      <c r="F882" s="11"/>
      <c r="G882" s="11"/>
      <c r="H882" s="11"/>
      <c r="I882" s="11"/>
    </row>
    <row r="883" spans="2:9" x14ac:dyDescent="0.35">
      <c r="B883" t="s">
        <v>365</v>
      </c>
      <c r="C883" s="11">
        <v>0.14340252967322401</v>
      </c>
      <c r="D883" s="11">
        <v>0.17343657194856199</v>
      </c>
      <c r="E883" s="11">
        <v>8.9226172603666803E-2</v>
      </c>
      <c r="F883" s="11">
        <v>0.12133302857854</v>
      </c>
      <c r="G883" s="11">
        <v>0.143222782293219</v>
      </c>
      <c r="H883" s="11">
        <v>0.33135743503272502</v>
      </c>
      <c r="I883" s="11">
        <v>0.114917932920803</v>
      </c>
    </row>
    <row r="884" spans="2:9" x14ac:dyDescent="0.35">
      <c r="B884" t="s">
        <v>366</v>
      </c>
      <c r="C884" s="11">
        <v>0.198765465790364</v>
      </c>
      <c r="D884" s="11">
        <v>0.22003022060809399</v>
      </c>
      <c r="E884" s="11">
        <v>0.20010407687621701</v>
      </c>
      <c r="F884" s="11">
        <v>0.200315404142834</v>
      </c>
      <c r="G884" s="11">
        <v>0.15995082944071501</v>
      </c>
      <c r="H884" s="11">
        <v>0.22432016616072101</v>
      </c>
      <c r="I884" s="11">
        <v>0.195424323139954</v>
      </c>
    </row>
    <row r="885" spans="2:9" x14ac:dyDescent="0.35">
      <c r="B885" t="s">
        <v>367</v>
      </c>
      <c r="C885" s="11">
        <v>0.42998279693506303</v>
      </c>
      <c r="D885" s="11">
        <v>0.44618409915808799</v>
      </c>
      <c r="E885" s="11">
        <v>0.48321263420312599</v>
      </c>
      <c r="F885" s="11">
        <v>0.44607835404540103</v>
      </c>
      <c r="G885" s="11">
        <v>0.39223223901427301</v>
      </c>
      <c r="H885" s="11">
        <v>0.33160425143595601</v>
      </c>
      <c r="I885" s="11">
        <v>0.41630165453434498</v>
      </c>
    </row>
    <row r="886" spans="2:9" x14ac:dyDescent="0.35">
      <c r="B886" t="s">
        <v>368</v>
      </c>
      <c r="C886" s="11">
        <v>0.16363489080455401</v>
      </c>
      <c r="D886" s="11">
        <v>0.114708769244114</v>
      </c>
      <c r="E886" s="11">
        <v>0.18890755027043199</v>
      </c>
      <c r="F886" s="11">
        <v>0.195669509347068</v>
      </c>
      <c r="G886" s="11">
        <v>0.28198001805756601</v>
      </c>
      <c r="H886" s="11">
        <v>4.1510619967437802E-2</v>
      </c>
      <c r="I886" s="11">
        <v>0.11451741603238499</v>
      </c>
    </row>
    <row r="887" spans="2:9" x14ac:dyDescent="0.35">
      <c r="B887" t="s">
        <v>49</v>
      </c>
      <c r="C887" s="11">
        <v>6.4214316796793694E-2</v>
      </c>
      <c r="D887" s="11">
        <v>4.5640339041142002E-2</v>
      </c>
      <c r="E887" s="11">
        <v>3.8549566046558299E-2</v>
      </c>
      <c r="F887" s="11">
        <v>3.6603703886157503E-2</v>
      </c>
      <c r="G887" s="11">
        <v>2.2614131194227699E-2</v>
      </c>
      <c r="H887" s="11">
        <v>7.1207527403160706E-2</v>
      </c>
      <c r="I887" s="11">
        <v>0.15883867337251301</v>
      </c>
    </row>
    <row r="888" spans="2:9" x14ac:dyDescent="0.35">
      <c r="C888" s="11"/>
      <c r="D888" s="11"/>
      <c r="E888" s="11"/>
      <c r="F888" s="11"/>
      <c r="G888" s="11"/>
      <c r="H888" s="11"/>
      <c r="I888" s="11"/>
    </row>
    <row r="889" spans="2:9" x14ac:dyDescent="0.35">
      <c r="B889" s="2" t="s">
        <v>376</v>
      </c>
      <c r="C889" s="11"/>
      <c r="D889" s="11"/>
      <c r="E889" s="11"/>
      <c r="F889" s="11"/>
      <c r="G889" s="11"/>
      <c r="H889" s="11"/>
      <c r="I889" s="11"/>
    </row>
    <row r="890" spans="2:9" x14ac:dyDescent="0.35">
      <c r="B890" s="20" t="s">
        <v>26</v>
      </c>
      <c r="C890" s="11"/>
      <c r="D890" s="11"/>
      <c r="E890" s="11"/>
      <c r="F890" s="11"/>
      <c r="G890" s="11"/>
      <c r="H890" s="11"/>
      <c r="I890" s="11"/>
    </row>
    <row r="891" spans="2:9" x14ac:dyDescent="0.35">
      <c r="B891" t="s">
        <v>365</v>
      </c>
      <c r="C891" s="11">
        <v>6.5820084431302994E-2</v>
      </c>
      <c r="D891" s="11">
        <v>4.4649855442446103E-2</v>
      </c>
      <c r="E891" s="11">
        <v>3.00583701375144E-2</v>
      </c>
      <c r="F891" s="11">
        <v>3.0226777452327099E-2</v>
      </c>
      <c r="G891" s="11">
        <v>0.108901734238885</v>
      </c>
      <c r="H891" s="11">
        <v>0.23642674067772801</v>
      </c>
      <c r="I891" s="11">
        <v>5.2920323460188198E-2</v>
      </c>
    </row>
    <row r="892" spans="2:9" x14ac:dyDescent="0.35">
      <c r="B892" t="s">
        <v>366</v>
      </c>
      <c r="C892" s="11">
        <v>9.8634177158220093E-2</v>
      </c>
      <c r="D892" s="11">
        <v>7.9324170179704098E-2</v>
      </c>
      <c r="E892" s="11">
        <v>9.4336279524051506E-2</v>
      </c>
      <c r="F892" s="11">
        <v>6.8851505931858403E-2</v>
      </c>
      <c r="G892" s="11">
        <v>0.12962596836843601</v>
      </c>
      <c r="H892" s="11">
        <v>0.105719389263686</v>
      </c>
      <c r="I892" s="11">
        <v>0.12253871354435</v>
      </c>
    </row>
    <row r="893" spans="2:9" x14ac:dyDescent="0.35">
      <c r="B893" t="s">
        <v>367</v>
      </c>
      <c r="C893" s="11">
        <v>0.35238006372150599</v>
      </c>
      <c r="D893" s="11">
        <v>0.37829124222440202</v>
      </c>
      <c r="E893" s="11">
        <v>0.32203804110852402</v>
      </c>
      <c r="F893" s="11">
        <v>0.37060554093928799</v>
      </c>
      <c r="G893" s="11">
        <v>0.362292443541328</v>
      </c>
      <c r="H893" s="11">
        <v>0.290052223263915</v>
      </c>
      <c r="I893" s="11">
        <v>0.35901660536987201</v>
      </c>
    </row>
    <row r="894" spans="2:9" x14ac:dyDescent="0.35">
      <c r="B894" t="s">
        <v>368</v>
      </c>
      <c r="C894" s="11">
        <v>0.286054536904434</v>
      </c>
      <c r="D894" s="11">
        <v>0.31181401368247902</v>
      </c>
      <c r="E894" s="11">
        <v>0.32373379852029499</v>
      </c>
      <c r="F894" s="11">
        <v>0.34720036306009</v>
      </c>
      <c r="G894" s="11">
        <v>0.31328222999149402</v>
      </c>
      <c r="H894" s="11">
        <v>0.18992226185613401</v>
      </c>
      <c r="I894" s="11">
        <v>0.18786589103629101</v>
      </c>
    </row>
    <row r="895" spans="2:9" x14ac:dyDescent="0.35">
      <c r="B895" t="s">
        <v>49</v>
      </c>
      <c r="C895" s="11">
        <v>0.19711113778453701</v>
      </c>
      <c r="D895" s="11">
        <v>0.185920718470969</v>
      </c>
      <c r="E895" s="11">
        <v>0.229833510709615</v>
      </c>
      <c r="F895" s="11">
        <v>0.183115812616437</v>
      </c>
      <c r="G895" s="11">
        <v>8.5897623859856803E-2</v>
      </c>
      <c r="H895" s="11">
        <v>0.177879384938537</v>
      </c>
      <c r="I895" s="11">
        <v>0.27765846658929899</v>
      </c>
    </row>
    <row r="896" spans="2:9" x14ac:dyDescent="0.35">
      <c r="C896" s="11"/>
      <c r="D896" s="11"/>
      <c r="E896" s="11"/>
      <c r="F896" s="11"/>
      <c r="G896" s="11"/>
      <c r="H896" s="11"/>
      <c r="I896" s="11"/>
    </row>
    <row r="897" spans="2:9" x14ac:dyDescent="0.35">
      <c r="B897" s="2" t="s">
        <v>377</v>
      </c>
      <c r="C897" s="11"/>
      <c r="D897" s="11"/>
      <c r="E897" s="11"/>
      <c r="F897" s="11"/>
      <c r="G897" s="11"/>
      <c r="H897" s="11"/>
      <c r="I897" s="11"/>
    </row>
    <row r="898" spans="2:9" x14ac:dyDescent="0.35">
      <c r="B898" s="20" t="s">
        <v>26</v>
      </c>
      <c r="C898" s="11"/>
      <c r="D898" s="11"/>
      <c r="E898" s="11"/>
      <c r="F898" s="11"/>
      <c r="G898" s="11"/>
      <c r="H898" s="11"/>
      <c r="I898" s="11"/>
    </row>
    <row r="899" spans="2:9" x14ac:dyDescent="0.35">
      <c r="B899" t="s">
        <v>365</v>
      </c>
      <c r="C899" s="11">
        <v>4.7752260019656698E-2</v>
      </c>
      <c r="D899" s="11">
        <v>2.1412476201843899E-2</v>
      </c>
      <c r="E899" s="11">
        <v>1.37643341059178E-2</v>
      </c>
      <c r="F899" s="11">
        <v>1.1562248100573901E-2</v>
      </c>
      <c r="G899" s="11">
        <v>7.53332868654399E-2</v>
      </c>
      <c r="H899" s="11">
        <v>0.235170763083484</v>
      </c>
      <c r="I899" s="11">
        <v>4.2857966335100799E-2</v>
      </c>
    </row>
    <row r="900" spans="2:9" x14ac:dyDescent="0.35">
      <c r="B900" t="s">
        <v>366</v>
      </c>
      <c r="C900" s="11">
        <v>5.7796436293814299E-2</v>
      </c>
      <c r="D900" s="11">
        <v>4.6584856053400903E-2</v>
      </c>
      <c r="E900" s="11">
        <v>2.7216398832227599E-2</v>
      </c>
      <c r="F900" s="11">
        <v>1.5004343305352099E-2</v>
      </c>
      <c r="G900" s="11">
        <v>0.10492498702986</v>
      </c>
      <c r="H900" s="11">
        <v>0.14265219787598599</v>
      </c>
      <c r="I900" s="11">
        <v>6.9277366482362601E-2</v>
      </c>
    </row>
    <row r="901" spans="2:9" x14ac:dyDescent="0.35">
      <c r="B901" t="s">
        <v>367</v>
      </c>
      <c r="C901" s="11">
        <v>0.27180386215763602</v>
      </c>
      <c r="D901" s="11">
        <v>0.28861068908659998</v>
      </c>
      <c r="E901" s="11">
        <v>0.22873294309360401</v>
      </c>
      <c r="F901" s="11">
        <v>0.158810798301324</v>
      </c>
      <c r="G901" s="11">
        <v>0.31384625048514297</v>
      </c>
      <c r="H901" s="11">
        <v>0.34264352549474902</v>
      </c>
      <c r="I901" s="11">
        <v>0.34647957793225698</v>
      </c>
    </row>
    <row r="902" spans="2:9" x14ac:dyDescent="0.35">
      <c r="B902" t="s">
        <v>368</v>
      </c>
      <c r="C902" s="11">
        <v>0.54003298916746101</v>
      </c>
      <c r="D902" s="11">
        <v>0.59374149478079097</v>
      </c>
      <c r="E902" s="11">
        <v>0.66609167108364398</v>
      </c>
      <c r="F902" s="11">
        <v>0.77154539291925595</v>
      </c>
      <c r="G902" s="11">
        <v>0.45964747030811898</v>
      </c>
      <c r="H902" s="11">
        <v>0.186957389537485</v>
      </c>
      <c r="I902" s="11">
        <v>0.352124642970429</v>
      </c>
    </row>
    <row r="903" spans="2:9" x14ac:dyDescent="0.35">
      <c r="B903" t="s">
        <v>49</v>
      </c>
      <c r="C903" s="11">
        <v>8.2614452361431598E-2</v>
      </c>
      <c r="D903" s="11">
        <v>4.9650483877364301E-2</v>
      </c>
      <c r="E903" s="11">
        <v>6.4194652884606407E-2</v>
      </c>
      <c r="F903" s="11">
        <v>4.3077217373494098E-2</v>
      </c>
      <c r="G903" s="11">
        <v>4.6248005311437898E-2</v>
      </c>
      <c r="H903" s="11">
        <v>9.2576124008296901E-2</v>
      </c>
      <c r="I903" s="11">
        <v>0.18926044627985</v>
      </c>
    </row>
    <row r="904" spans="2:9" x14ac:dyDescent="0.35">
      <c r="C904" s="11"/>
      <c r="D904" s="11"/>
      <c r="E904" s="11"/>
      <c r="F904" s="11"/>
      <c r="G904" s="11"/>
      <c r="H904" s="11"/>
      <c r="I904" s="11"/>
    </row>
    <row r="905" spans="2:9" x14ac:dyDescent="0.35">
      <c r="B905" s="2" t="s">
        <v>378</v>
      </c>
      <c r="C905" s="11"/>
      <c r="D905" s="11"/>
      <c r="E905" s="11"/>
      <c r="F905" s="11"/>
      <c r="G905" s="11"/>
      <c r="H905" s="11"/>
      <c r="I905" s="11"/>
    </row>
    <row r="906" spans="2:9" x14ac:dyDescent="0.35">
      <c r="B906" s="20" t="s">
        <v>26</v>
      </c>
      <c r="C906" s="11"/>
      <c r="D906" s="11"/>
      <c r="E906" s="11"/>
      <c r="F906" s="11"/>
      <c r="G906" s="11"/>
      <c r="H906" s="11"/>
      <c r="I906" s="11"/>
    </row>
    <row r="907" spans="2:9" x14ac:dyDescent="0.35">
      <c r="B907" t="s">
        <v>365</v>
      </c>
      <c r="C907" s="11">
        <v>0.19540298263265399</v>
      </c>
      <c r="D907" s="11">
        <v>0.18792272271111901</v>
      </c>
      <c r="E907" s="11">
        <v>0.13484660734738099</v>
      </c>
      <c r="F907" s="11">
        <v>6.4492796007646694E-2</v>
      </c>
      <c r="G907" s="11">
        <v>0.16864395554721301</v>
      </c>
      <c r="H907" s="11">
        <v>0.72931429284211302</v>
      </c>
      <c r="I907" s="11">
        <v>0.19052487605889701</v>
      </c>
    </row>
    <row r="908" spans="2:9" x14ac:dyDescent="0.35">
      <c r="B908" t="s">
        <v>366</v>
      </c>
      <c r="C908" s="11">
        <v>0.154660148177866</v>
      </c>
      <c r="D908" s="11">
        <v>0.193667340505881</v>
      </c>
      <c r="E908" s="11">
        <v>0.144312732460808</v>
      </c>
      <c r="F908" s="11">
        <v>9.8381905824439397E-2</v>
      </c>
      <c r="G908" s="11">
        <v>0.17339063431853499</v>
      </c>
      <c r="H908" s="11">
        <v>0.11824163670235401</v>
      </c>
      <c r="I908" s="11">
        <v>0.18451471023810401</v>
      </c>
    </row>
    <row r="909" spans="2:9" x14ac:dyDescent="0.35">
      <c r="B909" t="s">
        <v>367</v>
      </c>
      <c r="C909" s="11">
        <v>0.299027133861203</v>
      </c>
      <c r="D909" s="11">
        <v>0.325520489360617</v>
      </c>
      <c r="E909" s="11">
        <v>0.34053139761079598</v>
      </c>
      <c r="F909" s="11">
        <v>0.35023829746499402</v>
      </c>
      <c r="G909" s="11">
        <v>0.35381845580035898</v>
      </c>
      <c r="H909" s="11">
        <v>5.8640564782330103E-2</v>
      </c>
      <c r="I909" s="11">
        <v>0.243421703904807</v>
      </c>
    </row>
    <row r="910" spans="2:9" x14ac:dyDescent="0.35">
      <c r="B910" t="s">
        <v>368</v>
      </c>
      <c r="C910" s="11">
        <v>0.18064128954640701</v>
      </c>
      <c r="D910" s="11">
        <v>0.144950874237119</v>
      </c>
      <c r="E910" s="11">
        <v>0.183134073170511</v>
      </c>
      <c r="F910" s="11">
        <v>0.35942339569118398</v>
      </c>
      <c r="G910" s="11">
        <v>0.22929138945934899</v>
      </c>
      <c r="H910" s="11">
        <v>4.6947123763508396E-3</v>
      </c>
      <c r="I910" s="11">
        <v>7.4851961676272102E-2</v>
      </c>
    </row>
    <row r="911" spans="2:9" x14ac:dyDescent="0.35">
      <c r="B911" t="s">
        <v>49</v>
      </c>
      <c r="C911" s="11">
        <v>0.17026844578187</v>
      </c>
      <c r="D911" s="11">
        <v>0.14793857318526399</v>
      </c>
      <c r="E911" s="11">
        <v>0.19717518941050399</v>
      </c>
      <c r="F911" s="11">
        <v>0.12746360501173601</v>
      </c>
      <c r="G911" s="11">
        <v>7.48555648745452E-2</v>
      </c>
      <c r="H911" s="11">
        <v>8.9108793296851604E-2</v>
      </c>
      <c r="I911" s="11">
        <v>0.30668674812191998</v>
      </c>
    </row>
    <row r="912" spans="2:9" x14ac:dyDescent="0.35">
      <c r="C912" s="11"/>
      <c r="D912" s="11"/>
      <c r="E912" s="11"/>
      <c r="F912" s="11"/>
      <c r="G912" s="11"/>
      <c r="H912" s="11"/>
      <c r="I912" s="11"/>
    </row>
    <row r="913" spans="2:9" x14ac:dyDescent="0.35">
      <c r="B913" s="2" t="s">
        <v>379</v>
      </c>
      <c r="C913" s="11"/>
      <c r="D913" s="11"/>
      <c r="E913" s="11"/>
      <c r="F913" s="11"/>
      <c r="G913" s="11"/>
      <c r="H913" s="11"/>
      <c r="I913" s="11"/>
    </row>
    <row r="914" spans="2:9" x14ac:dyDescent="0.35">
      <c r="B914" s="20" t="s">
        <v>26</v>
      </c>
      <c r="C914" s="11"/>
      <c r="D914" s="11"/>
      <c r="E914" s="11"/>
      <c r="F914" s="11"/>
      <c r="G914" s="11"/>
      <c r="H914" s="11"/>
      <c r="I914" s="11"/>
    </row>
    <row r="915" spans="2:9" x14ac:dyDescent="0.35">
      <c r="B915" t="s">
        <v>365</v>
      </c>
      <c r="C915" s="11">
        <v>8.1746429900875994E-2</v>
      </c>
      <c r="D915" s="11">
        <v>6.4842519856132805E-2</v>
      </c>
      <c r="E915" s="11">
        <v>1.9067529222375899E-2</v>
      </c>
      <c r="F915" s="11">
        <v>1.0841598710774E-2</v>
      </c>
      <c r="G915" s="11">
        <v>9.2382838418218399E-2</v>
      </c>
      <c r="H915" s="11">
        <v>0.44579774860014398</v>
      </c>
      <c r="I915" s="11">
        <v>7.08081080376044E-2</v>
      </c>
    </row>
    <row r="916" spans="2:9" x14ac:dyDescent="0.35">
      <c r="B916" t="s">
        <v>366</v>
      </c>
      <c r="C916" s="11">
        <v>0.13757313902413301</v>
      </c>
      <c r="D916" s="11">
        <v>0.18011568098103201</v>
      </c>
      <c r="E916" s="11">
        <v>0.102207987888152</v>
      </c>
      <c r="F916" s="11">
        <v>4.4806262568998403E-2</v>
      </c>
      <c r="G916" s="11">
        <v>0.14233574654034201</v>
      </c>
      <c r="H916" s="11">
        <v>0.26264047552875702</v>
      </c>
      <c r="I916" s="11">
        <v>0.168610223606599</v>
      </c>
    </row>
    <row r="917" spans="2:9" x14ac:dyDescent="0.35">
      <c r="B917" t="s">
        <v>367</v>
      </c>
      <c r="C917" s="11">
        <v>0.422133054852455</v>
      </c>
      <c r="D917" s="11">
        <v>0.48826929100723199</v>
      </c>
      <c r="E917" s="11">
        <v>0.49052923205436699</v>
      </c>
      <c r="F917" s="11">
        <v>0.41112614825093502</v>
      </c>
      <c r="G917" s="11">
        <v>0.39278396909027302</v>
      </c>
      <c r="H917" s="11">
        <v>0.16673398394135999</v>
      </c>
      <c r="I917" s="11">
        <v>0.43226911148964198</v>
      </c>
    </row>
    <row r="918" spans="2:9" x14ac:dyDescent="0.35">
      <c r="B918" t="s">
        <v>368</v>
      </c>
      <c r="C918" s="11">
        <v>0.26926885024953001</v>
      </c>
      <c r="D918" s="11">
        <v>0.179013425928996</v>
      </c>
      <c r="E918" s="11">
        <v>0.33407114000048399</v>
      </c>
      <c r="F918" s="11">
        <v>0.48810720061749402</v>
      </c>
      <c r="G918" s="11">
        <v>0.34002232809948202</v>
      </c>
      <c r="H918" s="11">
        <v>2.0487054680791299E-2</v>
      </c>
      <c r="I918" s="11">
        <v>0.12675922916788299</v>
      </c>
    </row>
    <row r="919" spans="2:9" x14ac:dyDescent="0.35">
      <c r="B919" t="s">
        <v>49</v>
      </c>
      <c r="C919" s="11">
        <v>8.9278525973006506E-2</v>
      </c>
      <c r="D919" s="11">
        <v>8.7759082226607596E-2</v>
      </c>
      <c r="E919" s="11">
        <v>5.4124110834622201E-2</v>
      </c>
      <c r="F919" s="11">
        <v>4.5118789851798E-2</v>
      </c>
      <c r="G919" s="11">
        <v>3.24751178516847E-2</v>
      </c>
      <c r="H919" s="11">
        <v>0.104340737248948</v>
      </c>
      <c r="I919" s="11">
        <v>0.201553327698272</v>
      </c>
    </row>
    <row r="920" spans="2:9" x14ac:dyDescent="0.35">
      <c r="C920" s="11"/>
      <c r="D920" s="11"/>
      <c r="E920" s="11"/>
      <c r="F920" s="11"/>
      <c r="G920" s="11"/>
      <c r="H920" s="11"/>
      <c r="I920" s="11"/>
    </row>
    <row r="921" spans="2:9" x14ac:dyDescent="0.35">
      <c r="B921" s="2" t="s">
        <v>380</v>
      </c>
      <c r="C921" s="11"/>
      <c r="D921" s="11"/>
      <c r="E921" s="11"/>
      <c r="F921" s="11"/>
      <c r="G921" s="11"/>
      <c r="H921" s="11"/>
      <c r="I921" s="11"/>
    </row>
    <row r="922" spans="2:9" x14ac:dyDescent="0.35">
      <c r="B922" s="20" t="s">
        <v>26</v>
      </c>
      <c r="C922" s="11"/>
      <c r="D922" s="11"/>
      <c r="E922" s="11"/>
      <c r="F922" s="11"/>
      <c r="G922" s="11"/>
      <c r="H922" s="11"/>
      <c r="I922" s="11"/>
    </row>
    <row r="923" spans="2:9" x14ac:dyDescent="0.35">
      <c r="B923" t="s">
        <v>365</v>
      </c>
      <c r="C923" s="11">
        <v>8.83432995859562E-2</v>
      </c>
      <c r="D923" s="11">
        <v>9.9620169053911495E-2</v>
      </c>
      <c r="E923" s="11">
        <v>5.2482148013156801E-2</v>
      </c>
      <c r="F923" s="11">
        <v>5.1033033210877897E-2</v>
      </c>
      <c r="G923" s="11">
        <v>0.10100819114017801</v>
      </c>
      <c r="H923" s="11">
        <v>0.26800023146119101</v>
      </c>
      <c r="I923" s="11">
        <v>6.7209488684524393E-2</v>
      </c>
    </row>
    <row r="924" spans="2:9" x14ac:dyDescent="0.35">
      <c r="B924" t="s">
        <v>366</v>
      </c>
      <c r="C924" s="11">
        <v>0.197398444726017</v>
      </c>
      <c r="D924" s="11">
        <v>0.250021128073729</v>
      </c>
      <c r="E924" s="11">
        <v>0.198203637920224</v>
      </c>
      <c r="F924" s="11">
        <v>0.16826996525162699</v>
      </c>
      <c r="G924" s="11">
        <v>0.16220063787661801</v>
      </c>
      <c r="H924" s="11">
        <v>0.25234249447232698</v>
      </c>
      <c r="I924" s="11">
        <v>0.18172413575490801</v>
      </c>
    </row>
    <row r="925" spans="2:9" x14ac:dyDescent="0.35">
      <c r="B925" t="s">
        <v>367</v>
      </c>
      <c r="C925" s="11">
        <v>0.47645002851597201</v>
      </c>
      <c r="D925" s="11">
        <v>0.48374011461572303</v>
      </c>
      <c r="E925" s="11">
        <v>0.52573907107875995</v>
      </c>
      <c r="F925" s="11">
        <v>0.53771992387098499</v>
      </c>
      <c r="G925" s="11">
        <v>0.423781462468727</v>
      </c>
      <c r="H925" s="11">
        <v>0.33157523567543301</v>
      </c>
      <c r="I925" s="11">
        <v>0.46097525032982101</v>
      </c>
    </row>
    <row r="926" spans="2:9" x14ac:dyDescent="0.35">
      <c r="B926" t="s">
        <v>368</v>
      </c>
      <c r="C926" s="11">
        <v>0.14702123270482201</v>
      </c>
      <c r="D926" s="11">
        <v>0.104653708065978</v>
      </c>
      <c r="E926" s="11">
        <v>0.15409992885868601</v>
      </c>
      <c r="F926" s="11">
        <v>0.18307709752003501</v>
      </c>
      <c r="G926" s="11">
        <v>0.27830438369361199</v>
      </c>
      <c r="H926" s="11">
        <v>4.7649130088146099E-2</v>
      </c>
      <c r="I926" s="11">
        <v>8.7230673423875305E-2</v>
      </c>
    </row>
    <row r="927" spans="2:9" x14ac:dyDescent="0.35">
      <c r="B927" t="s">
        <v>49</v>
      </c>
      <c r="C927" s="11">
        <v>9.0786994467232998E-2</v>
      </c>
      <c r="D927" s="11">
        <v>6.19648801906586E-2</v>
      </c>
      <c r="E927" s="11">
        <v>6.9475214129172305E-2</v>
      </c>
      <c r="F927" s="11">
        <v>5.98999801464754E-2</v>
      </c>
      <c r="G927" s="11">
        <v>3.4705324820864601E-2</v>
      </c>
      <c r="H927" s="11">
        <v>0.100432908302903</v>
      </c>
      <c r="I927" s="11">
        <v>0.20286045180687101</v>
      </c>
    </row>
    <row r="928" spans="2:9" x14ac:dyDescent="0.35">
      <c r="C928" s="11"/>
      <c r="D928" s="11"/>
      <c r="E928" s="11"/>
      <c r="F928" s="11"/>
      <c r="G928" s="11"/>
      <c r="H928" s="11"/>
      <c r="I928" s="11"/>
    </row>
    <row r="929" spans="2:9" x14ac:dyDescent="0.35">
      <c r="B929" s="2" t="s">
        <v>381</v>
      </c>
      <c r="C929" s="11"/>
      <c r="D929" s="11"/>
      <c r="E929" s="11"/>
      <c r="F929" s="11"/>
      <c r="G929" s="11"/>
      <c r="H929" s="11"/>
      <c r="I929" s="11"/>
    </row>
    <row r="930" spans="2:9" x14ac:dyDescent="0.35">
      <c r="B930" s="20" t="s">
        <v>26</v>
      </c>
      <c r="C930" s="11"/>
      <c r="D930" s="11"/>
      <c r="E930" s="11"/>
      <c r="F930" s="11"/>
      <c r="G930" s="11"/>
      <c r="H930" s="11"/>
      <c r="I930" s="11"/>
    </row>
    <row r="931" spans="2:9" x14ac:dyDescent="0.35">
      <c r="B931" t="s">
        <v>365</v>
      </c>
      <c r="C931" s="11">
        <v>0.10247758808164099</v>
      </c>
      <c r="D931" s="11">
        <v>0.102430619043057</v>
      </c>
      <c r="E931" s="11">
        <v>9.8152847758063794E-2</v>
      </c>
      <c r="F931" s="11">
        <v>7.2674549548778805E-2</v>
      </c>
      <c r="G931" s="11">
        <v>0.10183870488849001</v>
      </c>
      <c r="H931" s="11">
        <v>0.248735728883243</v>
      </c>
      <c r="I931" s="11">
        <v>7.7015709371728205E-2</v>
      </c>
    </row>
    <row r="932" spans="2:9" x14ac:dyDescent="0.35">
      <c r="B932" t="s">
        <v>366</v>
      </c>
      <c r="C932" s="11">
        <v>0.21590853048438999</v>
      </c>
      <c r="D932" s="11">
        <v>0.21945718839645101</v>
      </c>
      <c r="E932" s="11">
        <v>0.24885079024870699</v>
      </c>
      <c r="F932" s="11">
        <v>0.215543577431273</v>
      </c>
      <c r="G932" s="11">
        <v>0.18471304365378199</v>
      </c>
      <c r="H932" s="11">
        <v>0.228316568205361</v>
      </c>
      <c r="I932" s="11">
        <v>0.19938978519725101</v>
      </c>
    </row>
    <row r="933" spans="2:9" x14ac:dyDescent="0.35">
      <c r="B933" t="s">
        <v>367</v>
      </c>
      <c r="C933" s="11">
        <v>0.37849358244076797</v>
      </c>
      <c r="D933" s="11">
        <v>0.37852413776524302</v>
      </c>
      <c r="E933" s="11">
        <v>0.39411018483657101</v>
      </c>
      <c r="F933" s="11">
        <v>0.43182697954236099</v>
      </c>
      <c r="G933" s="11">
        <v>0.39105159590149302</v>
      </c>
      <c r="H933" s="11">
        <v>0.27668939802329301</v>
      </c>
      <c r="I933" s="11">
        <v>0.34441524726182698</v>
      </c>
    </row>
    <row r="934" spans="2:9" x14ac:dyDescent="0.35">
      <c r="B934" t="s">
        <v>368</v>
      </c>
      <c r="C934" s="11">
        <v>0.113329725794617</v>
      </c>
      <c r="D934" s="11">
        <v>0.101441787405036</v>
      </c>
      <c r="E934" s="11">
        <v>6.52748457322192E-2</v>
      </c>
      <c r="F934" s="11">
        <v>9.7687519370302595E-2</v>
      </c>
      <c r="G934" s="11">
        <v>0.25274505081212301</v>
      </c>
      <c r="H934" s="11">
        <v>7.6382125704604301E-2</v>
      </c>
      <c r="I934" s="11">
        <v>9.7709200783109199E-2</v>
      </c>
    </row>
    <row r="935" spans="2:9" x14ac:dyDescent="0.35">
      <c r="B935" t="s">
        <v>49</v>
      </c>
      <c r="C935" s="11">
        <v>0.189790573198585</v>
      </c>
      <c r="D935" s="11">
        <v>0.19814626739021299</v>
      </c>
      <c r="E935" s="11">
        <v>0.19361133142443901</v>
      </c>
      <c r="F935" s="11">
        <v>0.182267374107285</v>
      </c>
      <c r="G935" s="11">
        <v>6.9651604744112999E-2</v>
      </c>
      <c r="H935" s="11">
        <v>0.16987617918349701</v>
      </c>
      <c r="I935" s="11">
        <v>0.28147005738608499</v>
      </c>
    </row>
    <row r="936" spans="2:9" x14ac:dyDescent="0.35">
      <c r="C936" s="11"/>
      <c r="D936" s="11"/>
      <c r="E936" s="11"/>
      <c r="F936" s="11"/>
      <c r="G936" s="11"/>
      <c r="H936" s="11"/>
      <c r="I936" s="11"/>
    </row>
    <row r="937" spans="2:9" x14ac:dyDescent="0.35">
      <c r="B937" s="2" t="s">
        <v>382</v>
      </c>
      <c r="C937" s="11"/>
      <c r="D937" s="11"/>
      <c r="E937" s="11"/>
      <c r="F937" s="11"/>
      <c r="G937" s="11"/>
      <c r="H937" s="11"/>
      <c r="I937" s="11"/>
    </row>
    <row r="938" spans="2:9" x14ac:dyDescent="0.35">
      <c r="B938" s="20" t="s">
        <v>26</v>
      </c>
      <c r="C938" s="11"/>
      <c r="D938" s="11"/>
      <c r="E938" s="11"/>
      <c r="F938" s="11"/>
      <c r="G938" s="11"/>
      <c r="H938" s="11"/>
      <c r="I938" s="11"/>
    </row>
    <row r="939" spans="2:9" x14ac:dyDescent="0.35">
      <c r="B939" t="s">
        <v>365</v>
      </c>
      <c r="C939" s="11">
        <v>0.33813515560751201</v>
      </c>
      <c r="D939" s="11">
        <v>0.47607804058818798</v>
      </c>
      <c r="E939" s="11">
        <v>0.29840431565749198</v>
      </c>
      <c r="F939" s="11">
        <v>0.30755260525153</v>
      </c>
      <c r="G939" s="11">
        <v>0.218778330738256</v>
      </c>
      <c r="H939" s="11">
        <v>0.70036008896746405</v>
      </c>
      <c r="I939" s="11">
        <v>0.22638096993156401</v>
      </c>
    </row>
    <row r="940" spans="2:9" x14ac:dyDescent="0.35">
      <c r="B940" t="s">
        <v>366</v>
      </c>
      <c r="C940" s="11">
        <v>0.304778945010798</v>
      </c>
      <c r="D940" s="11">
        <v>0.30923336300113102</v>
      </c>
      <c r="E940" s="11">
        <v>0.36552039228235</v>
      </c>
      <c r="F940" s="11">
        <v>0.35285010628570901</v>
      </c>
      <c r="G940" s="11">
        <v>0.222891718747142</v>
      </c>
      <c r="H940" s="11">
        <v>0.17670465412212</v>
      </c>
      <c r="I940" s="11">
        <v>0.30794779454355198</v>
      </c>
    </row>
    <row r="941" spans="2:9" x14ac:dyDescent="0.35">
      <c r="B941" t="s">
        <v>367</v>
      </c>
      <c r="C941" s="11">
        <v>0.22004321597266699</v>
      </c>
      <c r="D941" s="11">
        <v>0.13648784454712301</v>
      </c>
      <c r="E941" s="11">
        <v>0.26335073560784</v>
      </c>
      <c r="F941" s="11">
        <v>0.22934670300912399</v>
      </c>
      <c r="G941" s="11">
        <v>0.304663279528745</v>
      </c>
      <c r="H941" s="11">
        <v>5.1103382371798803E-2</v>
      </c>
      <c r="I941" s="11">
        <v>0.24892971168523401</v>
      </c>
    </row>
    <row r="942" spans="2:9" x14ac:dyDescent="0.35">
      <c r="B942" t="s">
        <v>368</v>
      </c>
      <c r="C942" s="11">
        <v>6.1660230653742001E-2</v>
      </c>
      <c r="D942" s="11">
        <v>1.9622429535390399E-2</v>
      </c>
      <c r="E942" s="11">
        <v>2.43514560267242E-2</v>
      </c>
      <c r="F942" s="11">
        <v>5.4000368319129202E-2</v>
      </c>
      <c r="G942" s="11">
        <v>0.21679735215024801</v>
      </c>
      <c r="H942" s="11">
        <v>2.1749463980734501E-2</v>
      </c>
      <c r="I942" s="11">
        <v>4.4405778738544503E-2</v>
      </c>
    </row>
    <row r="943" spans="2:9" x14ac:dyDescent="0.35">
      <c r="B943" t="s">
        <v>49</v>
      </c>
      <c r="C943" s="11">
        <v>7.5382452755281396E-2</v>
      </c>
      <c r="D943" s="11">
        <v>5.8578322328167398E-2</v>
      </c>
      <c r="E943" s="11">
        <v>4.8373100425593299E-2</v>
      </c>
      <c r="F943" s="11">
        <v>5.6250217134507903E-2</v>
      </c>
      <c r="G943" s="11">
        <v>3.68693188356089E-2</v>
      </c>
      <c r="H943" s="11">
        <v>5.0082410557883199E-2</v>
      </c>
      <c r="I943" s="11">
        <v>0.172335745101106</v>
      </c>
    </row>
    <row r="944" spans="2:9" x14ac:dyDescent="0.35">
      <c r="C944" s="11"/>
      <c r="D944" s="11"/>
      <c r="E944" s="11"/>
      <c r="F944" s="11"/>
      <c r="G944" s="11"/>
      <c r="H944" s="11"/>
      <c r="I944" s="11"/>
    </row>
    <row r="945" spans="2:9" x14ac:dyDescent="0.35">
      <c r="B945" s="2" t="s">
        <v>383</v>
      </c>
      <c r="C945" s="11"/>
      <c r="D945" s="11"/>
      <c r="E945" s="11"/>
      <c r="F945" s="11"/>
      <c r="G945" s="11"/>
      <c r="H945" s="11"/>
      <c r="I945" s="11"/>
    </row>
    <row r="946" spans="2:9" x14ac:dyDescent="0.35">
      <c r="B946" s="20" t="s">
        <v>26</v>
      </c>
      <c r="C946" s="11"/>
      <c r="D946" s="11"/>
      <c r="E946" s="11"/>
      <c r="F946" s="11"/>
      <c r="G946" s="11"/>
      <c r="H946" s="11"/>
      <c r="I946" s="11"/>
    </row>
    <row r="947" spans="2:9" x14ac:dyDescent="0.35">
      <c r="B947" t="s">
        <v>365</v>
      </c>
      <c r="C947" s="11">
        <v>7.7079480799862293E-2</v>
      </c>
      <c r="D947" s="11">
        <v>9.4803804855623897E-2</v>
      </c>
      <c r="E947" s="11">
        <v>5.6733080819108002E-2</v>
      </c>
      <c r="F947" s="11">
        <v>3.2596688125334297E-2</v>
      </c>
      <c r="G947" s="11">
        <v>9.7236314288551298E-2</v>
      </c>
      <c r="H947" s="11">
        <v>0.20318144630121501</v>
      </c>
      <c r="I947" s="11">
        <v>5.8134045942991402E-2</v>
      </c>
    </row>
    <row r="948" spans="2:9" x14ac:dyDescent="0.35">
      <c r="B948" t="s">
        <v>366</v>
      </c>
      <c r="C948" s="11">
        <v>0.191637219624511</v>
      </c>
      <c r="D948" s="11">
        <v>0.21747949192069199</v>
      </c>
      <c r="E948" s="11">
        <v>0.21078683803612</v>
      </c>
      <c r="F948" s="11">
        <v>0.154421625893017</v>
      </c>
      <c r="G948" s="11">
        <v>0.154974705760658</v>
      </c>
      <c r="H948" s="11">
        <v>0.23182672958772699</v>
      </c>
      <c r="I948" s="11">
        <v>0.196566652359217</v>
      </c>
    </row>
    <row r="949" spans="2:9" x14ac:dyDescent="0.35">
      <c r="B949" t="s">
        <v>367</v>
      </c>
      <c r="C949" s="11">
        <v>0.49659222037096801</v>
      </c>
      <c r="D949" s="11">
        <v>0.50318355459534403</v>
      </c>
      <c r="E949" s="11">
        <v>0.55674832493001003</v>
      </c>
      <c r="F949" s="11">
        <v>0.57223123661019804</v>
      </c>
      <c r="G949" s="11">
        <v>0.43173334990337198</v>
      </c>
      <c r="H949" s="11">
        <v>0.347514115583057</v>
      </c>
      <c r="I949" s="11">
        <v>0.468268683768371</v>
      </c>
    </row>
    <row r="950" spans="2:9" x14ac:dyDescent="0.35">
      <c r="B950" t="s">
        <v>368</v>
      </c>
      <c r="C950" s="11">
        <v>0.13617647924694201</v>
      </c>
      <c r="D950" s="11">
        <v>8.3760873862546895E-2</v>
      </c>
      <c r="E950" s="11">
        <v>0.117490174135643</v>
      </c>
      <c r="F950" s="11">
        <v>0.16824396148221801</v>
      </c>
      <c r="G950" s="11">
        <v>0.28801244656306901</v>
      </c>
      <c r="H950" s="11">
        <v>5.6197225755234601E-2</v>
      </c>
      <c r="I950" s="11">
        <v>9.09436227793462E-2</v>
      </c>
    </row>
    <row r="951" spans="2:9" x14ac:dyDescent="0.35">
      <c r="B951" t="s">
        <v>49</v>
      </c>
      <c r="C951" s="11">
        <v>9.8514599957717205E-2</v>
      </c>
      <c r="D951" s="11">
        <v>0.10077227476579299</v>
      </c>
      <c r="E951" s="11">
        <v>5.8241582079119503E-2</v>
      </c>
      <c r="F951" s="11">
        <v>7.2506487889233098E-2</v>
      </c>
      <c r="G951" s="11">
        <v>2.8043183484349601E-2</v>
      </c>
      <c r="H951" s="11">
        <v>0.16128048277276599</v>
      </c>
      <c r="I951" s="11">
        <v>0.18608699515007501</v>
      </c>
    </row>
    <row r="952" spans="2:9" x14ac:dyDescent="0.35">
      <c r="C952" s="11"/>
      <c r="D952" s="11"/>
      <c r="E952" s="11"/>
      <c r="F952" s="11"/>
      <c r="G952" s="11"/>
      <c r="H952" s="11"/>
      <c r="I952" s="11"/>
    </row>
    <row r="953" spans="2:9" x14ac:dyDescent="0.35">
      <c r="B953" s="2" t="s">
        <v>384</v>
      </c>
      <c r="C953" s="11"/>
      <c r="D953" s="11"/>
      <c r="E953" s="11"/>
      <c r="F953" s="11"/>
      <c r="G953" s="11"/>
      <c r="H953" s="11"/>
      <c r="I953" s="11"/>
    </row>
    <row r="954" spans="2:9" x14ac:dyDescent="0.35">
      <c r="B954" s="20" t="s">
        <v>26</v>
      </c>
      <c r="C954" s="11"/>
      <c r="D954" s="11"/>
      <c r="E954" s="11"/>
      <c r="F954" s="11"/>
      <c r="G954" s="11"/>
      <c r="H954" s="11"/>
      <c r="I954" s="11"/>
    </row>
    <row r="955" spans="2:9" x14ac:dyDescent="0.35">
      <c r="B955" t="s">
        <v>365</v>
      </c>
      <c r="C955" s="11">
        <v>0.20397981462383899</v>
      </c>
      <c r="D955" s="11">
        <v>0.29584916254239002</v>
      </c>
      <c r="E955" s="11">
        <v>0.17793393000051699</v>
      </c>
      <c r="F955" s="11">
        <v>0.149150409564312</v>
      </c>
      <c r="G955" s="11">
        <v>0.139092051269912</v>
      </c>
      <c r="H955" s="11">
        <v>0.47013742099345601</v>
      </c>
      <c r="I955" s="11">
        <v>0.141238961520644</v>
      </c>
    </row>
    <row r="956" spans="2:9" x14ac:dyDescent="0.35">
      <c r="B956" t="s">
        <v>366</v>
      </c>
      <c r="C956" s="11">
        <v>0.28693369672545699</v>
      </c>
      <c r="D956" s="11">
        <v>0.32902081018997997</v>
      </c>
      <c r="E956" s="11">
        <v>0.31781854162418699</v>
      </c>
      <c r="F956" s="11">
        <v>0.32367924742896298</v>
      </c>
      <c r="G956" s="11">
        <v>0.213383926948398</v>
      </c>
      <c r="H956" s="11">
        <v>0.25938518242911102</v>
      </c>
      <c r="I956" s="11">
        <v>0.25014664959996902</v>
      </c>
    </row>
    <row r="957" spans="2:9" x14ac:dyDescent="0.35">
      <c r="B957" t="s">
        <v>367</v>
      </c>
      <c r="C957" s="11">
        <v>0.30434128831919999</v>
      </c>
      <c r="D957" s="11">
        <v>0.23111814726152899</v>
      </c>
      <c r="E957" s="11">
        <v>0.35074919393253701</v>
      </c>
      <c r="F957" s="11">
        <v>0.35260184074334699</v>
      </c>
      <c r="G957" s="11">
        <v>0.34312088366264898</v>
      </c>
      <c r="H957" s="11">
        <v>0.14437119312218499</v>
      </c>
      <c r="I957" s="11">
        <v>0.31408313705950203</v>
      </c>
    </row>
    <row r="958" spans="2:9" x14ac:dyDescent="0.35">
      <c r="B958" t="s">
        <v>368</v>
      </c>
      <c r="C958" s="11">
        <v>8.5027047044256399E-2</v>
      </c>
      <c r="D958" s="11">
        <v>2.5923376578422599E-2</v>
      </c>
      <c r="E958" s="11">
        <v>4.4426184533578703E-2</v>
      </c>
      <c r="F958" s="11">
        <v>8.4721422084742606E-2</v>
      </c>
      <c r="G958" s="11">
        <v>0.26882323086749599</v>
      </c>
      <c r="H958" s="11">
        <v>3.9675222571905998E-2</v>
      </c>
      <c r="I958" s="11">
        <v>6.0228053777901698E-2</v>
      </c>
    </row>
    <row r="959" spans="2:9" x14ac:dyDescent="0.35">
      <c r="B959" t="s">
        <v>49</v>
      </c>
      <c r="C959" s="11">
        <v>0.119718153287248</v>
      </c>
      <c r="D959" s="11">
        <v>0.118088503427678</v>
      </c>
      <c r="E959" s="11">
        <v>0.10907214990918</v>
      </c>
      <c r="F959" s="11">
        <v>8.9847080178635394E-2</v>
      </c>
      <c r="G959" s="11">
        <v>3.5579907251545403E-2</v>
      </c>
      <c r="H959" s="11">
        <v>8.6430980883341904E-2</v>
      </c>
      <c r="I959" s="11">
        <v>0.23430319804198299</v>
      </c>
    </row>
    <row r="960" spans="2:9" x14ac:dyDescent="0.35">
      <c r="C960" s="11"/>
      <c r="D960" s="11"/>
      <c r="E960" s="11"/>
      <c r="F960" s="11"/>
      <c r="G960" s="11"/>
      <c r="H960" s="11"/>
      <c r="I960" s="11"/>
    </row>
    <row r="961" spans="2:9" x14ac:dyDescent="0.35">
      <c r="B961" s="2" t="s">
        <v>385</v>
      </c>
      <c r="C961" s="11"/>
      <c r="D961" s="11"/>
      <c r="E961" s="11"/>
      <c r="F961" s="11"/>
      <c r="G961" s="11"/>
      <c r="H961" s="11"/>
      <c r="I961" s="11"/>
    </row>
    <row r="962" spans="2:9" x14ac:dyDescent="0.35">
      <c r="B962" s="20" t="s">
        <v>26</v>
      </c>
      <c r="C962" s="11"/>
      <c r="D962" s="11"/>
      <c r="E962" s="11"/>
      <c r="F962" s="11"/>
      <c r="G962" s="11"/>
      <c r="H962" s="11"/>
      <c r="I962" s="11"/>
    </row>
    <row r="963" spans="2:9" x14ac:dyDescent="0.35">
      <c r="B963" t="s">
        <v>365</v>
      </c>
      <c r="C963" s="11">
        <v>3.6822164047632902E-2</v>
      </c>
      <c r="D963" s="11">
        <v>1.9453693783919101E-2</v>
      </c>
      <c r="E963" s="11">
        <v>1.78054036213455E-2</v>
      </c>
      <c r="F963" s="11">
        <v>1.6139984578329901E-2</v>
      </c>
      <c r="G963" s="11">
        <v>7.28484944446849E-2</v>
      </c>
      <c r="H963" s="11">
        <v>0.11770258836031</v>
      </c>
      <c r="I963" s="11">
        <v>3.1361860299136103E-2</v>
      </c>
    </row>
    <row r="964" spans="2:9" x14ac:dyDescent="0.35">
      <c r="B964" t="s">
        <v>366</v>
      </c>
      <c r="C964" s="11">
        <v>0.10088609131457001</v>
      </c>
      <c r="D964" s="11">
        <v>0.10879995886185501</v>
      </c>
      <c r="E964" s="11">
        <v>0.10851915313472001</v>
      </c>
      <c r="F964" s="11">
        <v>9.9075980323018897E-2</v>
      </c>
      <c r="G964" s="11">
        <v>8.9562817934048702E-2</v>
      </c>
      <c r="H964" s="11">
        <v>0.127858936914576</v>
      </c>
      <c r="I964" s="11">
        <v>8.5829340646719293E-2</v>
      </c>
    </row>
    <row r="965" spans="2:9" x14ac:dyDescent="0.35">
      <c r="B965" t="s">
        <v>367</v>
      </c>
      <c r="C965" s="11">
        <v>0.45892153288218202</v>
      </c>
      <c r="D965" s="11">
        <v>0.517172970877677</v>
      </c>
      <c r="E965" s="11">
        <v>0.48987459256664601</v>
      </c>
      <c r="F965" s="11">
        <v>0.47465989779588302</v>
      </c>
      <c r="G965" s="11">
        <v>0.39867632289550398</v>
      </c>
      <c r="H965" s="11">
        <v>0.40468860418770197</v>
      </c>
      <c r="I965" s="11">
        <v>0.42872586056891099</v>
      </c>
    </row>
    <row r="966" spans="2:9" x14ac:dyDescent="0.35">
      <c r="B966" t="s">
        <v>368</v>
      </c>
      <c r="C966" s="11">
        <v>0.30246988696907201</v>
      </c>
      <c r="D966" s="11">
        <v>0.25887823800173199</v>
      </c>
      <c r="E966" s="11">
        <v>0.2975377825901</v>
      </c>
      <c r="F966" s="11">
        <v>0.34550431251543801</v>
      </c>
      <c r="G966" s="11">
        <v>0.40752712766570198</v>
      </c>
      <c r="H966" s="11">
        <v>0.210139168841639</v>
      </c>
      <c r="I966" s="11">
        <v>0.26495120286056401</v>
      </c>
    </row>
    <row r="967" spans="2:9" x14ac:dyDescent="0.35">
      <c r="B967" t="s">
        <v>49</v>
      </c>
      <c r="C967" s="11">
        <v>0.100900324786543</v>
      </c>
      <c r="D967" s="11">
        <v>9.5695138474816602E-2</v>
      </c>
      <c r="E967" s="11">
        <v>8.6263068087188602E-2</v>
      </c>
      <c r="F967" s="11">
        <v>6.4619824787330707E-2</v>
      </c>
      <c r="G967" s="11">
        <v>3.1385237060059801E-2</v>
      </c>
      <c r="H967" s="11">
        <v>0.139610701695773</v>
      </c>
      <c r="I967" s="11">
        <v>0.18913173562466901</v>
      </c>
    </row>
    <row r="968" spans="2:9" x14ac:dyDescent="0.35">
      <c r="C968" s="11"/>
      <c r="D968" s="11"/>
      <c r="E968" s="11"/>
      <c r="F968" s="11"/>
      <c r="G968" s="11"/>
      <c r="H968" s="11"/>
      <c r="I968" s="11"/>
    </row>
    <row r="969" spans="2:9" x14ac:dyDescent="0.35">
      <c r="B969" s="2" t="s">
        <v>391</v>
      </c>
      <c r="C969" s="11"/>
      <c r="D969" s="11"/>
      <c r="E969" s="11"/>
      <c r="F969" s="11"/>
      <c r="G969" s="11"/>
      <c r="H969" s="11"/>
      <c r="I969" s="11"/>
    </row>
    <row r="970" spans="2:9" x14ac:dyDescent="0.35">
      <c r="B970" s="20" t="s">
        <v>26</v>
      </c>
      <c r="C970" s="11"/>
      <c r="D970" s="11"/>
      <c r="E970" s="11"/>
      <c r="F970" s="11"/>
      <c r="G970" s="11"/>
      <c r="H970" s="11"/>
      <c r="I970" s="11"/>
    </row>
    <row r="971" spans="2:9" x14ac:dyDescent="0.35">
      <c r="B971" t="s">
        <v>278</v>
      </c>
      <c r="C971" s="11">
        <v>7.0531286889297495E-2</v>
      </c>
      <c r="D971" s="11">
        <v>1.32217515923154E-2</v>
      </c>
      <c r="E971" s="11">
        <v>2.7951619244773799E-2</v>
      </c>
      <c r="F971" s="11">
        <v>5.1956856436225503E-2</v>
      </c>
      <c r="G971" s="11">
        <v>0.33246243922658603</v>
      </c>
      <c r="H971" s="11">
        <v>1.2082079035451001E-2</v>
      </c>
      <c r="I971" s="11">
        <v>1.1625022416510099E-2</v>
      </c>
    </row>
    <row r="972" spans="2:9" x14ac:dyDescent="0.35">
      <c r="B972" t="s">
        <v>279</v>
      </c>
      <c r="C972" s="11">
        <v>0.170415856853699</v>
      </c>
      <c r="D972" s="11">
        <v>0.133942587212763</v>
      </c>
      <c r="E972" s="11">
        <v>0.12945931659795001</v>
      </c>
      <c r="F972" s="11">
        <v>0.21610764685872599</v>
      </c>
      <c r="G972" s="11">
        <v>0.290945874357182</v>
      </c>
      <c r="H972" s="11">
        <v>3.89804186661106E-2</v>
      </c>
      <c r="I972" s="11">
        <v>0.16293449911530899</v>
      </c>
    </row>
    <row r="973" spans="2:9" x14ac:dyDescent="0.35">
      <c r="B973" t="s">
        <v>280</v>
      </c>
      <c r="C973" s="11">
        <v>0.31412596865350301</v>
      </c>
      <c r="D973" s="11">
        <v>0.30244485847688901</v>
      </c>
      <c r="E973" s="11">
        <v>0.234082904533398</v>
      </c>
      <c r="F973" s="11">
        <v>0.31126411890939798</v>
      </c>
      <c r="G973" s="11">
        <v>0.189447032044716</v>
      </c>
      <c r="H973" s="11">
        <v>0.23551420997977901</v>
      </c>
      <c r="I973" s="11">
        <v>0.52603023557558604</v>
      </c>
    </row>
    <row r="974" spans="2:9" x14ac:dyDescent="0.35">
      <c r="B974" t="s">
        <v>281</v>
      </c>
      <c r="C974" s="11">
        <v>0.267713924276689</v>
      </c>
      <c r="D974" s="11">
        <v>0.32744937823282899</v>
      </c>
      <c r="E974" s="11">
        <v>0.35472334863544902</v>
      </c>
      <c r="F974" s="11">
        <v>0.28295036475728202</v>
      </c>
      <c r="G974" s="11">
        <v>0.136720659417742</v>
      </c>
      <c r="H974" s="11">
        <v>0.26391834647343398</v>
      </c>
      <c r="I974" s="11">
        <v>0.214477965956445</v>
      </c>
    </row>
    <row r="975" spans="2:9" x14ac:dyDescent="0.35">
      <c r="B975" t="s">
        <v>282</v>
      </c>
      <c r="C975" s="11">
        <v>0.177212963326812</v>
      </c>
      <c r="D975" s="11">
        <v>0.22294142448520399</v>
      </c>
      <c r="E975" s="11">
        <v>0.25378281098842898</v>
      </c>
      <c r="F975" s="11">
        <v>0.13772101303836801</v>
      </c>
      <c r="G975" s="11">
        <v>5.0423994953774601E-2</v>
      </c>
      <c r="H975" s="11">
        <v>0.44950494584522499</v>
      </c>
      <c r="I975" s="11">
        <v>8.4932276936149506E-2</v>
      </c>
    </row>
    <row r="976" spans="2:9" x14ac:dyDescent="0.35">
      <c r="B976" t="s">
        <v>283</v>
      </c>
      <c r="C976" s="11">
        <v>0.240947143742996</v>
      </c>
      <c r="D976" s="11">
        <v>0.14716433880507801</v>
      </c>
      <c r="E976" s="11">
        <v>0.157410935842724</v>
      </c>
      <c r="F976" s="11">
        <v>0.26806450329495102</v>
      </c>
      <c r="G976" s="11">
        <v>0.62340831358376703</v>
      </c>
      <c r="H976" s="11">
        <v>5.1062497701561599E-2</v>
      </c>
      <c r="I976" s="11">
        <v>0.174559521531819</v>
      </c>
    </row>
    <row r="977" spans="2:9" x14ac:dyDescent="0.35">
      <c r="B977" t="s">
        <v>284</v>
      </c>
      <c r="C977" s="11">
        <v>0.44492688760350096</v>
      </c>
      <c r="D977" s="11">
        <v>0.55039080271803298</v>
      </c>
      <c r="E977" s="11">
        <v>0.608506159623878</v>
      </c>
      <c r="F977" s="11">
        <v>0.42067137779565</v>
      </c>
      <c r="G977" s="11">
        <v>0.18714465437151662</v>
      </c>
      <c r="H977" s="11">
        <v>0.71342329231865897</v>
      </c>
      <c r="I977" s="11">
        <v>0.29941024289259449</v>
      </c>
    </row>
    <row r="978" spans="2:9" x14ac:dyDescent="0.35">
      <c r="B978" t="s">
        <v>217</v>
      </c>
      <c r="C978" s="11">
        <v>-0.20397974386050496</v>
      </c>
      <c r="D978" s="11">
        <v>-0.40322646391295497</v>
      </c>
      <c r="E978" s="11">
        <v>-0.45109522378115396</v>
      </c>
      <c r="F978" s="11">
        <v>-0.15260687450069899</v>
      </c>
      <c r="G978" s="11">
        <v>0.43626365921225041</v>
      </c>
      <c r="H978" s="11">
        <v>-0.6623607946170974</v>
      </c>
      <c r="I978" s="11">
        <v>-0.12485072136077549</v>
      </c>
    </row>
    <row r="979" spans="2:9" x14ac:dyDescent="0.35">
      <c r="C979" s="11"/>
      <c r="D979" s="11"/>
      <c r="E979" s="11"/>
      <c r="F979" s="11"/>
      <c r="G979" s="11"/>
      <c r="H979" s="11"/>
      <c r="I979" s="11"/>
    </row>
    <row r="980" spans="2:9" x14ac:dyDescent="0.35">
      <c r="B980" s="2" t="s">
        <v>392</v>
      </c>
      <c r="C980" s="11"/>
      <c r="D980" s="11"/>
      <c r="E980" s="11"/>
      <c r="F980" s="11"/>
      <c r="G980" s="11"/>
      <c r="H980" s="11"/>
      <c r="I980" s="11"/>
    </row>
    <row r="981" spans="2:9" x14ac:dyDescent="0.35">
      <c r="B981" s="20" t="s">
        <v>26</v>
      </c>
      <c r="C981" s="11"/>
      <c r="D981" s="11"/>
      <c r="E981" s="11"/>
      <c r="F981" s="11"/>
      <c r="G981" s="11"/>
      <c r="H981" s="11"/>
      <c r="I981" s="11"/>
    </row>
    <row r="982" spans="2:9" x14ac:dyDescent="0.35">
      <c r="B982" t="s">
        <v>278</v>
      </c>
      <c r="C982" s="11">
        <v>0.12599540388772401</v>
      </c>
      <c r="D982" s="11">
        <v>6.3459831670831204E-2</v>
      </c>
      <c r="E982" s="11">
        <v>8.2538029475103303E-2</v>
      </c>
      <c r="F982" s="11">
        <v>0.193287720488626</v>
      </c>
      <c r="G982" s="11">
        <v>0.36776487839363903</v>
      </c>
      <c r="H982" s="11">
        <v>1.15611911963956E-2</v>
      </c>
      <c r="I982" s="11">
        <v>2.81489132217148E-2</v>
      </c>
    </row>
    <row r="983" spans="2:9" x14ac:dyDescent="0.35">
      <c r="B983" t="s">
        <v>279</v>
      </c>
      <c r="C983" s="11">
        <v>0.28347062652474198</v>
      </c>
      <c r="D983" s="11">
        <v>0.29062139158366301</v>
      </c>
      <c r="E983" s="11">
        <v>0.31071933180752798</v>
      </c>
      <c r="F983" s="11">
        <v>0.398422391055194</v>
      </c>
      <c r="G983" s="11">
        <v>0.33700765568880903</v>
      </c>
      <c r="H983" s="11">
        <v>3.7744885192354402E-2</v>
      </c>
      <c r="I983" s="11">
        <v>0.20112488490557301</v>
      </c>
    </row>
    <row r="984" spans="2:9" x14ac:dyDescent="0.35">
      <c r="B984" t="s">
        <v>280</v>
      </c>
      <c r="C984" s="11">
        <v>0.421846079464681</v>
      </c>
      <c r="D984" s="11">
        <v>0.47716695582591301</v>
      </c>
      <c r="E984" s="11">
        <v>0.45215729642096802</v>
      </c>
      <c r="F984" s="11">
        <v>0.31110447291802601</v>
      </c>
      <c r="G984" s="11">
        <v>0.21169021962808701</v>
      </c>
      <c r="H984" s="11">
        <v>0.36474216739842202</v>
      </c>
      <c r="I984" s="11">
        <v>0.62522622554238405</v>
      </c>
    </row>
    <row r="985" spans="2:9" x14ac:dyDescent="0.35">
      <c r="B985" t="s">
        <v>281</v>
      </c>
      <c r="C985" s="11">
        <v>0.108914436073449</v>
      </c>
      <c r="D985" s="11">
        <v>0.125531898621694</v>
      </c>
      <c r="E985" s="11">
        <v>0.124121203583778</v>
      </c>
      <c r="F985" s="11">
        <v>7.2517637200523496E-2</v>
      </c>
      <c r="G985" s="11">
        <v>6.65990209507904E-2</v>
      </c>
      <c r="H985" s="11">
        <v>0.20252728473328399</v>
      </c>
      <c r="I985" s="11">
        <v>0.107753841772213</v>
      </c>
    </row>
    <row r="986" spans="2:9" x14ac:dyDescent="0.35">
      <c r="B986" t="s">
        <v>282</v>
      </c>
      <c r="C986" s="11">
        <v>5.97734540494049E-2</v>
      </c>
      <c r="D986" s="11">
        <v>4.3219922297899303E-2</v>
      </c>
      <c r="E986" s="11">
        <v>3.0464138712622199E-2</v>
      </c>
      <c r="F986" s="11">
        <v>2.4667778337630002E-2</v>
      </c>
      <c r="G986" s="11">
        <v>1.6938225338673799E-2</v>
      </c>
      <c r="H986" s="11">
        <v>0.383424471479544</v>
      </c>
      <c r="I986" s="11">
        <v>3.7746134558115998E-2</v>
      </c>
    </row>
    <row r="987" spans="2:9" x14ac:dyDescent="0.35">
      <c r="B987" t="s">
        <v>283</v>
      </c>
      <c r="C987" s="11">
        <v>0.40946603041246599</v>
      </c>
      <c r="D987" s="11">
        <v>0.35408122325449398</v>
      </c>
      <c r="E987" s="11">
        <v>0.393257361282632</v>
      </c>
      <c r="F987" s="11">
        <v>0.59171011154382003</v>
      </c>
      <c r="G987" s="11">
        <v>0.704772534082448</v>
      </c>
      <c r="H987" s="11">
        <v>4.9306076388749898E-2</v>
      </c>
      <c r="I987" s="11">
        <v>0.22927379812728699</v>
      </c>
    </row>
    <row r="988" spans="2:9" x14ac:dyDescent="0.35">
      <c r="B988" t="s">
        <v>284</v>
      </c>
      <c r="C988" s="11">
        <v>0.1686878901228539</v>
      </c>
      <c r="D988" s="11">
        <v>0.16875182091959331</v>
      </c>
      <c r="E988" s="11">
        <v>0.1545853422964002</v>
      </c>
      <c r="F988" s="11">
        <v>9.7185415538153491E-2</v>
      </c>
      <c r="G988" s="11">
        <v>8.3537246289464198E-2</v>
      </c>
      <c r="H988" s="11">
        <v>0.58595175621282802</v>
      </c>
      <c r="I988" s="11">
        <v>0.14549997633032902</v>
      </c>
    </row>
    <row r="989" spans="2:9" x14ac:dyDescent="0.35">
      <c r="B989" t="s">
        <v>217</v>
      </c>
      <c r="C989" s="11">
        <v>0.24077814028961209</v>
      </c>
      <c r="D989" s="11">
        <v>0.18532940233490067</v>
      </c>
      <c r="E989" s="11">
        <v>0.2386720189862318</v>
      </c>
      <c r="F989" s="11">
        <v>0.49452469600566651</v>
      </c>
      <c r="G989" s="11">
        <v>0.62123528779298376</v>
      </c>
      <c r="H989" s="11">
        <v>-0.53664567982407818</v>
      </c>
      <c r="I989" s="11">
        <v>8.377382179695797E-2</v>
      </c>
    </row>
    <row r="990" spans="2:9" x14ac:dyDescent="0.35">
      <c r="C990" s="11"/>
      <c r="D990" s="11"/>
      <c r="E990" s="11"/>
      <c r="F990" s="11"/>
      <c r="G990" s="11"/>
      <c r="H990" s="11"/>
      <c r="I990" s="11"/>
    </row>
    <row r="991" spans="2:9" x14ac:dyDescent="0.35">
      <c r="B991" s="2" t="s">
        <v>393</v>
      </c>
      <c r="C991" s="11"/>
      <c r="D991" s="11"/>
      <c r="E991" s="11"/>
      <c r="F991" s="11"/>
      <c r="G991" s="11"/>
      <c r="H991" s="11"/>
      <c r="I991" s="11"/>
    </row>
    <row r="992" spans="2:9" x14ac:dyDescent="0.35">
      <c r="B992" s="20" t="s">
        <v>26</v>
      </c>
      <c r="C992" s="11"/>
      <c r="D992" s="11"/>
      <c r="E992" s="11"/>
      <c r="F992" s="11"/>
      <c r="G992" s="11"/>
      <c r="H992" s="11"/>
      <c r="I992" s="11"/>
    </row>
    <row r="993" spans="2:9" x14ac:dyDescent="0.35">
      <c r="B993" t="s">
        <v>278</v>
      </c>
      <c r="C993" s="11">
        <v>0.19202349868655799</v>
      </c>
      <c r="D993" s="11">
        <v>0.129506194650929</v>
      </c>
      <c r="E993" s="11">
        <v>0.19905870422621899</v>
      </c>
      <c r="F993" s="11">
        <v>0.33203904593625</v>
      </c>
      <c r="G993" s="11">
        <v>0.356452334897843</v>
      </c>
      <c r="H993" s="11">
        <v>7.3818490544659304E-2</v>
      </c>
      <c r="I993" s="11">
        <v>3.4760830892227E-2</v>
      </c>
    </row>
    <row r="994" spans="2:9" x14ac:dyDescent="0.35">
      <c r="B994" t="s">
        <v>279</v>
      </c>
      <c r="C994" s="11">
        <v>0.40132666796220501</v>
      </c>
      <c r="D994" s="11">
        <v>0.453684105793561</v>
      </c>
      <c r="E994" s="11">
        <v>0.50560022658428605</v>
      </c>
      <c r="F994" s="11">
        <v>0.48022136552306099</v>
      </c>
      <c r="G994" s="11">
        <v>0.37909204842065403</v>
      </c>
      <c r="H994" s="11">
        <v>0.13032555977209101</v>
      </c>
      <c r="I994" s="11">
        <v>0.30501949436757197</v>
      </c>
    </row>
    <row r="995" spans="2:9" x14ac:dyDescent="0.35">
      <c r="B995" t="s">
        <v>280</v>
      </c>
      <c r="C995" s="11">
        <v>0.26364967146074297</v>
      </c>
      <c r="D995" s="11">
        <v>0.29315766037597801</v>
      </c>
      <c r="E995" s="11">
        <v>0.20607490848337601</v>
      </c>
      <c r="F995" s="11">
        <v>0.135728344339796</v>
      </c>
      <c r="G995" s="11">
        <v>0.15838128754240199</v>
      </c>
      <c r="H995" s="11">
        <v>0.242862585583109</v>
      </c>
      <c r="I995" s="11">
        <v>0.49918298573736097</v>
      </c>
    </row>
    <row r="996" spans="2:9" x14ac:dyDescent="0.35">
      <c r="B996" t="s">
        <v>281</v>
      </c>
      <c r="C996" s="11">
        <v>8.4298632903512805E-2</v>
      </c>
      <c r="D996" s="11">
        <v>7.6439117390031494E-2</v>
      </c>
      <c r="E996" s="11">
        <v>6.9560060384269706E-2</v>
      </c>
      <c r="F996" s="11">
        <v>3.9549027066988499E-2</v>
      </c>
      <c r="G996" s="11">
        <v>7.7905841111654398E-2</v>
      </c>
      <c r="H996" s="11">
        <v>0.17222675320973799</v>
      </c>
      <c r="I996" s="11">
        <v>0.117321844362584</v>
      </c>
    </row>
    <row r="997" spans="2:9" x14ac:dyDescent="0.35">
      <c r="B997" t="s">
        <v>282</v>
      </c>
      <c r="C997" s="11">
        <v>5.8701528986980799E-2</v>
      </c>
      <c r="D997" s="11">
        <v>4.7212921789501497E-2</v>
      </c>
      <c r="E997" s="11">
        <v>1.9706100321849499E-2</v>
      </c>
      <c r="F997" s="11">
        <v>1.2462217133904999E-2</v>
      </c>
      <c r="G997" s="11">
        <v>2.8168488027447199E-2</v>
      </c>
      <c r="H997" s="11">
        <v>0.38076661089040198</v>
      </c>
      <c r="I997" s="11">
        <v>4.3714844640255802E-2</v>
      </c>
    </row>
    <row r="998" spans="2:9" x14ac:dyDescent="0.35">
      <c r="B998" t="s">
        <v>283</v>
      </c>
      <c r="C998" s="11">
        <v>0.59335016664876306</v>
      </c>
      <c r="D998" s="11">
        <v>0.58319030044448905</v>
      </c>
      <c r="E998" s="11">
        <v>0.70465893081050501</v>
      </c>
      <c r="F998" s="11">
        <v>0.81226041145931105</v>
      </c>
      <c r="G998" s="11">
        <v>0.73554438331849603</v>
      </c>
      <c r="H998" s="11">
        <v>0.20414405031675001</v>
      </c>
      <c r="I998" s="11">
        <v>0.33978032525979901</v>
      </c>
    </row>
    <row r="999" spans="2:9" x14ac:dyDescent="0.35">
      <c r="B999" t="s">
        <v>284</v>
      </c>
      <c r="C999" s="11">
        <v>0.14300016189049361</v>
      </c>
      <c r="D999" s="11">
        <v>0.12365203917953299</v>
      </c>
      <c r="E999" s="11">
        <v>8.9266160706119202E-2</v>
      </c>
      <c r="F999" s="11">
        <v>5.2011244200893494E-2</v>
      </c>
      <c r="G999" s="11">
        <v>0.1060743291391016</v>
      </c>
      <c r="H999" s="11">
        <v>0.55299336410013999</v>
      </c>
      <c r="I999" s="11">
        <v>0.16103668900283979</v>
      </c>
    </row>
    <row r="1000" spans="2:9" x14ac:dyDescent="0.35">
      <c r="B1000" t="s">
        <v>217</v>
      </c>
      <c r="C1000" s="11">
        <v>0.45035000475826947</v>
      </c>
      <c r="D1000" s="11">
        <v>0.45953826126495606</v>
      </c>
      <c r="E1000" s="11">
        <v>0.61539277010438576</v>
      </c>
      <c r="F1000" s="11">
        <v>0.76024916725841751</v>
      </c>
      <c r="G1000" s="11">
        <v>0.62947005417939439</v>
      </c>
      <c r="H1000" s="11">
        <v>-0.34884931378339001</v>
      </c>
      <c r="I1000" s="11">
        <v>0.17874363625695922</v>
      </c>
    </row>
    <row r="1001" spans="2:9" x14ac:dyDescent="0.35">
      <c r="C1001" s="11"/>
      <c r="D1001" s="11"/>
      <c r="E1001" s="11"/>
      <c r="F1001" s="11"/>
      <c r="G1001" s="11"/>
      <c r="H1001" s="11"/>
      <c r="I1001" s="11"/>
    </row>
    <row r="1002" spans="2:9" x14ac:dyDescent="0.35">
      <c r="B1002" s="2" t="s">
        <v>394</v>
      </c>
      <c r="C1002" s="11"/>
      <c r="D1002" s="11"/>
      <c r="E1002" s="11"/>
      <c r="F1002" s="11"/>
      <c r="G1002" s="11"/>
      <c r="H1002" s="11"/>
      <c r="I1002" s="11"/>
    </row>
    <row r="1003" spans="2:9" x14ac:dyDescent="0.35">
      <c r="B1003" s="20" t="s">
        <v>26</v>
      </c>
      <c r="C1003" s="11"/>
      <c r="D1003" s="11"/>
      <c r="E1003" s="11"/>
      <c r="F1003" s="11"/>
      <c r="G1003" s="11"/>
      <c r="H1003" s="11"/>
      <c r="I1003" s="11"/>
    </row>
    <row r="1004" spans="2:9" x14ac:dyDescent="0.35">
      <c r="B1004" t="s">
        <v>278</v>
      </c>
      <c r="C1004" s="11">
        <v>0.140327343881363</v>
      </c>
      <c r="D1004" s="11">
        <v>6.7643757994201595E-2</v>
      </c>
      <c r="E1004" s="11">
        <v>6.62067096026146E-2</v>
      </c>
      <c r="F1004" s="11">
        <v>5.0175480134138299E-2</v>
      </c>
      <c r="G1004" s="11">
        <v>0.33657972598459002</v>
      </c>
      <c r="H1004" s="11">
        <v>0.55333947635984904</v>
      </c>
      <c r="I1004" s="11">
        <v>5.2744582852429001E-2</v>
      </c>
    </row>
    <row r="1005" spans="2:9" x14ac:dyDescent="0.35">
      <c r="B1005" t="s">
        <v>279</v>
      </c>
      <c r="C1005" s="11">
        <v>0.25813941430211401</v>
      </c>
      <c r="D1005" s="11">
        <v>0.25686783389858697</v>
      </c>
      <c r="E1005" s="11">
        <v>0.272511866172849</v>
      </c>
      <c r="F1005" s="11">
        <v>0.12827315856914501</v>
      </c>
      <c r="G1005" s="11">
        <v>0.34969473364829101</v>
      </c>
      <c r="H1005" s="11">
        <v>0.25071930077843402</v>
      </c>
      <c r="I1005" s="11">
        <v>0.30483706844013397</v>
      </c>
    </row>
    <row r="1006" spans="2:9" x14ac:dyDescent="0.35">
      <c r="B1006" t="s">
        <v>280</v>
      </c>
      <c r="C1006" s="11">
        <v>0.39190961447483103</v>
      </c>
      <c r="D1006" s="11">
        <v>0.462379731395206</v>
      </c>
      <c r="E1006" s="11">
        <v>0.42562192246312502</v>
      </c>
      <c r="F1006" s="11">
        <v>0.36137813173723199</v>
      </c>
      <c r="G1006" s="11">
        <v>0.21256908599360599</v>
      </c>
      <c r="H1006" s="11">
        <v>0.15181480308249701</v>
      </c>
      <c r="I1006" s="11">
        <v>0.553218911131094</v>
      </c>
    </row>
    <row r="1007" spans="2:9" x14ac:dyDescent="0.35">
      <c r="B1007" t="s">
        <v>281</v>
      </c>
      <c r="C1007" s="11">
        <v>0.157486726496602</v>
      </c>
      <c r="D1007" s="11">
        <v>0.17303051144762299</v>
      </c>
      <c r="E1007" s="11">
        <v>0.190629148594256</v>
      </c>
      <c r="F1007" s="11">
        <v>0.32620573276718101</v>
      </c>
      <c r="G1007" s="11">
        <v>7.3526905863275802E-2</v>
      </c>
      <c r="H1007" s="11">
        <v>2.4803999084462101E-2</v>
      </c>
      <c r="I1007" s="11">
        <v>6.6283417680905496E-2</v>
      </c>
    </row>
    <row r="1008" spans="2:9" x14ac:dyDescent="0.35">
      <c r="B1008" t="s">
        <v>282</v>
      </c>
      <c r="C1008" s="11">
        <v>5.2136900845090199E-2</v>
      </c>
      <c r="D1008" s="11">
        <v>4.0078165264381897E-2</v>
      </c>
      <c r="E1008" s="11">
        <v>4.5030353167155597E-2</v>
      </c>
      <c r="F1008" s="11">
        <v>0.13396749679230299</v>
      </c>
      <c r="G1008" s="11">
        <v>2.76295485102377E-2</v>
      </c>
      <c r="H1008" s="11">
        <v>1.9322420694758601E-2</v>
      </c>
      <c r="I1008" s="11">
        <v>2.29160198954373E-2</v>
      </c>
    </row>
    <row r="1009" spans="2:9" x14ac:dyDescent="0.35">
      <c r="B1009" t="s">
        <v>283</v>
      </c>
      <c r="C1009" s="11">
        <v>0.39846675818347699</v>
      </c>
      <c r="D1009" s="11">
        <v>0.324511591892789</v>
      </c>
      <c r="E1009" s="11">
        <v>0.33871857577546399</v>
      </c>
      <c r="F1009" s="11">
        <v>0.17844863870328401</v>
      </c>
      <c r="G1009" s="11">
        <v>0.68627445963288103</v>
      </c>
      <c r="H1009" s="11">
        <v>0.804058777138283</v>
      </c>
      <c r="I1009" s="11">
        <v>0.35758165129256297</v>
      </c>
    </row>
    <row r="1010" spans="2:9" x14ac:dyDescent="0.35">
      <c r="B1010" t="s">
        <v>284</v>
      </c>
      <c r="C1010" s="11">
        <v>0.20962362734169221</v>
      </c>
      <c r="D1010" s="11">
        <v>0.2131086767120049</v>
      </c>
      <c r="E1010" s="11">
        <v>0.23565950176141159</v>
      </c>
      <c r="F1010" s="11">
        <v>0.46017322955948403</v>
      </c>
      <c r="G1010" s="11">
        <v>0.1011564543735135</v>
      </c>
      <c r="H1010" s="11">
        <v>4.4126419779220702E-2</v>
      </c>
      <c r="I1010" s="11">
        <v>8.9199437576342799E-2</v>
      </c>
    </row>
    <row r="1011" spans="2:9" x14ac:dyDescent="0.35">
      <c r="B1011" t="s">
        <v>217</v>
      </c>
      <c r="C1011" s="11">
        <v>0.18884313084178478</v>
      </c>
      <c r="D1011" s="11">
        <v>0.1114029151807841</v>
      </c>
      <c r="E1011" s="11">
        <v>0.1030590740140524</v>
      </c>
      <c r="F1011" s="11">
        <v>-0.28172459085620005</v>
      </c>
      <c r="G1011" s="11">
        <v>0.58511800525936752</v>
      </c>
      <c r="H1011" s="11">
        <v>0.75993235735906228</v>
      </c>
      <c r="I1011" s="11">
        <v>0.26838221371622017</v>
      </c>
    </row>
    <row r="1012" spans="2:9" x14ac:dyDescent="0.35">
      <c r="C1012" s="11"/>
      <c r="D1012" s="11"/>
      <c r="E1012" s="11"/>
      <c r="F1012" s="11"/>
      <c r="G1012" s="11"/>
      <c r="H1012" s="11"/>
      <c r="I1012" s="11"/>
    </row>
    <row r="1013" spans="2:9" x14ac:dyDescent="0.35">
      <c r="B1013" s="2" t="s">
        <v>412</v>
      </c>
      <c r="C1013" s="11"/>
      <c r="D1013" s="11"/>
      <c r="E1013" s="11"/>
      <c r="F1013" s="11"/>
      <c r="G1013" s="11"/>
      <c r="H1013" s="11"/>
      <c r="I1013" s="11"/>
    </row>
    <row r="1014" spans="2:9" x14ac:dyDescent="0.35">
      <c r="B1014" s="20" t="s">
        <v>26</v>
      </c>
      <c r="C1014" s="11"/>
      <c r="D1014" s="11"/>
      <c r="E1014" s="11"/>
      <c r="F1014" s="11"/>
      <c r="G1014" s="11"/>
      <c r="H1014" s="11"/>
      <c r="I1014" s="11"/>
    </row>
    <row r="1015" spans="2:9" x14ac:dyDescent="0.35">
      <c r="B1015" t="s">
        <v>406</v>
      </c>
      <c r="C1015" s="11">
        <v>0.18023519029851301</v>
      </c>
      <c r="D1015" s="11">
        <v>0.21359900621051001</v>
      </c>
      <c r="E1015" s="11">
        <v>0.18520855699650099</v>
      </c>
      <c r="F1015" s="11">
        <v>0.19052869766163</v>
      </c>
      <c r="G1015" s="11">
        <v>0.17937154439738401</v>
      </c>
      <c r="H1015" s="11">
        <v>0.14398623228729801</v>
      </c>
      <c r="I1015" s="11">
        <v>0.151478737145673</v>
      </c>
    </row>
    <row r="1016" spans="2:9" x14ac:dyDescent="0.35">
      <c r="B1016" t="s">
        <v>407</v>
      </c>
      <c r="C1016" s="11">
        <v>0.101314534594902</v>
      </c>
      <c r="D1016" s="11">
        <v>7.9606928003673402E-2</v>
      </c>
      <c r="E1016" s="11">
        <v>9.4291898715934297E-2</v>
      </c>
      <c r="F1016" s="11">
        <v>7.8078493326131204E-2</v>
      </c>
      <c r="G1016" s="11">
        <v>0.14725866316585101</v>
      </c>
      <c r="H1016" s="11">
        <v>6.0691044138995502E-2</v>
      </c>
      <c r="I1016" s="11">
        <v>0.13186489628769901</v>
      </c>
    </row>
    <row r="1017" spans="2:9" x14ac:dyDescent="0.35">
      <c r="B1017" t="s">
        <v>408</v>
      </c>
      <c r="C1017" s="11">
        <v>7.6052563865673203E-2</v>
      </c>
      <c r="D1017" s="11">
        <v>7.3694739237196299E-2</v>
      </c>
      <c r="E1017" s="11">
        <v>5.3845580792405201E-2</v>
      </c>
      <c r="F1017" s="11">
        <v>6.3751670373215302E-2</v>
      </c>
      <c r="G1017" s="11">
        <v>0.13283870922970301</v>
      </c>
      <c r="H1017" s="11">
        <v>7.4817008411907901E-2</v>
      </c>
      <c r="I1017" s="11">
        <v>7.0137010361610699E-2</v>
      </c>
    </row>
    <row r="1018" spans="2:9" x14ac:dyDescent="0.35">
      <c r="B1018" t="s">
        <v>409</v>
      </c>
      <c r="C1018" s="11">
        <v>0.32746995163619003</v>
      </c>
      <c r="D1018" s="11">
        <v>0.37431070968902502</v>
      </c>
      <c r="E1018" s="11">
        <v>0.37464494771557799</v>
      </c>
      <c r="F1018" s="11">
        <v>0.39449709281872097</v>
      </c>
      <c r="G1018" s="11">
        <v>0.26211364404253101</v>
      </c>
      <c r="H1018" s="11">
        <v>0.32310592802386801</v>
      </c>
      <c r="I1018" s="11">
        <v>0.22696711502584199</v>
      </c>
    </row>
    <row r="1019" spans="2:9" x14ac:dyDescent="0.35">
      <c r="B1019" t="s">
        <v>410</v>
      </c>
      <c r="C1019" s="11">
        <v>0.194207972063212</v>
      </c>
      <c r="D1019" s="11">
        <v>0.18606463590900699</v>
      </c>
      <c r="E1019" s="11">
        <v>0.22845026368751001</v>
      </c>
      <c r="F1019" s="11">
        <v>0.21961357254413599</v>
      </c>
      <c r="G1019" s="11">
        <v>0.22052023854375699</v>
      </c>
      <c r="H1019" s="11">
        <v>0.1208276953817</v>
      </c>
      <c r="I1019" s="11">
        <v>0.154590817529838</v>
      </c>
    </row>
    <row r="1020" spans="2:9" x14ac:dyDescent="0.35">
      <c r="B1020" t="s">
        <v>411</v>
      </c>
      <c r="C1020" s="11">
        <v>2.9020911124384801E-2</v>
      </c>
      <c r="D1020" s="11">
        <v>2.1616778783973199E-2</v>
      </c>
      <c r="E1020" s="11">
        <v>6.7845968425930903E-3</v>
      </c>
      <c r="F1020" s="11">
        <v>9.3655083092836593E-3</v>
      </c>
      <c r="G1020" s="11">
        <v>1.9679880040694601E-2</v>
      </c>
      <c r="H1020" s="11">
        <v>0.142213586630491</v>
      </c>
      <c r="I1020" s="11">
        <v>3.7095282449872702E-2</v>
      </c>
    </row>
    <row r="1021" spans="2:9" x14ac:dyDescent="0.35">
      <c r="B1021" t="s">
        <v>49</v>
      </c>
      <c r="C1021" s="11">
        <v>9.1698876417125402E-2</v>
      </c>
      <c r="D1021" s="11">
        <v>5.1107202166615698E-2</v>
      </c>
      <c r="E1021" s="11">
        <v>5.6774155249478403E-2</v>
      </c>
      <c r="F1021" s="11">
        <v>4.4164964966882103E-2</v>
      </c>
      <c r="G1021" s="11">
        <v>3.8217320580078699E-2</v>
      </c>
      <c r="H1021" s="11">
        <v>0.13435850512573899</v>
      </c>
      <c r="I1021" s="11">
        <v>0.22786614119946599</v>
      </c>
    </row>
    <row r="1022" spans="2:9" x14ac:dyDescent="0.35">
      <c r="C1022" s="11"/>
      <c r="D1022" s="11"/>
      <c r="E1022" s="11"/>
      <c r="F1022" s="11"/>
      <c r="G1022" s="11"/>
      <c r="H1022" s="11"/>
      <c r="I1022" s="11"/>
    </row>
    <row r="1023" spans="2:9" x14ac:dyDescent="0.35">
      <c r="B1023" s="2" t="s">
        <v>413</v>
      </c>
      <c r="C1023" s="11"/>
      <c r="D1023" s="11"/>
      <c r="E1023" s="11"/>
      <c r="F1023" s="11"/>
      <c r="G1023" s="11"/>
      <c r="H1023" s="11"/>
      <c r="I1023" s="11"/>
    </row>
    <row r="1024" spans="2:9" x14ac:dyDescent="0.35">
      <c r="B1024" s="20" t="s">
        <v>26</v>
      </c>
      <c r="C1024" s="11"/>
      <c r="D1024" s="11"/>
      <c r="E1024" s="11"/>
      <c r="F1024" s="11"/>
      <c r="G1024" s="11"/>
      <c r="H1024" s="11"/>
      <c r="I1024" s="11"/>
    </row>
    <row r="1025" spans="2:9" x14ac:dyDescent="0.35">
      <c r="B1025" t="s">
        <v>406</v>
      </c>
      <c r="C1025" s="11">
        <v>0.287917079093366</v>
      </c>
      <c r="D1025" s="11">
        <v>0.30319286618699498</v>
      </c>
      <c r="E1025" s="11">
        <v>0.293548790500539</v>
      </c>
      <c r="F1025" s="11">
        <v>0.35183450514604298</v>
      </c>
      <c r="G1025" s="11">
        <v>0.270205675476624</v>
      </c>
      <c r="H1025" s="11">
        <v>0.246838890267251</v>
      </c>
      <c r="I1025" s="11">
        <v>0.23779771788800499</v>
      </c>
    </row>
    <row r="1026" spans="2:9" x14ac:dyDescent="0.35">
      <c r="B1026" t="s">
        <v>407</v>
      </c>
      <c r="C1026" s="11">
        <v>5.1670842181785498E-2</v>
      </c>
      <c r="D1026" s="11">
        <v>3.5109270510739497E-2</v>
      </c>
      <c r="E1026" s="11">
        <v>3.6155197761723198E-2</v>
      </c>
      <c r="F1026" s="11">
        <v>2.9206798776282301E-2</v>
      </c>
      <c r="G1026" s="11">
        <v>0.110565868277298</v>
      </c>
      <c r="H1026" s="11">
        <v>2.9195187370182001E-2</v>
      </c>
      <c r="I1026" s="11">
        <v>6.8410882599752698E-2</v>
      </c>
    </row>
    <row r="1027" spans="2:9" x14ac:dyDescent="0.35">
      <c r="B1027" t="s">
        <v>408</v>
      </c>
      <c r="C1027" s="11">
        <v>0.35731470209926403</v>
      </c>
      <c r="D1027" s="11">
        <v>0.427652800702714</v>
      </c>
      <c r="E1027" s="11">
        <v>0.435060522920654</v>
      </c>
      <c r="F1027" s="11">
        <v>0.37782311482008701</v>
      </c>
      <c r="G1027" s="11">
        <v>0.23350969230507501</v>
      </c>
      <c r="H1027" s="11">
        <v>0.39897572295432798</v>
      </c>
      <c r="I1027" s="11">
        <v>0.27524592869145598</v>
      </c>
    </row>
    <row r="1028" spans="2:9" x14ac:dyDescent="0.35">
      <c r="B1028" t="s">
        <v>409</v>
      </c>
      <c r="C1028" s="11">
        <v>4.52970715625143E-2</v>
      </c>
      <c r="D1028" s="11">
        <v>2.0542180094907301E-2</v>
      </c>
      <c r="E1028" s="11">
        <v>2.6224212262029999E-2</v>
      </c>
      <c r="F1028" s="11">
        <v>2.4306882636644801E-2</v>
      </c>
      <c r="G1028" s="11">
        <v>0.13182257447326701</v>
      </c>
      <c r="H1028" s="11">
        <v>1.0009354996216101E-2</v>
      </c>
      <c r="I1028" s="11">
        <v>5.6213886099949699E-2</v>
      </c>
    </row>
    <row r="1029" spans="2:9" x14ac:dyDescent="0.35">
      <c r="B1029" t="s">
        <v>410</v>
      </c>
      <c r="C1029" s="11">
        <v>0.164438938450813</v>
      </c>
      <c r="D1029" s="11">
        <v>0.170497419540661</v>
      </c>
      <c r="E1029" s="11">
        <v>0.17014750001171</v>
      </c>
      <c r="F1029" s="11">
        <v>0.18929069083262101</v>
      </c>
      <c r="G1029" s="11">
        <v>0.20986257081485701</v>
      </c>
      <c r="H1029" s="11">
        <v>9.7379871476612007E-2</v>
      </c>
      <c r="I1029" s="11">
        <v>0.12372312772577899</v>
      </c>
    </row>
    <row r="1030" spans="2:9" x14ac:dyDescent="0.35">
      <c r="B1030" t="s">
        <v>411</v>
      </c>
      <c r="C1030" s="11">
        <v>1.7671292106529901E-2</v>
      </c>
      <c r="D1030" s="11">
        <v>5.1389169177623196E-3</v>
      </c>
      <c r="E1030" s="11">
        <v>4.6343418680511702E-3</v>
      </c>
      <c r="F1030" s="11">
        <v>3.3281487676879002E-3</v>
      </c>
      <c r="G1030" s="11">
        <v>9.7576424728914798E-3</v>
      </c>
      <c r="H1030" s="11">
        <v>0.10630348629228401</v>
      </c>
      <c r="I1030" s="11">
        <v>2.51698571671857E-2</v>
      </c>
    </row>
    <row r="1031" spans="2:9" x14ac:dyDescent="0.35">
      <c r="B1031" t="s">
        <v>49</v>
      </c>
      <c r="C1031" s="11">
        <v>7.5690074505727095E-2</v>
      </c>
      <c r="D1031" s="11">
        <v>3.7866546046220799E-2</v>
      </c>
      <c r="E1031" s="11">
        <v>3.4229434675293199E-2</v>
      </c>
      <c r="F1031" s="11">
        <v>2.4209859020634002E-2</v>
      </c>
      <c r="G1031" s="11">
        <v>3.4275976179987101E-2</v>
      </c>
      <c r="H1031" s="11">
        <v>0.111297486643127</v>
      </c>
      <c r="I1031" s="11">
        <v>0.213438599827872</v>
      </c>
    </row>
    <row r="1032" spans="2:9" x14ac:dyDescent="0.35">
      <c r="C1032" s="11"/>
      <c r="D1032" s="11"/>
      <c r="E1032" s="11"/>
      <c r="F1032" s="11"/>
      <c r="G1032" s="11"/>
      <c r="H1032" s="11"/>
      <c r="I1032" s="11"/>
    </row>
    <row r="1033" spans="2:9" x14ac:dyDescent="0.35">
      <c r="B1033" s="2" t="s">
        <v>414</v>
      </c>
      <c r="C1033" s="11"/>
      <c r="D1033" s="11"/>
      <c r="E1033" s="11"/>
      <c r="F1033" s="11"/>
      <c r="G1033" s="11"/>
      <c r="H1033" s="11"/>
      <c r="I1033" s="11"/>
    </row>
    <row r="1034" spans="2:9" x14ac:dyDescent="0.35">
      <c r="B1034" s="20" t="s">
        <v>26</v>
      </c>
      <c r="C1034" s="11"/>
      <c r="D1034" s="11"/>
      <c r="E1034" s="11"/>
      <c r="F1034" s="11"/>
      <c r="G1034" s="11"/>
      <c r="H1034" s="11"/>
      <c r="I1034" s="11"/>
    </row>
    <row r="1035" spans="2:9" x14ac:dyDescent="0.35">
      <c r="B1035" t="s">
        <v>406</v>
      </c>
      <c r="C1035" s="11">
        <v>8.2276773244276694E-2</v>
      </c>
      <c r="D1035" s="11">
        <v>5.0793337717214899E-2</v>
      </c>
      <c r="E1035" s="11">
        <v>5.0784108029159697E-2</v>
      </c>
      <c r="F1035" s="11">
        <v>8.0176256977242899E-2</v>
      </c>
      <c r="G1035" s="11">
        <v>0.15325556364739401</v>
      </c>
      <c r="H1035" s="11">
        <v>4.90854447881671E-2</v>
      </c>
      <c r="I1035" s="11">
        <v>0.10358840599546</v>
      </c>
    </row>
    <row r="1036" spans="2:9" x14ac:dyDescent="0.35">
      <c r="B1036" t="s">
        <v>407</v>
      </c>
      <c r="C1036" s="11">
        <v>3.6617808764971602E-2</v>
      </c>
      <c r="D1036" s="11">
        <v>1.06548462814456E-2</v>
      </c>
      <c r="E1036" s="11">
        <v>1.70864241108508E-2</v>
      </c>
      <c r="F1036" s="11">
        <v>1.44890662473918E-2</v>
      </c>
      <c r="G1036" s="11">
        <v>0.12492507365584</v>
      </c>
      <c r="H1036" s="11">
        <v>0</v>
      </c>
      <c r="I1036" s="11">
        <v>4.9346838660791398E-2</v>
      </c>
    </row>
    <row r="1037" spans="2:9" x14ac:dyDescent="0.35">
      <c r="B1037" t="s">
        <v>408</v>
      </c>
      <c r="C1037" s="11">
        <v>0.59364027430841204</v>
      </c>
      <c r="D1037" s="11">
        <v>0.72952134200596597</v>
      </c>
      <c r="E1037" s="11">
        <v>0.724372670023397</v>
      </c>
      <c r="F1037" s="11">
        <v>0.68277290612866504</v>
      </c>
      <c r="G1037" s="11">
        <v>0.34428904301728303</v>
      </c>
      <c r="H1037" s="11">
        <v>0.67570520044540505</v>
      </c>
      <c r="I1037" s="11">
        <v>0.413571640216162</v>
      </c>
    </row>
    <row r="1038" spans="2:9" x14ac:dyDescent="0.35">
      <c r="B1038" t="s">
        <v>409</v>
      </c>
      <c r="C1038" s="11">
        <v>4.8567908945806697E-2</v>
      </c>
      <c r="D1038" s="11">
        <v>2.1147652366257499E-2</v>
      </c>
      <c r="E1038" s="11">
        <v>2.6014272961703101E-2</v>
      </c>
      <c r="F1038" s="11">
        <v>2.4039368946842599E-2</v>
      </c>
      <c r="G1038" s="11">
        <v>0.14399147678690499</v>
      </c>
      <c r="H1038" s="11">
        <v>9.6879753461838105E-3</v>
      </c>
      <c r="I1038" s="11">
        <v>6.3460921957386104E-2</v>
      </c>
    </row>
    <row r="1039" spans="2:9" x14ac:dyDescent="0.35">
      <c r="B1039" t="s">
        <v>410</v>
      </c>
      <c r="C1039" s="11">
        <v>0.14903964824917701</v>
      </c>
      <c r="D1039" s="11">
        <v>0.14526140018082401</v>
      </c>
      <c r="E1039" s="11">
        <v>0.15066364098054399</v>
      </c>
      <c r="F1039" s="11">
        <v>0.168789707283098</v>
      </c>
      <c r="G1039" s="11">
        <v>0.18816255972146501</v>
      </c>
      <c r="H1039" s="11">
        <v>7.3129713716076905E-2</v>
      </c>
      <c r="I1039" s="11">
        <v>0.133846110742665</v>
      </c>
    </row>
    <row r="1040" spans="2:9" x14ac:dyDescent="0.35">
      <c r="B1040" t="s">
        <v>411</v>
      </c>
      <c r="C1040" s="11">
        <v>1.88381466993588E-2</v>
      </c>
      <c r="D1040" s="11">
        <v>5.6427504145380699E-3</v>
      </c>
      <c r="E1040" s="11">
        <v>1.0271825196794401E-3</v>
      </c>
      <c r="F1040" s="11">
        <v>1.9807642907980799E-3</v>
      </c>
      <c r="G1040" s="11">
        <v>1.54693279225325E-2</v>
      </c>
      <c r="H1040" s="11">
        <v>0.10137707580043299</v>
      </c>
      <c r="I1040" s="11">
        <v>3.2992152170312102E-2</v>
      </c>
    </row>
    <row r="1041" spans="2:9" x14ac:dyDescent="0.35">
      <c r="B1041" t="s">
        <v>49</v>
      </c>
      <c r="C1041" s="11">
        <v>7.1019439787996894E-2</v>
      </c>
      <c r="D1041" s="11">
        <v>3.6978671033753699E-2</v>
      </c>
      <c r="E1041" s="11">
        <v>3.0051701374665601E-2</v>
      </c>
      <c r="F1041" s="11">
        <v>2.7751930125961E-2</v>
      </c>
      <c r="G1041" s="11">
        <v>2.99069552485801E-2</v>
      </c>
      <c r="H1041" s="11">
        <v>9.1014589903733498E-2</v>
      </c>
      <c r="I1041" s="11">
        <v>0.20319393025722299</v>
      </c>
    </row>
    <row r="1042" spans="2:9" x14ac:dyDescent="0.35">
      <c r="C1042" s="11"/>
      <c r="D1042" s="11"/>
      <c r="E1042" s="11"/>
      <c r="F1042" s="11"/>
      <c r="G1042" s="11"/>
      <c r="H1042" s="11"/>
      <c r="I1042" s="11"/>
    </row>
    <row r="1043" spans="2:9" x14ac:dyDescent="0.35">
      <c r="B1043" s="2" t="s">
        <v>415</v>
      </c>
      <c r="C1043" s="11"/>
      <c r="D1043" s="11"/>
      <c r="E1043" s="11"/>
      <c r="F1043" s="11"/>
      <c r="G1043" s="11"/>
      <c r="H1043" s="11"/>
      <c r="I1043" s="11"/>
    </row>
    <row r="1044" spans="2:9" x14ac:dyDescent="0.35">
      <c r="B1044" s="20" t="s">
        <v>26</v>
      </c>
      <c r="C1044" s="11"/>
      <c r="D1044" s="11"/>
      <c r="E1044" s="11"/>
      <c r="F1044" s="11"/>
      <c r="G1044" s="11"/>
      <c r="H1044" s="11"/>
      <c r="I1044" s="11"/>
    </row>
    <row r="1045" spans="2:9" x14ac:dyDescent="0.35">
      <c r="B1045" t="s">
        <v>406</v>
      </c>
      <c r="C1045" s="11">
        <v>0.151127170721823</v>
      </c>
      <c r="D1045" s="11">
        <v>0.14299637848826699</v>
      </c>
      <c r="E1045" s="11">
        <v>0.138972655084831</v>
      </c>
      <c r="F1045" s="11">
        <v>0.16456876118727901</v>
      </c>
      <c r="G1045" s="11">
        <v>0.184885794817986</v>
      </c>
      <c r="H1045" s="11">
        <v>0.125091394144666</v>
      </c>
      <c r="I1045" s="11">
        <v>0.14294143366595399</v>
      </c>
    </row>
    <row r="1046" spans="2:9" x14ac:dyDescent="0.35">
      <c r="B1046" t="s">
        <v>407</v>
      </c>
      <c r="C1046" s="11">
        <v>3.7104575583167897E-2</v>
      </c>
      <c r="D1046" s="11">
        <v>1.7181240678068501E-2</v>
      </c>
      <c r="E1046" s="11">
        <v>3.0307747808524101E-2</v>
      </c>
      <c r="F1046" s="11">
        <v>3.1821369739009203E-2</v>
      </c>
      <c r="G1046" s="11">
        <v>7.9394832156323494E-2</v>
      </c>
      <c r="H1046" s="11">
        <v>4.9836423306112501E-3</v>
      </c>
      <c r="I1046" s="11">
        <v>4.8118392215013003E-2</v>
      </c>
    </row>
    <row r="1047" spans="2:9" x14ac:dyDescent="0.35">
      <c r="B1047" t="s">
        <v>408</v>
      </c>
      <c r="C1047" s="11">
        <v>0.26445469606658201</v>
      </c>
      <c r="D1047" s="11">
        <v>0.34016308247638899</v>
      </c>
      <c r="E1047" s="11">
        <v>0.30002893228092697</v>
      </c>
      <c r="F1047" s="11">
        <v>0.288751586647851</v>
      </c>
      <c r="G1047" s="11">
        <v>0.172198730118795</v>
      </c>
      <c r="H1047" s="11">
        <v>0.29383208216325601</v>
      </c>
      <c r="I1047" s="11">
        <v>0.19634682057167999</v>
      </c>
    </row>
    <row r="1048" spans="2:9" x14ac:dyDescent="0.35">
      <c r="B1048" t="s">
        <v>409</v>
      </c>
      <c r="C1048" s="11">
        <v>7.6003050594933994E-2</v>
      </c>
      <c r="D1048" s="11">
        <v>3.2212216395623099E-2</v>
      </c>
      <c r="E1048" s="11">
        <v>6.7880196228593204E-2</v>
      </c>
      <c r="F1048" s="11">
        <v>5.2152509641673901E-2</v>
      </c>
      <c r="G1048" s="11">
        <v>0.1890702663246</v>
      </c>
      <c r="H1048" s="11">
        <v>2.0498216493142599E-2</v>
      </c>
      <c r="I1048" s="11">
        <v>8.4597517700633701E-2</v>
      </c>
    </row>
    <row r="1049" spans="2:9" x14ac:dyDescent="0.35">
      <c r="B1049" t="s">
        <v>410</v>
      </c>
      <c r="C1049" s="11">
        <v>0.323830934040926</v>
      </c>
      <c r="D1049" s="11">
        <v>0.361314818696573</v>
      </c>
      <c r="E1049" s="11">
        <v>0.36614620443243001</v>
      </c>
      <c r="F1049" s="11">
        <v>0.39797231799708999</v>
      </c>
      <c r="G1049" s="11">
        <v>0.31247600543076298</v>
      </c>
      <c r="H1049" s="11">
        <v>0.19756363645345301</v>
      </c>
      <c r="I1049" s="11">
        <v>0.23873394028852399</v>
      </c>
    </row>
    <row r="1050" spans="2:9" x14ac:dyDescent="0.35">
      <c r="B1050" t="s">
        <v>411</v>
      </c>
      <c r="C1050" s="11">
        <v>2.31722722979779E-2</v>
      </c>
      <c r="D1050" s="11">
        <v>8.9628857113256497E-3</v>
      </c>
      <c r="E1050" s="11">
        <v>3.3808811984168499E-3</v>
      </c>
      <c r="F1050" s="11">
        <v>3.7083731949669701E-3</v>
      </c>
      <c r="G1050" s="11">
        <v>1.9303885661102901E-2</v>
      </c>
      <c r="H1050" s="11">
        <v>0.14929773689919401</v>
      </c>
      <c r="I1050" s="11">
        <v>2.5555013545412002E-2</v>
      </c>
    </row>
    <row r="1051" spans="2:9" x14ac:dyDescent="0.35">
      <c r="B1051" t="s">
        <v>49</v>
      </c>
      <c r="C1051" s="11">
        <v>0.12430730069458901</v>
      </c>
      <c r="D1051" s="11">
        <v>9.71693775537536E-2</v>
      </c>
      <c r="E1051" s="11">
        <v>9.3283382966277306E-2</v>
      </c>
      <c r="F1051" s="11">
        <v>6.10250815921295E-2</v>
      </c>
      <c r="G1051" s="11">
        <v>4.26704854904294E-2</v>
      </c>
      <c r="H1051" s="11">
        <v>0.20873329151567699</v>
      </c>
      <c r="I1051" s="11">
        <v>0.26370688201278297</v>
      </c>
    </row>
    <row r="1052" spans="2:9" x14ac:dyDescent="0.35">
      <c r="C1052" s="11"/>
      <c r="D1052" s="11"/>
      <c r="E1052" s="11"/>
      <c r="F1052" s="11"/>
      <c r="G1052" s="11"/>
      <c r="H1052" s="11"/>
      <c r="I1052" s="11"/>
    </row>
    <row r="1053" spans="2:9" x14ac:dyDescent="0.35">
      <c r="B1053" s="2" t="s">
        <v>416</v>
      </c>
      <c r="C1053" s="11"/>
      <c r="D1053" s="11"/>
      <c r="E1053" s="11"/>
      <c r="F1053" s="11"/>
      <c r="G1053" s="11"/>
      <c r="H1053" s="11"/>
      <c r="I1053" s="11"/>
    </row>
    <row r="1054" spans="2:9" x14ac:dyDescent="0.35">
      <c r="B1054" s="20" t="s">
        <v>26</v>
      </c>
      <c r="C1054" s="11"/>
      <c r="D1054" s="11"/>
      <c r="E1054" s="11"/>
      <c r="F1054" s="11"/>
      <c r="G1054" s="11"/>
      <c r="H1054" s="11"/>
      <c r="I1054" s="11"/>
    </row>
    <row r="1055" spans="2:9" x14ac:dyDescent="0.35">
      <c r="B1055" t="s">
        <v>406</v>
      </c>
      <c r="C1055" s="11">
        <v>0.28216350946810898</v>
      </c>
      <c r="D1055" s="11">
        <v>0.309886121699325</v>
      </c>
      <c r="E1055" s="11">
        <v>0.286665322951214</v>
      </c>
      <c r="F1055" s="11">
        <v>0.32699820476934099</v>
      </c>
      <c r="G1055" s="11">
        <v>0.24769916289447</v>
      </c>
      <c r="H1055" s="11">
        <v>0.29177734580895698</v>
      </c>
      <c r="I1055" s="11">
        <v>0.23226361613131799</v>
      </c>
    </row>
    <row r="1056" spans="2:9" x14ac:dyDescent="0.35">
      <c r="B1056" t="s">
        <v>407</v>
      </c>
      <c r="C1056" s="11">
        <v>6.5866085469288196E-2</v>
      </c>
      <c r="D1056" s="11">
        <v>3.4941569025947201E-2</v>
      </c>
      <c r="E1056" s="11">
        <v>4.39368035190352E-2</v>
      </c>
      <c r="F1056" s="11">
        <v>5.3330169707850601E-2</v>
      </c>
      <c r="G1056" s="11">
        <v>0.14302850341656001</v>
      </c>
      <c r="H1056" s="11">
        <v>2.8843622496966301E-2</v>
      </c>
      <c r="I1056" s="11">
        <v>8.4444828240220704E-2</v>
      </c>
    </row>
    <row r="1057" spans="2:9" x14ac:dyDescent="0.35">
      <c r="B1057" t="s">
        <v>408</v>
      </c>
      <c r="C1057" s="11">
        <v>6.8042115218663907E-2</v>
      </c>
      <c r="D1057" s="11">
        <v>4.6328274935406998E-2</v>
      </c>
      <c r="E1057" s="11">
        <v>6.28188827044769E-2</v>
      </c>
      <c r="F1057" s="11">
        <v>5.7840970296938403E-2</v>
      </c>
      <c r="G1057" s="11">
        <v>0.12117928828687501</v>
      </c>
      <c r="H1057" s="11">
        <v>5.8273857276680399E-2</v>
      </c>
      <c r="I1057" s="11">
        <v>6.6956712941917795E-2</v>
      </c>
    </row>
    <row r="1058" spans="2:9" x14ac:dyDescent="0.35">
      <c r="B1058" t="s">
        <v>409</v>
      </c>
      <c r="C1058" s="11">
        <v>0.194315525439894</v>
      </c>
      <c r="D1058" s="11">
        <v>0.183140692067043</v>
      </c>
      <c r="E1058" s="11">
        <v>0.25244795723256003</v>
      </c>
      <c r="F1058" s="11">
        <v>0.20350468044937201</v>
      </c>
      <c r="G1058" s="11">
        <v>0.19821333918950099</v>
      </c>
      <c r="H1058" s="11">
        <v>0.12784882445000101</v>
      </c>
      <c r="I1058" s="11">
        <v>0.16345139024761501</v>
      </c>
    </row>
    <row r="1059" spans="2:9" x14ac:dyDescent="0.35">
      <c r="B1059" t="s">
        <v>410</v>
      </c>
      <c r="C1059" s="11">
        <v>0.27352310563896998</v>
      </c>
      <c r="D1059" s="11">
        <v>0.340302586495557</v>
      </c>
      <c r="E1059" s="11">
        <v>0.28677113922643699</v>
      </c>
      <c r="F1059" s="11">
        <v>0.31525376574693398</v>
      </c>
      <c r="G1059" s="11">
        <v>0.25732759419478701</v>
      </c>
      <c r="H1059" s="11">
        <v>0.23238308608441799</v>
      </c>
      <c r="I1059" s="11">
        <v>0.19079091908772999</v>
      </c>
    </row>
    <row r="1060" spans="2:9" x14ac:dyDescent="0.35">
      <c r="B1060" t="s">
        <v>411</v>
      </c>
      <c r="C1060" s="11">
        <v>1.9190837065144E-2</v>
      </c>
      <c r="D1060" s="11">
        <v>9.9854119541550202E-3</v>
      </c>
      <c r="E1060" s="11">
        <v>8.0573189415997105E-3</v>
      </c>
      <c r="F1060" s="11">
        <v>8.7500403405050403E-4</v>
      </c>
      <c r="G1060" s="11">
        <v>8.5767428811755805E-3</v>
      </c>
      <c r="H1060" s="11">
        <v>0.12004932316978</v>
      </c>
      <c r="I1060" s="11">
        <v>2.2798929885937499E-2</v>
      </c>
    </row>
    <row r="1061" spans="2:9" x14ac:dyDescent="0.35">
      <c r="B1061" t="s">
        <v>49</v>
      </c>
      <c r="C1061" s="11">
        <v>9.6898821699931206E-2</v>
      </c>
      <c r="D1061" s="11">
        <v>7.5415343822566303E-2</v>
      </c>
      <c r="E1061" s="11">
        <v>5.9302575424676499E-2</v>
      </c>
      <c r="F1061" s="11">
        <v>4.2197204995513299E-2</v>
      </c>
      <c r="G1061" s="11">
        <v>2.3975369136632198E-2</v>
      </c>
      <c r="H1061" s="11">
        <v>0.14082394071319801</v>
      </c>
      <c r="I1061" s="11">
        <v>0.23929360346526099</v>
      </c>
    </row>
    <row r="1062" spans="2:9" x14ac:dyDescent="0.35">
      <c r="C1062" s="11"/>
      <c r="D1062" s="11"/>
      <c r="E1062" s="11"/>
      <c r="F1062" s="11"/>
      <c r="G1062" s="11"/>
      <c r="H1062" s="11"/>
      <c r="I1062" s="11"/>
    </row>
    <row r="1063" spans="2:9" x14ac:dyDescent="0.35">
      <c r="B1063" s="2" t="s">
        <v>417</v>
      </c>
      <c r="C1063" s="11"/>
      <c r="D1063" s="11"/>
      <c r="E1063" s="11"/>
      <c r="F1063" s="11"/>
      <c r="G1063" s="11"/>
      <c r="H1063" s="11"/>
      <c r="I1063" s="11"/>
    </row>
    <row r="1064" spans="2:9" x14ac:dyDescent="0.35">
      <c r="B1064" s="20" t="s">
        <v>26</v>
      </c>
      <c r="C1064" s="11"/>
      <c r="D1064" s="11"/>
      <c r="E1064" s="11"/>
      <c r="F1064" s="11"/>
      <c r="G1064" s="11"/>
      <c r="H1064" s="11"/>
      <c r="I1064" s="11"/>
    </row>
    <row r="1065" spans="2:9" x14ac:dyDescent="0.35">
      <c r="B1065" t="s">
        <v>406</v>
      </c>
      <c r="C1065" s="11">
        <v>0.124360454547218</v>
      </c>
      <c r="D1065" s="11">
        <v>0.123768052661292</v>
      </c>
      <c r="E1065" s="11">
        <v>9.9201272014727296E-2</v>
      </c>
      <c r="F1065" s="11">
        <v>0.14701658179562399</v>
      </c>
      <c r="G1065" s="11">
        <v>0.172609010706747</v>
      </c>
      <c r="H1065" s="11">
        <v>7.9463703609736105E-2</v>
      </c>
      <c r="I1065" s="11">
        <v>0.11022299576247301</v>
      </c>
    </row>
    <row r="1066" spans="2:9" x14ac:dyDescent="0.35">
      <c r="B1066" t="s">
        <v>407</v>
      </c>
      <c r="C1066" s="11">
        <v>4.2433721663424601E-2</v>
      </c>
      <c r="D1066" s="11">
        <v>2.21424094346588E-2</v>
      </c>
      <c r="E1066" s="11">
        <v>2.2964579048032199E-2</v>
      </c>
      <c r="F1066" s="11">
        <v>2.3891012429671302E-2</v>
      </c>
      <c r="G1066" s="11">
        <v>0.107685280131027</v>
      </c>
      <c r="H1066" s="11">
        <v>1.0153614929976899E-2</v>
      </c>
      <c r="I1066" s="11">
        <v>6.1797406435722499E-2</v>
      </c>
    </row>
    <row r="1067" spans="2:9" x14ac:dyDescent="0.35">
      <c r="B1067" t="s">
        <v>408</v>
      </c>
      <c r="C1067" s="11">
        <v>0.14134597039058799</v>
      </c>
      <c r="D1067" s="11">
        <v>0.13550240038698</v>
      </c>
      <c r="E1067" s="11">
        <v>0.17284571086102499</v>
      </c>
      <c r="F1067" s="11">
        <v>0.15068971645360299</v>
      </c>
      <c r="G1067" s="11">
        <v>0.152021483921749</v>
      </c>
      <c r="H1067" s="11">
        <v>9.5669817110823299E-2</v>
      </c>
      <c r="I1067" s="11">
        <v>0.117908451567134</v>
      </c>
    </row>
    <row r="1068" spans="2:9" x14ac:dyDescent="0.35">
      <c r="B1068" t="s">
        <v>409</v>
      </c>
      <c r="C1068" s="11">
        <v>9.5557889527204898E-2</v>
      </c>
      <c r="D1068" s="11">
        <v>6.3494941762380006E-2</v>
      </c>
      <c r="E1068" s="11">
        <v>9.7472415842270399E-2</v>
      </c>
      <c r="F1068" s="11">
        <v>9.1907243799418295E-2</v>
      </c>
      <c r="G1068" s="11">
        <v>0.16587004977373199</v>
      </c>
      <c r="H1068" s="11">
        <v>3.7884440889125799E-2</v>
      </c>
      <c r="I1068" s="11">
        <v>9.7119860566139707E-2</v>
      </c>
    </row>
    <row r="1069" spans="2:9" x14ac:dyDescent="0.35">
      <c r="B1069" t="s">
        <v>410</v>
      </c>
      <c r="C1069" s="11">
        <v>0.43831958564274798</v>
      </c>
      <c r="D1069" s="11">
        <v>0.53731495452834799</v>
      </c>
      <c r="E1069" s="11">
        <v>0.51620100520781198</v>
      </c>
      <c r="F1069" s="11">
        <v>0.52317084405461001</v>
      </c>
      <c r="G1069" s="11">
        <v>0.34053513825179399</v>
      </c>
      <c r="H1069" s="11">
        <v>0.339867608612067</v>
      </c>
      <c r="I1069" s="11">
        <v>0.30686120802077999</v>
      </c>
    </row>
    <row r="1070" spans="2:9" x14ac:dyDescent="0.35">
      <c r="B1070" t="s">
        <v>411</v>
      </c>
      <c r="C1070" s="11">
        <v>3.55009561335006E-2</v>
      </c>
      <c r="D1070" s="11">
        <v>2.04875030444715E-2</v>
      </c>
      <c r="E1070" s="11">
        <v>5.2428676716493299E-3</v>
      </c>
      <c r="F1070" s="11">
        <v>4.8085916061407202E-3</v>
      </c>
      <c r="G1070" s="11">
        <v>2.2765770189497599E-2</v>
      </c>
      <c r="H1070" s="11">
        <v>0.233085058580383</v>
      </c>
      <c r="I1070" s="11">
        <v>3.7206241411770299E-2</v>
      </c>
    </row>
    <row r="1071" spans="2:9" x14ac:dyDescent="0.35">
      <c r="B1071" t="s">
        <v>49</v>
      </c>
      <c r="C1071" s="11">
        <v>0.122481422095316</v>
      </c>
      <c r="D1071" s="11">
        <v>9.72897381818707E-2</v>
      </c>
      <c r="E1071" s="11">
        <v>8.6072149354483596E-2</v>
      </c>
      <c r="F1071" s="11">
        <v>5.8516009860932298E-2</v>
      </c>
      <c r="G1071" s="11">
        <v>3.8513267025453303E-2</v>
      </c>
      <c r="H1071" s="11">
        <v>0.20387575626788801</v>
      </c>
      <c r="I1071" s="11">
        <v>0.26888383623598</v>
      </c>
    </row>
    <row r="1072" spans="2:9" x14ac:dyDescent="0.35">
      <c r="C1072" s="11"/>
      <c r="D1072" s="11"/>
      <c r="E1072" s="11"/>
      <c r="F1072" s="11"/>
      <c r="G1072" s="11"/>
      <c r="H1072" s="11"/>
      <c r="I1072" s="11"/>
    </row>
    <row r="1073" spans="2:9" x14ac:dyDescent="0.35">
      <c r="B1073" s="2" t="s">
        <v>418</v>
      </c>
      <c r="C1073" s="11"/>
      <c r="D1073" s="11"/>
      <c r="E1073" s="11"/>
      <c r="F1073" s="11"/>
      <c r="G1073" s="11"/>
      <c r="H1073" s="11"/>
      <c r="I1073" s="11"/>
    </row>
    <row r="1074" spans="2:9" x14ac:dyDescent="0.35">
      <c r="B1074" s="20" t="s">
        <v>26</v>
      </c>
      <c r="C1074" s="11"/>
      <c r="D1074" s="11"/>
      <c r="E1074" s="11"/>
      <c r="F1074" s="11"/>
      <c r="G1074" s="11"/>
      <c r="H1074" s="11"/>
      <c r="I1074" s="11"/>
    </row>
    <row r="1075" spans="2:9" x14ac:dyDescent="0.35">
      <c r="B1075" t="s">
        <v>406</v>
      </c>
      <c r="C1075" s="11">
        <v>0.11325064960026</v>
      </c>
      <c r="D1075" s="11">
        <v>0.10591372622668201</v>
      </c>
      <c r="E1075" s="11">
        <v>6.6166799171303706E-2</v>
      </c>
      <c r="F1075" s="11">
        <v>9.1283782616786296E-2</v>
      </c>
      <c r="G1075" s="11">
        <v>0.21220168225990599</v>
      </c>
      <c r="H1075" s="11">
        <v>6.7461015592944207E-2</v>
      </c>
      <c r="I1075" s="11">
        <v>0.13173083149797499</v>
      </c>
    </row>
    <row r="1076" spans="2:9" x14ac:dyDescent="0.35">
      <c r="B1076" t="s">
        <v>407</v>
      </c>
      <c r="C1076" s="11">
        <v>3.8600101281454101E-2</v>
      </c>
      <c r="D1076" s="11">
        <v>1.66485815546654E-2</v>
      </c>
      <c r="E1076" s="11">
        <v>2.93398851837933E-2</v>
      </c>
      <c r="F1076" s="11">
        <v>2.30110095432965E-2</v>
      </c>
      <c r="G1076" s="11">
        <v>9.3167409821884706E-2</v>
      </c>
      <c r="H1076" s="11">
        <v>6.23363833647856E-3</v>
      </c>
      <c r="I1076" s="11">
        <v>5.4673376569506403E-2</v>
      </c>
    </row>
    <row r="1077" spans="2:9" x14ac:dyDescent="0.35">
      <c r="B1077" t="s">
        <v>408</v>
      </c>
      <c r="C1077" s="11">
        <v>7.2964919164081404E-2</v>
      </c>
      <c r="D1077" s="11">
        <v>6.45369717569962E-2</v>
      </c>
      <c r="E1077" s="11">
        <v>5.3740144874830698E-2</v>
      </c>
      <c r="F1077" s="11">
        <v>7.4332509208594105E-2</v>
      </c>
      <c r="G1077" s="11">
        <v>0.117736691645148</v>
      </c>
      <c r="H1077" s="11">
        <v>6.3988119368193097E-2</v>
      </c>
      <c r="I1077" s="11">
        <v>6.8419899634137707E-2</v>
      </c>
    </row>
    <row r="1078" spans="2:9" x14ac:dyDescent="0.35">
      <c r="B1078" t="s">
        <v>409</v>
      </c>
      <c r="C1078" s="11">
        <v>8.0580417930571996E-2</v>
      </c>
      <c r="D1078" s="11">
        <v>4.4133135391268799E-2</v>
      </c>
      <c r="E1078" s="11">
        <v>8.3448313918327396E-2</v>
      </c>
      <c r="F1078" s="11">
        <v>5.8518682850366398E-2</v>
      </c>
      <c r="G1078" s="11">
        <v>0.159758700454224</v>
      </c>
      <c r="H1078" s="11">
        <v>7.0268207387304002E-3</v>
      </c>
      <c r="I1078" s="11">
        <v>0.102413823099804</v>
      </c>
    </row>
    <row r="1079" spans="2:9" x14ac:dyDescent="0.35">
      <c r="B1079" t="s">
        <v>410</v>
      </c>
      <c r="C1079" s="11">
        <v>0.53448554588473396</v>
      </c>
      <c r="D1079" s="11">
        <v>0.63856067958417195</v>
      </c>
      <c r="E1079" s="11">
        <v>0.67898847583991295</v>
      </c>
      <c r="F1079" s="11">
        <v>0.68864117306428596</v>
      </c>
      <c r="G1079" s="11">
        <v>0.365056689744093</v>
      </c>
      <c r="H1079" s="11">
        <v>0.34383346934644399</v>
      </c>
      <c r="I1079" s="11">
        <v>0.358097609867011</v>
      </c>
    </row>
    <row r="1080" spans="2:9" x14ac:dyDescent="0.35">
      <c r="B1080" t="s">
        <v>411</v>
      </c>
      <c r="C1080" s="11">
        <v>5.4405520395969097E-2</v>
      </c>
      <c r="D1080" s="11">
        <v>4.4030870091914302E-2</v>
      </c>
      <c r="E1080" s="11">
        <v>2.3956172675798498E-2</v>
      </c>
      <c r="F1080" s="11">
        <v>5.7562562578679704E-3</v>
      </c>
      <c r="G1080" s="11">
        <v>1.9043436617374301E-2</v>
      </c>
      <c r="H1080" s="11">
        <v>0.33869324045426102</v>
      </c>
      <c r="I1080" s="11">
        <v>5.1139759719803897E-2</v>
      </c>
    </row>
    <row r="1081" spans="2:9" x14ac:dyDescent="0.35">
      <c r="B1081" t="s">
        <v>49</v>
      </c>
      <c r="C1081" s="11">
        <v>0.105712845742929</v>
      </c>
      <c r="D1081" s="11">
        <v>8.6176035394301395E-2</v>
      </c>
      <c r="E1081" s="11">
        <v>6.4360208336033106E-2</v>
      </c>
      <c r="F1081" s="11">
        <v>5.8456586458803E-2</v>
      </c>
      <c r="G1081" s="11">
        <v>3.30353894573703E-2</v>
      </c>
      <c r="H1081" s="11">
        <v>0.17276369616294901</v>
      </c>
      <c r="I1081" s="11">
        <v>0.233524699611762</v>
      </c>
    </row>
    <row r="1082" spans="2:9" x14ac:dyDescent="0.35">
      <c r="C1082" s="11"/>
      <c r="D1082" s="11"/>
      <c r="E1082" s="11"/>
      <c r="F1082" s="11"/>
      <c r="G1082" s="11"/>
      <c r="H1082" s="11"/>
      <c r="I1082" s="11"/>
    </row>
    <row r="1083" spans="2:9" x14ac:dyDescent="0.35">
      <c r="B1083" s="2" t="s">
        <v>419</v>
      </c>
      <c r="C1083" s="11"/>
      <c r="D1083" s="11"/>
      <c r="E1083" s="11"/>
      <c r="F1083" s="11"/>
      <c r="G1083" s="11"/>
      <c r="H1083" s="11"/>
      <c r="I1083" s="11"/>
    </row>
    <row r="1084" spans="2:9" x14ac:dyDescent="0.35">
      <c r="B1084" s="20" t="s">
        <v>26</v>
      </c>
      <c r="C1084" s="11"/>
      <c r="D1084" s="11"/>
      <c r="E1084" s="11"/>
      <c r="F1084" s="11"/>
      <c r="G1084" s="11"/>
      <c r="H1084" s="11"/>
      <c r="I1084" s="11"/>
    </row>
    <row r="1085" spans="2:9" x14ac:dyDescent="0.35">
      <c r="B1085" t="s">
        <v>406</v>
      </c>
      <c r="C1085" s="11">
        <v>4.5535249388090303E-2</v>
      </c>
      <c r="D1085" s="11">
        <v>2.1026169910495499E-2</v>
      </c>
      <c r="E1085" s="11">
        <v>1.63613835713576E-2</v>
      </c>
      <c r="F1085" s="11">
        <v>2.9882143410789201E-2</v>
      </c>
      <c r="G1085" s="11">
        <v>0.14427102013152601</v>
      </c>
      <c r="H1085" s="11">
        <v>1.4379544018666901E-2</v>
      </c>
      <c r="I1085" s="11">
        <v>5.0294038994238302E-2</v>
      </c>
    </row>
    <row r="1086" spans="2:9" x14ac:dyDescent="0.35">
      <c r="B1086" t="s">
        <v>407</v>
      </c>
      <c r="C1086" s="11">
        <v>3.8719264627935797E-2</v>
      </c>
      <c r="D1086" s="11">
        <v>1.59820953271252E-2</v>
      </c>
      <c r="E1086" s="11">
        <v>1.8980006839606201E-2</v>
      </c>
      <c r="F1086" s="11">
        <v>1.7829224982465901E-2</v>
      </c>
      <c r="G1086" s="11">
        <v>0.123205192907813</v>
      </c>
      <c r="H1086" s="11">
        <v>6.7480955219448796E-3</v>
      </c>
      <c r="I1086" s="11">
        <v>4.8568985564075198E-2</v>
      </c>
    </row>
    <row r="1087" spans="2:9" x14ac:dyDescent="0.35">
      <c r="B1087" t="s">
        <v>408</v>
      </c>
      <c r="C1087" s="11">
        <v>0.41962701658380802</v>
      </c>
      <c r="D1087" s="11">
        <v>0.49084735622269798</v>
      </c>
      <c r="E1087" s="11">
        <v>0.50649564862469298</v>
      </c>
      <c r="F1087" s="11">
        <v>0.45801067487185498</v>
      </c>
      <c r="G1087" s="11">
        <v>0.27146872767944402</v>
      </c>
      <c r="H1087" s="11">
        <v>0.47254323370270701</v>
      </c>
      <c r="I1087" s="11">
        <v>0.32436485003419702</v>
      </c>
    </row>
    <row r="1088" spans="2:9" x14ac:dyDescent="0.35">
      <c r="B1088" t="s">
        <v>409</v>
      </c>
      <c r="C1088" s="11">
        <v>6.3608673322242001E-2</v>
      </c>
      <c r="D1088" s="11">
        <v>3.65735320073899E-2</v>
      </c>
      <c r="E1088" s="11">
        <v>4.9855696572039698E-2</v>
      </c>
      <c r="F1088" s="11">
        <v>3.8900233792512902E-2</v>
      </c>
      <c r="G1088" s="11">
        <v>0.14345951816257099</v>
      </c>
      <c r="H1088" s="11">
        <v>2.0558712979287599E-2</v>
      </c>
      <c r="I1088" s="11">
        <v>8.2927010075294905E-2</v>
      </c>
    </row>
    <row r="1089" spans="2:9" x14ac:dyDescent="0.35">
      <c r="B1089" t="s">
        <v>410</v>
      </c>
      <c r="C1089" s="11">
        <v>0.33038502832551198</v>
      </c>
      <c r="D1089" s="11">
        <v>0.38000975515125202</v>
      </c>
      <c r="E1089" s="11">
        <v>0.371440977113844</v>
      </c>
      <c r="F1089" s="11">
        <v>0.42360960360288502</v>
      </c>
      <c r="G1089" s="11">
        <v>0.27414907422788598</v>
      </c>
      <c r="H1089" s="11">
        <v>0.2215371663764</v>
      </c>
      <c r="I1089" s="11">
        <v>0.24350025661844801</v>
      </c>
    </row>
    <row r="1090" spans="2:9" x14ac:dyDescent="0.35">
      <c r="B1090" t="s">
        <v>411</v>
      </c>
      <c r="C1090" s="11">
        <v>1.91446145861877E-2</v>
      </c>
      <c r="D1090" s="11">
        <v>3.71635604965149E-3</v>
      </c>
      <c r="E1090" s="11">
        <v>0</v>
      </c>
      <c r="F1090" s="11">
        <v>3.43686083042702E-3</v>
      </c>
      <c r="G1090" s="11">
        <v>1.4756197925158801E-2</v>
      </c>
      <c r="H1090" s="11">
        <v>0.13878631558181101</v>
      </c>
      <c r="I1090" s="11">
        <v>2.1384797473149499E-2</v>
      </c>
    </row>
    <row r="1091" spans="2:9" x14ac:dyDescent="0.35">
      <c r="B1091" t="s">
        <v>49</v>
      </c>
      <c r="C1091" s="11">
        <v>8.2980153166224702E-2</v>
      </c>
      <c r="D1091" s="11">
        <v>5.1844735331386997E-2</v>
      </c>
      <c r="E1091" s="11">
        <v>3.6866287278459899E-2</v>
      </c>
      <c r="F1091" s="11">
        <v>2.83312585090645E-2</v>
      </c>
      <c r="G1091" s="11">
        <v>2.8690268965601201E-2</v>
      </c>
      <c r="H1091" s="11">
        <v>0.12544693181918301</v>
      </c>
      <c r="I1091" s="11">
        <v>0.22896006124059701</v>
      </c>
    </row>
    <row r="1092" spans="2:9" x14ac:dyDescent="0.35">
      <c r="C1092" s="11"/>
      <c r="D1092" s="11"/>
      <c r="E1092" s="11"/>
      <c r="F1092" s="11"/>
      <c r="G1092" s="11"/>
      <c r="H1092" s="11"/>
      <c r="I1092" s="11"/>
    </row>
    <row r="1093" spans="2:9" x14ac:dyDescent="0.35">
      <c r="B1093" s="2" t="s">
        <v>420</v>
      </c>
      <c r="C1093" s="11"/>
      <c r="D1093" s="11"/>
      <c r="E1093" s="11"/>
      <c r="F1093" s="11"/>
      <c r="G1093" s="11"/>
      <c r="H1093" s="11"/>
      <c r="I1093" s="11"/>
    </row>
    <row r="1094" spans="2:9" x14ac:dyDescent="0.35">
      <c r="B1094" s="20" t="s">
        <v>26</v>
      </c>
      <c r="C1094" s="11"/>
      <c r="D1094" s="11"/>
      <c r="E1094" s="11"/>
      <c r="F1094" s="11"/>
      <c r="G1094" s="11"/>
      <c r="H1094" s="11"/>
      <c r="I1094" s="11"/>
    </row>
    <row r="1095" spans="2:9" x14ac:dyDescent="0.35">
      <c r="B1095" t="s">
        <v>406</v>
      </c>
      <c r="C1095" s="11">
        <v>0.13044589869852799</v>
      </c>
      <c r="D1095" s="11">
        <v>0.110947964183674</v>
      </c>
      <c r="E1095" s="11">
        <v>0.105768983437937</v>
      </c>
      <c r="F1095" s="11">
        <v>0.15551076401179301</v>
      </c>
      <c r="G1095" s="11">
        <v>0.17573654537457201</v>
      </c>
      <c r="H1095" s="11">
        <v>8.1132609805030703E-2</v>
      </c>
      <c r="I1095" s="11">
        <v>0.13410218287530601</v>
      </c>
    </row>
    <row r="1096" spans="2:9" x14ac:dyDescent="0.35">
      <c r="B1096" t="s">
        <v>407</v>
      </c>
      <c r="C1096" s="11">
        <v>0.132162331088161</v>
      </c>
      <c r="D1096" s="11">
        <v>0.103029115780572</v>
      </c>
      <c r="E1096" s="11">
        <v>0.16971561333726101</v>
      </c>
      <c r="F1096" s="11">
        <v>0.148552439921806</v>
      </c>
      <c r="G1096" s="11">
        <v>0.174677351607683</v>
      </c>
      <c r="H1096" s="11">
        <v>7.4132503203214295E-2</v>
      </c>
      <c r="I1096" s="11">
        <v>9.8435300398071301E-2</v>
      </c>
    </row>
    <row r="1097" spans="2:9" x14ac:dyDescent="0.35">
      <c r="B1097" t="s">
        <v>408</v>
      </c>
      <c r="C1097" s="11">
        <v>5.7122855574707199E-2</v>
      </c>
      <c r="D1097" s="11">
        <v>4.3724219978604803E-2</v>
      </c>
      <c r="E1097" s="11">
        <v>4.8797769675559398E-2</v>
      </c>
      <c r="F1097" s="11">
        <v>2.81362685794923E-2</v>
      </c>
      <c r="G1097" s="11">
        <v>0.10504408362545301</v>
      </c>
      <c r="H1097" s="11">
        <v>5.4741938644645799E-2</v>
      </c>
      <c r="I1097" s="11">
        <v>7.0364835618532504E-2</v>
      </c>
    </row>
    <row r="1098" spans="2:9" x14ac:dyDescent="0.35">
      <c r="B1098" t="s">
        <v>409</v>
      </c>
      <c r="C1098" s="11">
        <v>0.15884863564475599</v>
      </c>
      <c r="D1098" s="11">
        <v>0.18377535545329399</v>
      </c>
      <c r="E1098" s="11">
        <v>0.18450886742616801</v>
      </c>
      <c r="F1098" s="11">
        <v>0.14828977807886701</v>
      </c>
      <c r="G1098" s="11">
        <v>0.17619975104379901</v>
      </c>
      <c r="H1098" s="11">
        <v>9.8561668363861099E-2</v>
      </c>
      <c r="I1098" s="11">
        <v>0.133786473439753</v>
      </c>
    </row>
    <row r="1099" spans="2:9" x14ac:dyDescent="0.35">
      <c r="B1099" t="s">
        <v>410</v>
      </c>
      <c r="C1099" s="11">
        <v>0.39741996266216401</v>
      </c>
      <c r="D1099" s="11">
        <v>0.47934987693033299</v>
      </c>
      <c r="E1099" s="11">
        <v>0.42422852552101997</v>
      </c>
      <c r="F1099" s="11">
        <v>0.47446145630921199</v>
      </c>
      <c r="G1099" s="11">
        <v>0.326193985718637</v>
      </c>
      <c r="H1099" s="11">
        <v>0.37595783552200801</v>
      </c>
      <c r="I1099" s="11">
        <v>0.28717746623017398</v>
      </c>
    </row>
    <row r="1100" spans="2:9" x14ac:dyDescent="0.35">
      <c r="B1100" t="s">
        <v>411</v>
      </c>
      <c r="C1100" s="11">
        <v>2.10563718336911E-2</v>
      </c>
      <c r="D1100" s="11">
        <v>5.6146031472929401E-3</v>
      </c>
      <c r="E1100" s="11">
        <v>4.2137825158765699E-3</v>
      </c>
      <c r="F1100" s="11">
        <v>3.3114636347096301E-3</v>
      </c>
      <c r="G1100" s="11">
        <v>1.34106947273671E-2</v>
      </c>
      <c r="H1100" s="11">
        <v>0.13823336876282999</v>
      </c>
      <c r="I1100" s="11">
        <v>2.6394736762585799E-2</v>
      </c>
    </row>
    <row r="1101" spans="2:9" x14ac:dyDescent="0.35">
      <c r="B1101" t="s">
        <v>49</v>
      </c>
      <c r="C1101" s="11">
        <v>0.102943944497992</v>
      </c>
      <c r="D1101" s="11">
        <v>7.3558864526228507E-2</v>
      </c>
      <c r="E1101" s="11">
        <v>6.2766458086178506E-2</v>
      </c>
      <c r="F1101" s="11">
        <v>4.1737829464119698E-2</v>
      </c>
      <c r="G1101" s="11">
        <v>2.87375879024898E-2</v>
      </c>
      <c r="H1101" s="11">
        <v>0.17724007569840999</v>
      </c>
      <c r="I1101" s="11">
        <v>0.249739004675577</v>
      </c>
    </row>
    <row r="1102" spans="2:9" x14ac:dyDescent="0.35">
      <c r="C1102" s="11"/>
      <c r="D1102" s="11"/>
      <c r="E1102" s="11"/>
      <c r="F1102" s="11"/>
      <c r="G1102" s="11"/>
      <c r="H1102" s="11"/>
      <c r="I1102" s="11"/>
    </row>
    <row r="1103" spans="2:9" x14ac:dyDescent="0.35">
      <c r="B1103" s="2" t="s">
        <v>421</v>
      </c>
      <c r="C1103" s="11"/>
      <c r="D1103" s="11"/>
      <c r="E1103" s="11"/>
      <c r="F1103" s="11"/>
      <c r="G1103" s="11"/>
      <c r="H1103" s="11"/>
      <c r="I1103" s="11"/>
    </row>
    <row r="1104" spans="2:9" x14ac:dyDescent="0.35">
      <c r="B1104" s="20" t="s">
        <v>26</v>
      </c>
      <c r="C1104" s="11"/>
      <c r="D1104" s="11"/>
      <c r="E1104" s="11"/>
      <c r="F1104" s="11"/>
      <c r="G1104" s="11"/>
      <c r="H1104" s="11"/>
      <c r="I1104" s="11"/>
    </row>
    <row r="1105" spans="2:9" x14ac:dyDescent="0.35">
      <c r="B1105" t="s">
        <v>406</v>
      </c>
      <c r="C1105" s="11">
        <v>0.61425880757151996</v>
      </c>
      <c r="D1105" s="11">
        <v>0.73553648042658404</v>
      </c>
      <c r="E1105" s="11">
        <v>0.764745471087794</v>
      </c>
      <c r="F1105" s="11">
        <v>0.72547673605182506</v>
      </c>
      <c r="G1105" s="11">
        <v>0.38895497965229497</v>
      </c>
      <c r="H1105" s="11">
        <v>0.496697215990553</v>
      </c>
      <c r="I1105" s="11">
        <v>0.46930589462299899</v>
      </c>
    </row>
    <row r="1106" spans="2:9" x14ac:dyDescent="0.35">
      <c r="B1106" t="s">
        <v>407</v>
      </c>
      <c r="C1106" s="11">
        <v>4.9322898195207701E-2</v>
      </c>
      <c r="D1106" s="11">
        <v>1.77973882460906E-2</v>
      </c>
      <c r="E1106" s="11">
        <v>3.77424767286157E-2</v>
      </c>
      <c r="F1106" s="11">
        <v>6.3307958066884495E-2</v>
      </c>
      <c r="G1106" s="11">
        <v>0.105159514038007</v>
      </c>
      <c r="H1106" s="11">
        <v>1.49185021597404E-2</v>
      </c>
      <c r="I1106" s="11">
        <v>4.7879789918531097E-2</v>
      </c>
    </row>
    <row r="1107" spans="2:9" x14ac:dyDescent="0.35">
      <c r="B1107" t="s">
        <v>408</v>
      </c>
      <c r="C1107" s="11">
        <v>3.9819662140429701E-2</v>
      </c>
      <c r="D1107" s="11">
        <v>1.8665555438257701E-2</v>
      </c>
      <c r="E1107" s="11">
        <v>2.0316378328474601E-2</v>
      </c>
      <c r="F1107" s="11">
        <v>1.8289513337185499E-2</v>
      </c>
      <c r="G1107" s="11">
        <v>0.12019889057946</v>
      </c>
      <c r="H1107" s="11">
        <v>1.27441658386203E-2</v>
      </c>
      <c r="I1107" s="11">
        <v>4.9699442782844702E-2</v>
      </c>
    </row>
    <row r="1108" spans="2:9" x14ac:dyDescent="0.35">
      <c r="B1108" t="s">
        <v>409</v>
      </c>
      <c r="C1108" s="11">
        <v>4.4593514177111798E-2</v>
      </c>
      <c r="D1108" s="11">
        <v>2.09043443529199E-2</v>
      </c>
      <c r="E1108" s="11">
        <v>2.3115318456739899E-2</v>
      </c>
      <c r="F1108" s="11">
        <v>2.8027866550542201E-2</v>
      </c>
      <c r="G1108" s="11">
        <v>0.138513578792366</v>
      </c>
      <c r="H1108" s="11">
        <v>6.2980184060895698E-3</v>
      </c>
      <c r="I1108" s="11">
        <v>4.8489484965061697E-2</v>
      </c>
    </row>
    <row r="1109" spans="2:9" x14ac:dyDescent="0.35">
      <c r="B1109" t="s">
        <v>410</v>
      </c>
      <c r="C1109" s="11">
        <v>0.103073884030354</v>
      </c>
      <c r="D1109" s="11">
        <v>9.0544898756481806E-2</v>
      </c>
      <c r="E1109" s="11">
        <v>8.7403309359874795E-2</v>
      </c>
      <c r="F1109" s="11">
        <v>0.104595852362353</v>
      </c>
      <c r="G1109" s="11">
        <v>0.183104853575283</v>
      </c>
      <c r="H1109" s="11">
        <v>4.70387871965064E-2</v>
      </c>
      <c r="I1109" s="11">
        <v>9.1654814710443899E-2</v>
      </c>
    </row>
    <row r="1110" spans="2:9" x14ac:dyDescent="0.35">
      <c r="B1110" t="s">
        <v>411</v>
      </c>
      <c r="C1110" s="11">
        <v>6.0541733019169097E-2</v>
      </c>
      <c r="D1110" s="11">
        <v>5.4119956843106401E-2</v>
      </c>
      <c r="E1110" s="11">
        <v>2.24700964125586E-2</v>
      </c>
      <c r="F1110" s="11">
        <v>1.76325462664873E-2</v>
      </c>
      <c r="G1110" s="11">
        <v>3.0111366259164701E-2</v>
      </c>
      <c r="H1110" s="11">
        <v>0.30427692075891999</v>
      </c>
      <c r="I1110" s="11">
        <v>6.8243797281643606E-2</v>
      </c>
    </row>
    <row r="1111" spans="2:9" x14ac:dyDescent="0.35">
      <c r="B1111" t="s">
        <v>49</v>
      </c>
      <c r="C1111" s="11">
        <v>8.8389500866207907E-2</v>
      </c>
      <c r="D1111" s="11">
        <v>6.2431375936559501E-2</v>
      </c>
      <c r="E1111" s="11">
        <v>4.4206949625942502E-2</v>
      </c>
      <c r="F1111" s="11">
        <v>4.2669527364722598E-2</v>
      </c>
      <c r="G1111" s="11">
        <v>3.3956817103424401E-2</v>
      </c>
      <c r="H1111" s="11">
        <v>0.11802638964957</v>
      </c>
      <c r="I1111" s="11">
        <v>0.22472677571847599</v>
      </c>
    </row>
    <row r="1112" spans="2:9" x14ac:dyDescent="0.35">
      <c r="C1112" s="11"/>
      <c r="D1112" s="11"/>
      <c r="E1112" s="11"/>
      <c r="F1112" s="11"/>
      <c r="G1112" s="11"/>
      <c r="H1112" s="11"/>
      <c r="I1112" s="11"/>
    </row>
    <row r="1113" spans="2:9" x14ac:dyDescent="0.35">
      <c r="B1113" s="2" t="s">
        <v>422</v>
      </c>
      <c r="C1113" s="11"/>
      <c r="D1113" s="11"/>
      <c r="E1113" s="11"/>
      <c r="F1113" s="11"/>
      <c r="G1113" s="11"/>
      <c r="H1113" s="11"/>
      <c r="I1113" s="11"/>
    </row>
    <row r="1114" spans="2:9" x14ac:dyDescent="0.35">
      <c r="B1114" s="20" t="s">
        <v>26</v>
      </c>
      <c r="C1114" s="11"/>
      <c r="D1114" s="11"/>
      <c r="E1114" s="11"/>
      <c r="F1114" s="11"/>
      <c r="G1114" s="11"/>
      <c r="H1114" s="11"/>
      <c r="I1114" s="11"/>
    </row>
    <row r="1115" spans="2:9" x14ac:dyDescent="0.35">
      <c r="B1115" t="s">
        <v>406</v>
      </c>
      <c r="C1115" s="11">
        <v>6.2310204702544898E-2</v>
      </c>
      <c r="D1115" s="11">
        <v>2.8989071431123701E-2</v>
      </c>
      <c r="E1115" s="11">
        <v>4.1338145457395802E-2</v>
      </c>
      <c r="F1115" s="11">
        <v>6.87378688475523E-2</v>
      </c>
      <c r="G1115" s="11">
        <v>0.13276177343654799</v>
      </c>
      <c r="H1115" s="11">
        <v>2.6452552536417599E-2</v>
      </c>
      <c r="I1115" s="11">
        <v>6.8526622392387701E-2</v>
      </c>
    </row>
    <row r="1116" spans="2:9" x14ac:dyDescent="0.35">
      <c r="B1116" t="s">
        <v>407</v>
      </c>
      <c r="C1116" s="11">
        <v>3.88243395339984E-2</v>
      </c>
      <c r="D1116" s="11">
        <v>1.23619702400374E-2</v>
      </c>
      <c r="E1116" s="11">
        <v>2.8228141232690601E-2</v>
      </c>
      <c r="F1116" s="11">
        <v>2.2705708968943101E-2</v>
      </c>
      <c r="G1116" s="11">
        <v>0.104056172642782</v>
      </c>
      <c r="H1116" s="11">
        <v>8.4078782709893496E-3</v>
      </c>
      <c r="I1116" s="11">
        <v>5.2089876279841699E-2</v>
      </c>
    </row>
    <row r="1117" spans="2:9" x14ac:dyDescent="0.35">
      <c r="B1117" t="s">
        <v>408</v>
      </c>
      <c r="C1117" s="11">
        <v>0.26846129773490501</v>
      </c>
      <c r="D1117" s="11">
        <v>0.35783310229718701</v>
      </c>
      <c r="E1117" s="11">
        <v>0.28734625040870798</v>
      </c>
      <c r="F1117" s="11">
        <v>0.270292824129437</v>
      </c>
      <c r="G1117" s="11">
        <v>0.197400757234095</v>
      </c>
      <c r="H1117" s="11">
        <v>0.30457913294306899</v>
      </c>
      <c r="I1117" s="11">
        <v>0.20747725960733299</v>
      </c>
    </row>
    <row r="1118" spans="2:9" x14ac:dyDescent="0.35">
      <c r="B1118" t="s">
        <v>409</v>
      </c>
      <c r="C1118" s="11">
        <v>7.6698080518920506E-2</v>
      </c>
      <c r="D1118" s="11">
        <v>4.6598609559665702E-2</v>
      </c>
      <c r="E1118" s="11">
        <v>5.8888971993242001E-2</v>
      </c>
      <c r="F1118" s="11">
        <v>5.7571519451402202E-2</v>
      </c>
      <c r="G1118" s="11">
        <v>0.16750280995239999</v>
      </c>
      <c r="H1118" s="11">
        <v>2.44414875153788E-2</v>
      </c>
      <c r="I1118" s="11">
        <v>9.2987980009982499E-2</v>
      </c>
    </row>
    <row r="1119" spans="2:9" x14ac:dyDescent="0.35">
      <c r="B1119" t="s">
        <v>410</v>
      </c>
      <c r="C1119" s="11">
        <v>0.42721294354188799</v>
      </c>
      <c r="D1119" s="11">
        <v>0.47525952352357298</v>
      </c>
      <c r="E1119" s="11">
        <v>0.53230153660313795</v>
      </c>
      <c r="F1119" s="11">
        <v>0.545023298887652</v>
      </c>
      <c r="G1119" s="11">
        <v>0.34682736019402999</v>
      </c>
      <c r="H1119" s="11">
        <v>0.287122034539808</v>
      </c>
      <c r="I1119" s="11">
        <v>0.28717367231722002</v>
      </c>
    </row>
    <row r="1120" spans="2:9" x14ac:dyDescent="0.35">
      <c r="B1120" t="s">
        <v>411</v>
      </c>
      <c r="C1120" s="11">
        <v>2.5631092767600502E-2</v>
      </c>
      <c r="D1120" s="11">
        <v>9.2625901161155592E-3</v>
      </c>
      <c r="E1120" s="11">
        <v>9.7365907937812699E-4</v>
      </c>
      <c r="F1120" s="11">
        <v>1.87778998408983E-3</v>
      </c>
      <c r="G1120" s="11">
        <v>1.7618543930564001E-2</v>
      </c>
      <c r="H1120" s="11">
        <v>0.18197342923097701</v>
      </c>
      <c r="I1120" s="11">
        <v>2.9600912330558501E-2</v>
      </c>
    </row>
    <row r="1121" spans="2:9" x14ac:dyDescent="0.35">
      <c r="B1121" t="s">
        <v>49</v>
      </c>
      <c r="C1121" s="11">
        <v>0.100862041200142</v>
      </c>
      <c r="D1121" s="11">
        <v>6.9695132832297793E-2</v>
      </c>
      <c r="E1121" s="11">
        <v>5.0923295225448001E-2</v>
      </c>
      <c r="F1121" s="11">
        <v>3.3790989730923197E-2</v>
      </c>
      <c r="G1121" s="11">
        <v>3.38325826095816E-2</v>
      </c>
      <c r="H1121" s="11">
        <v>0.167023484963361</v>
      </c>
      <c r="I1121" s="11">
        <v>0.26214367706267699</v>
      </c>
    </row>
    <row r="1122" spans="2:9" x14ac:dyDescent="0.35">
      <c r="C1122" s="11"/>
      <c r="D1122" s="11"/>
      <c r="E1122" s="11"/>
      <c r="F1122" s="11"/>
      <c r="G1122" s="11"/>
      <c r="H1122" s="11"/>
      <c r="I1122" s="11"/>
    </row>
    <row r="1123" spans="2:9" x14ac:dyDescent="0.35">
      <c r="B1123" s="2" t="s">
        <v>434</v>
      </c>
      <c r="C1123" s="11"/>
      <c r="D1123" s="11"/>
      <c r="E1123" s="11"/>
      <c r="F1123" s="11"/>
      <c r="G1123" s="11"/>
      <c r="H1123" s="11"/>
      <c r="I1123" s="11"/>
    </row>
    <row r="1124" spans="2:9" x14ac:dyDescent="0.35">
      <c r="B1124" s="20" t="s">
        <v>26</v>
      </c>
      <c r="C1124" s="11"/>
      <c r="D1124" s="11"/>
      <c r="E1124" s="11"/>
      <c r="F1124" s="11"/>
      <c r="G1124" s="11"/>
      <c r="H1124" s="11"/>
      <c r="I1124" s="11"/>
    </row>
    <row r="1125" spans="2:9" x14ac:dyDescent="0.35">
      <c r="B1125" t="s">
        <v>423</v>
      </c>
      <c r="C1125" s="11">
        <v>0.41449085855810902</v>
      </c>
      <c r="D1125" s="11">
        <v>0.48327339770490702</v>
      </c>
      <c r="E1125" s="11">
        <v>0.50674772526290801</v>
      </c>
      <c r="F1125" s="11">
        <v>0.55114400476125702</v>
      </c>
      <c r="G1125" s="11">
        <v>0.30298233831711302</v>
      </c>
      <c r="H1125" s="11">
        <v>0.20107122243354</v>
      </c>
      <c r="I1125" s="11">
        <v>0.30259946598776399</v>
      </c>
    </row>
    <row r="1126" spans="2:9" x14ac:dyDescent="0.35">
      <c r="B1126" t="s">
        <v>424</v>
      </c>
      <c r="C1126" s="11">
        <v>0.35658040799944801</v>
      </c>
      <c r="D1126" s="11">
        <v>0.40564262997810302</v>
      </c>
      <c r="E1126" s="11">
        <v>0.466803842997914</v>
      </c>
      <c r="F1126" s="11">
        <v>0.46732071564586602</v>
      </c>
      <c r="G1126" s="11">
        <v>0.29055182889206999</v>
      </c>
      <c r="H1126" s="11">
        <v>9.1585315327767106E-2</v>
      </c>
      <c r="I1126" s="11">
        <v>0.256813989517717</v>
      </c>
    </row>
    <row r="1127" spans="2:9" x14ac:dyDescent="0.35">
      <c r="B1127" t="s">
        <v>425</v>
      </c>
      <c r="C1127" s="11">
        <v>0.324674999941377</v>
      </c>
      <c r="D1127" s="11">
        <v>0.36579678860340098</v>
      </c>
      <c r="E1127" s="11">
        <v>0.375775096275767</v>
      </c>
      <c r="F1127" s="11">
        <v>0.434859323777117</v>
      </c>
      <c r="G1127" s="11">
        <v>0.305261740107867</v>
      </c>
      <c r="H1127" s="11">
        <v>8.6512484697513603E-2</v>
      </c>
      <c r="I1127" s="11">
        <v>0.24432429073397899</v>
      </c>
    </row>
    <row r="1128" spans="2:9" x14ac:dyDescent="0.35">
      <c r="B1128" t="s">
        <v>426</v>
      </c>
      <c r="C1128" s="11">
        <v>0.29329552507418499</v>
      </c>
      <c r="D1128" s="11">
        <v>0.34240202519121199</v>
      </c>
      <c r="E1128" s="11">
        <v>0.31398580160193801</v>
      </c>
      <c r="F1128" s="11">
        <v>0.32239567190342999</v>
      </c>
      <c r="G1128" s="11">
        <v>0.325921668071466</v>
      </c>
      <c r="H1128" s="11">
        <v>0.121808792748981</v>
      </c>
      <c r="I1128" s="11">
        <v>0.24737006843171699</v>
      </c>
    </row>
    <row r="1129" spans="2:9" x14ac:dyDescent="0.35">
      <c r="B1129" t="s">
        <v>427</v>
      </c>
      <c r="C1129" s="11">
        <v>0.255087755289161</v>
      </c>
      <c r="D1129" s="11">
        <v>0.298792507451551</v>
      </c>
      <c r="E1129" s="11">
        <v>0.27373718724450502</v>
      </c>
      <c r="F1129" s="11">
        <v>0.25293200220948903</v>
      </c>
      <c r="G1129" s="11">
        <v>0.29167785781913402</v>
      </c>
      <c r="H1129" s="11">
        <v>0.14634277635145301</v>
      </c>
      <c r="I1129" s="11">
        <v>0.217572352527304</v>
      </c>
    </row>
    <row r="1130" spans="2:9" x14ac:dyDescent="0.35">
      <c r="B1130" t="s">
        <v>428</v>
      </c>
      <c r="C1130" s="11">
        <v>0.23623405571171999</v>
      </c>
      <c r="D1130" s="11">
        <v>0.26347482759528201</v>
      </c>
      <c r="E1130" s="11">
        <v>0.27331875345067802</v>
      </c>
      <c r="F1130" s="11">
        <v>0.268651126206643</v>
      </c>
      <c r="G1130" s="11">
        <v>0.229076362381466</v>
      </c>
      <c r="H1130" s="11">
        <v>0.14629070100415301</v>
      </c>
      <c r="I1130" s="11">
        <v>0.18715609616421</v>
      </c>
    </row>
    <row r="1131" spans="2:9" x14ac:dyDescent="0.35">
      <c r="B1131" t="s">
        <v>429</v>
      </c>
      <c r="C1131" s="11">
        <v>0.21405123782740501</v>
      </c>
      <c r="D1131" s="11">
        <v>0.25055320737162701</v>
      </c>
      <c r="E1131" s="11">
        <v>0.23230759287221101</v>
      </c>
      <c r="F1131" s="11">
        <v>0.113961379682663</v>
      </c>
      <c r="G1131" s="11">
        <v>0.236037701530035</v>
      </c>
      <c r="H1131" s="11">
        <v>0.282798013825517</v>
      </c>
      <c r="I1131" s="11">
        <v>0.21592020008861301</v>
      </c>
    </row>
    <row r="1132" spans="2:9" x14ac:dyDescent="0.35">
      <c r="B1132" t="s">
        <v>430</v>
      </c>
      <c r="C1132" s="11">
        <v>0.198439803864596</v>
      </c>
      <c r="D1132" s="11">
        <v>0.18912087099986799</v>
      </c>
      <c r="E1132" s="11">
        <v>0.178225239970005</v>
      </c>
      <c r="F1132" s="11">
        <v>0.25053395558728903</v>
      </c>
      <c r="G1132" s="11">
        <v>0.246272663536757</v>
      </c>
      <c r="H1132" s="11">
        <v>0.10913946291422701</v>
      </c>
      <c r="I1132" s="11">
        <v>0.177350405382693</v>
      </c>
    </row>
    <row r="1133" spans="2:9" x14ac:dyDescent="0.35">
      <c r="B1133" t="s">
        <v>431</v>
      </c>
      <c r="C1133" s="11">
        <v>0.16659841360759201</v>
      </c>
      <c r="D1133" s="11">
        <v>0.18985206372461699</v>
      </c>
      <c r="E1133" s="11">
        <v>0.15555682529650799</v>
      </c>
      <c r="F1133" s="11">
        <v>0.14110583007712801</v>
      </c>
      <c r="G1133" s="11">
        <v>0.189400200284672</v>
      </c>
      <c r="H1133" s="11">
        <v>0.20829256608395</v>
      </c>
      <c r="I1133" s="11">
        <v>0.147633751033939</v>
      </c>
    </row>
    <row r="1134" spans="2:9" x14ac:dyDescent="0.35">
      <c r="B1134" t="s">
        <v>432</v>
      </c>
      <c r="C1134" s="11">
        <v>0.10437281291462799</v>
      </c>
      <c r="D1134" s="11">
        <v>8.5397069429780606E-2</v>
      </c>
      <c r="E1134" s="11">
        <v>0.100318367498283</v>
      </c>
      <c r="F1134" s="11">
        <v>7.6534441352228602E-2</v>
      </c>
      <c r="G1134" s="11">
        <v>0.169223170340113</v>
      </c>
      <c r="H1134" s="11">
        <v>6.7941339233804396E-2</v>
      </c>
      <c r="I1134" s="11">
        <v>0.118584731633644</v>
      </c>
    </row>
    <row r="1135" spans="2:9" x14ac:dyDescent="0.35">
      <c r="B1135" t="s">
        <v>433</v>
      </c>
      <c r="C1135" s="11">
        <v>4.5585519021284299E-2</v>
      </c>
      <c r="D1135" s="11">
        <v>4.30085459472704E-3</v>
      </c>
      <c r="E1135" s="11">
        <v>1.0301149542581199E-2</v>
      </c>
      <c r="F1135" s="11">
        <v>2.8246537428354801E-3</v>
      </c>
      <c r="G1135" s="11">
        <v>1.11616365698775E-2</v>
      </c>
      <c r="H1135" s="11">
        <v>0.35296495398317601</v>
      </c>
      <c r="I1135" s="11">
        <v>5.8639364925114103E-2</v>
      </c>
    </row>
    <row r="1136" spans="2:9" x14ac:dyDescent="0.35">
      <c r="B1136" t="s">
        <v>207</v>
      </c>
      <c r="C1136" s="11">
        <v>3.7286225330559301E-2</v>
      </c>
      <c r="D1136" s="11">
        <v>6.3146502187779998E-3</v>
      </c>
      <c r="E1136" s="11">
        <v>3.88109699050438E-3</v>
      </c>
      <c r="F1136" s="11">
        <v>7.7036622907462604E-3</v>
      </c>
      <c r="G1136" s="11">
        <v>1.3656851032871301E-2</v>
      </c>
      <c r="H1136" s="11">
        <v>4.4549472557267399E-2</v>
      </c>
      <c r="I1136" s="11">
        <v>0.13887857744061199</v>
      </c>
    </row>
    <row r="1137" spans="2:9" x14ac:dyDescent="0.35">
      <c r="B1137" t="s">
        <v>127</v>
      </c>
      <c r="C1137" s="11">
        <v>5.2006373385561104E-3</v>
      </c>
      <c r="D1137" s="11">
        <v>5.4859579336581504E-3</v>
      </c>
      <c r="E1137" s="11">
        <v>0</v>
      </c>
      <c r="F1137" s="11">
        <v>5.1806384267367601E-3</v>
      </c>
      <c r="G1137" s="11">
        <v>0</v>
      </c>
      <c r="H1137" s="11">
        <v>2.5300954320275799E-2</v>
      </c>
      <c r="I1137" s="11">
        <v>5.7185776136764802E-3</v>
      </c>
    </row>
    <row r="1138" spans="2:9" x14ac:dyDescent="0.35">
      <c r="C1138" s="11"/>
      <c r="D1138" s="11"/>
      <c r="E1138" s="11"/>
      <c r="F1138" s="11"/>
      <c r="G1138" s="11"/>
      <c r="H1138" s="11"/>
      <c r="I1138" s="11"/>
    </row>
    <row r="1139" spans="2:9" x14ac:dyDescent="0.35">
      <c r="B1139" s="2" t="s">
        <v>442</v>
      </c>
      <c r="C1139" s="11"/>
      <c r="D1139" s="11"/>
      <c r="E1139" s="11"/>
      <c r="F1139" s="11"/>
      <c r="G1139" s="11"/>
      <c r="H1139" s="11"/>
      <c r="I1139" s="11"/>
    </row>
    <row r="1140" spans="2:9" x14ac:dyDescent="0.35">
      <c r="B1140" s="20" t="s">
        <v>26</v>
      </c>
      <c r="C1140" s="11"/>
      <c r="D1140" s="11"/>
      <c r="E1140" s="11"/>
      <c r="F1140" s="11"/>
      <c r="G1140" s="11"/>
      <c r="H1140" s="11"/>
      <c r="I1140" s="11"/>
    </row>
    <row r="1141" spans="2:9" x14ac:dyDescent="0.35">
      <c r="B1141" t="s">
        <v>435</v>
      </c>
      <c r="C1141" s="11">
        <v>0.171185542652844</v>
      </c>
      <c r="D1141" s="11">
        <v>0.164845306372289</v>
      </c>
      <c r="E1141" s="11">
        <v>0.208545821386729</v>
      </c>
      <c r="F1141" s="11">
        <v>0.24172502184861799</v>
      </c>
      <c r="G1141" s="11">
        <v>0.21269051694164001</v>
      </c>
      <c r="H1141" s="11">
        <v>6.8809538869324102E-2</v>
      </c>
      <c r="I1141" s="11">
        <v>8.4695582811789599E-2</v>
      </c>
    </row>
    <row r="1142" spans="2:9" x14ac:dyDescent="0.35">
      <c r="B1142" t="s">
        <v>436</v>
      </c>
      <c r="C1142" s="11">
        <v>0.27126305422825903</v>
      </c>
      <c r="D1142" s="11">
        <v>0.301170763427548</v>
      </c>
      <c r="E1142" s="11">
        <v>0.35211124035296898</v>
      </c>
      <c r="F1142" s="11">
        <v>0.31139532458281899</v>
      </c>
      <c r="G1142" s="11">
        <v>0.28784226884624597</v>
      </c>
      <c r="H1142" s="11">
        <v>0.105109827605444</v>
      </c>
      <c r="I1142" s="11">
        <v>0.18372968496982101</v>
      </c>
    </row>
    <row r="1143" spans="2:9" x14ac:dyDescent="0.35">
      <c r="B1143" t="s">
        <v>437</v>
      </c>
      <c r="C1143" s="11">
        <v>0.26324283831546902</v>
      </c>
      <c r="D1143" s="11">
        <v>0.29297706757267</v>
      </c>
      <c r="E1143" s="11">
        <v>0.243246426326056</v>
      </c>
      <c r="F1143" s="11">
        <v>0.21884218877807199</v>
      </c>
      <c r="G1143" s="11">
        <v>0.25017341817601702</v>
      </c>
      <c r="H1143" s="11">
        <v>0.282374818314654</v>
      </c>
      <c r="I1143" s="11">
        <v>0.30024387141002301</v>
      </c>
    </row>
    <row r="1144" spans="2:9" x14ac:dyDescent="0.35">
      <c r="B1144" t="s">
        <v>438</v>
      </c>
      <c r="C1144" s="11">
        <v>0.14979709498218999</v>
      </c>
      <c r="D1144" s="11">
        <v>8.2094704016034206E-2</v>
      </c>
      <c r="E1144" s="11">
        <v>6.7847111055871795E-2</v>
      </c>
      <c r="F1144" s="11">
        <v>6.8622353787027399E-2</v>
      </c>
      <c r="G1144" s="11">
        <v>0.13211972076431899</v>
      </c>
      <c r="H1144" s="11">
        <v>0.33564758235829201</v>
      </c>
      <c r="I1144" s="11">
        <v>0.30346747108203997</v>
      </c>
    </row>
    <row r="1145" spans="2:9" x14ac:dyDescent="0.35">
      <c r="B1145" t="s">
        <v>439</v>
      </c>
      <c r="C1145" s="11">
        <v>9.3627196899332896E-2</v>
      </c>
      <c r="D1145" s="11">
        <v>0.104481461546491</v>
      </c>
      <c r="E1145" s="11">
        <v>9.0537892208499005E-2</v>
      </c>
      <c r="F1145" s="11">
        <v>0.101006990848147</v>
      </c>
      <c r="G1145" s="11">
        <v>7.0905855999699896E-2</v>
      </c>
      <c r="H1145" s="11">
        <v>0.115042770891471</v>
      </c>
      <c r="I1145" s="11">
        <v>8.8066660559116605E-2</v>
      </c>
    </row>
    <row r="1146" spans="2:9" x14ac:dyDescent="0.35">
      <c r="B1146" t="s">
        <v>440</v>
      </c>
      <c r="C1146" s="11">
        <v>3.9505246277000597E-2</v>
      </c>
      <c r="D1146" s="11">
        <v>4.3620543450762203E-2</v>
      </c>
      <c r="E1146" s="11">
        <v>3.26602359483164E-2</v>
      </c>
      <c r="F1146" s="11">
        <v>4.7871459586826301E-2</v>
      </c>
      <c r="G1146" s="11">
        <v>3.2163931279477198E-2</v>
      </c>
      <c r="H1146" s="11">
        <v>6.0437339865858503E-2</v>
      </c>
      <c r="I1146" s="11">
        <v>3.1507780174787697E-2</v>
      </c>
    </row>
    <row r="1147" spans="2:9" x14ac:dyDescent="0.35">
      <c r="B1147" t="s">
        <v>441</v>
      </c>
      <c r="C1147" s="11">
        <v>1.1379026644904601E-2</v>
      </c>
      <c r="D1147" s="11">
        <v>1.0810153614206799E-2</v>
      </c>
      <c r="E1147" s="11">
        <v>5.0512727215585003E-3</v>
      </c>
      <c r="F1147" s="11">
        <v>1.05366605684895E-2</v>
      </c>
      <c r="G1147" s="11">
        <v>1.41042879926004E-2</v>
      </c>
      <c r="H1147" s="11">
        <v>3.2578122094956197E-2</v>
      </c>
      <c r="I1147" s="11">
        <v>8.2889489924223899E-3</v>
      </c>
    </row>
    <row r="1148" spans="2:9" x14ac:dyDescent="0.35">
      <c r="B1148" t="s">
        <v>49</v>
      </c>
      <c r="C1148" s="11">
        <v>0</v>
      </c>
      <c r="D1148" s="11">
        <v>0</v>
      </c>
      <c r="E1148" s="11">
        <v>0</v>
      </c>
      <c r="F1148" s="11">
        <v>0</v>
      </c>
      <c r="G1148" s="11">
        <v>0</v>
      </c>
      <c r="H1148" s="11">
        <v>0</v>
      </c>
      <c r="I1148" s="11">
        <v>0</v>
      </c>
    </row>
    <row r="1149" spans="2:9" x14ac:dyDescent="0.35">
      <c r="C1149" s="11"/>
      <c r="D1149" s="11"/>
      <c r="E1149" s="11"/>
      <c r="F1149" s="11"/>
      <c r="G1149" s="11"/>
      <c r="H1149" s="11"/>
      <c r="I1149" s="11"/>
    </row>
    <row r="1150" spans="2:9" x14ac:dyDescent="0.35">
      <c r="B1150" s="2" t="s">
        <v>445</v>
      </c>
      <c r="C1150" s="11"/>
      <c r="D1150" s="11"/>
      <c r="E1150" s="11"/>
      <c r="F1150" s="11"/>
      <c r="G1150" s="11"/>
      <c r="H1150" s="11"/>
      <c r="I1150" s="11"/>
    </row>
    <row r="1151" spans="2:9" x14ac:dyDescent="0.35">
      <c r="B1151" s="20" t="s">
        <v>26</v>
      </c>
      <c r="C1151" s="11"/>
      <c r="D1151" s="11"/>
      <c r="E1151" s="11"/>
      <c r="F1151" s="11"/>
      <c r="G1151" s="11"/>
      <c r="H1151" s="11"/>
      <c r="I1151" s="11"/>
    </row>
    <row r="1152" spans="2:9" x14ac:dyDescent="0.35">
      <c r="B1152" t="s">
        <v>278</v>
      </c>
      <c r="C1152" s="11">
        <v>6.1958169959904899E-2</v>
      </c>
      <c r="D1152" s="11">
        <v>9.2709047692587504E-3</v>
      </c>
      <c r="E1152" s="11">
        <v>2.8295505472658598E-2</v>
      </c>
      <c r="F1152" s="11">
        <v>4.7369133261001901E-2</v>
      </c>
      <c r="G1152" s="11">
        <v>0.27023019446032598</v>
      </c>
      <c r="H1152" s="11">
        <v>9.5642082818542702E-3</v>
      </c>
      <c r="I1152" s="11">
        <v>2.3382289346707299E-2</v>
      </c>
    </row>
    <row r="1153" spans="2:9" x14ac:dyDescent="0.35">
      <c r="B1153" t="s">
        <v>443</v>
      </c>
      <c r="C1153" s="11">
        <v>0.21258649900284601</v>
      </c>
      <c r="D1153" s="11">
        <v>0.14789533002623501</v>
      </c>
      <c r="E1153" s="11">
        <v>0.19682968657713501</v>
      </c>
      <c r="F1153" s="11">
        <v>0.25563003261954298</v>
      </c>
      <c r="G1153" s="11">
        <v>0.40573285681481902</v>
      </c>
      <c r="H1153" s="11">
        <v>2.7829962578496199E-2</v>
      </c>
      <c r="I1153" s="11">
        <v>0.17662513304247801</v>
      </c>
    </row>
    <row r="1154" spans="2:9" x14ac:dyDescent="0.35">
      <c r="B1154" t="s">
        <v>280</v>
      </c>
      <c r="C1154" s="11">
        <v>0.28476627221676598</v>
      </c>
      <c r="D1154" s="11">
        <v>0.24657103785340401</v>
      </c>
      <c r="E1154" s="11">
        <v>0.231656651860362</v>
      </c>
      <c r="F1154" s="11">
        <v>0.26819427472023999</v>
      </c>
      <c r="G1154" s="11">
        <v>0.16876216055097701</v>
      </c>
      <c r="H1154" s="11">
        <v>0.25458287707111199</v>
      </c>
      <c r="I1154" s="11">
        <v>0.48153984540671202</v>
      </c>
    </row>
    <row r="1155" spans="2:9" x14ac:dyDescent="0.35">
      <c r="B1155" t="s">
        <v>444</v>
      </c>
      <c r="C1155" s="11">
        <v>0.25449395910205802</v>
      </c>
      <c r="D1155" s="11">
        <v>0.37974274079670001</v>
      </c>
      <c r="E1155" s="11">
        <v>0.35149142766080799</v>
      </c>
      <c r="F1155" s="11">
        <v>0.279888164545679</v>
      </c>
      <c r="G1155" s="11">
        <v>0.100387223401632</v>
      </c>
      <c r="H1155" s="11">
        <v>0.22004954998571299</v>
      </c>
      <c r="I1155" s="11">
        <v>0.15355511164038299</v>
      </c>
    </row>
    <row r="1156" spans="2:9" x14ac:dyDescent="0.35">
      <c r="B1156" t="s">
        <v>282</v>
      </c>
      <c r="C1156" s="11">
        <v>0.12401028250622</v>
      </c>
      <c r="D1156" s="11">
        <v>0.17778084153173901</v>
      </c>
      <c r="E1156" s="11">
        <v>0.13421471243375099</v>
      </c>
      <c r="F1156" s="11">
        <v>0.10004264732856399</v>
      </c>
      <c r="G1156" s="11">
        <v>4.1462667401542697E-2</v>
      </c>
      <c r="H1156" s="11">
        <v>0.35753166785545298</v>
      </c>
      <c r="I1156" s="11">
        <v>5.6693474414582397E-2</v>
      </c>
    </row>
    <row r="1157" spans="2:9" x14ac:dyDescent="0.35">
      <c r="B1157" t="s">
        <v>113</v>
      </c>
      <c r="C1157" s="11">
        <v>6.2184817212204598E-2</v>
      </c>
      <c r="D1157" s="11">
        <v>3.8739145022663103E-2</v>
      </c>
      <c r="E1157" s="11">
        <v>5.75120159952855E-2</v>
      </c>
      <c r="F1157" s="11">
        <v>4.8875747524971903E-2</v>
      </c>
      <c r="G1157" s="11">
        <v>1.3424897370703201E-2</v>
      </c>
      <c r="H1157" s="11">
        <v>0.13044173422737201</v>
      </c>
      <c r="I1157" s="11">
        <v>0.108204146149137</v>
      </c>
    </row>
    <row r="1158" spans="2:9" x14ac:dyDescent="0.35">
      <c r="B1158" t="s">
        <v>283</v>
      </c>
      <c r="C1158" s="11">
        <v>0.27454466896275098</v>
      </c>
      <c r="D1158" s="11">
        <v>0.15716623479549299</v>
      </c>
      <c r="E1158" s="11">
        <v>0.225125192049793</v>
      </c>
      <c r="F1158" s="11">
        <v>0.30299916588054499</v>
      </c>
      <c r="G1158" s="11">
        <v>0.675963051275146</v>
      </c>
      <c r="H1158" s="11">
        <v>3.7394170860350497E-2</v>
      </c>
      <c r="I1158" s="11">
        <v>0.20000742238918501</v>
      </c>
    </row>
    <row r="1159" spans="2:9" x14ac:dyDescent="0.35">
      <c r="B1159" t="s">
        <v>284</v>
      </c>
      <c r="C1159" s="11">
        <v>0.378504241608278</v>
      </c>
      <c r="D1159" s="11">
        <v>0.55752358232844001</v>
      </c>
      <c r="E1159" s="11">
        <v>0.48570614009455898</v>
      </c>
      <c r="F1159" s="11">
        <v>0.37993081187424299</v>
      </c>
      <c r="G1159" s="11">
        <v>0.14184989080317401</v>
      </c>
      <c r="H1159" s="11">
        <v>0.57758121784116601</v>
      </c>
      <c r="I1159" s="11">
        <v>0.21024858605496499</v>
      </c>
    </row>
    <row r="1160" spans="2:9" x14ac:dyDescent="0.35">
      <c r="B1160" t="s">
        <v>217</v>
      </c>
      <c r="C1160" s="11">
        <v>-0.10395957264552699</v>
      </c>
      <c r="D1160" s="11">
        <v>-0.40035734753294699</v>
      </c>
      <c r="E1160" s="11">
        <v>-0.260580948044766</v>
      </c>
      <c r="F1160" s="11">
        <v>-7.6931645993697506E-2</v>
      </c>
      <c r="G1160" s="11">
        <v>0.53411316047197099</v>
      </c>
      <c r="H1160" s="11">
        <v>-0.54018704698081499</v>
      </c>
      <c r="I1160" s="11">
        <v>-1.02411636657798E-2</v>
      </c>
    </row>
    <row r="1161" spans="2:9" x14ac:dyDescent="0.35">
      <c r="C1161" s="11"/>
      <c r="D1161" s="11"/>
      <c r="E1161" s="11"/>
      <c r="F1161" s="11"/>
      <c r="G1161" s="11"/>
      <c r="H1161" s="11"/>
      <c r="I1161" s="11"/>
    </row>
    <row r="1162" spans="2:9" x14ac:dyDescent="0.35">
      <c r="B1162" s="2" t="s">
        <v>452</v>
      </c>
      <c r="C1162" s="11"/>
      <c r="D1162" s="11"/>
      <c r="E1162" s="11"/>
      <c r="F1162" s="11"/>
      <c r="G1162" s="11"/>
      <c r="H1162" s="11"/>
      <c r="I1162" s="11"/>
    </row>
    <row r="1163" spans="2:9" x14ac:dyDescent="0.35">
      <c r="B1163" s="20" t="s">
        <v>26</v>
      </c>
      <c r="C1163" s="11"/>
      <c r="D1163" s="11"/>
      <c r="E1163" s="11"/>
      <c r="F1163" s="11"/>
      <c r="G1163" s="11"/>
      <c r="H1163" s="11"/>
      <c r="I1163" s="11"/>
    </row>
    <row r="1164" spans="2:9" x14ac:dyDescent="0.35">
      <c r="B1164" t="s">
        <v>446</v>
      </c>
      <c r="C1164" s="11">
        <v>0.14144316484073999</v>
      </c>
      <c r="D1164" s="11">
        <v>5.8522032182033501E-2</v>
      </c>
      <c r="E1164" s="11">
        <v>0.180909921434971</v>
      </c>
      <c r="F1164" s="11">
        <v>0.101551126434045</v>
      </c>
      <c r="G1164" s="11">
        <v>0.260818069180834</v>
      </c>
      <c r="H1164" s="11">
        <v>2.6549972607086299E-2</v>
      </c>
      <c r="I1164" s="11">
        <v>0.17318521160139599</v>
      </c>
    </row>
    <row r="1165" spans="2:9" x14ac:dyDescent="0.35">
      <c r="B1165" t="s">
        <v>447</v>
      </c>
      <c r="C1165" s="11">
        <v>0.17063540452286999</v>
      </c>
      <c r="D1165" s="11">
        <v>8.9728088862272404E-2</v>
      </c>
      <c r="E1165" s="11">
        <v>0.18832694345074399</v>
      </c>
      <c r="F1165" s="11">
        <v>0.15082782866165501</v>
      </c>
      <c r="G1165" s="11">
        <v>0.30577054268715698</v>
      </c>
      <c r="H1165" s="11">
        <v>9.2312641743733298E-2</v>
      </c>
      <c r="I1165" s="11">
        <v>0.176324939299497</v>
      </c>
    </row>
    <row r="1166" spans="2:9" x14ac:dyDescent="0.35">
      <c r="B1166" t="s">
        <v>448</v>
      </c>
      <c r="C1166" s="11">
        <v>0.16950185783867899</v>
      </c>
      <c r="D1166" s="11">
        <v>0.129651764535718</v>
      </c>
      <c r="E1166" s="11">
        <v>0.166366693371471</v>
      </c>
      <c r="F1166" s="11">
        <v>0.17304014817514099</v>
      </c>
      <c r="G1166" s="11">
        <v>0.19923922121153301</v>
      </c>
      <c r="H1166" s="11">
        <v>0.16289530144600201</v>
      </c>
      <c r="I1166" s="11">
        <v>0.185134068739886</v>
      </c>
    </row>
    <row r="1167" spans="2:9" x14ac:dyDescent="0.35">
      <c r="B1167" t="s">
        <v>449</v>
      </c>
      <c r="C1167" s="11">
        <v>0.16960026728785499</v>
      </c>
      <c r="D1167" s="11">
        <v>0.16916379854626501</v>
      </c>
      <c r="E1167" s="11">
        <v>0.173770007402927</v>
      </c>
      <c r="F1167" s="11">
        <v>0.16982770216588899</v>
      </c>
      <c r="G1167" s="11">
        <v>0.100010228659158</v>
      </c>
      <c r="H1167" s="11">
        <v>0.22701021151991299</v>
      </c>
      <c r="I1167" s="11">
        <v>0.19360805581698401</v>
      </c>
    </row>
    <row r="1168" spans="2:9" x14ac:dyDescent="0.35">
      <c r="B1168" t="s">
        <v>450</v>
      </c>
      <c r="C1168" s="11">
        <v>0.140485369761991</v>
      </c>
      <c r="D1168" s="11">
        <v>0.18974027270282501</v>
      </c>
      <c r="E1168" s="11">
        <v>0.12902986103880801</v>
      </c>
      <c r="F1168" s="11">
        <v>0.175949482334704</v>
      </c>
      <c r="G1168" s="11">
        <v>5.2748303023181703E-2</v>
      </c>
      <c r="H1168" s="11">
        <v>0.18334253461351799</v>
      </c>
      <c r="I1168" s="11">
        <v>0.12139787594788599</v>
      </c>
    </row>
    <row r="1169" spans="2:9" x14ac:dyDescent="0.35">
      <c r="B1169" t="s">
        <v>451</v>
      </c>
      <c r="C1169" s="11">
        <v>0.20833393574786399</v>
      </c>
      <c r="D1169" s="11">
        <v>0.36319404317088699</v>
      </c>
      <c r="E1169" s="11">
        <v>0.16159657330107999</v>
      </c>
      <c r="F1169" s="11">
        <v>0.22880371222856599</v>
      </c>
      <c r="G1169" s="11">
        <v>8.1413635238136106E-2</v>
      </c>
      <c r="H1169" s="11">
        <v>0.307889338069748</v>
      </c>
      <c r="I1169" s="11">
        <v>0.15034984859435099</v>
      </c>
    </row>
    <row r="1170" spans="2:9" x14ac:dyDescent="0.35">
      <c r="C1170" s="11"/>
      <c r="D1170" s="11"/>
      <c r="E1170" s="11"/>
      <c r="F1170" s="11"/>
      <c r="G1170" s="11"/>
      <c r="H1170" s="11"/>
      <c r="I1170" s="11"/>
    </row>
    <row r="1171" spans="2:9" x14ac:dyDescent="0.35">
      <c r="B1171" s="2" t="s">
        <v>460</v>
      </c>
      <c r="C1171" s="11"/>
      <c r="D1171" s="11"/>
      <c r="E1171" s="11"/>
      <c r="F1171" s="11"/>
      <c r="G1171" s="11"/>
      <c r="H1171" s="11"/>
      <c r="I1171" s="11"/>
    </row>
    <row r="1172" spans="2:9" x14ac:dyDescent="0.35">
      <c r="B1172" s="20" t="s">
        <v>26</v>
      </c>
      <c r="C1172" s="11"/>
      <c r="D1172" s="11"/>
      <c r="E1172" s="11"/>
      <c r="F1172" s="11"/>
      <c r="G1172" s="11"/>
      <c r="H1172" s="11"/>
      <c r="I1172" s="11"/>
    </row>
    <row r="1173" spans="2:9" x14ac:dyDescent="0.35">
      <c r="B1173" t="s">
        <v>453</v>
      </c>
      <c r="C1173" s="11">
        <v>3.9658038470672098E-2</v>
      </c>
      <c r="D1173" s="11">
        <v>4.5587166784835403E-2</v>
      </c>
      <c r="E1173" s="11">
        <v>2.1768291930531699E-2</v>
      </c>
      <c r="F1173" s="11">
        <v>3.9598365226363501E-2</v>
      </c>
      <c r="G1173" s="11">
        <v>6.23961105874868E-2</v>
      </c>
      <c r="H1173" s="11">
        <v>5.0189139827982301E-2</v>
      </c>
      <c r="I1173" s="11">
        <v>3.0847842504857899E-2</v>
      </c>
    </row>
    <row r="1174" spans="2:9" x14ac:dyDescent="0.35">
      <c r="B1174" t="s">
        <v>454</v>
      </c>
      <c r="C1174" s="11">
        <v>0.22868677273806701</v>
      </c>
      <c r="D1174" s="11">
        <v>0.242358779662428</v>
      </c>
      <c r="E1174" s="11">
        <v>0.23367202132519099</v>
      </c>
      <c r="F1174" s="11">
        <v>0.27384195694413999</v>
      </c>
      <c r="G1174" s="11">
        <v>0.233702924533602</v>
      </c>
      <c r="H1174" s="11">
        <v>0.18457699059541999</v>
      </c>
      <c r="I1174" s="11">
        <v>0.18302411370615701</v>
      </c>
    </row>
    <row r="1175" spans="2:9" x14ac:dyDescent="0.35">
      <c r="B1175" t="s">
        <v>455</v>
      </c>
      <c r="C1175" s="11">
        <v>0.25837093327000699</v>
      </c>
      <c r="D1175" s="11">
        <v>0.30508902536480398</v>
      </c>
      <c r="E1175" s="11">
        <v>0.28051071985485698</v>
      </c>
      <c r="F1175" s="11">
        <v>0.27111744566302698</v>
      </c>
      <c r="G1175" s="11">
        <v>0.17550677392921701</v>
      </c>
      <c r="H1175" s="11">
        <v>0.261969510344155</v>
      </c>
      <c r="I1175" s="11">
        <v>0.24300307564654</v>
      </c>
    </row>
    <row r="1176" spans="2:9" x14ac:dyDescent="0.35">
      <c r="B1176" t="s">
        <v>456</v>
      </c>
      <c r="C1176" s="11">
        <v>0.21871289479933501</v>
      </c>
      <c r="D1176" s="11">
        <v>0.18119991163413501</v>
      </c>
      <c r="E1176" s="11">
        <v>0.209035889174531</v>
      </c>
      <c r="F1176" s="11">
        <v>0.21118277426297499</v>
      </c>
      <c r="G1176" s="11">
        <v>0.24533697492946999</v>
      </c>
      <c r="H1176" s="11">
        <v>0.22921345632156201</v>
      </c>
      <c r="I1176" s="11">
        <v>0.244492003245531</v>
      </c>
    </row>
    <row r="1177" spans="2:9" x14ac:dyDescent="0.35">
      <c r="B1177" t="s">
        <v>457</v>
      </c>
      <c r="C1177" s="11">
        <v>0.159107100451199</v>
      </c>
      <c r="D1177" s="11">
        <v>0.115051070636598</v>
      </c>
      <c r="E1177" s="11">
        <v>0.16200684348307201</v>
      </c>
      <c r="F1177" s="11">
        <v>0.101249720708706</v>
      </c>
      <c r="G1177" s="11">
        <v>0.24324635153296101</v>
      </c>
      <c r="H1177" s="11">
        <v>0.14227190837234399</v>
      </c>
      <c r="I1177" s="11">
        <v>0.195287675347213</v>
      </c>
    </row>
    <row r="1178" spans="2:9" x14ac:dyDescent="0.35">
      <c r="B1178" t="s">
        <v>458</v>
      </c>
      <c r="C1178" s="11">
        <v>8.9527428164331499E-2</v>
      </c>
      <c r="D1178" s="11">
        <v>0.102085373425989</v>
      </c>
      <c r="E1178" s="11">
        <v>8.6233339746222798E-2</v>
      </c>
      <c r="F1178" s="11">
        <v>9.7042370011342305E-2</v>
      </c>
      <c r="G1178" s="11">
        <v>3.6872870859024798E-2</v>
      </c>
      <c r="H1178" s="11">
        <v>0.128518718556315</v>
      </c>
      <c r="I1178" s="11">
        <v>9.7349476554056999E-2</v>
      </c>
    </row>
    <row r="1179" spans="2:9" x14ac:dyDescent="0.35">
      <c r="B1179" t="s">
        <v>459</v>
      </c>
      <c r="C1179" s="11">
        <v>5.9368321063880299E-3</v>
      </c>
      <c r="D1179" s="11">
        <v>8.6286724912108502E-3</v>
      </c>
      <c r="E1179" s="11">
        <v>6.7728944855944698E-3</v>
      </c>
      <c r="F1179" s="11">
        <v>5.9673671834465404E-3</v>
      </c>
      <c r="G1179" s="11">
        <v>2.9379936282387699E-3</v>
      </c>
      <c r="H1179" s="11">
        <v>3.2602759822208099E-3</v>
      </c>
      <c r="I1179" s="11">
        <v>5.9958129956441198E-3</v>
      </c>
    </row>
    <row r="1180" spans="2:9" x14ac:dyDescent="0.35">
      <c r="C1180" s="11"/>
      <c r="D1180" s="11"/>
      <c r="E1180" s="11"/>
      <c r="F1180" s="11"/>
      <c r="G1180" s="11"/>
      <c r="H1180" s="11"/>
      <c r="I1180" s="11"/>
    </row>
    <row r="1181" spans="2:9" x14ac:dyDescent="0.35">
      <c r="C1181" s="11"/>
      <c r="D1181" s="11"/>
      <c r="E1181" s="11"/>
      <c r="F1181" s="11"/>
      <c r="G1181" s="11"/>
      <c r="H1181" s="11"/>
      <c r="I1181" s="11"/>
    </row>
  </sheetData>
  <mergeCells count="2">
    <mergeCell ref="D5:I5"/>
    <mergeCell ref="D2:J2"/>
  </mergeCells>
  <pageMargins left="0.7" right="0.7" top="0.75" bottom="0.75" header="0.3" footer="0.3"/>
  <pageSetup paperSize="9"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B2:J16"/>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160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158</v>
      </c>
      <c r="C9" s="11">
        <v>0.77381336395538702</v>
      </c>
      <c r="D9" s="11">
        <v>0.78528755451529397</v>
      </c>
      <c r="E9" s="11">
        <v>0.753136635999333</v>
      </c>
      <c r="F9" s="11">
        <v>0.76941997495716397</v>
      </c>
      <c r="G9" s="11">
        <v>0.83358757753219304</v>
      </c>
      <c r="H9" s="11">
        <v>0.76629937560955796</v>
      </c>
      <c r="I9" s="11">
        <v>0.74710170001415699</v>
      </c>
    </row>
    <row r="10" spans="2:10" x14ac:dyDescent="0.35">
      <c r="B10" s="14" t="s">
        <v>159</v>
      </c>
      <c r="C10" s="11">
        <v>0.207302869735836</v>
      </c>
      <c r="D10" s="11">
        <v>0.20032811177701901</v>
      </c>
      <c r="E10" s="11">
        <v>0.231501314152219</v>
      </c>
      <c r="F10" s="11">
        <v>0.219625977192343</v>
      </c>
      <c r="G10" s="11">
        <v>0.14760959006159</v>
      </c>
      <c r="H10" s="11">
        <v>0.23007223593363099</v>
      </c>
      <c r="I10" s="11">
        <v>0.21302108809275899</v>
      </c>
    </row>
    <row r="11" spans="2:10" x14ac:dyDescent="0.35">
      <c r="B11" s="14" t="s">
        <v>49</v>
      </c>
      <c r="C11" s="12">
        <v>1.8883766308777201E-2</v>
      </c>
      <c r="D11" s="12">
        <v>1.43843337076872E-2</v>
      </c>
      <c r="E11" s="12">
        <v>1.53620498484477E-2</v>
      </c>
      <c r="F11" s="12">
        <v>1.09540478504926E-2</v>
      </c>
      <c r="G11" s="12">
        <v>1.8802832406216399E-2</v>
      </c>
      <c r="H11" s="12">
        <v>3.6283884568108402E-3</v>
      </c>
      <c r="I11" s="12">
        <v>3.98772118930837E-2</v>
      </c>
    </row>
    <row r="12" spans="2:10" x14ac:dyDescent="0.35">
      <c r="B12" s="15"/>
    </row>
    <row r="13" spans="2:10" x14ac:dyDescent="0.35">
      <c r="B13" t="s">
        <v>27</v>
      </c>
    </row>
    <row r="14" spans="2:10" x14ac:dyDescent="0.35">
      <c r="B14" t="s">
        <v>28</v>
      </c>
    </row>
    <row r="16" spans="2:10" x14ac:dyDescent="0.35">
      <c r="B16"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B2:J22"/>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168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161</v>
      </c>
      <c r="C9" s="11">
        <v>0.72324810753381397</v>
      </c>
      <c r="D9" s="11">
        <v>0.810536045557115</v>
      </c>
      <c r="E9" s="11">
        <v>0.76642321282025305</v>
      </c>
      <c r="F9" s="11">
        <v>0.77215557767599596</v>
      </c>
      <c r="G9" s="11">
        <v>0.52778387971702301</v>
      </c>
      <c r="H9" s="11">
        <v>0.76428189571594896</v>
      </c>
      <c r="I9" s="11">
        <v>0.68495236165107698</v>
      </c>
    </row>
    <row r="10" spans="2:10" ht="29" x14ac:dyDescent="0.35">
      <c r="B10" s="14" t="s">
        <v>162</v>
      </c>
      <c r="C10" s="11">
        <v>9.2231951110255006E-2</v>
      </c>
      <c r="D10" s="11">
        <v>4.5164770950161102E-2</v>
      </c>
      <c r="E10" s="11">
        <v>8.8898610166526906E-2</v>
      </c>
      <c r="F10" s="11">
        <v>9.39343172699416E-2</v>
      </c>
      <c r="G10" s="11">
        <v>0.144722685178656</v>
      </c>
      <c r="H10" s="11">
        <v>5.4110449836699499E-2</v>
      </c>
      <c r="I10" s="11">
        <v>0.11212520734645599</v>
      </c>
    </row>
    <row r="11" spans="2:10" x14ac:dyDescent="0.35">
      <c r="B11" s="14" t="s">
        <v>163</v>
      </c>
      <c r="C11" s="11">
        <v>5.60800711675788E-2</v>
      </c>
      <c r="D11" s="11">
        <v>4.2580950322329697E-2</v>
      </c>
      <c r="E11" s="11">
        <v>5.1879095491339199E-2</v>
      </c>
      <c r="F11" s="11">
        <v>4.7283710649664697E-2</v>
      </c>
      <c r="G11" s="11">
        <v>9.8969295141507097E-2</v>
      </c>
      <c r="H11" s="11">
        <v>7.5246385420575407E-2</v>
      </c>
      <c r="I11" s="11">
        <v>4.1387539276376603E-2</v>
      </c>
    </row>
    <row r="12" spans="2:10" x14ac:dyDescent="0.35">
      <c r="B12" s="14" t="s">
        <v>164</v>
      </c>
      <c r="C12" s="11">
        <v>1.34216725666779E-2</v>
      </c>
      <c r="D12" s="11">
        <v>1.0883160930277899E-2</v>
      </c>
      <c r="E12" s="11">
        <v>4.9524630335271696E-3</v>
      </c>
      <c r="F12" s="11">
        <v>2.9737323900917399E-3</v>
      </c>
      <c r="G12" s="11">
        <v>4.6975959785867799E-2</v>
      </c>
      <c r="H12" s="11">
        <v>0</v>
      </c>
      <c r="I12" s="11">
        <v>1.45582208196296E-2</v>
      </c>
    </row>
    <row r="13" spans="2:10" x14ac:dyDescent="0.35">
      <c r="B13" s="14" t="s">
        <v>165</v>
      </c>
      <c r="C13" s="11">
        <v>1.3066719681445601E-2</v>
      </c>
      <c r="D13" s="11">
        <v>7.8326728693980593E-3</v>
      </c>
      <c r="E13" s="11">
        <v>8.0402181749689803E-3</v>
      </c>
      <c r="F13" s="11">
        <v>3.9078494549849704E-3</v>
      </c>
      <c r="G13" s="11">
        <v>4.0045606438965001E-2</v>
      </c>
      <c r="H13" s="11">
        <v>7.0649260490046996E-3</v>
      </c>
      <c r="I13" s="11">
        <v>1.38879339618762E-2</v>
      </c>
    </row>
    <row r="14" spans="2:10" x14ac:dyDescent="0.35">
      <c r="B14" s="14" t="s">
        <v>166</v>
      </c>
      <c r="C14" s="11">
        <v>1.23156031556212E-2</v>
      </c>
      <c r="D14" s="11">
        <v>7.2493076315504898E-3</v>
      </c>
      <c r="E14" s="11">
        <v>1.81921416947963E-3</v>
      </c>
      <c r="F14" s="11">
        <v>2.9887233290065698E-3</v>
      </c>
      <c r="G14" s="11">
        <v>5.0587174891333797E-2</v>
      </c>
      <c r="H14" s="11">
        <v>5.1001783034994204E-3</v>
      </c>
      <c r="I14" s="11">
        <v>1.06357465505407E-2</v>
      </c>
    </row>
    <row r="15" spans="2:10" ht="43.5" x14ac:dyDescent="0.35">
      <c r="B15" s="14" t="s">
        <v>167</v>
      </c>
      <c r="C15" s="11">
        <v>1.6271771004284601E-2</v>
      </c>
      <c r="D15" s="11">
        <v>8.2032769931354704E-3</v>
      </c>
      <c r="E15" s="11">
        <v>7.9745823620482898E-3</v>
      </c>
      <c r="F15" s="11">
        <v>7.0320450046050297E-3</v>
      </c>
      <c r="G15" s="11">
        <v>4.7771473829350999E-2</v>
      </c>
      <c r="H15" s="11">
        <v>4.0050129565815003E-3</v>
      </c>
      <c r="I15" s="11">
        <v>2.1996703873768401E-2</v>
      </c>
    </row>
    <row r="16" spans="2:10" x14ac:dyDescent="0.35">
      <c r="B16" s="14" t="s">
        <v>60</v>
      </c>
      <c r="C16" s="11">
        <v>3.6996014337826198E-2</v>
      </c>
      <c r="D16" s="11">
        <v>4.2446726083180203E-2</v>
      </c>
      <c r="E16" s="11">
        <v>3.2293843262961898E-2</v>
      </c>
      <c r="F16" s="11">
        <v>4.4552811833850299E-2</v>
      </c>
      <c r="G16" s="11">
        <v>1.34403941358201E-2</v>
      </c>
      <c r="H16" s="11">
        <v>7.4623956365141506E-2</v>
      </c>
      <c r="I16" s="11">
        <v>3.1700466026310402E-2</v>
      </c>
    </row>
    <row r="17" spans="2:9" x14ac:dyDescent="0.35">
      <c r="B17" s="14" t="s">
        <v>113</v>
      </c>
      <c r="C17" s="12">
        <v>3.6368089442496698E-2</v>
      </c>
      <c r="D17" s="12">
        <v>2.5103088662852501E-2</v>
      </c>
      <c r="E17" s="12">
        <v>3.7718760518895299E-2</v>
      </c>
      <c r="F17" s="12">
        <v>2.5171232391859099E-2</v>
      </c>
      <c r="G17" s="12">
        <v>2.97035308814757E-2</v>
      </c>
      <c r="H17" s="12">
        <v>1.55671953525488E-2</v>
      </c>
      <c r="I17" s="12">
        <v>6.8755820493965406E-2</v>
      </c>
    </row>
    <row r="18" spans="2:9" x14ac:dyDescent="0.35">
      <c r="B18" s="15"/>
    </row>
    <row r="19" spans="2:9" x14ac:dyDescent="0.35">
      <c r="B19" t="s">
        <v>27</v>
      </c>
    </row>
    <row r="20" spans="2:9" x14ac:dyDescent="0.35">
      <c r="B20" t="s">
        <v>28</v>
      </c>
    </row>
    <row r="22" spans="2:9" x14ac:dyDescent="0.35">
      <c r="B22"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B2:J33"/>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2.5" customHeight="1" x14ac:dyDescent="0.35">
      <c r="D2" s="37" t="s">
        <v>187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169</v>
      </c>
      <c r="C9" s="11">
        <v>0.395600656031319</v>
      </c>
      <c r="D9" s="11">
        <v>0.41111389178520702</v>
      </c>
      <c r="E9" s="11">
        <v>0.44394187091666598</v>
      </c>
      <c r="F9" s="11">
        <v>0.43365997162599501</v>
      </c>
      <c r="G9" s="11">
        <v>0.32808447772945099</v>
      </c>
      <c r="H9" s="11">
        <v>0.33627025740085198</v>
      </c>
      <c r="I9" s="11">
        <v>0.37249986943158198</v>
      </c>
    </row>
    <row r="10" spans="2:10" x14ac:dyDescent="0.35">
      <c r="B10" s="14" t="s">
        <v>170</v>
      </c>
      <c r="C10" s="11">
        <v>0.32743908125100302</v>
      </c>
      <c r="D10" s="11">
        <v>0.39003398945822498</v>
      </c>
      <c r="E10" s="11">
        <v>0.34579106675592602</v>
      </c>
      <c r="F10" s="11">
        <v>0.343668985092345</v>
      </c>
      <c r="G10" s="11">
        <v>0.260619932170576</v>
      </c>
      <c r="H10" s="11">
        <v>0.33812955382486598</v>
      </c>
      <c r="I10" s="11">
        <v>0.28390753220613202</v>
      </c>
    </row>
    <row r="11" spans="2:10" x14ac:dyDescent="0.35">
      <c r="B11" s="14" t="s">
        <v>171</v>
      </c>
      <c r="C11" s="11">
        <v>0.31409260200269501</v>
      </c>
      <c r="D11" s="11">
        <v>0.36874047960932799</v>
      </c>
      <c r="E11" s="11">
        <v>0.387514276255574</v>
      </c>
      <c r="F11" s="11">
        <v>0.55770308117087797</v>
      </c>
      <c r="G11" s="11">
        <v>0.22624383851279101</v>
      </c>
      <c r="H11" s="11">
        <v>2.0838507053126998E-2</v>
      </c>
      <c r="I11" s="11">
        <v>0.145852208327545</v>
      </c>
    </row>
    <row r="12" spans="2:10" x14ac:dyDescent="0.35">
      <c r="B12" s="14" t="s">
        <v>172</v>
      </c>
      <c r="C12" s="11">
        <v>0.31186121300061798</v>
      </c>
      <c r="D12" s="11">
        <v>0.35659723772602198</v>
      </c>
      <c r="E12" s="11">
        <v>0.34383085041885603</v>
      </c>
      <c r="F12" s="11">
        <v>0.31886907583360102</v>
      </c>
      <c r="G12" s="11">
        <v>0.24746959608804101</v>
      </c>
      <c r="H12" s="11">
        <v>0.33896721744268599</v>
      </c>
      <c r="I12" s="11">
        <v>0.27141461227370001</v>
      </c>
    </row>
    <row r="13" spans="2:10" x14ac:dyDescent="0.35">
      <c r="B13" s="14" t="s">
        <v>173</v>
      </c>
      <c r="C13" s="11">
        <v>0.199249452191857</v>
      </c>
      <c r="D13" s="11">
        <v>0.135701684478086</v>
      </c>
      <c r="E13" s="11">
        <v>0.25635161900061498</v>
      </c>
      <c r="F13" s="11">
        <v>0.188993067050825</v>
      </c>
      <c r="G13" s="11">
        <v>0.23190655400672699</v>
      </c>
      <c r="H13" s="11">
        <v>0.136641966487271</v>
      </c>
      <c r="I13" s="11">
        <v>0.21134092429745599</v>
      </c>
    </row>
    <row r="14" spans="2:10" x14ac:dyDescent="0.35">
      <c r="B14" s="14" t="s">
        <v>174</v>
      </c>
      <c r="C14" s="11">
        <v>0.18337916940875701</v>
      </c>
      <c r="D14" s="11">
        <v>0.19179600758850801</v>
      </c>
      <c r="E14" s="11">
        <v>0.133395076330072</v>
      </c>
      <c r="F14" s="11">
        <v>0.13192088756111001</v>
      </c>
      <c r="G14" s="11">
        <v>0.166889892183408</v>
      </c>
      <c r="H14" s="11">
        <v>0.43968479327290599</v>
      </c>
      <c r="I14" s="11">
        <v>0.182366050094766</v>
      </c>
    </row>
    <row r="15" spans="2:10" x14ac:dyDescent="0.35">
      <c r="B15" s="14" t="s">
        <v>175</v>
      </c>
      <c r="C15" s="11">
        <v>0.15682009039563999</v>
      </c>
      <c r="D15" s="11">
        <v>0.116659727369571</v>
      </c>
      <c r="E15" s="11">
        <v>0.16951210587259199</v>
      </c>
      <c r="F15" s="11">
        <v>0.114898753214296</v>
      </c>
      <c r="G15" s="11">
        <v>0.190773352757657</v>
      </c>
      <c r="H15" s="11">
        <v>0.23333427363518</v>
      </c>
      <c r="I15" s="11">
        <v>0.16443018959619499</v>
      </c>
    </row>
    <row r="16" spans="2:10" ht="29" x14ac:dyDescent="0.35">
      <c r="B16" s="14" t="s">
        <v>176</v>
      </c>
      <c r="C16" s="11">
        <v>0.151153078442433</v>
      </c>
      <c r="D16" s="11">
        <v>0.16652853951857499</v>
      </c>
      <c r="E16" s="11">
        <v>0.16141046540585399</v>
      </c>
      <c r="F16" s="11">
        <v>0.16851927313033199</v>
      </c>
      <c r="G16" s="11">
        <v>0.13315166931326</v>
      </c>
      <c r="H16" s="11">
        <v>0.130877211576099</v>
      </c>
      <c r="I16" s="11">
        <v>0.13256677852354301</v>
      </c>
    </row>
    <row r="17" spans="2:9" ht="29" x14ac:dyDescent="0.35">
      <c r="B17" s="14" t="s">
        <v>177</v>
      </c>
      <c r="C17" s="11">
        <v>0.14595595963087099</v>
      </c>
      <c r="D17" s="11">
        <v>0.190801348411031</v>
      </c>
      <c r="E17" s="11">
        <v>0.137514432371875</v>
      </c>
      <c r="F17" s="11">
        <v>0.14737275513735601</v>
      </c>
      <c r="G17" s="11">
        <v>0.100632607193387</v>
      </c>
      <c r="H17" s="11">
        <v>0.17469787236509501</v>
      </c>
      <c r="I17" s="11">
        <v>0.13484900478039899</v>
      </c>
    </row>
    <row r="18" spans="2:9" x14ac:dyDescent="0.35">
      <c r="B18" s="14" t="s">
        <v>178</v>
      </c>
      <c r="C18" s="11">
        <v>0.12883571022815299</v>
      </c>
      <c r="D18" s="11">
        <v>0.13069800877292601</v>
      </c>
      <c r="E18" s="11">
        <v>0.13789579315039299</v>
      </c>
      <c r="F18" s="11">
        <v>0.14222962130164199</v>
      </c>
      <c r="G18" s="11">
        <v>0.12643128267673701</v>
      </c>
      <c r="H18" s="11">
        <v>0.10480382854714899</v>
      </c>
      <c r="I18" s="11">
        <v>0.11716788082153</v>
      </c>
    </row>
    <row r="19" spans="2:9" ht="29" x14ac:dyDescent="0.35">
      <c r="B19" s="14" t="s">
        <v>179</v>
      </c>
      <c r="C19" s="11">
        <v>0.120464668901842</v>
      </c>
      <c r="D19" s="11">
        <v>0.126493108378154</v>
      </c>
      <c r="E19" s="11">
        <v>0.114882467862586</v>
      </c>
      <c r="F19" s="11">
        <v>0.11125719018317801</v>
      </c>
      <c r="G19" s="11">
        <v>0.13855750087065</v>
      </c>
      <c r="H19" s="11">
        <v>8.5487675639814506E-2</v>
      </c>
      <c r="I19" s="11">
        <v>0.13000600197634299</v>
      </c>
    </row>
    <row r="20" spans="2:9" x14ac:dyDescent="0.35">
      <c r="B20" s="14" t="s">
        <v>180</v>
      </c>
      <c r="C20" s="11">
        <v>8.5371894446318902E-2</v>
      </c>
      <c r="D20" s="11">
        <v>7.3346817700660705E-2</v>
      </c>
      <c r="E20" s="11">
        <v>6.9998629876684204E-2</v>
      </c>
      <c r="F20" s="11">
        <v>6.2156314392885298E-2</v>
      </c>
      <c r="G20" s="11">
        <v>0.10471267840437901</v>
      </c>
      <c r="H20" s="11">
        <v>0.115979942890495</v>
      </c>
      <c r="I20" s="11">
        <v>0.10635734721662</v>
      </c>
    </row>
    <row r="21" spans="2:9" x14ac:dyDescent="0.35">
      <c r="B21" s="14" t="s">
        <v>181</v>
      </c>
      <c r="C21" s="11">
        <v>8.19429666438935E-2</v>
      </c>
      <c r="D21" s="11">
        <v>7.22318063050717E-2</v>
      </c>
      <c r="E21" s="11">
        <v>7.9346600659404895E-2</v>
      </c>
      <c r="F21" s="11">
        <v>6.7855173578759503E-2</v>
      </c>
      <c r="G21" s="11">
        <v>8.2141601516776894E-2</v>
      </c>
      <c r="H21" s="11">
        <v>0.15492984793050699</v>
      </c>
      <c r="I21" s="11">
        <v>7.7051495587599106E-2</v>
      </c>
    </row>
    <row r="22" spans="2:9" x14ac:dyDescent="0.35">
      <c r="B22" s="14" t="s">
        <v>182</v>
      </c>
      <c r="C22" s="11">
        <v>6.1111211261100598E-2</v>
      </c>
      <c r="D22" s="11">
        <v>4.8202233510938303E-2</v>
      </c>
      <c r="E22" s="11">
        <v>4.6740623756811303E-2</v>
      </c>
      <c r="F22" s="11">
        <v>3.816153323885E-2</v>
      </c>
      <c r="G22" s="11">
        <v>0.113339043031637</v>
      </c>
      <c r="H22" s="11">
        <v>7.6037089838568203E-2</v>
      </c>
      <c r="I22" s="11">
        <v>6.3939653622299905E-2</v>
      </c>
    </row>
    <row r="23" spans="2:9" ht="29" x14ac:dyDescent="0.35">
      <c r="B23" s="14" t="s">
        <v>183</v>
      </c>
      <c r="C23" s="11">
        <v>3.7900251376107003E-2</v>
      </c>
      <c r="D23" s="11">
        <v>4.4292580431722198E-2</v>
      </c>
      <c r="E23" s="11">
        <v>2.3694139860003599E-2</v>
      </c>
      <c r="F23" s="11">
        <v>2.8613623627931201E-2</v>
      </c>
      <c r="G23" s="11">
        <v>6.4566136507466898E-2</v>
      </c>
      <c r="H23" s="11">
        <v>4.2332052572631403E-2</v>
      </c>
      <c r="I23" s="11">
        <v>3.3475040735191301E-2</v>
      </c>
    </row>
    <row r="24" spans="2:9" x14ac:dyDescent="0.35">
      <c r="B24" s="14" t="s">
        <v>184</v>
      </c>
      <c r="C24" s="11">
        <v>3.60110965608538E-2</v>
      </c>
      <c r="D24" s="11">
        <v>3.5384522436995101E-2</v>
      </c>
      <c r="E24" s="11">
        <v>2.7568479483520401E-2</v>
      </c>
      <c r="F24" s="11">
        <v>1.6066106277276102E-2</v>
      </c>
      <c r="G24" s="11">
        <v>5.8287123922913499E-2</v>
      </c>
      <c r="H24" s="11">
        <v>4.2026954077702898E-2</v>
      </c>
      <c r="I24" s="11">
        <v>4.4913134091682502E-2</v>
      </c>
    </row>
    <row r="25" spans="2:9" x14ac:dyDescent="0.35">
      <c r="B25" s="14" t="s">
        <v>185</v>
      </c>
      <c r="C25" s="11">
        <v>2.9650854003577001E-2</v>
      </c>
      <c r="D25" s="11">
        <v>3.2251907151264303E-2</v>
      </c>
      <c r="E25" s="11">
        <v>1.29311381293975E-2</v>
      </c>
      <c r="F25" s="11">
        <v>1.8105059100380998E-2</v>
      </c>
      <c r="G25" s="11">
        <v>5.60107521975109E-2</v>
      </c>
      <c r="H25" s="11">
        <v>4.38052730036666E-2</v>
      </c>
      <c r="I25" s="11">
        <v>2.9450363062386499E-2</v>
      </c>
    </row>
    <row r="26" spans="2:9" ht="29" x14ac:dyDescent="0.35">
      <c r="B26" s="14" t="s">
        <v>186</v>
      </c>
      <c r="C26" s="11">
        <v>2.5630181835059301E-2</v>
      </c>
      <c r="D26" s="11">
        <v>3.31519841482237E-2</v>
      </c>
      <c r="E26" s="11">
        <v>9.3910860789107199E-3</v>
      </c>
      <c r="F26" s="11">
        <v>7.9245380231618701E-3</v>
      </c>
      <c r="G26" s="11">
        <v>5.6891226443978198E-2</v>
      </c>
      <c r="H26" s="11">
        <v>3.6124521800767299E-2</v>
      </c>
      <c r="I26" s="11">
        <v>2.43712876088743E-2</v>
      </c>
    </row>
    <row r="27" spans="2:9" x14ac:dyDescent="0.35">
      <c r="B27" s="14" t="s">
        <v>87</v>
      </c>
      <c r="C27" s="11">
        <v>4.44017305255851E-3</v>
      </c>
      <c r="D27" s="11">
        <v>9.7168585096857601E-4</v>
      </c>
      <c r="E27" s="11">
        <v>1.01532729440492E-3</v>
      </c>
      <c r="F27" s="11">
        <v>2.7812863521266399E-3</v>
      </c>
      <c r="G27" s="11">
        <v>3.3417521718540001E-3</v>
      </c>
      <c r="H27" s="11">
        <v>7.43504397383799E-3</v>
      </c>
      <c r="I27" s="11">
        <v>1.19471422436759E-2</v>
      </c>
    </row>
    <row r="28" spans="2:9" x14ac:dyDescent="0.35">
      <c r="B28" s="14" t="s">
        <v>24</v>
      </c>
      <c r="C28" s="12">
        <v>1.7969155913688101E-2</v>
      </c>
      <c r="D28" s="12">
        <v>3.32057603081273E-3</v>
      </c>
      <c r="E28" s="12">
        <v>5.6506468471470301E-3</v>
      </c>
      <c r="F28" s="12">
        <v>9.8259812070615703E-3</v>
      </c>
      <c r="G28" s="12">
        <v>1.52479825577238E-3</v>
      </c>
      <c r="H28" s="12">
        <v>6.9166185924767302E-3</v>
      </c>
      <c r="I28" s="12">
        <v>6.6764145036371E-2</v>
      </c>
    </row>
    <row r="29" spans="2:9" x14ac:dyDescent="0.35">
      <c r="B29" s="15"/>
    </row>
    <row r="30" spans="2:9" x14ac:dyDescent="0.35">
      <c r="B30" t="s">
        <v>27</v>
      </c>
    </row>
    <row r="31" spans="2:9" x14ac:dyDescent="0.35">
      <c r="B31" t="s">
        <v>28</v>
      </c>
    </row>
    <row r="33" spans="2:2" x14ac:dyDescent="0.35">
      <c r="B33"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8.75" customHeight="1" x14ac:dyDescent="0.35">
      <c r="D2" s="37" t="s">
        <v>192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29" x14ac:dyDescent="0.35">
      <c r="B9" s="14" t="s">
        <v>188</v>
      </c>
      <c r="C9" s="11">
        <v>0.39919179571673802</v>
      </c>
      <c r="D9" s="11">
        <v>0.53941402757283397</v>
      </c>
      <c r="E9" s="11">
        <v>0.24359660531028801</v>
      </c>
      <c r="F9" s="11">
        <v>0.56950168644000299</v>
      </c>
      <c r="G9" s="11">
        <v>0.499115471915211</v>
      </c>
      <c r="H9" s="11">
        <v>0.44086486299850097</v>
      </c>
      <c r="I9" s="11">
        <v>0.17391357846934399</v>
      </c>
    </row>
    <row r="10" spans="2:10" ht="29" x14ac:dyDescent="0.35">
      <c r="B10" s="14" t="s">
        <v>189</v>
      </c>
      <c r="C10" s="11">
        <v>0.31906504079242398</v>
      </c>
      <c r="D10" s="11">
        <v>0.33240410236271301</v>
      </c>
      <c r="E10" s="11">
        <v>0.36922424361788603</v>
      </c>
      <c r="F10" s="11">
        <v>0.26097280921551702</v>
      </c>
      <c r="G10" s="11">
        <v>0.31541112341951499</v>
      </c>
      <c r="H10" s="11">
        <v>0.31620221510832203</v>
      </c>
      <c r="I10" s="11">
        <v>0.31820393771109601</v>
      </c>
    </row>
    <row r="11" spans="2:10" ht="29" x14ac:dyDescent="0.35">
      <c r="B11" s="14" t="s">
        <v>190</v>
      </c>
      <c r="C11" s="11">
        <v>0.146664622012733</v>
      </c>
      <c r="D11" s="11">
        <v>7.9576930736068502E-2</v>
      </c>
      <c r="E11" s="11">
        <v>0.20506831252708199</v>
      </c>
      <c r="F11" s="11">
        <v>0.108749943865392</v>
      </c>
      <c r="G11" s="11">
        <v>0.118857801209984</v>
      </c>
      <c r="H11" s="11">
        <v>9.9041856758025598E-2</v>
      </c>
      <c r="I11" s="11">
        <v>0.224956141815641</v>
      </c>
    </row>
    <row r="12" spans="2:10" ht="29" x14ac:dyDescent="0.35">
      <c r="B12" s="14" t="s">
        <v>191</v>
      </c>
      <c r="C12" s="11">
        <v>9.7776512143387298E-2</v>
      </c>
      <c r="D12" s="11">
        <v>2.4041417993289502E-2</v>
      </c>
      <c r="E12" s="11">
        <v>0.16443082723691699</v>
      </c>
      <c r="F12" s="11">
        <v>4.4588196346675997E-2</v>
      </c>
      <c r="G12" s="11">
        <v>5.1657387580859998E-2</v>
      </c>
      <c r="H12" s="11">
        <v>0.11895610829846801</v>
      </c>
      <c r="I12" s="11">
        <v>0.17438991242781501</v>
      </c>
    </row>
    <row r="13" spans="2:10" x14ac:dyDescent="0.35">
      <c r="B13" s="14" t="s">
        <v>113</v>
      </c>
      <c r="C13" s="12">
        <v>3.73020293347174E-2</v>
      </c>
      <c r="D13" s="12">
        <v>2.4563521335094401E-2</v>
      </c>
      <c r="E13" s="12">
        <v>1.7680011307827301E-2</v>
      </c>
      <c r="F13" s="12">
        <v>1.6187364132412299E-2</v>
      </c>
      <c r="G13" s="12">
        <v>1.49582158744304E-2</v>
      </c>
      <c r="H13" s="12">
        <v>2.49349568366832E-2</v>
      </c>
      <c r="I13" s="12">
        <v>0.108536429576103</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B2:J24"/>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201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193</v>
      </c>
      <c r="C9" s="11">
        <v>1.35210759349378E-2</v>
      </c>
      <c r="D9" s="11">
        <v>1.5802820315698699E-3</v>
      </c>
      <c r="E9" s="11">
        <v>2.0506774985264002E-3</v>
      </c>
      <c r="F9" s="11">
        <v>2.4470119026806202E-3</v>
      </c>
      <c r="G9" s="11">
        <v>5.38039651417749E-2</v>
      </c>
      <c r="H9" s="11">
        <v>2.0582215383746902E-3</v>
      </c>
      <c r="I9" s="11">
        <v>2.0702370854909301E-2</v>
      </c>
    </row>
    <row r="10" spans="2:10" x14ac:dyDescent="0.35">
      <c r="B10" s="14" t="s">
        <v>194</v>
      </c>
      <c r="C10" s="11">
        <v>1.7216932205478298E-2</v>
      </c>
      <c r="D10" s="11">
        <v>5.2811908992558797E-3</v>
      </c>
      <c r="E10" s="11">
        <v>7.8142500657401408E-3</v>
      </c>
      <c r="F10" s="11">
        <v>4.4375432398965804E-3</v>
      </c>
      <c r="G10" s="11">
        <v>6.0767157122312197E-2</v>
      </c>
      <c r="H10" s="11">
        <v>4.9566998387173197E-3</v>
      </c>
      <c r="I10" s="11">
        <v>2.1966819545970399E-2</v>
      </c>
    </row>
    <row r="11" spans="2:10" x14ac:dyDescent="0.35">
      <c r="B11" s="14" t="s">
        <v>174</v>
      </c>
      <c r="C11" s="11">
        <v>1.53227376333146E-2</v>
      </c>
      <c r="D11" s="11">
        <v>4.5572298009877903E-3</v>
      </c>
      <c r="E11" s="11">
        <v>1.29864120596487E-2</v>
      </c>
      <c r="F11" s="11">
        <v>0</v>
      </c>
      <c r="G11" s="11">
        <v>4.5906983777684297E-2</v>
      </c>
      <c r="H11" s="11">
        <v>1.19982564677984E-2</v>
      </c>
      <c r="I11" s="11">
        <v>2.0578209892968401E-2</v>
      </c>
    </row>
    <row r="12" spans="2:10" x14ac:dyDescent="0.35">
      <c r="B12" s="14" t="s">
        <v>195</v>
      </c>
      <c r="C12" s="11">
        <v>7.49293583342502E-3</v>
      </c>
      <c r="D12" s="11">
        <v>0</v>
      </c>
      <c r="E12" s="11">
        <v>5.3936720574208601E-3</v>
      </c>
      <c r="F12" s="11">
        <v>1.01887778783806E-3</v>
      </c>
      <c r="G12" s="11">
        <v>2.9887280063840699E-2</v>
      </c>
      <c r="H12" s="11">
        <v>2.1879777831266402E-3</v>
      </c>
      <c r="I12" s="11">
        <v>8.0164064034891503E-3</v>
      </c>
    </row>
    <row r="13" spans="2:10" x14ac:dyDescent="0.35">
      <c r="B13" s="14" t="s">
        <v>196</v>
      </c>
      <c r="C13" s="11">
        <v>0.33546728307298901</v>
      </c>
      <c r="D13" s="11">
        <v>0.421293921830243</v>
      </c>
      <c r="E13" s="11">
        <v>0.37147453001826902</v>
      </c>
      <c r="F13" s="11">
        <v>0.42416104134091398</v>
      </c>
      <c r="G13" s="11">
        <v>0.202953693980302</v>
      </c>
      <c r="H13" s="11">
        <v>0.37646446302025899</v>
      </c>
      <c r="I13" s="11">
        <v>0.22170626032468099</v>
      </c>
    </row>
    <row r="14" spans="2:10" x14ac:dyDescent="0.35">
      <c r="B14" s="14" t="s">
        <v>197</v>
      </c>
      <c r="C14" s="11">
        <v>0.34596400363454399</v>
      </c>
      <c r="D14" s="11">
        <v>0.42660458447737998</v>
      </c>
      <c r="E14" s="11">
        <v>0.35783454642727403</v>
      </c>
      <c r="F14" s="11">
        <v>0.41943260282483402</v>
      </c>
      <c r="G14" s="11">
        <v>0.28263915099367798</v>
      </c>
      <c r="H14" s="11">
        <v>0.32153226478001001</v>
      </c>
      <c r="I14" s="11">
        <v>0.249968879005492</v>
      </c>
    </row>
    <row r="15" spans="2:10" x14ac:dyDescent="0.35">
      <c r="B15" s="14" t="s">
        <v>169</v>
      </c>
      <c r="C15" s="11">
        <v>2.3454233364622799E-2</v>
      </c>
      <c r="D15" s="11">
        <v>6.2180561810961602E-3</v>
      </c>
      <c r="E15" s="11">
        <v>5.1825612675427202E-3</v>
      </c>
      <c r="F15" s="11">
        <v>8.9996603579899203E-3</v>
      </c>
      <c r="G15" s="11">
        <v>8.7078788966908696E-2</v>
      </c>
      <c r="H15" s="11">
        <v>2.1462677154908101E-3</v>
      </c>
      <c r="I15" s="11">
        <v>3.1916828899756097E-2</v>
      </c>
    </row>
    <row r="16" spans="2:10" x14ac:dyDescent="0.35">
      <c r="B16" s="14" t="s">
        <v>198</v>
      </c>
      <c r="C16" s="11">
        <v>4.5223767577309802E-2</v>
      </c>
      <c r="D16" s="11">
        <v>2.2514065724588601E-2</v>
      </c>
      <c r="E16" s="11">
        <v>3.4777482950923297E-2</v>
      </c>
      <c r="F16" s="11">
        <v>2.32358281703017E-2</v>
      </c>
      <c r="G16" s="11">
        <v>0.107252351249957</v>
      </c>
      <c r="H16" s="11">
        <v>2.3138578679687299E-2</v>
      </c>
      <c r="I16" s="11">
        <v>5.9622905671424802E-2</v>
      </c>
    </row>
    <row r="17" spans="2:9" x14ac:dyDescent="0.35">
      <c r="B17" s="14" t="s">
        <v>199</v>
      </c>
      <c r="C17" s="11">
        <v>8.6129724019547702E-2</v>
      </c>
      <c r="D17" s="11">
        <v>6.6844836717758996E-2</v>
      </c>
      <c r="E17" s="11">
        <v>0.104120506829063</v>
      </c>
      <c r="F17" s="11">
        <v>6.4978606744395206E-2</v>
      </c>
      <c r="G17" s="11">
        <v>9.1327894900983295E-2</v>
      </c>
      <c r="H17" s="11">
        <v>8.7428410742420595E-2</v>
      </c>
      <c r="I17" s="11">
        <v>0.101604995345798</v>
      </c>
    </row>
    <row r="18" spans="2:9" x14ac:dyDescent="0.35">
      <c r="B18" s="14" t="s">
        <v>200</v>
      </c>
      <c r="C18" s="11">
        <v>3.5243284243171298E-3</v>
      </c>
      <c r="D18" s="11">
        <v>0</v>
      </c>
      <c r="E18" s="11">
        <v>5.6184436974462404E-3</v>
      </c>
      <c r="F18" s="11">
        <v>9.790461581879789E-4</v>
      </c>
      <c r="G18" s="11">
        <v>0</v>
      </c>
      <c r="H18" s="11">
        <v>2.3028078046089799E-2</v>
      </c>
      <c r="I18" s="11">
        <v>1.8173099109198799E-3</v>
      </c>
    </row>
    <row r="19" spans="2:9" x14ac:dyDescent="0.35">
      <c r="B19" s="14" t="s">
        <v>113</v>
      </c>
      <c r="C19" s="12">
        <v>0.106682978299513</v>
      </c>
      <c r="D19" s="12">
        <v>4.5105832337119199E-2</v>
      </c>
      <c r="E19" s="12">
        <v>9.2746917128145201E-2</v>
      </c>
      <c r="F19" s="12">
        <v>5.0309781472961598E-2</v>
      </c>
      <c r="G19" s="12">
        <v>3.8382733802558702E-2</v>
      </c>
      <c r="H19" s="12">
        <v>0.145060781388026</v>
      </c>
      <c r="I19" s="12">
        <v>0.26209901414459202</v>
      </c>
    </row>
    <row r="20" spans="2:9" x14ac:dyDescent="0.35">
      <c r="B20" s="15"/>
    </row>
    <row r="21" spans="2:9" x14ac:dyDescent="0.35">
      <c r="B21" t="s">
        <v>27</v>
      </c>
    </row>
    <row r="22" spans="2:9" x14ac:dyDescent="0.35">
      <c r="B22" t="s">
        <v>28</v>
      </c>
    </row>
    <row r="24" spans="2:9" x14ac:dyDescent="0.35">
      <c r="B24"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208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43.5" x14ac:dyDescent="0.35">
      <c r="B9" s="14" t="s">
        <v>202</v>
      </c>
      <c r="C9" s="11">
        <v>0.20748936728204201</v>
      </c>
      <c r="D9" s="11">
        <v>0.21310227735116999</v>
      </c>
      <c r="E9" s="11">
        <v>0.16227053559788601</v>
      </c>
      <c r="F9" s="11">
        <v>0.37851942236117098</v>
      </c>
      <c r="G9" s="11">
        <v>0.36825848222801</v>
      </c>
      <c r="H9" s="11">
        <v>0</v>
      </c>
      <c r="I9" s="11">
        <v>4.9255208825776997E-2</v>
      </c>
    </row>
    <row r="10" spans="2:10" ht="43.5" x14ac:dyDescent="0.35">
      <c r="B10" s="14" t="s">
        <v>203</v>
      </c>
      <c r="C10" s="11">
        <v>0.49878131760989097</v>
      </c>
      <c r="D10" s="11">
        <v>0.64094300456250597</v>
      </c>
      <c r="E10" s="11">
        <v>0.66412042674891403</v>
      </c>
      <c r="F10" s="11">
        <v>0.58281782129994797</v>
      </c>
      <c r="G10" s="11">
        <v>0.44958611193818498</v>
      </c>
      <c r="H10" s="11">
        <v>3.3684461730292103E-2</v>
      </c>
      <c r="I10" s="11">
        <v>0.35730316979486798</v>
      </c>
    </row>
    <row r="11" spans="2:10" ht="43.5" x14ac:dyDescent="0.35">
      <c r="B11" s="14" t="s">
        <v>204</v>
      </c>
      <c r="C11" s="11">
        <v>0.20777748630713899</v>
      </c>
      <c r="D11" s="11">
        <v>0.14404254729927701</v>
      </c>
      <c r="E11" s="11">
        <v>0.170160149357727</v>
      </c>
      <c r="F11" s="11">
        <v>3.6165571065239599E-2</v>
      </c>
      <c r="G11" s="11">
        <v>0.15034803370840499</v>
      </c>
      <c r="H11" s="11">
        <v>0.48833419401004402</v>
      </c>
      <c r="I11" s="11">
        <v>0.39245732277352402</v>
      </c>
    </row>
    <row r="12" spans="2:10" ht="29" x14ac:dyDescent="0.35">
      <c r="B12" s="14" t="s">
        <v>205</v>
      </c>
      <c r="C12" s="11">
        <v>3.1148626152696E-2</v>
      </c>
      <c r="D12" s="11">
        <v>0</v>
      </c>
      <c r="E12" s="11">
        <v>2.55669767144228E-3</v>
      </c>
      <c r="F12" s="11">
        <v>7.7730017642075905E-4</v>
      </c>
      <c r="G12" s="11">
        <v>1.7220267134406698E-2</v>
      </c>
      <c r="H12" s="11">
        <v>0.19421328927449799</v>
      </c>
      <c r="I12" s="11">
        <v>5.9784964141219803E-2</v>
      </c>
    </row>
    <row r="13" spans="2:10" ht="29" x14ac:dyDescent="0.35">
      <c r="B13" s="14" t="s">
        <v>206</v>
      </c>
      <c r="C13" s="11">
        <v>2.6168245118231199E-2</v>
      </c>
      <c r="D13" s="11">
        <v>0</v>
      </c>
      <c r="E13" s="11">
        <v>0</v>
      </c>
      <c r="F13" s="11">
        <v>0</v>
      </c>
      <c r="G13" s="11">
        <v>6.0341399702391798E-3</v>
      </c>
      <c r="H13" s="11">
        <v>0.25221930320617603</v>
      </c>
      <c r="I13" s="11">
        <v>2.3508742065442501E-2</v>
      </c>
    </row>
    <row r="14" spans="2:10" x14ac:dyDescent="0.35">
      <c r="B14" s="14" t="s">
        <v>207</v>
      </c>
      <c r="C14" s="12">
        <v>2.86349575300004E-2</v>
      </c>
      <c r="D14" s="12">
        <v>1.91217078704691E-3</v>
      </c>
      <c r="E14" s="12">
        <v>8.9219062403002205E-4</v>
      </c>
      <c r="F14" s="12">
        <v>1.71988509722095E-3</v>
      </c>
      <c r="G14" s="12">
        <v>8.5529650207535907E-3</v>
      </c>
      <c r="H14" s="12">
        <v>3.1548751778989498E-2</v>
      </c>
      <c r="I14" s="12">
        <v>0.117690592399168</v>
      </c>
    </row>
    <row r="15" spans="2:10" x14ac:dyDescent="0.35">
      <c r="B15" s="15"/>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B2:J23"/>
  <sheetViews>
    <sheetView showGridLines="0" topLeftCell="A7"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75" customHeight="1" x14ac:dyDescent="0.35">
      <c r="D2" s="37" t="s">
        <v>218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209</v>
      </c>
      <c r="C9" s="11">
        <v>0.371438118614491</v>
      </c>
      <c r="D9" s="11">
        <v>0.319576026795928</v>
      </c>
      <c r="E9" s="11">
        <v>0.45432902577016698</v>
      </c>
      <c r="F9" s="11">
        <v>0.73379422429974805</v>
      </c>
      <c r="G9" s="11">
        <v>0.45506686951874797</v>
      </c>
      <c r="H9" s="11">
        <v>1.51408401270159E-2</v>
      </c>
      <c r="I9" s="11">
        <v>7.5293392618506497E-2</v>
      </c>
    </row>
    <row r="10" spans="2:10" x14ac:dyDescent="0.35">
      <c r="B10" s="14" t="s">
        <v>210</v>
      </c>
      <c r="C10" s="11">
        <v>0.36268619311329697</v>
      </c>
      <c r="D10" s="11">
        <v>0.50604610566021901</v>
      </c>
      <c r="E10" s="11">
        <v>0.45466433771061299</v>
      </c>
      <c r="F10" s="11">
        <v>0.237407770002769</v>
      </c>
      <c r="G10" s="11">
        <v>0.37116925313718901</v>
      </c>
      <c r="H10" s="11">
        <v>7.9064691868640097E-2</v>
      </c>
      <c r="I10" s="11">
        <v>0.37438476537231102</v>
      </c>
    </row>
    <row r="11" spans="2:10" x14ac:dyDescent="0.35">
      <c r="B11" s="14" t="s">
        <v>211</v>
      </c>
      <c r="C11" s="11">
        <v>0.14428176852114799</v>
      </c>
      <c r="D11" s="11">
        <v>0.13047021878594101</v>
      </c>
      <c r="E11" s="11">
        <v>5.8129055327496702E-2</v>
      </c>
      <c r="F11" s="11">
        <v>1.46433986281173E-2</v>
      </c>
      <c r="G11" s="11">
        <v>0.10363216325389001</v>
      </c>
      <c r="H11" s="11">
        <v>0.36779635982519898</v>
      </c>
      <c r="I11" s="11">
        <v>0.30227288479312597</v>
      </c>
    </row>
    <row r="12" spans="2:10" x14ac:dyDescent="0.35">
      <c r="B12" s="14" t="s">
        <v>212</v>
      </c>
      <c r="C12" s="11">
        <v>2.54715206129273E-2</v>
      </c>
      <c r="D12" s="11">
        <v>6.38641218384164E-3</v>
      </c>
      <c r="E12" s="11">
        <v>0</v>
      </c>
      <c r="F12" s="11">
        <v>9.5722159249299798E-4</v>
      </c>
      <c r="G12" s="11">
        <v>2.9545520799036901E-2</v>
      </c>
      <c r="H12" s="11">
        <v>0.169556783158402</v>
      </c>
      <c r="I12" s="11">
        <v>2.9408925550405501E-2</v>
      </c>
    </row>
    <row r="13" spans="2:10" x14ac:dyDescent="0.35">
      <c r="B13" s="14" t="s">
        <v>213</v>
      </c>
      <c r="C13" s="11">
        <v>2.6859431596479098E-2</v>
      </c>
      <c r="D13" s="11">
        <v>0</v>
      </c>
      <c r="E13" s="11">
        <v>0</v>
      </c>
      <c r="F13" s="11">
        <v>9.8762932504347007E-4</v>
      </c>
      <c r="G13" s="11">
        <v>1.3888985727341501E-2</v>
      </c>
      <c r="H13" s="11">
        <v>0.23627883560972299</v>
      </c>
      <c r="I13" s="11">
        <v>2.6602072127749801E-2</v>
      </c>
    </row>
    <row r="14" spans="2:10" x14ac:dyDescent="0.35">
      <c r="B14" s="14" t="s">
        <v>214</v>
      </c>
      <c r="C14" s="11">
        <v>3.9256404744747501E-2</v>
      </c>
      <c r="D14" s="11">
        <v>3.0056708607700499E-2</v>
      </c>
      <c r="E14" s="11">
        <v>2.1054470292564201E-2</v>
      </c>
      <c r="F14" s="11">
        <v>8.3857117161669006E-3</v>
      </c>
      <c r="G14" s="11">
        <v>1.5224346376622899E-2</v>
      </c>
      <c r="H14" s="11">
        <v>0.11284093522076501</v>
      </c>
      <c r="I14" s="11">
        <v>8.2200132058087197E-2</v>
      </c>
    </row>
    <row r="15" spans="2:10" x14ac:dyDescent="0.35">
      <c r="B15" s="14" t="s">
        <v>207</v>
      </c>
      <c r="C15" s="11">
        <v>3.0006562796910101E-2</v>
      </c>
      <c r="D15" s="11">
        <v>7.4645279663702099E-3</v>
      </c>
      <c r="E15" s="11">
        <v>1.18231108991593E-2</v>
      </c>
      <c r="F15" s="11">
        <v>3.8240444356621001E-3</v>
      </c>
      <c r="G15" s="11">
        <v>1.1472861187171401E-2</v>
      </c>
      <c r="H15" s="11">
        <v>1.9321554190254501E-2</v>
      </c>
      <c r="I15" s="11">
        <v>0.10983782747981399</v>
      </c>
    </row>
    <row r="16" spans="2:10" x14ac:dyDescent="0.35">
      <c r="B16" s="14" t="s">
        <v>215</v>
      </c>
      <c r="C16" s="17">
        <v>0.73412431172778803</v>
      </c>
      <c r="D16" s="17">
        <v>0.82562213245614702</v>
      </c>
      <c r="E16" s="17">
        <v>0.90899336348077997</v>
      </c>
      <c r="F16" s="17">
        <v>0.97120199430251697</v>
      </c>
      <c r="G16" s="17">
        <v>0.82623612265593704</v>
      </c>
      <c r="H16" s="17">
        <v>9.4205531995655997E-2</v>
      </c>
      <c r="I16" s="17">
        <v>0.44967815799081701</v>
      </c>
    </row>
    <row r="17" spans="2:9" x14ac:dyDescent="0.35">
      <c r="B17" s="14" t="s">
        <v>216</v>
      </c>
      <c r="C17" s="17">
        <v>5.2330952209406402E-2</v>
      </c>
      <c r="D17" s="17">
        <v>6.38641218384164E-3</v>
      </c>
      <c r="E17" s="17">
        <v>0</v>
      </c>
      <c r="F17" s="17">
        <v>1.9448509175364699E-3</v>
      </c>
      <c r="G17" s="17">
        <v>4.3434506526378397E-2</v>
      </c>
      <c r="H17" s="17">
        <v>0.40583561876812502</v>
      </c>
      <c r="I17" s="17">
        <v>5.6010997678155303E-2</v>
      </c>
    </row>
    <row r="18" spans="2:9" x14ac:dyDescent="0.35">
      <c r="B18" s="14" t="s">
        <v>217</v>
      </c>
      <c r="C18" s="18">
        <v>0.68179335951838105</v>
      </c>
      <c r="D18" s="18">
        <v>0.81923572027230496</v>
      </c>
      <c r="E18" s="18">
        <v>0.90899336348077997</v>
      </c>
      <c r="F18" s="18">
        <v>0.96925714338498103</v>
      </c>
      <c r="G18" s="18">
        <v>0.78280161612955901</v>
      </c>
      <c r="H18" s="18">
        <v>-0.31163008677246901</v>
      </c>
      <c r="I18" s="18">
        <v>0.39366716031266202</v>
      </c>
    </row>
    <row r="19" spans="2:9" x14ac:dyDescent="0.35">
      <c r="B19" s="15"/>
    </row>
    <row r="20" spans="2:9" x14ac:dyDescent="0.35">
      <c r="B20" t="s">
        <v>27</v>
      </c>
    </row>
    <row r="21" spans="2:9" x14ac:dyDescent="0.35">
      <c r="B21" t="s">
        <v>28</v>
      </c>
    </row>
    <row r="23" spans="2:9" x14ac:dyDescent="0.35">
      <c r="B23"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B2:J24"/>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228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219</v>
      </c>
      <c r="C9" s="11">
        <v>0.41765303872503101</v>
      </c>
      <c r="D9" s="11">
        <v>0.451702218374955</v>
      </c>
      <c r="E9" s="11">
        <v>0.44845760079977698</v>
      </c>
      <c r="F9" s="11">
        <v>0.430180407425995</v>
      </c>
      <c r="G9" s="11">
        <v>0.42739552452510998</v>
      </c>
      <c r="H9" s="11">
        <v>0.35028729209845999</v>
      </c>
      <c r="I9" s="11">
        <v>0.36612851167307597</v>
      </c>
    </row>
    <row r="10" spans="2:10" x14ac:dyDescent="0.35">
      <c r="B10" s="14" t="s">
        <v>221</v>
      </c>
      <c r="C10" s="11">
        <v>0.28729860844301403</v>
      </c>
      <c r="D10" s="11">
        <v>0.30832464391303199</v>
      </c>
      <c r="E10" s="11">
        <v>0.29202167153542102</v>
      </c>
      <c r="F10" s="11">
        <v>0.26177786019618798</v>
      </c>
      <c r="G10" s="11">
        <v>0.35094965238699899</v>
      </c>
      <c r="H10" s="11">
        <v>0.23955214843167699</v>
      </c>
      <c r="I10" s="11">
        <v>0.261133128509209</v>
      </c>
    </row>
    <row r="11" spans="2:10" x14ac:dyDescent="0.35">
      <c r="B11" s="14" t="s">
        <v>222</v>
      </c>
      <c r="C11" s="11">
        <v>0.28259724803815101</v>
      </c>
      <c r="D11" s="11">
        <v>0.30236257602918398</v>
      </c>
      <c r="E11" s="11">
        <v>0.302559897906025</v>
      </c>
      <c r="F11" s="11">
        <v>0.28086229226229897</v>
      </c>
      <c r="G11" s="11">
        <v>0.33549623876775703</v>
      </c>
      <c r="H11" s="11">
        <v>0.27787414219740703</v>
      </c>
      <c r="I11" s="11">
        <v>0.21106568413282301</v>
      </c>
    </row>
    <row r="12" spans="2:10" ht="29" x14ac:dyDescent="0.35">
      <c r="B12" s="14" t="s">
        <v>223</v>
      </c>
      <c r="C12" s="11">
        <v>0.22834492346916699</v>
      </c>
      <c r="D12" s="11">
        <v>0.25166629379474997</v>
      </c>
      <c r="E12" s="11">
        <v>0.24204827902826201</v>
      </c>
      <c r="F12" s="11">
        <v>0.21298486055107099</v>
      </c>
      <c r="G12" s="11">
        <v>0.23093465010018199</v>
      </c>
      <c r="H12" s="11">
        <v>0.26148273654673998</v>
      </c>
      <c r="I12" s="11">
        <v>0.19417405429882001</v>
      </c>
    </row>
    <row r="13" spans="2:10" x14ac:dyDescent="0.35">
      <c r="B13" s="14" t="s">
        <v>224</v>
      </c>
      <c r="C13" s="11">
        <v>0.19713901327314701</v>
      </c>
      <c r="D13" s="11">
        <v>0.215028397781583</v>
      </c>
      <c r="E13" s="11">
        <v>0.218031475845606</v>
      </c>
      <c r="F13" s="11">
        <v>0.240987420943404</v>
      </c>
      <c r="G13" s="11">
        <v>0.22015981126746501</v>
      </c>
      <c r="H13" s="11">
        <v>5.0498141554085503E-2</v>
      </c>
      <c r="I13" s="11">
        <v>0.16156743112427499</v>
      </c>
    </row>
    <row r="14" spans="2:10" x14ac:dyDescent="0.35">
      <c r="B14" s="14" t="s">
        <v>225</v>
      </c>
      <c r="C14" s="11">
        <v>9.9042464196548094E-2</v>
      </c>
      <c r="D14" s="11">
        <v>6.5730027508544606E-2</v>
      </c>
      <c r="E14" s="11">
        <v>7.0161930469730696E-2</v>
      </c>
      <c r="F14" s="11">
        <v>6.2520830270006794E-2</v>
      </c>
      <c r="G14" s="11">
        <v>0.21141638727931999</v>
      </c>
      <c r="H14" s="11">
        <v>6.54931109914621E-2</v>
      </c>
      <c r="I14" s="11">
        <v>0.1220577309658</v>
      </c>
    </row>
    <row r="15" spans="2:10" x14ac:dyDescent="0.35">
      <c r="B15" s="14" t="s">
        <v>226</v>
      </c>
      <c r="C15" s="11">
        <v>5.6928565551772697E-2</v>
      </c>
      <c r="D15" s="11">
        <v>2.1179688899408699E-2</v>
      </c>
      <c r="E15" s="11">
        <v>1.74514511722485E-2</v>
      </c>
      <c r="F15" s="11">
        <v>2.97267565577903E-2</v>
      </c>
      <c r="G15" s="11">
        <v>0.20203398307401599</v>
      </c>
      <c r="H15" s="11">
        <v>7.2332592598468703E-3</v>
      </c>
      <c r="I15" s="11">
        <v>6.5970864062157894E-2</v>
      </c>
    </row>
    <row r="16" spans="2:10" ht="29" x14ac:dyDescent="0.35">
      <c r="B16" s="14" t="s">
        <v>227</v>
      </c>
      <c r="C16" s="11">
        <v>4.6691465532616702E-2</v>
      </c>
      <c r="D16" s="11">
        <v>2.7489431300963901E-2</v>
      </c>
      <c r="E16" s="11">
        <v>1.6716911752801301E-2</v>
      </c>
      <c r="F16" s="11">
        <v>2.1511757676475E-2</v>
      </c>
      <c r="G16" s="11">
        <v>0.13960915297658999</v>
      </c>
      <c r="H16" s="11">
        <v>3.6171851302741899E-2</v>
      </c>
      <c r="I16" s="11">
        <v>5.2591416974229699E-2</v>
      </c>
    </row>
    <row r="17" spans="2:9" x14ac:dyDescent="0.35">
      <c r="B17" s="14" t="s">
        <v>220</v>
      </c>
      <c r="C17" s="11">
        <v>0.335168979506201</v>
      </c>
      <c r="D17" s="11">
        <v>0.39865700908601298</v>
      </c>
      <c r="E17" s="11">
        <v>0.42285912541608001</v>
      </c>
      <c r="F17" s="11">
        <v>0.45255419388013701</v>
      </c>
      <c r="G17" s="11">
        <v>0.13988233917397</v>
      </c>
      <c r="H17" s="11">
        <v>0.217614397935809</v>
      </c>
      <c r="I17" s="11">
        <v>0.27340512908156001</v>
      </c>
    </row>
    <row r="18" spans="2:9" x14ac:dyDescent="0.35">
      <c r="B18" s="14" t="s">
        <v>113</v>
      </c>
      <c r="C18" s="11">
        <v>3.7686953096877397E-2</v>
      </c>
      <c r="D18" s="11">
        <v>5.0379241738005903E-3</v>
      </c>
      <c r="E18" s="11">
        <v>6.8314882467071097E-3</v>
      </c>
      <c r="F18" s="11">
        <v>5.6146597555441196E-3</v>
      </c>
      <c r="G18" s="11">
        <v>1.02909327176303E-2</v>
      </c>
      <c r="H18" s="11">
        <v>9.7822822239917007E-2</v>
      </c>
      <c r="I18" s="11">
        <v>0.122319632618624</v>
      </c>
    </row>
    <row r="19" spans="2:9" x14ac:dyDescent="0.35">
      <c r="B19" s="14" t="s">
        <v>87</v>
      </c>
      <c r="C19" s="12">
        <v>1.4256468603191901E-2</v>
      </c>
      <c r="D19" s="12">
        <v>3.1453499733418602E-3</v>
      </c>
      <c r="E19" s="12">
        <v>0</v>
      </c>
      <c r="F19" s="12">
        <v>0</v>
      </c>
      <c r="G19" s="12">
        <v>4.4856236264908603E-3</v>
      </c>
      <c r="H19" s="12">
        <v>0.13692707299058701</v>
      </c>
      <c r="I19" s="12">
        <v>9.3611383562444608E-3</v>
      </c>
    </row>
    <row r="20" spans="2:9" x14ac:dyDescent="0.35">
      <c r="B20" s="15"/>
    </row>
    <row r="21" spans="2:9" x14ac:dyDescent="0.35">
      <c r="B21" t="s">
        <v>27</v>
      </c>
    </row>
    <row r="22" spans="2:9" x14ac:dyDescent="0.35">
      <c r="B22" t="s">
        <v>28</v>
      </c>
    </row>
    <row r="24" spans="2:9" x14ac:dyDescent="0.35">
      <c r="B24"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236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229</v>
      </c>
      <c r="C9" s="11">
        <v>0.44076192463831998</v>
      </c>
      <c r="D9" s="11">
        <v>0.42247209304065297</v>
      </c>
      <c r="E9" s="11">
        <v>0.47157233349424299</v>
      </c>
      <c r="F9" s="11">
        <v>0.50138260311821203</v>
      </c>
      <c r="G9" s="11">
        <v>0.47577576358124601</v>
      </c>
      <c r="H9" s="11">
        <v>0.34513613137700599</v>
      </c>
      <c r="I9" s="11">
        <v>0.38249238169448002</v>
      </c>
    </row>
    <row r="10" spans="2:10" ht="43.5" x14ac:dyDescent="0.35">
      <c r="B10" s="14" t="s">
        <v>230</v>
      </c>
      <c r="C10" s="11">
        <v>0.36926660418413598</v>
      </c>
      <c r="D10" s="11">
        <v>0.35520591007020103</v>
      </c>
      <c r="E10" s="11">
        <v>0.42189226096329702</v>
      </c>
      <c r="F10" s="11">
        <v>0.38719292938358102</v>
      </c>
      <c r="G10" s="11">
        <v>0.41546582738318499</v>
      </c>
      <c r="H10" s="11">
        <v>0.23617965475660299</v>
      </c>
      <c r="I10" s="11">
        <v>0.33366910479499701</v>
      </c>
    </row>
    <row r="11" spans="2:10" ht="72.5" x14ac:dyDescent="0.35">
      <c r="B11" s="14" t="s">
        <v>231</v>
      </c>
      <c r="C11" s="11">
        <v>0.20690535630405499</v>
      </c>
      <c r="D11" s="11">
        <v>0.16906759176344499</v>
      </c>
      <c r="E11" s="11">
        <v>0.21347420528698999</v>
      </c>
      <c r="F11" s="11">
        <v>0.218239617012917</v>
      </c>
      <c r="G11" s="11">
        <v>0.33433289525915599</v>
      </c>
      <c r="H11" s="11">
        <v>9.7432892808331797E-2</v>
      </c>
      <c r="I11" s="11">
        <v>0.17390407916144601</v>
      </c>
    </row>
    <row r="12" spans="2:10" x14ac:dyDescent="0.35">
      <c r="B12" s="14" t="s">
        <v>232</v>
      </c>
      <c r="C12" s="11">
        <v>9.1235239575802304E-2</v>
      </c>
      <c r="D12" s="11">
        <v>7.1730429385784805E-2</v>
      </c>
      <c r="E12" s="11">
        <v>5.6817791622160399E-2</v>
      </c>
      <c r="F12" s="11">
        <v>9.2333501175448904E-2</v>
      </c>
      <c r="G12" s="11">
        <v>0.20593042728270899</v>
      </c>
      <c r="H12" s="11">
        <v>4.1941752755195398E-2</v>
      </c>
      <c r="I12" s="11">
        <v>7.6332759713993004E-2</v>
      </c>
    </row>
    <row r="13" spans="2:10" ht="29" x14ac:dyDescent="0.35">
      <c r="B13" s="14" t="s">
        <v>233</v>
      </c>
      <c r="C13" s="11">
        <v>5.3502236019154298E-2</v>
      </c>
      <c r="D13" s="11">
        <v>1.1734078053152601E-2</v>
      </c>
      <c r="E13" s="11">
        <v>3.85970793491692E-2</v>
      </c>
      <c r="F13" s="11">
        <v>3.8652199729932599E-2</v>
      </c>
      <c r="G13" s="11">
        <v>0.17215875648387999</v>
      </c>
      <c r="H13" s="11">
        <v>9.3187360151323808E-3</v>
      </c>
      <c r="I13" s="11">
        <v>4.9684210259369199E-2</v>
      </c>
    </row>
    <row r="14" spans="2:10" x14ac:dyDescent="0.35">
      <c r="B14" s="14" t="s">
        <v>234</v>
      </c>
      <c r="C14" s="11">
        <v>3.5795865845479197E-2</v>
      </c>
      <c r="D14" s="11">
        <v>1.46590879608794E-2</v>
      </c>
      <c r="E14" s="11">
        <v>1.6219906354026498E-2</v>
      </c>
      <c r="F14" s="11">
        <v>1.6638431839959E-2</v>
      </c>
      <c r="G14" s="11">
        <v>0.12444327163343601</v>
      </c>
      <c r="H14" s="11">
        <v>5.1001783034994204E-3</v>
      </c>
      <c r="I14" s="11">
        <v>3.8895997224808798E-2</v>
      </c>
    </row>
    <row r="15" spans="2:10" x14ac:dyDescent="0.35">
      <c r="B15" s="14" t="s">
        <v>235</v>
      </c>
      <c r="C15" s="11">
        <v>2.6933416108169201E-2</v>
      </c>
      <c r="D15" s="11">
        <v>2.1162977537157899E-3</v>
      </c>
      <c r="E15" s="11">
        <v>9.4843545084529902E-3</v>
      </c>
      <c r="F15" s="11">
        <v>1.15008707433857E-2</v>
      </c>
      <c r="G15" s="11">
        <v>0.12242983615988599</v>
      </c>
      <c r="H15" s="11">
        <v>3.4222793132515001E-3</v>
      </c>
      <c r="I15" s="11">
        <v>1.9839310998651299E-2</v>
      </c>
    </row>
    <row r="16" spans="2:10" x14ac:dyDescent="0.35">
      <c r="B16" s="14" t="s">
        <v>87</v>
      </c>
      <c r="C16" s="12">
        <v>0.29426150545872898</v>
      </c>
      <c r="D16" s="12">
        <v>0.34389850479807499</v>
      </c>
      <c r="E16" s="12">
        <v>0.267407902680451</v>
      </c>
      <c r="F16" s="12">
        <v>0.28484924522650301</v>
      </c>
      <c r="G16" s="12">
        <v>0.114303747076916</v>
      </c>
      <c r="H16" s="12">
        <v>0.49391905612546699</v>
      </c>
      <c r="I16" s="12">
        <v>0.33680143213340402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10" width="20.7265625" customWidth="1"/>
  </cols>
  <sheetData>
    <row r="2" spans="2:10" ht="40" customHeight="1" x14ac:dyDescent="0.35">
      <c r="D2" s="37" t="s">
        <v>250</v>
      </c>
      <c r="E2" s="31"/>
      <c r="F2" s="31"/>
      <c r="G2" s="31"/>
      <c r="H2" s="31"/>
      <c r="I2" s="31"/>
      <c r="J2" s="31"/>
    </row>
    <row r="6" spans="2:10" ht="114" customHeight="1" x14ac:dyDescent="0.35">
      <c r="B6" s="16" t="s">
        <v>13</v>
      </c>
      <c r="C6" s="16" t="s">
        <v>237</v>
      </c>
      <c r="D6" s="16" t="s">
        <v>238</v>
      </c>
      <c r="E6" s="16" t="s">
        <v>239</v>
      </c>
      <c r="F6" s="16" t="s">
        <v>240</v>
      </c>
      <c r="G6" s="16" t="s">
        <v>241</v>
      </c>
      <c r="H6" s="16" t="s">
        <v>242</v>
      </c>
      <c r="I6" s="16" t="s">
        <v>243</v>
      </c>
    </row>
    <row r="7" spans="2:10" x14ac:dyDescent="0.35">
      <c r="B7" s="14" t="s">
        <v>244</v>
      </c>
      <c r="C7" s="11">
        <v>6.4619556502532899E-2</v>
      </c>
      <c r="D7" s="11">
        <v>8.1824091855759201E-2</v>
      </c>
      <c r="E7" s="11">
        <v>9.1181839139829801E-2</v>
      </c>
      <c r="F7" s="11">
        <v>0.16687551420013</v>
      </c>
      <c r="G7" s="11">
        <v>0.19931252730787399</v>
      </c>
      <c r="H7" s="11">
        <v>0.22336481260412799</v>
      </c>
      <c r="I7" s="11">
        <v>0.25052696039661299</v>
      </c>
    </row>
    <row r="8" spans="2:10" x14ac:dyDescent="0.35">
      <c r="B8" s="14" t="s">
        <v>245</v>
      </c>
      <c r="C8" s="11">
        <v>0.123171806977453</v>
      </c>
      <c r="D8" s="11">
        <v>0.17958016503275401</v>
      </c>
      <c r="E8" s="11">
        <v>0.20775475206708099</v>
      </c>
      <c r="F8" s="11">
        <v>0.40871662556758398</v>
      </c>
      <c r="G8" s="11">
        <v>0.42499514725285698</v>
      </c>
      <c r="H8" s="11">
        <v>0.46477121123026899</v>
      </c>
      <c r="I8" s="11">
        <v>0.44079064061068701</v>
      </c>
    </row>
    <row r="9" spans="2:10" x14ac:dyDescent="0.35">
      <c r="B9" s="14" t="s">
        <v>246</v>
      </c>
      <c r="C9" s="11">
        <v>0.260428269694649</v>
      </c>
      <c r="D9" s="11">
        <v>0.277306840687843</v>
      </c>
      <c r="E9" s="11">
        <v>0.29709859919102899</v>
      </c>
      <c r="F9" s="11">
        <v>0.248149770869625</v>
      </c>
      <c r="G9" s="11">
        <v>0.20666430917198</v>
      </c>
      <c r="H9" s="11">
        <v>0.180752601516638</v>
      </c>
      <c r="I9" s="11">
        <v>0.18684131151149599</v>
      </c>
    </row>
    <row r="10" spans="2:10" x14ac:dyDescent="0.35">
      <c r="B10" s="14" t="s">
        <v>247</v>
      </c>
      <c r="C10" s="11">
        <v>0.34363812441698</v>
      </c>
      <c r="D10" s="11">
        <v>0.30619005267405103</v>
      </c>
      <c r="E10" s="11">
        <v>0.31247617803775701</v>
      </c>
      <c r="F10" s="11">
        <v>0.148972290262366</v>
      </c>
      <c r="G10" s="11">
        <v>0.13922121486515401</v>
      </c>
      <c r="H10" s="11">
        <v>0.108958419297928</v>
      </c>
      <c r="I10" s="11">
        <v>0.10234589989031299</v>
      </c>
    </row>
    <row r="11" spans="2:10" ht="29" x14ac:dyDescent="0.35">
      <c r="B11" s="14" t="s">
        <v>248</v>
      </c>
      <c r="C11" s="11">
        <v>0.208142242408385</v>
      </c>
      <c r="D11" s="11">
        <v>0.15509884974959301</v>
      </c>
      <c r="E11" s="11">
        <v>9.1488631564303702E-2</v>
      </c>
      <c r="F11" s="11">
        <v>2.7285799100294699E-2</v>
      </c>
      <c r="G11" s="11">
        <v>2.9806801402135E-2</v>
      </c>
      <c r="H11" s="11">
        <v>2.2152955351036101E-2</v>
      </c>
      <c r="I11" s="11">
        <v>1.9495187590890702E-2</v>
      </c>
    </row>
    <row r="12" spans="2:10" x14ac:dyDescent="0.35">
      <c r="B12" s="19" t="s">
        <v>249</v>
      </c>
      <c r="C12" s="17">
        <v>0.18779136347998601</v>
      </c>
      <c r="D12" s="17">
        <v>0.26140425688851299</v>
      </c>
      <c r="E12" s="17">
        <v>0.29893659120691002</v>
      </c>
      <c r="F12" s="17">
        <v>0.57559213976771395</v>
      </c>
      <c r="G12" s="17">
        <v>0.624307674560731</v>
      </c>
      <c r="H12" s="17">
        <v>0.68813602383439798</v>
      </c>
      <c r="I12" s="17">
        <v>0.6913176010073</v>
      </c>
    </row>
    <row r="13" spans="2:10" s="21" customFormat="1" ht="29" x14ac:dyDescent="0.35">
      <c r="B13" s="19" t="s">
        <v>483</v>
      </c>
      <c r="C13" s="17">
        <v>0.81220863652001396</v>
      </c>
      <c r="D13" s="17">
        <v>0.73859574311148701</v>
      </c>
      <c r="E13" s="17">
        <v>0.70106340879308982</v>
      </c>
      <c r="F13" s="17">
        <v>0.42440786023228572</v>
      </c>
      <c r="G13" s="17">
        <v>0.375692325439269</v>
      </c>
      <c r="H13" s="17">
        <v>0.31186397616560213</v>
      </c>
      <c r="I13" s="17">
        <v>0.30868239899269967</v>
      </c>
    </row>
    <row r="14" spans="2:10" x14ac:dyDescent="0.35">
      <c r="B14" s="19" t="s">
        <v>217</v>
      </c>
      <c r="C14" s="18">
        <f>C12-SUM(C9:C11)</f>
        <v>-0.62441727304002792</v>
      </c>
      <c r="D14" s="18">
        <f t="shared" ref="D14:I14" si="0">D12-SUM(D9:D11)</f>
        <v>-0.47719148622297403</v>
      </c>
      <c r="E14" s="18">
        <f t="shared" si="0"/>
        <v>-0.4021268175861798</v>
      </c>
      <c r="F14" s="18">
        <f t="shared" si="0"/>
        <v>0.15118427953542823</v>
      </c>
      <c r="G14" s="18">
        <f t="shared" si="0"/>
        <v>0.24861534912146199</v>
      </c>
      <c r="H14" s="18">
        <f t="shared" si="0"/>
        <v>0.37627204766879585</v>
      </c>
      <c r="I14" s="18">
        <f t="shared" si="0"/>
        <v>0.38263520201460033</v>
      </c>
    </row>
    <row r="15" spans="2:10" x14ac:dyDescent="0.35">
      <c r="B15" s="15" t="s">
        <v>251</v>
      </c>
      <c r="C15" s="15"/>
      <c r="D15" s="15"/>
      <c r="E15" s="15"/>
      <c r="F15" s="15"/>
      <c r="G15" s="15"/>
      <c r="H15" s="15"/>
      <c r="I15" s="15"/>
    </row>
    <row r="16" spans="2:10" x14ac:dyDescent="0.35">
      <c r="B16" t="s">
        <v>27</v>
      </c>
    </row>
    <row r="17" spans="2:2" x14ac:dyDescent="0.35">
      <c r="B17" t="s">
        <v>28</v>
      </c>
    </row>
    <row r="21" spans="2:2" x14ac:dyDescent="0.35">
      <c r="B21" s="4" t="str">
        <f>HYPERLINK("#'Contents'!A1", "Return to Contents")</f>
        <v>Return to Contents</v>
      </c>
    </row>
  </sheetData>
  <mergeCells count="1">
    <mergeCell ref="D2:J2"/>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J18"/>
  <sheetViews>
    <sheetView showGridLines="0" workbookViewId="0">
      <pane xSplit="2" topLeftCell="C1" activePane="topRight" state="frozen"/>
      <selection activeCell="O17" sqref="O17"/>
      <selection pane="topRight" activeCell="A5" sqref="A5"/>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20</v>
      </c>
      <c r="C9" s="11">
        <v>0.42049991668446601</v>
      </c>
      <c r="D9" s="11">
        <v>0.43905784496082201</v>
      </c>
      <c r="E9" s="11">
        <v>0.42603937918154999</v>
      </c>
      <c r="F9" s="11">
        <v>0.54613590803966905</v>
      </c>
      <c r="G9" s="11">
        <v>0.49554234520365598</v>
      </c>
      <c r="H9" s="11">
        <v>0.19742838523362699</v>
      </c>
      <c r="I9" s="11">
        <v>0.31405848278397502</v>
      </c>
    </row>
    <row r="10" spans="2:10" x14ac:dyDescent="0.35">
      <c r="B10" s="14" t="s">
        <v>21</v>
      </c>
      <c r="C10" s="11">
        <v>0.39123315694634497</v>
      </c>
      <c r="D10" s="11">
        <v>0.45250626228971302</v>
      </c>
      <c r="E10" s="11">
        <v>0.32065448193107798</v>
      </c>
      <c r="F10" s="11">
        <v>0.314604304136126</v>
      </c>
      <c r="G10" s="11">
        <v>0.36515813110059497</v>
      </c>
      <c r="H10" s="11">
        <v>0.66542312696277595</v>
      </c>
      <c r="I10" s="11">
        <v>0.38719070126429</v>
      </c>
    </row>
    <row r="11" spans="2:10" x14ac:dyDescent="0.35">
      <c r="B11" s="14" t="s">
        <v>22</v>
      </c>
      <c r="C11" s="11">
        <v>0.11981566144168999</v>
      </c>
      <c r="D11" s="11">
        <v>8.4519683744650007E-2</v>
      </c>
      <c r="E11" s="11">
        <v>0.139810875756543</v>
      </c>
      <c r="F11" s="11">
        <v>9.1853357172057407E-2</v>
      </c>
      <c r="G11" s="11">
        <v>7.0505392036540604E-2</v>
      </c>
      <c r="H11" s="11">
        <v>0.12534723702695</v>
      </c>
      <c r="I11" s="11">
        <v>0.19196258350478099</v>
      </c>
    </row>
    <row r="12" spans="2:10" x14ac:dyDescent="0.35">
      <c r="B12" s="14" t="s">
        <v>23</v>
      </c>
      <c r="C12" s="11">
        <v>5.18246511762116E-2</v>
      </c>
      <c r="D12" s="11">
        <v>1.6399527889904401E-2</v>
      </c>
      <c r="E12" s="11">
        <v>9.8592032344280503E-2</v>
      </c>
      <c r="F12" s="11">
        <v>3.9331329811768699E-2</v>
      </c>
      <c r="G12" s="11">
        <v>6.2227029906421802E-2</v>
      </c>
      <c r="H12" s="11">
        <v>5.7105900687141201E-3</v>
      </c>
      <c r="I12" s="11">
        <v>6.0854557586501198E-2</v>
      </c>
    </row>
    <row r="13" spans="2:10" x14ac:dyDescent="0.35">
      <c r="B13" s="14" t="s">
        <v>24</v>
      </c>
      <c r="C13" s="12">
        <v>1.6626613751287898E-2</v>
      </c>
      <c r="D13" s="12">
        <v>7.5166811149108403E-3</v>
      </c>
      <c r="E13" s="12">
        <v>1.49032307865485E-2</v>
      </c>
      <c r="F13" s="12">
        <v>8.0751008403796409E-3</v>
      </c>
      <c r="G13" s="12">
        <v>6.5671017527861404E-3</v>
      </c>
      <c r="H13" s="12">
        <v>6.0906607079326599E-3</v>
      </c>
      <c r="I13" s="12">
        <v>4.59336748604528E-2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B2:J21"/>
  <sheetViews>
    <sheetView showGridLines="0" workbookViewId="0">
      <pane xSplit="2" topLeftCell="C1" activePane="topRight" state="frozen"/>
      <selection activeCell="B15" sqref="B15"/>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3" customHeight="1" x14ac:dyDescent="0.35">
      <c r="D2" s="37" t="s">
        <v>252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2655</v>
      </c>
      <c r="D7" s="6">
        <v>500</v>
      </c>
      <c r="E7" s="6">
        <v>479</v>
      </c>
      <c r="F7" s="6">
        <v>514</v>
      </c>
      <c r="G7" s="6">
        <v>336</v>
      </c>
      <c r="H7" s="6">
        <v>263</v>
      </c>
      <c r="I7" s="6">
        <v>563</v>
      </c>
    </row>
    <row r="8" spans="2:10" ht="30" customHeight="1" x14ac:dyDescent="0.35">
      <c r="B8" s="7" t="s">
        <v>18</v>
      </c>
      <c r="C8" s="7">
        <v>2656</v>
      </c>
      <c r="D8" s="7">
        <v>486</v>
      </c>
      <c r="E8" s="7">
        <v>474</v>
      </c>
      <c r="F8" s="7">
        <v>498</v>
      </c>
      <c r="G8" s="7">
        <v>365</v>
      </c>
      <c r="H8" s="7">
        <v>261</v>
      </c>
      <c r="I8" s="7">
        <v>571</v>
      </c>
    </row>
    <row r="9" spans="2:10" x14ac:dyDescent="0.35">
      <c r="B9" s="14" t="s">
        <v>244</v>
      </c>
      <c r="C9" s="11">
        <v>0.19931252730787399</v>
      </c>
      <c r="D9" s="11">
        <v>0.15966216215007201</v>
      </c>
      <c r="E9" s="11">
        <v>0.16570554553399899</v>
      </c>
      <c r="F9" s="11">
        <v>0.21945330595964799</v>
      </c>
      <c r="G9" s="11">
        <v>0.48502842165612498</v>
      </c>
      <c r="H9" s="11">
        <v>0.17390101603528399</v>
      </c>
      <c r="I9" s="11">
        <v>7.2259049502724798E-2</v>
      </c>
    </row>
    <row r="10" spans="2:10" x14ac:dyDescent="0.35">
      <c r="B10" s="14" t="s">
        <v>245</v>
      </c>
      <c r="C10" s="11">
        <v>0.42499514725285698</v>
      </c>
      <c r="D10" s="11">
        <v>0.43164824101593302</v>
      </c>
      <c r="E10" s="11">
        <v>0.46857442876823102</v>
      </c>
      <c r="F10" s="11">
        <v>0.46130706417218398</v>
      </c>
      <c r="G10" s="11">
        <v>0.35260031521819701</v>
      </c>
      <c r="H10" s="11">
        <v>0.35040670636328702</v>
      </c>
      <c r="I10" s="11">
        <v>0.43190027425855398</v>
      </c>
    </row>
    <row r="11" spans="2:10" x14ac:dyDescent="0.35">
      <c r="B11" s="14" t="s">
        <v>246</v>
      </c>
      <c r="C11" s="11">
        <v>0.20666430917198</v>
      </c>
      <c r="D11" s="11">
        <v>0.25421424955532601</v>
      </c>
      <c r="E11" s="11">
        <v>0.23907629988665499</v>
      </c>
      <c r="F11" s="11">
        <v>0.20022910714296199</v>
      </c>
      <c r="G11" s="11">
        <v>7.0622200681619104E-2</v>
      </c>
      <c r="H11" s="11">
        <v>0.19117461446407699</v>
      </c>
      <c r="I11" s="11">
        <v>0.23900884687387799</v>
      </c>
    </row>
    <row r="12" spans="2:10" x14ac:dyDescent="0.35">
      <c r="B12" s="14" t="s">
        <v>247</v>
      </c>
      <c r="C12" s="11">
        <v>0.13922121486515401</v>
      </c>
      <c r="D12" s="11">
        <v>0.144600381935649</v>
      </c>
      <c r="E12" s="11">
        <v>0.115923794156224</v>
      </c>
      <c r="F12" s="11">
        <v>9.1411377393849705E-2</v>
      </c>
      <c r="G12" s="11">
        <v>7.7325876333947705E-2</v>
      </c>
      <c r="H12" s="11">
        <v>0.26888981544013801</v>
      </c>
      <c r="I12" s="11">
        <v>0.17596217699007399</v>
      </c>
    </row>
    <row r="13" spans="2:10" ht="29" x14ac:dyDescent="0.35">
      <c r="B13" s="14" t="s">
        <v>248</v>
      </c>
      <c r="C13" s="11">
        <v>2.9806801402135E-2</v>
      </c>
      <c r="D13" s="11">
        <v>9.8749653430193207E-3</v>
      </c>
      <c r="E13" s="11">
        <v>1.0719931654890401E-2</v>
      </c>
      <c r="F13" s="11">
        <v>2.75991453313565E-2</v>
      </c>
      <c r="G13" s="11">
        <v>1.4423186110111501E-2</v>
      </c>
      <c r="H13" s="11">
        <v>1.5627847697213901E-2</v>
      </c>
      <c r="I13" s="11">
        <v>8.0869652374768494E-2</v>
      </c>
    </row>
    <row r="14" spans="2:10" x14ac:dyDescent="0.35">
      <c r="B14" s="19" t="s">
        <v>249</v>
      </c>
      <c r="C14" s="17">
        <v>0.624307674560731</v>
      </c>
      <c r="D14" s="17">
        <v>0.59131040316600503</v>
      </c>
      <c r="E14" s="17">
        <v>0.63427997430223004</v>
      </c>
      <c r="F14" s="17">
        <v>0.68076037013183199</v>
      </c>
      <c r="G14" s="17">
        <v>0.83762873687432204</v>
      </c>
      <c r="H14" s="17">
        <v>0.52430772239857104</v>
      </c>
      <c r="I14" s="17">
        <v>0.50415932376127903</v>
      </c>
    </row>
    <row r="15" spans="2:10" s="21" customFormat="1" ht="29" x14ac:dyDescent="0.35">
      <c r="B15" s="19" t="s">
        <v>483</v>
      </c>
      <c r="C15" s="17">
        <v>0.375692325439269</v>
      </c>
      <c r="D15" s="17">
        <v>0.40868959683399431</v>
      </c>
      <c r="E15" s="17">
        <v>0.3657200256977694</v>
      </c>
      <c r="F15" s="17">
        <v>0.31923962986816817</v>
      </c>
      <c r="G15" s="17">
        <v>0.16237126312567832</v>
      </c>
      <c r="H15" s="17">
        <v>0.47569227760142896</v>
      </c>
      <c r="I15" s="17">
        <v>0.49584067623872052</v>
      </c>
      <c r="J15" s="17"/>
    </row>
    <row r="16" spans="2:10" x14ac:dyDescent="0.35">
      <c r="B16" s="19" t="s">
        <v>217</v>
      </c>
      <c r="C16" s="18">
        <f>C14-SUM(C11:C13)</f>
        <v>0.24861534912146199</v>
      </c>
      <c r="D16" s="18">
        <f t="shared" ref="D16:H16" si="0">D14-SUM(D11:D13)</f>
        <v>0.18262080633201072</v>
      </c>
      <c r="E16" s="18">
        <f t="shared" si="0"/>
        <v>0.26855994860446064</v>
      </c>
      <c r="F16" s="18">
        <f t="shared" si="0"/>
        <v>0.36152074026366382</v>
      </c>
      <c r="G16" s="18">
        <f t="shared" si="0"/>
        <v>0.67525747374864376</v>
      </c>
      <c r="H16" s="18">
        <f t="shared" si="0"/>
        <v>4.8615444797142082E-2</v>
      </c>
      <c r="I16" s="18">
        <f>I14-SUM(I11:I13)</f>
        <v>8.3186475225585088E-3</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B2:J21"/>
  <sheetViews>
    <sheetView showGridLines="0" workbookViewId="0">
      <pane xSplit="2" topLeftCell="C1" activePane="topRight" state="frozen"/>
      <selection activeCell="M15" sqref="M15"/>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5.5" customHeight="1" x14ac:dyDescent="0.35">
      <c r="D2" s="37" t="s">
        <v>253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2354</v>
      </c>
      <c r="D7" s="6">
        <v>449</v>
      </c>
      <c r="E7" s="6">
        <v>437</v>
      </c>
      <c r="F7" s="6">
        <v>421</v>
      </c>
      <c r="G7" s="6">
        <v>302</v>
      </c>
      <c r="H7" s="6">
        <v>224</v>
      </c>
      <c r="I7" s="6">
        <v>521</v>
      </c>
    </row>
    <row r="8" spans="2:10" ht="30" customHeight="1" x14ac:dyDescent="0.35">
      <c r="B8" s="7" t="s">
        <v>18</v>
      </c>
      <c r="C8" s="7">
        <v>2355</v>
      </c>
      <c r="D8" s="7">
        <v>435</v>
      </c>
      <c r="E8" s="7">
        <v>434</v>
      </c>
      <c r="F8" s="7">
        <v>405</v>
      </c>
      <c r="G8" s="7">
        <v>328</v>
      </c>
      <c r="H8" s="7">
        <v>224</v>
      </c>
      <c r="I8" s="7">
        <v>529</v>
      </c>
    </row>
    <row r="9" spans="2:10" x14ac:dyDescent="0.35">
      <c r="B9" s="14" t="s">
        <v>244</v>
      </c>
      <c r="C9" s="11">
        <v>0.22336481260412799</v>
      </c>
      <c r="D9" s="11">
        <v>0.258174007920075</v>
      </c>
      <c r="E9" s="11">
        <v>0.16806066869036801</v>
      </c>
      <c r="F9" s="11">
        <v>0.27045510866519301</v>
      </c>
      <c r="G9" s="11">
        <v>0.38801135292976102</v>
      </c>
      <c r="H9" s="11">
        <v>0.25287276263129899</v>
      </c>
      <c r="I9" s="11">
        <v>8.9594296890924102E-2</v>
      </c>
    </row>
    <row r="10" spans="2:10" x14ac:dyDescent="0.35">
      <c r="B10" s="14" t="s">
        <v>245</v>
      </c>
      <c r="C10" s="11">
        <v>0.46477121123026899</v>
      </c>
      <c r="D10" s="11">
        <v>0.47816590312308399</v>
      </c>
      <c r="E10" s="11">
        <v>0.49539005004442999</v>
      </c>
      <c r="F10" s="11">
        <v>0.517151597328805</v>
      </c>
      <c r="G10" s="11">
        <v>0.462325682939218</v>
      </c>
      <c r="H10" s="11">
        <v>0.40197681307580901</v>
      </c>
      <c r="I10" s="11">
        <v>0.41665686272796998</v>
      </c>
    </row>
    <row r="11" spans="2:10" x14ac:dyDescent="0.35">
      <c r="B11" s="14" t="s">
        <v>246</v>
      </c>
      <c r="C11" s="11">
        <v>0.180752601516638</v>
      </c>
      <c r="D11" s="11">
        <v>0.170932081283798</v>
      </c>
      <c r="E11" s="11">
        <v>0.213519273067478</v>
      </c>
      <c r="F11" s="11">
        <v>0.13524044301596999</v>
      </c>
      <c r="G11" s="11">
        <v>8.5903913169707802E-2</v>
      </c>
      <c r="H11" s="11">
        <v>0.15595463491879599</v>
      </c>
      <c r="I11" s="11">
        <v>0.26603496902224699</v>
      </c>
    </row>
    <row r="12" spans="2:10" x14ac:dyDescent="0.35">
      <c r="B12" s="14" t="s">
        <v>247</v>
      </c>
      <c r="C12" s="11">
        <v>0.108958419297928</v>
      </c>
      <c r="D12" s="11">
        <v>8.2424414615532904E-2</v>
      </c>
      <c r="E12" s="11">
        <v>0.12113632567925001</v>
      </c>
      <c r="F12" s="11">
        <v>6.3107189216661794E-2</v>
      </c>
      <c r="G12" s="11">
        <v>5.8372780891302899E-2</v>
      </c>
      <c r="H12" s="11">
        <v>0.17675193275548101</v>
      </c>
      <c r="I12" s="11">
        <v>0.15852421060607599</v>
      </c>
    </row>
    <row r="13" spans="2:10" ht="29" x14ac:dyDescent="0.35">
      <c r="B13" s="14" t="s">
        <v>248</v>
      </c>
      <c r="C13" s="11">
        <v>2.2152955351036101E-2</v>
      </c>
      <c r="D13" s="11">
        <v>1.0303593057509299E-2</v>
      </c>
      <c r="E13" s="11">
        <v>1.8936825184740201E-3</v>
      </c>
      <c r="F13" s="11">
        <v>1.4045661773370501E-2</v>
      </c>
      <c r="G13" s="11">
        <v>5.3862700700098203E-3</v>
      </c>
      <c r="H13" s="11">
        <v>1.24438566186146E-2</v>
      </c>
      <c r="I13" s="11">
        <v>6.91896607527831E-2</v>
      </c>
    </row>
    <row r="14" spans="2:10" x14ac:dyDescent="0.35">
      <c r="B14" s="19" t="s">
        <v>249</v>
      </c>
      <c r="C14" s="17">
        <v>0.68813602383439798</v>
      </c>
      <c r="D14" s="17">
        <v>0.73633991104315999</v>
      </c>
      <c r="E14" s="17">
        <v>0.663450718734798</v>
      </c>
      <c r="F14" s="17">
        <v>0.78760670599399796</v>
      </c>
      <c r="G14" s="17">
        <v>0.85033703586897902</v>
      </c>
      <c r="H14" s="17">
        <v>0.654849575707108</v>
      </c>
      <c r="I14" s="17">
        <v>0.506251159618894</v>
      </c>
    </row>
    <row r="15" spans="2:10" s="21" customFormat="1" ht="29" x14ac:dyDescent="0.35">
      <c r="B15" s="19" t="s">
        <v>483</v>
      </c>
      <c r="C15" s="17">
        <v>0.31186397616560213</v>
      </c>
      <c r="D15" s="17">
        <v>0.26366008895684018</v>
      </c>
      <c r="E15" s="17">
        <v>0.336549281265202</v>
      </c>
      <c r="F15" s="17">
        <v>0.21239329400600229</v>
      </c>
      <c r="G15" s="17">
        <v>0.14966296413102054</v>
      </c>
      <c r="H15" s="17">
        <v>0.34515042429289156</v>
      </c>
      <c r="I15" s="17">
        <v>0.49374884038110611</v>
      </c>
      <c r="J15" s="17"/>
    </row>
    <row r="16" spans="2:10" x14ac:dyDescent="0.35">
      <c r="B16" s="19" t="s">
        <v>217</v>
      </c>
      <c r="C16" s="18">
        <v>0.37627204766879585</v>
      </c>
      <c r="D16" s="18">
        <v>0.47267982208631981</v>
      </c>
      <c r="E16" s="18">
        <v>0.32690143746959599</v>
      </c>
      <c r="F16" s="18">
        <v>0.57521341198799569</v>
      </c>
      <c r="G16" s="18">
        <v>0.70067407173795848</v>
      </c>
      <c r="H16" s="18">
        <v>0.30969915141421644</v>
      </c>
      <c r="I16" s="18">
        <v>1.2502319237787884E-2</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B2:J21"/>
  <sheetViews>
    <sheetView showGridLines="0" workbookViewId="0">
      <pane xSplit="2" topLeftCell="C1" activePane="topRight" state="frozen"/>
      <selection activeCell="M15" sqref="M15"/>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2" customHeight="1" x14ac:dyDescent="0.35">
      <c r="D2" s="37" t="s">
        <v>254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4073</v>
      </c>
      <c r="D7" s="6">
        <v>753</v>
      </c>
      <c r="E7" s="6">
        <v>824</v>
      </c>
      <c r="F7" s="6">
        <v>822</v>
      </c>
      <c r="G7" s="6">
        <v>519</v>
      </c>
      <c r="H7" s="6">
        <v>338</v>
      </c>
      <c r="I7" s="6">
        <v>817</v>
      </c>
    </row>
    <row r="8" spans="2:10" ht="30" customHeight="1" x14ac:dyDescent="0.35">
      <c r="B8" s="7" t="s">
        <v>18</v>
      </c>
      <c r="C8" s="7">
        <v>4060</v>
      </c>
      <c r="D8" s="7">
        <v>742</v>
      </c>
      <c r="E8" s="7">
        <v>807</v>
      </c>
      <c r="F8" s="7">
        <v>799</v>
      </c>
      <c r="G8" s="7">
        <v>547</v>
      </c>
      <c r="H8" s="7">
        <v>340</v>
      </c>
      <c r="I8" s="7">
        <v>824</v>
      </c>
    </row>
    <row r="9" spans="2:10" x14ac:dyDescent="0.35">
      <c r="B9" s="14" t="s">
        <v>244</v>
      </c>
      <c r="C9" s="11">
        <v>9.1181839139829801E-2</v>
      </c>
      <c r="D9" s="11">
        <v>6.4123870386334395E-2</v>
      </c>
      <c r="E9" s="11">
        <v>2.6132957205249999E-2</v>
      </c>
      <c r="F9" s="11">
        <v>8.0875710400682796E-2</v>
      </c>
      <c r="G9" s="11">
        <v>0.345000639988018</v>
      </c>
      <c r="H9" s="11">
        <v>6.0742883994517702E-2</v>
      </c>
      <c r="I9" s="11">
        <v>3.32874168084734E-2</v>
      </c>
    </row>
    <row r="10" spans="2:10" x14ac:dyDescent="0.35">
      <c r="B10" s="14" t="s">
        <v>245</v>
      </c>
      <c r="C10" s="11">
        <v>0.20775475206708099</v>
      </c>
      <c r="D10" s="11">
        <v>0.22262923577865501</v>
      </c>
      <c r="E10" s="11">
        <v>0.13484864041127401</v>
      </c>
      <c r="F10" s="11">
        <v>0.24246634186032001</v>
      </c>
      <c r="G10" s="11">
        <v>0.32558816230098198</v>
      </c>
      <c r="H10" s="11">
        <v>0.155396884855168</v>
      </c>
      <c r="I10" s="11">
        <v>0.17547963271150799</v>
      </c>
    </row>
    <row r="11" spans="2:10" x14ac:dyDescent="0.35">
      <c r="B11" s="14" t="s">
        <v>246</v>
      </c>
      <c r="C11" s="11">
        <v>0.29709859919102899</v>
      </c>
      <c r="D11" s="11">
        <v>0.31957656601157403</v>
      </c>
      <c r="E11" s="11">
        <v>0.30448743183803501</v>
      </c>
      <c r="F11" s="11">
        <v>0.34355409487896998</v>
      </c>
      <c r="G11" s="11">
        <v>0.19751730186193001</v>
      </c>
      <c r="H11" s="11">
        <v>0.23866173984283701</v>
      </c>
      <c r="I11" s="11">
        <v>0.31481928763851302</v>
      </c>
    </row>
    <row r="12" spans="2:10" x14ac:dyDescent="0.35">
      <c r="B12" s="14" t="s">
        <v>247</v>
      </c>
      <c r="C12" s="11">
        <v>0.31247617803775701</v>
      </c>
      <c r="D12" s="11">
        <v>0.33177735490800098</v>
      </c>
      <c r="E12" s="11">
        <v>0.42173927197364203</v>
      </c>
      <c r="F12" s="11">
        <v>0.27304298641498898</v>
      </c>
      <c r="G12" s="11">
        <v>9.9341411770298302E-2</v>
      </c>
      <c r="H12" s="11">
        <v>0.43744970771425501</v>
      </c>
      <c r="I12" s="11">
        <v>0.31620653627011402</v>
      </c>
    </row>
    <row r="13" spans="2:10" ht="29" x14ac:dyDescent="0.35">
      <c r="B13" s="14" t="s">
        <v>248</v>
      </c>
      <c r="C13" s="11">
        <v>9.1488631564303702E-2</v>
      </c>
      <c r="D13" s="11">
        <v>6.18929729154356E-2</v>
      </c>
      <c r="E13" s="11">
        <v>0.11279169857180001</v>
      </c>
      <c r="F13" s="11">
        <v>6.0060866445037997E-2</v>
      </c>
      <c r="G13" s="11">
        <v>3.2552484078771801E-2</v>
      </c>
      <c r="H13" s="11">
        <v>0.107748783593222</v>
      </c>
      <c r="I13" s="11">
        <v>0.16020712657139199</v>
      </c>
    </row>
    <row r="14" spans="2:10" x14ac:dyDescent="0.35">
      <c r="B14" s="19" t="s">
        <v>249</v>
      </c>
      <c r="C14" s="17">
        <v>0.29893659120691002</v>
      </c>
      <c r="D14" s="17">
        <v>0.286753106164989</v>
      </c>
      <c r="E14" s="17">
        <v>0.160981597616524</v>
      </c>
      <c r="F14" s="17">
        <v>0.32334205226100299</v>
      </c>
      <c r="G14" s="17">
        <v>0.67058880228899997</v>
      </c>
      <c r="H14" s="17">
        <v>0.216139768849686</v>
      </c>
      <c r="I14" s="17">
        <v>0.20876704951998101</v>
      </c>
    </row>
    <row r="15" spans="2:10" s="21" customFormat="1" ht="29" x14ac:dyDescent="0.35">
      <c r="B15" s="19" t="s">
        <v>483</v>
      </c>
      <c r="C15" s="17">
        <v>0.70106340879308982</v>
      </c>
      <c r="D15" s="17">
        <v>0.71324689383501061</v>
      </c>
      <c r="E15" s="17">
        <v>0.83901840238347702</v>
      </c>
      <c r="F15" s="17">
        <v>0.6766579477389969</v>
      </c>
      <c r="G15" s="17">
        <v>0.32941119771100014</v>
      </c>
      <c r="H15" s="17">
        <v>0.783860231150314</v>
      </c>
      <c r="I15" s="17">
        <v>0.79123295048001907</v>
      </c>
      <c r="J15" s="17"/>
    </row>
    <row r="16" spans="2:10" x14ac:dyDescent="0.35">
      <c r="B16" s="19" t="s">
        <v>217</v>
      </c>
      <c r="C16" s="18">
        <v>-0.4021268175861798</v>
      </c>
      <c r="D16" s="18">
        <v>-0.42649378767002161</v>
      </c>
      <c r="E16" s="18">
        <v>-0.67803680476695305</v>
      </c>
      <c r="F16" s="18">
        <v>-0.35331589547799391</v>
      </c>
      <c r="G16" s="18">
        <v>0.34117760457799984</v>
      </c>
      <c r="H16" s="18">
        <v>-0.567720462300628</v>
      </c>
      <c r="I16" s="18">
        <v>-0.58246590096003803</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B2:J21"/>
  <sheetViews>
    <sheetView showGridLines="0" workbookViewId="0">
      <pane xSplit="2" topLeftCell="C1" activePane="topRight" state="frozen"/>
      <selection activeCell="M15" sqref="M15"/>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7.75" customHeight="1" x14ac:dyDescent="0.35">
      <c r="D2" s="37" t="s">
        <v>255</v>
      </c>
      <c r="E2" s="31"/>
      <c r="F2" s="31"/>
      <c r="G2" s="31"/>
      <c r="H2" s="31"/>
      <c r="I2" s="31"/>
      <c r="J2" s="31"/>
    </row>
    <row r="3" spans="2:10" ht="17.25" customHeight="1" x14ac:dyDescent="0.35"/>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4112</v>
      </c>
      <c r="D7" s="6">
        <v>761</v>
      </c>
      <c r="E7" s="6">
        <v>830</v>
      </c>
      <c r="F7" s="6">
        <v>829</v>
      </c>
      <c r="G7" s="6">
        <v>522</v>
      </c>
      <c r="H7" s="6">
        <v>339</v>
      </c>
      <c r="I7" s="6">
        <v>831</v>
      </c>
    </row>
    <row r="8" spans="2:10" ht="30" customHeight="1" x14ac:dyDescent="0.35">
      <c r="B8" s="7" t="s">
        <v>18</v>
      </c>
      <c r="C8" s="7">
        <v>4098</v>
      </c>
      <c r="D8" s="7">
        <v>752</v>
      </c>
      <c r="E8" s="7">
        <v>813</v>
      </c>
      <c r="F8" s="7">
        <v>803</v>
      </c>
      <c r="G8" s="7">
        <v>548</v>
      </c>
      <c r="H8" s="7">
        <v>341</v>
      </c>
      <c r="I8" s="7">
        <v>840</v>
      </c>
    </row>
    <row r="9" spans="2:10" x14ac:dyDescent="0.35">
      <c r="B9" s="14" t="s">
        <v>244</v>
      </c>
      <c r="C9" s="11">
        <v>6.4619556502532899E-2</v>
      </c>
      <c r="D9" s="11">
        <v>3.10086640962552E-2</v>
      </c>
      <c r="E9" s="11">
        <v>1.9822650084976499E-2</v>
      </c>
      <c r="F9" s="11">
        <v>4.1886511329380101E-2</v>
      </c>
      <c r="G9" s="11">
        <v>0.28276059632336897</v>
      </c>
      <c r="H9" s="11">
        <v>4.3237647154147102E-2</v>
      </c>
      <c r="I9" s="11">
        <v>2.6045708827150901E-2</v>
      </c>
    </row>
    <row r="10" spans="2:10" x14ac:dyDescent="0.35">
      <c r="B10" s="14" t="s">
        <v>245</v>
      </c>
      <c r="C10" s="11">
        <v>0.123171806977453</v>
      </c>
      <c r="D10" s="11">
        <v>0.10249865480398</v>
      </c>
      <c r="E10" s="11">
        <v>6.8140873584475001E-2</v>
      </c>
      <c r="F10" s="11">
        <v>0.13648326296784699</v>
      </c>
      <c r="G10" s="11">
        <v>0.26966587448983298</v>
      </c>
      <c r="H10" s="11">
        <v>6.2432577890307497E-2</v>
      </c>
      <c r="I10" s="11">
        <v>0.111197311635505</v>
      </c>
    </row>
    <row r="11" spans="2:10" x14ac:dyDescent="0.35">
      <c r="B11" s="14" t="s">
        <v>246</v>
      </c>
      <c r="C11" s="11">
        <v>0.260428269694649</v>
      </c>
      <c r="D11" s="11">
        <v>0.28286905241739102</v>
      </c>
      <c r="E11" s="11">
        <v>0.21149375657422601</v>
      </c>
      <c r="F11" s="11">
        <v>0.314298339581637</v>
      </c>
      <c r="G11" s="11">
        <v>0.24758002709565399</v>
      </c>
      <c r="H11" s="11">
        <v>0.17344494002857799</v>
      </c>
      <c r="I11" s="11">
        <v>0.279859259501199</v>
      </c>
    </row>
    <row r="12" spans="2:10" x14ac:dyDescent="0.35">
      <c r="B12" s="14" t="s">
        <v>247</v>
      </c>
      <c r="C12" s="11">
        <v>0.34363812441698</v>
      </c>
      <c r="D12" s="11">
        <v>0.39304438003261499</v>
      </c>
      <c r="E12" s="11">
        <v>0.40370090327163399</v>
      </c>
      <c r="F12" s="11">
        <v>0.35435283727888101</v>
      </c>
      <c r="G12" s="11">
        <v>0.133750960549092</v>
      </c>
      <c r="H12" s="11">
        <v>0.43415084832399398</v>
      </c>
      <c r="I12" s="11">
        <v>0.33135765313512</v>
      </c>
    </row>
    <row r="13" spans="2:10" ht="29" x14ac:dyDescent="0.35">
      <c r="B13" s="14" t="s">
        <v>248</v>
      </c>
      <c r="C13" s="11">
        <v>0.208142242408385</v>
      </c>
      <c r="D13" s="11">
        <v>0.190579248649758</v>
      </c>
      <c r="E13" s="11">
        <v>0.29684181648468799</v>
      </c>
      <c r="F13" s="11">
        <v>0.15297904884225499</v>
      </c>
      <c r="G13" s="11">
        <v>6.62425415420521E-2</v>
      </c>
      <c r="H13" s="11">
        <v>0.286733986602974</v>
      </c>
      <c r="I13" s="11">
        <v>0.25154006690102498</v>
      </c>
    </row>
    <row r="14" spans="2:10" x14ac:dyDescent="0.35">
      <c r="B14" s="19" t="s">
        <v>249</v>
      </c>
      <c r="C14" s="17">
        <v>0.18779136347998601</v>
      </c>
      <c r="D14" s="17">
        <v>0.13350731890023501</v>
      </c>
      <c r="E14" s="17">
        <v>8.7963523669451496E-2</v>
      </c>
      <c r="F14" s="17">
        <v>0.178369774297227</v>
      </c>
      <c r="G14" s="17">
        <v>0.55242647081320195</v>
      </c>
      <c r="H14" s="17">
        <v>0.105670225044455</v>
      </c>
      <c r="I14" s="17">
        <v>0.13724302046265599</v>
      </c>
    </row>
    <row r="15" spans="2:10" s="21" customFormat="1" ht="29" x14ac:dyDescent="0.35">
      <c r="B15" s="19" t="s">
        <v>483</v>
      </c>
      <c r="C15" s="17">
        <v>0.81220863652001396</v>
      </c>
      <c r="D15" s="17">
        <v>0.86649268109976396</v>
      </c>
      <c r="E15" s="17">
        <v>0.91203647633054796</v>
      </c>
      <c r="F15" s="17">
        <v>0.821630225702773</v>
      </c>
      <c r="G15" s="17">
        <v>0.4475735291867981</v>
      </c>
      <c r="H15" s="17">
        <v>0.894329774955546</v>
      </c>
      <c r="I15" s="17">
        <v>0.86275697953734398</v>
      </c>
      <c r="J15" s="17"/>
    </row>
    <row r="16" spans="2:10" x14ac:dyDescent="0.35">
      <c r="B16" s="19" t="s">
        <v>217</v>
      </c>
      <c r="C16" s="18">
        <v>-0.62441727304002792</v>
      </c>
      <c r="D16" s="18">
        <v>-0.73298536219952892</v>
      </c>
      <c r="E16" s="18">
        <v>-0.82407295266109648</v>
      </c>
      <c r="F16" s="18">
        <v>-0.643260451405546</v>
      </c>
      <c r="G16" s="18">
        <v>0.10485294162640385</v>
      </c>
      <c r="H16" s="18">
        <v>-0.788659549911091</v>
      </c>
      <c r="I16" s="18">
        <v>-0.72551395907468796</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B2:J21"/>
  <sheetViews>
    <sheetView showGridLines="0" workbookViewId="0">
      <pane xSplit="2" topLeftCell="C1" activePane="topRight" state="frozen"/>
      <selection activeCell="M15" sqref="M15"/>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00.5" customHeight="1" x14ac:dyDescent="0.35">
      <c r="D2" s="37" t="s">
        <v>256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3342</v>
      </c>
      <c r="D7" s="6">
        <v>637</v>
      </c>
      <c r="E7" s="6">
        <v>660</v>
      </c>
      <c r="F7" s="6">
        <v>656</v>
      </c>
      <c r="G7" s="6">
        <v>386</v>
      </c>
      <c r="H7" s="6">
        <v>305</v>
      </c>
      <c r="I7" s="6">
        <v>698</v>
      </c>
    </row>
    <row r="8" spans="2:10" ht="30" customHeight="1" x14ac:dyDescent="0.35">
      <c r="B8" s="7" t="s">
        <v>18</v>
      </c>
      <c r="C8" s="7">
        <v>3340</v>
      </c>
      <c r="D8" s="7">
        <v>626</v>
      </c>
      <c r="E8" s="7">
        <v>645</v>
      </c>
      <c r="F8" s="7">
        <v>635</v>
      </c>
      <c r="G8" s="7">
        <v>416</v>
      </c>
      <c r="H8" s="7">
        <v>309</v>
      </c>
      <c r="I8" s="7">
        <v>708</v>
      </c>
    </row>
    <row r="9" spans="2:10" x14ac:dyDescent="0.35">
      <c r="B9" s="14" t="s">
        <v>244</v>
      </c>
      <c r="C9" s="11">
        <v>0.16687551420013</v>
      </c>
      <c r="D9" s="11">
        <v>0.133879948084592</v>
      </c>
      <c r="E9" s="11">
        <v>0.129997827021511</v>
      </c>
      <c r="F9" s="11">
        <v>0.186052749004188</v>
      </c>
      <c r="G9" s="11">
        <v>0.41462264950894601</v>
      </c>
      <c r="H9" s="11">
        <v>0.142966783086763</v>
      </c>
      <c r="I9" s="11">
        <v>7.7317634224614004E-2</v>
      </c>
    </row>
    <row r="10" spans="2:10" x14ac:dyDescent="0.35">
      <c r="B10" s="14" t="s">
        <v>245</v>
      </c>
      <c r="C10" s="11">
        <v>0.40871662556758398</v>
      </c>
      <c r="D10" s="11">
        <v>0.41458789612213498</v>
      </c>
      <c r="E10" s="11">
        <v>0.44806605467785698</v>
      </c>
      <c r="F10" s="11">
        <v>0.47756428454657202</v>
      </c>
      <c r="G10" s="11">
        <v>0.36940681793943497</v>
      </c>
      <c r="H10" s="11">
        <v>0.33088935923350599</v>
      </c>
      <c r="I10" s="11">
        <v>0.36290880353204302</v>
      </c>
    </row>
    <row r="11" spans="2:10" x14ac:dyDescent="0.35">
      <c r="B11" s="14" t="s">
        <v>246</v>
      </c>
      <c r="C11" s="11">
        <v>0.248149770869625</v>
      </c>
      <c r="D11" s="11">
        <v>0.27202068453610101</v>
      </c>
      <c r="E11" s="11">
        <v>0.26169825165028898</v>
      </c>
      <c r="F11" s="11">
        <v>0.219334707580425</v>
      </c>
      <c r="G11" s="11">
        <v>0.134761088188565</v>
      </c>
      <c r="H11" s="11">
        <v>0.260916985355164</v>
      </c>
      <c r="I11" s="11">
        <v>0.301604011163084</v>
      </c>
    </row>
    <row r="12" spans="2:10" x14ac:dyDescent="0.35">
      <c r="B12" s="14" t="s">
        <v>247</v>
      </c>
      <c r="C12" s="11">
        <v>0.148972290262366</v>
      </c>
      <c r="D12" s="11">
        <v>0.166993199503155</v>
      </c>
      <c r="E12" s="11">
        <v>0.15410438043849001</v>
      </c>
      <c r="F12" s="11">
        <v>9.9479141518719796E-2</v>
      </c>
      <c r="G12" s="11">
        <v>6.0726182870989E-2</v>
      </c>
      <c r="H12" s="11">
        <v>0.24286481549317099</v>
      </c>
      <c r="I12" s="11">
        <v>0.18368073845333999</v>
      </c>
    </row>
    <row r="13" spans="2:10" ht="29" x14ac:dyDescent="0.35">
      <c r="B13" s="14" t="s">
        <v>248</v>
      </c>
      <c r="C13" s="11">
        <v>2.7285799100294699E-2</v>
      </c>
      <c r="D13" s="11">
        <v>1.2518271754017599E-2</v>
      </c>
      <c r="E13" s="11">
        <v>6.1334862118522697E-3</v>
      </c>
      <c r="F13" s="11">
        <v>1.7569117350095202E-2</v>
      </c>
      <c r="G13" s="11">
        <v>2.04832614920651E-2</v>
      </c>
      <c r="H13" s="11">
        <v>2.2362056831396401E-2</v>
      </c>
      <c r="I13" s="11">
        <v>7.4488812626918893E-2</v>
      </c>
    </row>
    <row r="14" spans="2:10" x14ac:dyDescent="0.35">
      <c r="B14" s="19" t="s">
        <v>249</v>
      </c>
      <c r="C14" s="17">
        <v>0.57559213976771395</v>
      </c>
      <c r="D14" s="17">
        <v>0.54846784420672701</v>
      </c>
      <c r="E14" s="17">
        <v>0.57806388169936795</v>
      </c>
      <c r="F14" s="17">
        <v>0.66361703355075996</v>
      </c>
      <c r="G14" s="17">
        <v>0.78402946744838098</v>
      </c>
      <c r="H14" s="17">
        <v>0.47385614232026901</v>
      </c>
      <c r="I14" s="17">
        <v>0.44022643775665699</v>
      </c>
    </row>
    <row r="15" spans="2:10" s="21" customFormat="1" ht="29" x14ac:dyDescent="0.35">
      <c r="B15" s="19" t="s">
        <v>483</v>
      </c>
      <c r="C15" s="17">
        <v>0.42440786023228572</v>
      </c>
      <c r="D15" s="17">
        <v>0.4515321557932736</v>
      </c>
      <c r="E15" s="17">
        <v>0.42193611830063127</v>
      </c>
      <c r="F15" s="17">
        <v>0.33638296644923998</v>
      </c>
      <c r="G15" s="17">
        <v>0.21597053255161908</v>
      </c>
      <c r="H15" s="17">
        <v>0.52614385767973137</v>
      </c>
      <c r="I15" s="17">
        <v>0.55977356224334285</v>
      </c>
      <c r="J15" s="17"/>
    </row>
    <row r="16" spans="2:10" x14ac:dyDescent="0.35">
      <c r="B16" s="19" t="s">
        <v>217</v>
      </c>
      <c r="C16" s="18">
        <v>0.15118427953542823</v>
      </c>
      <c r="D16" s="18">
        <v>9.6935688413453402E-2</v>
      </c>
      <c r="E16" s="18">
        <v>0.15612776339873669</v>
      </c>
      <c r="F16" s="18">
        <v>0.32723406710151998</v>
      </c>
      <c r="G16" s="18">
        <v>0.56805893489676196</v>
      </c>
      <c r="H16" s="18">
        <v>-5.2287715359462361E-2</v>
      </c>
      <c r="I16" s="18">
        <v>-0.11954712448668586</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B2:J21"/>
  <sheetViews>
    <sheetView showGridLines="0" workbookViewId="0">
      <pane xSplit="2" topLeftCell="C1" activePane="topRight" state="frozen"/>
      <selection activeCell="M15" sqref="M15"/>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5" customHeight="1" x14ac:dyDescent="0.35">
      <c r="D2" s="37" t="s">
        <v>257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4005</v>
      </c>
      <c r="D7" s="6">
        <v>754</v>
      </c>
      <c r="E7" s="6">
        <v>808</v>
      </c>
      <c r="F7" s="6">
        <v>806</v>
      </c>
      <c r="G7" s="6">
        <v>490</v>
      </c>
      <c r="H7" s="6">
        <v>337</v>
      </c>
      <c r="I7" s="6">
        <v>810</v>
      </c>
    </row>
    <row r="8" spans="2:10" ht="30" customHeight="1" x14ac:dyDescent="0.35">
      <c r="B8" s="7" t="s">
        <v>18</v>
      </c>
      <c r="C8" s="7">
        <v>3986</v>
      </c>
      <c r="D8" s="7">
        <v>745</v>
      </c>
      <c r="E8" s="7">
        <v>789</v>
      </c>
      <c r="F8" s="7">
        <v>781</v>
      </c>
      <c r="G8" s="7">
        <v>517</v>
      </c>
      <c r="H8" s="7">
        <v>339</v>
      </c>
      <c r="I8" s="7">
        <v>815</v>
      </c>
    </row>
    <row r="9" spans="2:10" x14ac:dyDescent="0.35">
      <c r="B9" s="14" t="s">
        <v>244</v>
      </c>
      <c r="C9" s="11">
        <v>8.1824091855759201E-2</v>
      </c>
      <c r="D9" s="11">
        <v>5.2805349500542401E-2</v>
      </c>
      <c r="E9" s="11">
        <v>2.28724062187243E-2</v>
      </c>
      <c r="F9" s="11">
        <v>7.4103465126623899E-2</v>
      </c>
      <c r="G9" s="11">
        <v>0.32388181871413901</v>
      </c>
      <c r="H9" s="11">
        <v>6.3467931252316895E-2</v>
      </c>
      <c r="I9" s="11">
        <v>2.6742157241241699E-2</v>
      </c>
    </row>
    <row r="10" spans="2:10" x14ac:dyDescent="0.35">
      <c r="B10" s="14" t="s">
        <v>245</v>
      </c>
      <c r="C10" s="11">
        <v>0.17958016503275401</v>
      </c>
      <c r="D10" s="11">
        <v>0.15786025708694501</v>
      </c>
      <c r="E10" s="11">
        <v>0.12673593753321599</v>
      </c>
      <c r="F10" s="11">
        <v>0.20678975441327099</v>
      </c>
      <c r="G10" s="11">
        <v>0.32878750383977601</v>
      </c>
      <c r="H10" s="11">
        <v>0.124598258842225</v>
      </c>
      <c r="I10" s="11">
        <v>0.15262053483365801</v>
      </c>
    </row>
    <row r="11" spans="2:10" x14ac:dyDescent="0.35">
      <c r="B11" s="14" t="s">
        <v>246</v>
      </c>
      <c r="C11" s="11">
        <v>0.277306840687843</v>
      </c>
      <c r="D11" s="11">
        <v>0.30509984896403702</v>
      </c>
      <c r="E11" s="11">
        <v>0.26258055336730601</v>
      </c>
      <c r="F11" s="11">
        <v>0.32129803102476301</v>
      </c>
      <c r="G11" s="11">
        <v>0.18297154240404201</v>
      </c>
      <c r="H11" s="11">
        <v>0.18803888217516401</v>
      </c>
      <c r="I11" s="11">
        <v>0.32102556721975201</v>
      </c>
    </row>
    <row r="12" spans="2:10" x14ac:dyDescent="0.35">
      <c r="B12" s="14" t="s">
        <v>247</v>
      </c>
      <c r="C12" s="11">
        <v>0.30619005267405103</v>
      </c>
      <c r="D12" s="11">
        <v>0.31722624322905102</v>
      </c>
      <c r="E12" s="11">
        <v>0.36949372790575502</v>
      </c>
      <c r="F12" s="11">
        <v>0.299328500227802</v>
      </c>
      <c r="G12" s="11">
        <v>0.11806117603272299</v>
      </c>
      <c r="H12" s="11">
        <v>0.400428624631539</v>
      </c>
      <c r="I12" s="11">
        <v>0.32165870410337399</v>
      </c>
    </row>
    <row r="13" spans="2:10" ht="29" x14ac:dyDescent="0.35">
      <c r="B13" s="14" t="s">
        <v>248</v>
      </c>
      <c r="C13" s="11">
        <v>0.15509884974959301</v>
      </c>
      <c r="D13" s="11">
        <v>0.167008301219425</v>
      </c>
      <c r="E13" s="11">
        <v>0.21831737497499901</v>
      </c>
      <c r="F13" s="11">
        <v>9.8480249207540102E-2</v>
      </c>
      <c r="G13" s="11">
        <v>4.6297959009319503E-2</v>
      </c>
      <c r="H13" s="11">
        <v>0.22346630309875501</v>
      </c>
      <c r="I13" s="11">
        <v>0.17795303660197401</v>
      </c>
    </row>
    <row r="14" spans="2:10" x14ac:dyDescent="0.35">
      <c r="B14" s="19" t="s">
        <v>249</v>
      </c>
      <c r="C14" s="17">
        <v>0.26140425688851299</v>
      </c>
      <c r="D14" s="17">
        <v>0.21066560658748701</v>
      </c>
      <c r="E14" s="17">
        <v>0.14960834375193999</v>
      </c>
      <c r="F14" s="17">
        <v>0.28089321953989499</v>
      </c>
      <c r="G14" s="17">
        <v>0.65266932255391596</v>
      </c>
      <c r="H14" s="17">
        <v>0.18806619009454201</v>
      </c>
      <c r="I14" s="17">
        <v>0.17936269207489899</v>
      </c>
    </row>
    <row r="15" spans="2:10" s="21" customFormat="1" ht="29" x14ac:dyDescent="0.35">
      <c r="B15" s="19" t="s">
        <v>483</v>
      </c>
      <c r="C15" s="17">
        <v>0.73859574311148701</v>
      </c>
      <c r="D15" s="17">
        <v>0.78933439341251299</v>
      </c>
      <c r="E15" s="17">
        <v>0.85039165624806012</v>
      </c>
      <c r="F15" s="17">
        <v>0.71910678046010501</v>
      </c>
      <c r="G15" s="17">
        <v>0.34733067744608448</v>
      </c>
      <c r="H15" s="17">
        <v>0.81193380990545805</v>
      </c>
      <c r="I15" s="17">
        <v>0.82063730792510003</v>
      </c>
      <c r="J15" s="17"/>
    </row>
    <row r="16" spans="2:10" x14ac:dyDescent="0.35">
      <c r="B16" s="19" t="s">
        <v>217</v>
      </c>
      <c r="C16" s="18">
        <v>-0.47719148622297403</v>
      </c>
      <c r="D16" s="18">
        <v>-0.57866878682502598</v>
      </c>
      <c r="E16" s="18">
        <v>-0.70078331249612014</v>
      </c>
      <c r="F16" s="18">
        <v>-0.43821356092021002</v>
      </c>
      <c r="G16" s="18">
        <v>0.30533864510783149</v>
      </c>
      <c r="H16" s="18">
        <v>-0.6238676198109161</v>
      </c>
      <c r="I16" s="18">
        <v>-0.64127461585020107</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B2:J21"/>
  <sheetViews>
    <sheetView showGridLines="0" workbookViewId="0">
      <pane xSplit="2" topLeftCell="C1" activePane="topRight" state="frozen"/>
      <selection activeCell="M15" sqref="M15"/>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0.5" customHeight="1" x14ac:dyDescent="0.35">
      <c r="D2" s="37" t="s">
        <v>258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3846</v>
      </c>
      <c r="D7" s="6">
        <v>711</v>
      </c>
      <c r="E7" s="6">
        <v>789</v>
      </c>
      <c r="F7" s="6">
        <v>760</v>
      </c>
      <c r="G7" s="6">
        <v>475</v>
      </c>
      <c r="H7" s="6">
        <v>326</v>
      </c>
      <c r="I7" s="6">
        <v>785</v>
      </c>
    </row>
    <row r="8" spans="2:10" ht="30" customHeight="1" x14ac:dyDescent="0.35">
      <c r="B8" s="7" t="s">
        <v>18</v>
      </c>
      <c r="C8" s="7">
        <v>3827</v>
      </c>
      <c r="D8" s="7">
        <v>699</v>
      </c>
      <c r="E8" s="7">
        <v>774</v>
      </c>
      <c r="F8" s="7">
        <v>738</v>
      </c>
      <c r="G8" s="7">
        <v>496</v>
      </c>
      <c r="H8" s="7">
        <v>328</v>
      </c>
      <c r="I8" s="7">
        <v>792</v>
      </c>
    </row>
    <row r="9" spans="2:10" x14ac:dyDescent="0.35">
      <c r="B9" s="14" t="s">
        <v>244</v>
      </c>
      <c r="C9" s="11">
        <v>0.25052696039661299</v>
      </c>
      <c r="D9" s="11">
        <v>0.240672642226919</v>
      </c>
      <c r="E9" s="11">
        <v>0.21535163073251801</v>
      </c>
      <c r="F9" s="11">
        <v>0.33010465359249802</v>
      </c>
      <c r="G9" s="11">
        <v>0.45304762311543201</v>
      </c>
      <c r="H9" s="11">
        <v>0.187002855949884</v>
      </c>
      <c r="I9" s="11">
        <v>0.118816577020377</v>
      </c>
    </row>
    <row r="10" spans="2:10" x14ac:dyDescent="0.35">
      <c r="B10" s="14" t="s">
        <v>245</v>
      </c>
      <c r="C10" s="11">
        <v>0.44079064061068701</v>
      </c>
      <c r="D10" s="11">
        <v>0.48077928238430201</v>
      </c>
      <c r="E10" s="11">
        <v>0.50351625968898805</v>
      </c>
      <c r="F10" s="11">
        <v>0.47592795488308598</v>
      </c>
      <c r="G10" s="11">
        <v>0.34390341151648002</v>
      </c>
      <c r="H10" s="11">
        <v>0.40730147887886298</v>
      </c>
      <c r="I10" s="11">
        <v>0.385993886144812</v>
      </c>
    </row>
    <row r="11" spans="2:10" x14ac:dyDescent="0.35">
      <c r="B11" s="14" t="s">
        <v>246</v>
      </c>
      <c r="C11" s="11">
        <v>0.18684131151149599</v>
      </c>
      <c r="D11" s="11">
        <v>0.18387115970176601</v>
      </c>
      <c r="E11" s="11">
        <v>0.18494946449591401</v>
      </c>
      <c r="F11" s="11">
        <v>0.13719078473149601</v>
      </c>
      <c r="G11" s="11">
        <v>0.12336549265569501</v>
      </c>
      <c r="H11" s="11">
        <v>0.20393539111189701</v>
      </c>
      <c r="I11" s="11">
        <v>0.27029294312176699</v>
      </c>
    </row>
    <row r="12" spans="2:10" x14ac:dyDescent="0.35">
      <c r="B12" s="14" t="s">
        <v>247</v>
      </c>
      <c r="C12" s="11">
        <v>0.10234589989031299</v>
      </c>
      <c r="D12" s="11">
        <v>8.7475885543003604E-2</v>
      </c>
      <c r="E12" s="11">
        <v>9.2608071399839495E-2</v>
      </c>
      <c r="F12" s="11">
        <v>4.6102876097906899E-2</v>
      </c>
      <c r="G12" s="11">
        <v>7.0358235177975195E-2</v>
      </c>
      <c r="H12" s="11">
        <v>0.188672465726617</v>
      </c>
      <c r="I12" s="11">
        <v>0.1617274648251</v>
      </c>
    </row>
    <row r="13" spans="2:10" ht="29" x14ac:dyDescent="0.35">
      <c r="B13" s="14" t="s">
        <v>248</v>
      </c>
      <c r="C13" s="11">
        <v>1.9495187590890702E-2</v>
      </c>
      <c r="D13" s="11">
        <v>7.2010301440089096E-3</v>
      </c>
      <c r="E13" s="11">
        <v>3.5745736827403401E-3</v>
      </c>
      <c r="F13" s="11">
        <v>1.06737306950133E-2</v>
      </c>
      <c r="G13" s="11">
        <v>9.32523753441784E-3</v>
      </c>
      <c r="H13" s="11">
        <v>1.3087808332739301E-2</v>
      </c>
      <c r="I13" s="11">
        <v>6.3169128887943404E-2</v>
      </c>
    </row>
    <row r="14" spans="2:10" x14ac:dyDescent="0.35">
      <c r="B14" s="19" t="s">
        <v>249</v>
      </c>
      <c r="C14" s="17">
        <v>0.6913176010073</v>
      </c>
      <c r="D14" s="17">
        <v>0.72145192461122098</v>
      </c>
      <c r="E14" s="17">
        <v>0.71886789042150601</v>
      </c>
      <c r="F14" s="17">
        <v>0.806032608475584</v>
      </c>
      <c r="G14" s="17">
        <v>0.79695103463191197</v>
      </c>
      <c r="H14" s="17">
        <v>0.59430433482874701</v>
      </c>
      <c r="I14" s="17">
        <v>0.50481046316518896</v>
      </c>
    </row>
    <row r="15" spans="2:10" s="21" customFormat="1" ht="29" x14ac:dyDescent="0.35">
      <c r="B15" s="19" t="s">
        <v>483</v>
      </c>
      <c r="C15" s="17">
        <v>0.30868239899269967</v>
      </c>
      <c r="D15" s="17">
        <v>0.27854807538877852</v>
      </c>
      <c r="E15" s="17">
        <v>0.28113210957849383</v>
      </c>
      <c r="F15" s="17">
        <v>0.19396739152441619</v>
      </c>
      <c r="G15" s="17">
        <v>0.20304896536808803</v>
      </c>
      <c r="H15" s="17">
        <v>0.40569566517125333</v>
      </c>
      <c r="I15" s="17">
        <v>0.49518953683481043</v>
      </c>
      <c r="J15" s="17"/>
    </row>
    <row r="16" spans="2:10" x14ac:dyDescent="0.35">
      <c r="B16" s="19" t="s">
        <v>217</v>
      </c>
      <c r="C16" s="18">
        <v>0.38263520201460033</v>
      </c>
      <c r="D16" s="18">
        <v>0.44290384922244247</v>
      </c>
      <c r="E16" s="18">
        <v>0.43773578084301218</v>
      </c>
      <c r="F16" s="18">
        <v>0.61206521695116778</v>
      </c>
      <c r="G16" s="18">
        <v>0.59390206926382394</v>
      </c>
      <c r="H16" s="18">
        <v>0.18860866965749368</v>
      </c>
      <c r="I16" s="18">
        <v>9.620926330378532E-3</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10" width="20.7265625" customWidth="1"/>
  </cols>
  <sheetData>
    <row r="2" spans="2:10" ht="40" customHeight="1" x14ac:dyDescent="0.35">
      <c r="D2" s="37" t="s">
        <v>265</v>
      </c>
      <c r="E2" s="31"/>
      <c r="F2" s="31"/>
      <c r="G2" s="31"/>
      <c r="H2" s="31"/>
      <c r="I2" s="31"/>
      <c r="J2" s="31"/>
    </row>
    <row r="6" spans="2:10" ht="102.75" customHeight="1" x14ac:dyDescent="0.35">
      <c r="B6" s="16" t="s">
        <v>13</v>
      </c>
      <c r="C6" s="16" t="s">
        <v>242</v>
      </c>
      <c r="D6" s="16" t="s">
        <v>240</v>
      </c>
      <c r="E6" s="16" t="s">
        <v>241</v>
      </c>
      <c r="F6" s="16" t="s">
        <v>238</v>
      </c>
      <c r="G6" s="16" t="s">
        <v>239</v>
      </c>
      <c r="H6" s="16" t="s">
        <v>243</v>
      </c>
      <c r="I6" s="16" t="s">
        <v>237</v>
      </c>
    </row>
    <row r="7" spans="2:10" x14ac:dyDescent="0.35">
      <c r="B7" s="14" t="s">
        <v>259</v>
      </c>
      <c r="C7" s="11">
        <v>0.15988737055876401</v>
      </c>
      <c r="D7" s="11">
        <v>0.10454083722503001</v>
      </c>
      <c r="E7" s="11">
        <v>0.113614250716114</v>
      </c>
      <c r="F7" s="11">
        <v>5.46861696790669E-2</v>
      </c>
      <c r="G7" s="11">
        <v>5.2966890879781001E-2</v>
      </c>
      <c r="H7" s="11">
        <v>8.7991000007727596E-2</v>
      </c>
      <c r="I7" s="11">
        <v>4.9962349221887997E-2</v>
      </c>
    </row>
    <row r="8" spans="2:10" x14ac:dyDescent="0.35">
      <c r="B8" s="14" t="s">
        <v>260</v>
      </c>
      <c r="C8" s="11">
        <v>0.26241168653643898</v>
      </c>
      <c r="D8" s="11">
        <v>0.228940289591196</v>
      </c>
      <c r="E8" s="11">
        <v>0.19623140345927201</v>
      </c>
      <c r="F8" s="11">
        <v>0.11255371431990401</v>
      </c>
      <c r="G8" s="11">
        <v>0.115215050096715</v>
      </c>
      <c r="H8" s="11">
        <v>0.152896807142168</v>
      </c>
      <c r="I8" s="11">
        <v>9.8084926875099496E-2</v>
      </c>
    </row>
    <row r="9" spans="2:10" x14ac:dyDescent="0.35">
      <c r="B9" s="14" t="s">
        <v>261</v>
      </c>
      <c r="C9" s="11">
        <v>0.17921070768639899</v>
      </c>
      <c r="D9" s="11">
        <v>0.217718022620425</v>
      </c>
      <c r="E9" s="11">
        <v>0.187857103300169</v>
      </c>
      <c r="F9" s="11">
        <v>0.211173325190218</v>
      </c>
      <c r="G9" s="11">
        <v>0.220391529354554</v>
      </c>
      <c r="H9" s="11">
        <v>0.21167399967780501</v>
      </c>
      <c r="I9" s="11">
        <v>0.20349772047061901</v>
      </c>
    </row>
    <row r="10" spans="2:10" x14ac:dyDescent="0.35">
      <c r="B10" s="14" t="s">
        <v>262</v>
      </c>
      <c r="C10" s="11">
        <v>0.29916584343619801</v>
      </c>
      <c r="D10" s="11">
        <v>0.32995444558310599</v>
      </c>
      <c r="E10" s="11">
        <v>0.42352218366379002</v>
      </c>
      <c r="F10" s="11">
        <v>0.400551157074514</v>
      </c>
      <c r="G10" s="11">
        <v>0.40451227722177202</v>
      </c>
      <c r="H10" s="11">
        <v>0.41966618917112603</v>
      </c>
      <c r="I10" s="11">
        <v>0.43123405737641701</v>
      </c>
    </row>
    <row r="11" spans="2:10" x14ac:dyDescent="0.35">
      <c r="B11" s="14" t="s">
        <v>113</v>
      </c>
      <c r="C11" s="11">
        <v>9.9324391782199498E-2</v>
      </c>
      <c r="D11" s="11">
        <v>0.118846404980243</v>
      </c>
      <c r="E11" s="11">
        <v>7.8775058860654404E-2</v>
      </c>
      <c r="F11" s="11">
        <v>0.22103563373629601</v>
      </c>
      <c r="G11" s="11">
        <v>0.20691425244717801</v>
      </c>
      <c r="H11" s="11">
        <v>0.127772004001172</v>
      </c>
      <c r="I11" s="11">
        <v>0.217220946055976</v>
      </c>
    </row>
    <row r="12" spans="2:10" x14ac:dyDescent="0.35">
      <c r="B12" s="19" t="s">
        <v>263</v>
      </c>
      <c r="C12" s="17">
        <v>0.42229905709520299</v>
      </c>
      <c r="D12" s="17">
        <v>0.33348112681622599</v>
      </c>
      <c r="E12" s="17">
        <v>0.30984565417538601</v>
      </c>
      <c r="F12" s="17">
        <v>0.167239883998971</v>
      </c>
      <c r="G12" s="17">
        <v>0.168181940976496</v>
      </c>
      <c r="H12" s="17">
        <v>0.24088780714989599</v>
      </c>
      <c r="I12" s="17">
        <v>0.14804727609698801</v>
      </c>
    </row>
    <row r="13" spans="2:10" x14ac:dyDescent="0.35">
      <c r="B13" s="19" t="s">
        <v>264</v>
      </c>
      <c r="C13" s="17">
        <v>0.47837655112259703</v>
      </c>
      <c r="D13" s="17">
        <v>0.54767246820353099</v>
      </c>
      <c r="E13" s="17">
        <v>0.61137928696395905</v>
      </c>
      <c r="F13" s="17">
        <v>0.61172448226473197</v>
      </c>
      <c r="G13" s="17">
        <v>0.62490380657632605</v>
      </c>
      <c r="H13" s="17">
        <v>0.63134018884893195</v>
      </c>
      <c r="I13" s="17">
        <v>0.63473177784703705</v>
      </c>
    </row>
    <row r="14" spans="2:10" x14ac:dyDescent="0.35">
      <c r="B14" s="19" t="s">
        <v>217</v>
      </c>
      <c r="C14" s="18">
        <v>-5.6077494027394502E-2</v>
      </c>
      <c r="D14" s="18">
        <v>-0.214191341387305</v>
      </c>
      <c r="E14" s="18">
        <v>-0.30153363278857298</v>
      </c>
      <c r="F14" s="18">
        <v>-0.44448459826576098</v>
      </c>
      <c r="G14" s="18">
        <v>-0.45672186559982902</v>
      </c>
      <c r="H14" s="18">
        <v>-0.39045238169903601</v>
      </c>
      <c r="I14" s="18">
        <v>-0.48668450175004901</v>
      </c>
    </row>
    <row r="15" spans="2:10" x14ac:dyDescent="0.35">
      <c r="B15" s="15" t="s">
        <v>251</v>
      </c>
      <c r="C15" s="15"/>
      <c r="D15" s="15"/>
      <c r="E15" s="15"/>
      <c r="F15" s="15"/>
      <c r="G15" s="15"/>
      <c r="H15" s="15"/>
      <c r="I15" s="15"/>
    </row>
    <row r="16" spans="2:10" x14ac:dyDescent="0.35">
      <c r="B16" t="s">
        <v>27</v>
      </c>
    </row>
    <row r="17" spans="2:2" x14ac:dyDescent="0.35">
      <c r="B17" t="s">
        <v>28</v>
      </c>
    </row>
    <row r="21" spans="2:2" x14ac:dyDescent="0.35">
      <c r="B21" s="4" t="str">
        <f>HYPERLINK("#'Contents'!A1", "Return to Contents")</f>
        <v>Return to Contents</v>
      </c>
    </row>
  </sheetData>
  <mergeCells count="1">
    <mergeCell ref="D2:J2"/>
  </mergeCells>
  <pageMargins left="0.7" right="0.7" top="0.75" bottom="0.75" header="0.3" footer="0.3"/>
  <pageSetup paperSize="9" orientation="portrait" horizontalDpi="300" verticalDpi="30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7.75" customHeight="1" x14ac:dyDescent="0.35">
      <c r="D2" s="37" t="s">
        <v>266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2655</v>
      </c>
      <c r="D7" s="6">
        <v>500</v>
      </c>
      <c r="E7" s="6">
        <v>479</v>
      </c>
      <c r="F7" s="6">
        <v>514</v>
      </c>
      <c r="G7" s="6">
        <v>336</v>
      </c>
      <c r="H7" s="6">
        <v>263</v>
      </c>
      <c r="I7" s="6">
        <v>563</v>
      </c>
    </row>
    <row r="8" spans="2:10" ht="30" customHeight="1" x14ac:dyDescent="0.35">
      <c r="B8" s="7" t="s">
        <v>18</v>
      </c>
      <c r="C8" s="7">
        <v>2656</v>
      </c>
      <c r="D8" s="7">
        <v>486</v>
      </c>
      <c r="E8" s="7">
        <v>474</v>
      </c>
      <c r="F8" s="7">
        <v>498</v>
      </c>
      <c r="G8" s="7">
        <v>365</v>
      </c>
      <c r="H8" s="7">
        <v>261</v>
      </c>
      <c r="I8" s="7">
        <v>571</v>
      </c>
    </row>
    <row r="9" spans="2:10" x14ac:dyDescent="0.35">
      <c r="B9" s="14" t="s">
        <v>259</v>
      </c>
      <c r="C9" s="11">
        <v>0.113614250716114</v>
      </c>
      <c r="D9" s="11">
        <v>2.8525438261781701E-2</v>
      </c>
      <c r="E9" s="11">
        <v>8.2337092039599005E-2</v>
      </c>
      <c r="F9" s="11">
        <v>9.5997830788593405E-2</v>
      </c>
      <c r="G9" s="11">
        <v>0.44825424692895599</v>
      </c>
      <c r="H9" s="11">
        <v>2.2643872644054899E-2</v>
      </c>
      <c r="I9" s="11">
        <v>5.4901652172617998E-2</v>
      </c>
    </row>
    <row r="10" spans="2:10" x14ac:dyDescent="0.35">
      <c r="B10" s="14" t="s">
        <v>260</v>
      </c>
      <c r="C10" s="11">
        <v>0.19623140345927201</v>
      </c>
      <c r="D10" s="11">
        <v>0.11744576227759999</v>
      </c>
      <c r="E10" s="11">
        <v>0.24188589375001199</v>
      </c>
      <c r="F10" s="11">
        <v>0.197888142895493</v>
      </c>
      <c r="G10" s="11">
        <v>0.278288717973183</v>
      </c>
      <c r="H10" s="11">
        <v>8.6582790681206903E-2</v>
      </c>
      <c r="I10" s="11">
        <v>0.22155730305285101</v>
      </c>
    </row>
    <row r="11" spans="2:10" x14ac:dyDescent="0.35">
      <c r="B11" s="14" t="s">
        <v>261</v>
      </c>
      <c r="C11" s="11">
        <v>0.187857103300169</v>
      </c>
      <c r="D11" s="11">
        <v>0.178749388610874</v>
      </c>
      <c r="E11" s="11">
        <v>0.206212088349737</v>
      </c>
      <c r="F11" s="11">
        <v>0.23175087834287</v>
      </c>
      <c r="G11" s="11">
        <v>0.105310811611701</v>
      </c>
      <c r="H11" s="11">
        <v>0.116297724210062</v>
      </c>
      <c r="I11" s="11">
        <v>0.227619236968818</v>
      </c>
    </row>
    <row r="12" spans="2:10" x14ac:dyDescent="0.35">
      <c r="B12" s="14" t="s">
        <v>262</v>
      </c>
      <c r="C12" s="11">
        <v>0.42352218366379002</v>
      </c>
      <c r="D12" s="11">
        <v>0.61359180649538003</v>
      </c>
      <c r="E12" s="11">
        <v>0.39614956034494803</v>
      </c>
      <c r="F12" s="11">
        <v>0.40654357961776399</v>
      </c>
      <c r="G12" s="11">
        <v>0.137071185191661</v>
      </c>
      <c r="H12" s="11">
        <v>0.73486524119700203</v>
      </c>
      <c r="I12" s="11">
        <v>0.34017615591962502</v>
      </c>
    </row>
    <row r="13" spans="2:10" x14ac:dyDescent="0.35">
      <c r="B13" s="14" t="s">
        <v>113</v>
      </c>
      <c r="C13" s="11">
        <v>7.8775058860654404E-2</v>
      </c>
      <c r="D13" s="11">
        <v>6.1687604354364399E-2</v>
      </c>
      <c r="E13" s="11">
        <v>7.3415365515704295E-2</v>
      </c>
      <c r="F13" s="11">
        <v>6.7819568355279497E-2</v>
      </c>
      <c r="G13" s="11">
        <v>3.10750382944989E-2</v>
      </c>
      <c r="H13" s="11">
        <v>3.96103712676735E-2</v>
      </c>
      <c r="I13" s="11">
        <v>0.15574565188608799</v>
      </c>
    </row>
    <row r="14" spans="2:10" x14ac:dyDescent="0.35">
      <c r="B14" s="14" t="s">
        <v>263</v>
      </c>
      <c r="C14" s="17">
        <v>0.30984565417538601</v>
      </c>
      <c r="D14" s="17">
        <v>0.14597120053938101</v>
      </c>
      <c r="E14" s="17">
        <v>0.32422298578961101</v>
      </c>
      <c r="F14" s="17">
        <v>0.29388597368408698</v>
      </c>
      <c r="G14" s="17">
        <v>0.72654296490213899</v>
      </c>
      <c r="H14" s="17">
        <v>0.109226663325262</v>
      </c>
      <c r="I14" s="17">
        <v>0.27645895522546898</v>
      </c>
    </row>
    <row r="15" spans="2:10" x14ac:dyDescent="0.35">
      <c r="B15" s="14" t="s">
        <v>264</v>
      </c>
      <c r="C15" s="17">
        <v>0.61137928696395905</v>
      </c>
      <c r="D15" s="17">
        <v>0.792341195106254</v>
      </c>
      <c r="E15" s="17">
        <v>0.602361648694685</v>
      </c>
      <c r="F15" s="17">
        <v>0.638294457960634</v>
      </c>
      <c r="G15" s="17">
        <v>0.242381996803362</v>
      </c>
      <c r="H15" s="17">
        <v>0.85116296540706504</v>
      </c>
      <c r="I15" s="17">
        <v>0.56779539288844305</v>
      </c>
    </row>
    <row r="16" spans="2:10" x14ac:dyDescent="0.35">
      <c r="B16" s="14" t="s">
        <v>217</v>
      </c>
      <c r="C16" s="18">
        <v>-0.30153363278857298</v>
      </c>
      <c r="D16" s="18">
        <v>-0.64636999456687305</v>
      </c>
      <c r="E16" s="18">
        <v>-0.278138662905074</v>
      </c>
      <c r="F16" s="18">
        <v>-0.34440848427654702</v>
      </c>
      <c r="G16" s="18">
        <v>0.48416096809877701</v>
      </c>
      <c r="H16" s="18">
        <v>-0.74193630208180295</v>
      </c>
      <c r="I16" s="18">
        <v>-0.29133643766297301</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267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2354</v>
      </c>
      <c r="D7" s="6">
        <v>449</v>
      </c>
      <c r="E7" s="6">
        <v>437</v>
      </c>
      <c r="F7" s="6">
        <v>421</v>
      </c>
      <c r="G7" s="6">
        <v>302</v>
      </c>
      <c r="H7" s="6">
        <v>224</v>
      </c>
      <c r="I7" s="6">
        <v>521</v>
      </c>
    </row>
    <row r="8" spans="2:10" ht="30" customHeight="1" x14ac:dyDescent="0.35">
      <c r="B8" s="7" t="s">
        <v>18</v>
      </c>
      <c r="C8" s="7">
        <v>2355</v>
      </c>
      <c r="D8" s="7">
        <v>435</v>
      </c>
      <c r="E8" s="7">
        <v>434</v>
      </c>
      <c r="F8" s="7">
        <v>405</v>
      </c>
      <c r="G8" s="7">
        <v>328</v>
      </c>
      <c r="H8" s="7">
        <v>224</v>
      </c>
      <c r="I8" s="7">
        <v>529</v>
      </c>
    </row>
    <row r="9" spans="2:10" x14ac:dyDescent="0.35">
      <c r="B9" s="14" t="s">
        <v>259</v>
      </c>
      <c r="C9" s="11">
        <v>0.15988737055876401</v>
      </c>
      <c r="D9" s="11">
        <v>0.103657249088768</v>
      </c>
      <c r="E9" s="11">
        <v>0.153613333063224</v>
      </c>
      <c r="F9" s="11">
        <v>0.22363403369886101</v>
      </c>
      <c r="G9" s="11">
        <v>0.39979976168220099</v>
      </c>
      <c r="H9" s="11">
        <v>4.4451529176854798E-2</v>
      </c>
      <c r="I9" s="11">
        <v>6.27970447558968E-2</v>
      </c>
    </row>
    <row r="10" spans="2:10" x14ac:dyDescent="0.35">
      <c r="B10" s="14" t="s">
        <v>260</v>
      </c>
      <c r="C10" s="11">
        <v>0.26241168653643898</v>
      </c>
      <c r="D10" s="11">
        <v>0.184620407158858</v>
      </c>
      <c r="E10" s="11">
        <v>0.30453947989118302</v>
      </c>
      <c r="F10" s="11">
        <v>0.32548900527556202</v>
      </c>
      <c r="G10" s="11">
        <v>0.36160201027234401</v>
      </c>
      <c r="H10" s="11">
        <v>8.8395323174677701E-2</v>
      </c>
      <c r="I10" s="11">
        <v>0.25580732424665398</v>
      </c>
    </row>
    <row r="11" spans="2:10" x14ac:dyDescent="0.35">
      <c r="B11" s="14" t="s">
        <v>261</v>
      </c>
      <c r="C11" s="11">
        <v>0.17921070768639899</v>
      </c>
      <c r="D11" s="11">
        <v>0.185908733900434</v>
      </c>
      <c r="E11" s="11">
        <v>0.19824454313197001</v>
      </c>
      <c r="F11" s="11">
        <v>0.17203473010259099</v>
      </c>
      <c r="G11" s="11">
        <v>0.12234067490197301</v>
      </c>
      <c r="H11" s="11">
        <v>0.125292029081219</v>
      </c>
      <c r="I11" s="11">
        <v>0.221626485597573</v>
      </c>
    </row>
    <row r="12" spans="2:10" x14ac:dyDescent="0.35">
      <c r="B12" s="14" t="s">
        <v>262</v>
      </c>
      <c r="C12" s="11">
        <v>0.29916584343619801</v>
      </c>
      <c r="D12" s="11">
        <v>0.437426064928498</v>
      </c>
      <c r="E12" s="11">
        <v>0.21619564383033499</v>
      </c>
      <c r="F12" s="11">
        <v>0.19100546614931599</v>
      </c>
      <c r="G12" s="11">
        <v>9.6895679657424696E-2</v>
      </c>
      <c r="H12" s="11">
        <v>0.695134150330325</v>
      </c>
      <c r="I12" s="11">
        <v>0.29390681133852697</v>
      </c>
    </row>
    <row r="13" spans="2:10" x14ac:dyDescent="0.35">
      <c r="B13" s="14" t="s">
        <v>113</v>
      </c>
      <c r="C13" s="11">
        <v>9.9324391782199498E-2</v>
      </c>
      <c r="D13" s="11">
        <v>8.8387544923441794E-2</v>
      </c>
      <c r="E13" s="11">
        <v>0.12740700008328901</v>
      </c>
      <c r="F13" s="11">
        <v>8.7836764773670903E-2</v>
      </c>
      <c r="G13" s="11">
        <v>1.9361873486056801E-2</v>
      </c>
      <c r="H13" s="11">
        <v>4.67269682369231E-2</v>
      </c>
      <c r="I13" s="11">
        <v>0.16586233406134901</v>
      </c>
    </row>
    <row r="14" spans="2:10" x14ac:dyDescent="0.35">
      <c r="B14" s="14" t="s">
        <v>263</v>
      </c>
      <c r="C14" s="17">
        <v>0.42229905709520299</v>
      </c>
      <c r="D14" s="17">
        <v>0.28827765624762602</v>
      </c>
      <c r="E14" s="17">
        <v>0.45815281295440702</v>
      </c>
      <c r="F14" s="17">
        <v>0.54912303897442305</v>
      </c>
      <c r="G14" s="17">
        <v>0.76140177195454495</v>
      </c>
      <c r="H14" s="17">
        <v>0.13284685235153201</v>
      </c>
      <c r="I14" s="17">
        <v>0.31860436900255101</v>
      </c>
    </row>
    <row r="15" spans="2:10" x14ac:dyDescent="0.35">
      <c r="B15" s="14" t="s">
        <v>264</v>
      </c>
      <c r="C15" s="17">
        <v>0.47837655112259703</v>
      </c>
      <c r="D15" s="17">
        <v>0.62333479882893195</v>
      </c>
      <c r="E15" s="17">
        <v>0.414440186962305</v>
      </c>
      <c r="F15" s="17">
        <v>0.36304019625190598</v>
      </c>
      <c r="G15" s="17">
        <v>0.21923635455939799</v>
      </c>
      <c r="H15" s="17">
        <v>0.82042617941154405</v>
      </c>
      <c r="I15" s="17">
        <v>0.51553329693609995</v>
      </c>
    </row>
    <row r="16" spans="2:10" x14ac:dyDescent="0.35">
      <c r="B16" s="14" t="s">
        <v>217</v>
      </c>
      <c r="C16" s="18">
        <v>-5.6077494027394502E-2</v>
      </c>
      <c r="D16" s="18">
        <v>-0.33505714258130598</v>
      </c>
      <c r="E16" s="18">
        <v>4.3712625992101899E-2</v>
      </c>
      <c r="F16" s="18">
        <v>0.18608284272251699</v>
      </c>
      <c r="G16" s="18">
        <v>0.54216541739514701</v>
      </c>
      <c r="H16" s="18">
        <v>-0.68757932706001201</v>
      </c>
      <c r="I16" s="18">
        <v>-0.19692892793354899</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J23"/>
  <sheetViews>
    <sheetView showGridLines="0" workbookViewId="0">
      <pane xSplit="2" topLeftCell="C1" activePane="topRight" state="frozen"/>
      <selection activeCell="L6" sqref="L6"/>
      <selection pane="topRight" activeCell="B3" sqref="B3"/>
    </sheetView>
  </sheetViews>
  <sheetFormatPr defaultColWidth="11.453125" defaultRowHeight="14.5" x14ac:dyDescent="0.35"/>
  <cols>
    <col min="2" max="2" width="25.7265625" customWidth="1"/>
    <col min="3" max="9" width="10.7265625" customWidth="1"/>
    <col min="10" max="10" width="2.1796875" customWidth="1"/>
  </cols>
  <sheetData>
    <row r="2" spans="2:10" ht="74.25" customHeight="1" x14ac:dyDescent="0.35">
      <c r="D2" s="37" t="s">
        <v>37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29</v>
      </c>
      <c r="C9" s="11">
        <v>0.37648478873858798</v>
      </c>
      <c r="D9" s="11">
        <v>0.420229102614042</v>
      </c>
      <c r="E9" s="11">
        <v>0.31645755977975398</v>
      </c>
      <c r="F9" s="11">
        <v>0.31325410971788997</v>
      </c>
      <c r="G9" s="11">
        <v>0.39257236407322998</v>
      </c>
      <c r="H9" s="11">
        <v>0.58211656038559401</v>
      </c>
      <c r="I9" s="11">
        <v>0.36166198871751798</v>
      </c>
    </row>
    <row r="10" spans="2:10" x14ac:dyDescent="0.35">
      <c r="B10" s="14" t="s">
        <v>30</v>
      </c>
      <c r="C10" s="11">
        <v>0.27862881295555397</v>
      </c>
      <c r="D10" s="11">
        <v>0.24685341182996601</v>
      </c>
      <c r="E10" s="11">
        <v>0.30764098818193802</v>
      </c>
      <c r="F10" s="11">
        <v>0.32299100330709801</v>
      </c>
      <c r="G10" s="11">
        <v>0.35546709444680402</v>
      </c>
      <c r="H10" s="11">
        <v>0.106040497164272</v>
      </c>
      <c r="I10" s="11">
        <v>0.24956959131005599</v>
      </c>
    </row>
    <row r="11" spans="2:10" x14ac:dyDescent="0.35">
      <c r="B11" s="14" t="s">
        <v>31</v>
      </c>
      <c r="C11" s="11">
        <v>7.8661686417222695E-2</v>
      </c>
      <c r="D11" s="11">
        <v>9.5933817183559297E-2</v>
      </c>
      <c r="E11" s="11">
        <v>7.1569062661422003E-2</v>
      </c>
      <c r="F11" s="11">
        <v>0.111555615776158</v>
      </c>
      <c r="G11" s="11">
        <v>7.1519931568119602E-2</v>
      </c>
      <c r="H11" s="11">
        <v>3.08837442068607E-2</v>
      </c>
      <c r="I11" s="11">
        <v>6.3353210124785203E-2</v>
      </c>
    </row>
    <row r="12" spans="2:10" x14ac:dyDescent="0.35">
      <c r="B12" s="14" t="s">
        <v>32</v>
      </c>
      <c r="C12" s="11">
        <v>3.3510703857740499E-2</v>
      </c>
      <c r="D12" s="11">
        <v>3.9911239228340001E-2</v>
      </c>
      <c r="E12" s="11">
        <v>2.2810147748411801E-2</v>
      </c>
      <c r="F12" s="11">
        <v>5.4725876110776603E-2</v>
      </c>
      <c r="G12" s="11">
        <v>3.5853225674881598E-2</v>
      </c>
      <c r="H12" s="11">
        <v>5.2133887257679902E-3</v>
      </c>
      <c r="I12" s="11">
        <v>2.7597686587277799E-2</v>
      </c>
    </row>
    <row r="13" spans="2:10" x14ac:dyDescent="0.35">
      <c r="B13" s="14" t="s">
        <v>33</v>
      </c>
      <c r="C13" s="11">
        <v>1.8291171991160999E-2</v>
      </c>
      <c r="D13" s="11">
        <v>1.4898148116864801E-2</v>
      </c>
      <c r="E13" s="11">
        <v>6.9453965166080701E-3</v>
      </c>
      <c r="F13" s="11">
        <v>1.1521369877956799E-2</v>
      </c>
      <c r="G13" s="11">
        <v>2.90203831263879E-2</v>
      </c>
      <c r="H13" s="11">
        <v>5.22294137907744E-2</v>
      </c>
      <c r="I13" s="11">
        <v>1.7188451844140602E-2</v>
      </c>
    </row>
    <row r="14" spans="2:10" ht="29" x14ac:dyDescent="0.35">
      <c r="B14" s="14" t="s">
        <v>34</v>
      </c>
      <c r="C14" s="11">
        <v>1.09365942982051E-2</v>
      </c>
      <c r="D14" s="11">
        <v>2.9185971488732698E-3</v>
      </c>
      <c r="E14" s="11">
        <v>6.2162948282769104E-3</v>
      </c>
      <c r="F14" s="11">
        <v>8.4202580445564695E-3</v>
      </c>
      <c r="G14" s="11">
        <v>2.9697105340682602E-2</v>
      </c>
      <c r="H14" s="11">
        <v>2.1992773014364898E-2</v>
      </c>
      <c r="I14" s="11">
        <v>6.7986970606385699E-3</v>
      </c>
    </row>
    <row r="15" spans="2:10" x14ac:dyDescent="0.35">
      <c r="B15" s="14" t="s">
        <v>35</v>
      </c>
      <c r="C15" s="11">
        <v>3.6152160664015699E-2</v>
      </c>
      <c r="D15" s="11">
        <v>4.8343480295221099E-2</v>
      </c>
      <c r="E15" s="11">
        <v>3.8743870504984103E-2</v>
      </c>
      <c r="F15" s="11">
        <v>4.43786468268349E-2</v>
      </c>
      <c r="G15" s="11">
        <v>1.6836560279125098E-2</v>
      </c>
      <c r="H15" s="11">
        <v>2.6207434558002E-2</v>
      </c>
      <c r="I15" s="11">
        <v>3.3206078259152803E-2</v>
      </c>
    </row>
    <row r="16" spans="2:10" x14ac:dyDescent="0.35">
      <c r="B16" s="14" t="s">
        <v>22</v>
      </c>
      <c r="C16" s="11">
        <v>0.11205947478509901</v>
      </c>
      <c r="D16" s="11">
        <v>9.6239201293977505E-2</v>
      </c>
      <c r="E16" s="11">
        <v>0.152285722308653</v>
      </c>
      <c r="F16" s="11">
        <v>8.0236909465135398E-2</v>
      </c>
      <c r="G16" s="11">
        <v>4.2241777550588402E-2</v>
      </c>
      <c r="H16" s="11">
        <v>0.15326698141557901</v>
      </c>
      <c r="I16" s="11">
        <v>0.15209125990302799</v>
      </c>
    </row>
    <row r="17" spans="2:9" ht="29" x14ac:dyDescent="0.35">
      <c r="B17" s="14" t="s">
        <v>36</v>
      </c>
      <c r="C17" s="11">
        <v>2.0279174192605501E-2</v>
      </c>
      <c r="D17" s="11">
        <v>1.2325005749954199E-2</v>
      </c>
      <c r="E17" s="11">
        <v>3.9349022019176803E-2</v>
      </c>
      <c r="F17" s="11">
        <v>1.8387021030456401E-2</v>
      </c>
      <c r="G17" s="11">
        <v>1.3611014607770699E-2</v>
      </c>
      <c r="H17" s="11">
        <v>5.7105900687141201E-3</v>
      </c>
      <c r="I17" s="11">
        <v>2.14839662209994E-2</v>
      </c>
    </row>
    <row r="18" spans="2:9" x14ac:dyDescent="0.35">
      <c r="B18" s="14" t="s">
        <v>24</v>
      </c>
      <c r="C18" s="12">
        <v>3.4995432099808203E-2</v>
      </c>
      <c r="D18" s="12">
        <v>2.2347996539202102E-2</v>
      </c>
      <c r="E18" s="12">
        <v>3.7981935450776001E-2</v>
      </c>
      <c r="F18" s="12">
        <v>3.4529189843136597E-2</v>
      </c>
      <c r="G18" s="12">
        <v>1.31805433324103E-2</v>
      </c>
      <c r="H18" s="12">
        <v>1.63386166700717E-2</v>
      </c>
      <c r="I18" s="12">
        <v>6.7049069972402994E-2</v>
      </c>
    </row>
    <row r="19" spans="2:9" x14ac:dyDescent="0.35">
      <c r="B19" s="15"/>
    </row>
    <row r="20" spans="2:9" x14ac:dyDescent="0.35">
      <c r="B20" t="s">
        <v>27</v>
      </c>
    </row>
    <row r="21" spans="2:9" x14ac:dyDescent="0.35">
      <c r="B21" t="s">
        <v>28</v>
      </c>
    </row>
    <row r="23" spans="2:9" x14ac:dyDescent="0.35">
      <c r="B23"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268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4073</v>
      </c>
      <c r="D7" s="6">
        <v>753</v>
      </c>
      <c r="E7" s="6">
        <v>824</v>
      </c>
      <c r="F7" s="6">
        <v>822</v>
      </c>
      <c r="G7" s="6">
        <v>519</v>
      </c>
      <c r="H7" s="6">
        <v>338</v>
      </c>
      <c r="I7" s="6">
        <v>817</v>
      </c>
    </row>
    <row r="8" spans="2:10" ht="30" customHeight="1" x14ac:dyDescent="0.35">
      <c r="B8" s="7" t="s">
        <v>18</v>
      </c>
      <c r="C8" s="7">
        <v>4060</v>
      </c>
      <c r="D8" s="7">
        <v>742</v>
      </c>
      <c r="E8" s="7">
        <v>807</v>
      </c>
      <c r="F8" s="7">
        <v>799</v>
      </c>
      <c r="G8" s="7">
        <v>547</v>
      </c>
      <c r="H8" s="7">
        <v>340</v>
      </c>
      <c r="I8" s="7">
        <v>824</v>
      </c>
    </row>
    <row r="9" spans="2:10" x14ac:dyDescent="0.35">
      <c r="B9" s="14" t="s">
        <v>259</v>
      </c>
      <c r="C9" s="11">
        <v>5.2966890879781001E-2</v>
      </c>
      <c r="D9" s="11">
        <v>7.5224316831789201E-3</v>
      </c>
      <c r="E9" s="11">
        <v>1.6942435454941101E-2</v>
      </c>
      <c r="F9" s="11">
        <v>2.9645210452450901E-2</v>
      </c>
      <c r="G9" s="11">
        <v>0.28043821767321803</v>
      </c>
      <c r="H9" s="11">
        <v>0</v>
      </c>
      <c r="I9" s="11">
        <v>2.2634657801519301E-2</v>
      </c>
    </row>
    <row r="10" spans="2:10" x14ac:dyDescent="0.35">
      <c r="B10" s="14" t="s">
        <v>260</v>
      </c>
      <c r="C10" s="11">
        <v>0.115215050096715</v>
      </c>
      <c r="D10" s="11">
        <v>4.7655349373649999E-2</v>
      </c>
      <c r="E10" s="11">
        <v>8.3965224265656002E-2</v>
      </c>
      <c r="F10" s="11">
        <v>0.14548094741606499</v>
      </c>
      <c r="G10" s="11">
        <v>0.30844984093932598</v>
      </c>
      <c r="H10" s="11">
        <v>1.20089766027774E-2</v>
      </c>
      <c r="I10" s="11">
        <v>9.1644015708300802E-2</v>
      </c>
    </row>
    <row r="11" spans="2:10" x14ac:dyDescent="0.35">
      <c r="B11" s="14" t="s">
        <v>261</v>
      </c>
      <c r="C11" s="11">
        <v>0.220391529354554</v>
      </c>
      <c r="D11" s="11">
        <v>0.239944324730406</v>
      </c>
      <c r="E11" s="11">
        <v>0.221123618731422</v>
      </c>
      <c r="F11" s="11">
        <v>0.240851063862321</v>
      </c>
      <c r="G11" s="11">
        <v>0.18775587107547201</v>
      </c>
      <c r="H11" s="11">
        <v>8.2864447989451806E-2</v>
      </c>
      <c r="I11" s="11">
        <v>0.26069591445769003</v>
      </c>
    </row>
    <row r="12" spans="2:10" x14ac:dyDescent="0.35">
      <c r="B12" s="14" t="s">
        <v>262</v>
      </c>
      <c r="C12" s="11">
        <v>0.40451227722177202</v>
      </c>
      <c r="D12" s="11">
        <v>0.55493449512724902</v>
      </c>
      <c r="E12" s="11">
        <v>0.38949620120038098</v>
      </c>
      <c r="F12" s="11">
        <v>0.30575866016855202</v>
      </c>
      <c r="G12" s="11">
        <v>0.14408784100886801</v>
      </c>
      <c r="H12" s="11">
        <v>0.81162833561290204</v>
      </c>
      <c r="I12" s="11">
        <v>0.38426932392195701</v>
      </c>
    </row>
    <row r="13" spans="2:10" x14ac:dyDescent="0.35">
      <c r="B13" s="14" t="s">
        <v>113</v>
      </c>
      <c r="C13" s="11">
        <v>0.20691425244717801</v>
      </c>
      <c r="D13" s="11">
        <v>0.14994339908551599</v>
      </c>
      <c r="E13" s="11">
        <v>0.28847252034760001</v>
      </c>
      <c r="F13" s="11">
        <v>0.27826411810061202</v>
      </c>
      <c r="G13" s="11">
        <v>7.9268229303116097E-2</v>
      </c>
      <c r="H13" s="11">
        <v>9.3498239794868196E-2</v>
      </c>
      <c r="I13" s="11">
        <v>0.24075608811053301</v>
      </c>
    </row>
    <row r="14" spans="2:10" x14ac:dyDescent="0.35">
      <c r="B14" s="14" t="s">
        <v>263</v>
      </c>
      <c r="C14" s="17">
        <v>0.168181940976496</v>
      </c>
      <c r="D14" s="17">
        <v>5.5177781056828898E-2</v>
      </c>
      <c r="E14" s="17">
        <v>0.100907659720597</v>
      </c>
      <c r="F14" s="17">
        <v>0.17512615786851499</v>
      </c>
      <c r="G14" s="17">
        <v>0.58888805861254401</v>
      </c>
      <c r="H14" s="17">
        <v>1.20089766027774E-2</v>
      </c>
      <c r="I14" s="17">
        <v>0.11427867350982</v>
      </c>
    </row>
    <row r="15" spans="2:10" x14ac:dyDescent="0.35">
      <c r="B15" s="14" t="s">
        <v>264</v>
      </c>
      <c r="C15" s="17">
        <v>0.62490380657632605</v>
      </c>
      <c r="D15" s="17">
        <v>0.79487881985765496</v>
      </c>
      <c r="E15" s="17">
        <v>0.61061981993180303</v>
      </c>
      <c r="F15" s="17">
        <v>0.54660972403087205</v>
      </c>
      <c r="G15" s="17">
        <v>0.33184371208433999</v>
      </c>
      <c r="H15" s="17">
        <v>0.89449278360235396</v>
      </c>
      <c r="I15" s="17">
        <v>0.64496523837964703</v>
      </c>
    </row>
    <row r="16" spans="2:10" x14ac:dyDescent="0.35">
      <c r="B16" s="14" t="s">
        <v>217</v>
      </c>
      <c r="C16" s="18">
        <v>-0.45672186559982902</v>
      </c>
      <c r="D16" s="18">
        <v>-0.73970103880082605</v>
      </c>
      <c r="E16" s="18">
        <v>-0.50971216021120602</v>
      </c>
      <c r="F16" s="18">
        <v>-0.371483566162357</v>
      </c>
      <c r="G16" s="18">
        <v>0.25704434652820501</v>
      </c>
      <c r="H16" s="18">
        <v>-0.88248380699957696</v>
      </c>
      <c r="I16" s="18">
        <v>-0.53068656486982702</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B2:J21"/>
  <sheetViews>
    <sheetView showGridLines="0" workbookViewId="0">
      <pane xSplit="2" topLeftCell="C1" activePane="topRight" state="frozen"/>
      <selection activeCell="L6" sqref="L6"/>
      <selection pane="topRight" activeCell="A2" sqref="A2"/>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269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4112</v>
      </c>
      <c r="D7" s="6">
        <v>761</v>
      </c>
      <c r="E7" s="6">
        <v>830</v>
      </c>
      <c r="F7" s="6">
        <v>829</v>
      </c>
      <c r="G7" s="6">
        <v>522</v>
      </c>
      <c r="H7" s="6">
        <v>339</v>
      </c>
      <c r="I7" s="6">
        <v>831</v>
      </c>
    </row>
    <row r="8" spans="2:10" ht="30" customHeight="1" x14ac:dyDescent="0.35">
      <c r="B8" s="7" t="s">
        <v>18</v>
      </c>
      <c r="C8" s="7">
        <v>4098</v>
      </c>
      <c r="D8" s="7">
        <v>752</v>
      </c>
      <c r="E8" s="7">
        <v>813</v>
      </c>
      <c r="F8" s="7">
        <v>803</v>
      </c>
      <c r="G8" s="7">
        <v>548</v>
      </c>
      <c r="H8" s="7">
        <v>341</v>
      </c>
      <c r="I8" s="7">
        <v>840</v>
      </c>
    </row>
    <row r="9" spans="2:10" x14ac:dyDescent="0.35">
      <c r="B9" s="14" t="s">
        <v>259</v>
      </c>
      <c r="C9" s="11">
        <v>4.9962349221887997E-2</v>
      </c>
      <c r="D9" s="11">
        <v>4.4620798989173996E-3</v>
      </c>
      <c r="E9" s="11">
        <v>1.7670128261398198E-2</v>
      </c>
      <c r="F9" s="11">
        <v>1.93420100359235E-2</v>
      </c>
      <c r="G9" s="11">
        <v>0.28360454513253502</v>
      </c>
      <c r="H9" s="11">
        <v>0</v>
      </c>
      <c r="I9" s="11">
        <v>1.8949928091678399E-2</v>
      </c>
    </row>
    <row r="10" spans="2:10" x14ac:dyDescent="0.35">
      <c r="B10" s="14" t="s">
        <v>260</v>
      </c>
      <c r="C10" s="11">
        <v>9.8084926875099496E-2</v>
      </c>
      <c r="D10" s="11">
        <v>5.1078721007588798E-2</v>
      </c>
      <c r="E10" s="11">
        <v>5.33933371100902E-2</v>
      </c>
      <c r="F10" s="11">
        <v>0.13360430106010199</v>
      </c>
      <c r="G10" s="11">
        <v>0.25663003353976199</v>
      </c>
      <c r="H10" s="11">
        <v>1.7814258658908001E-2</v>
      </c>
      <c r="I10" s="11">
        <v>7.8495749455607403E-2</v>
      </c>
    </row>
    <row r="11" spans="2:10" x14ac:dyDescent="0.35">
      <c r="B11" s="14" t="s">
        <v>261</v>
      </c>
      <c r="C11" s="11">
        <v>0.20349772047061901</v>
      </c>
      <c r="D11" s="11">
        <v>0.18851603582232099</v>
      </c>
      <c r="E11" s="11">
        <v>0.19048818305343199</v>
      </c>
      <c r="F11" s="11">
        <v>0.22972249835797101</v>
      </c>
      <c r="G11" s="11">
        <v>0.21019132320353301</v>
      </c>
      <c r="H11" s="11">
        <v>7.6596067378416594E-2</v>
      </c>
      <c r="I11" s="11">
        <v>0.25153844230306599</v>
      </c>
    </row>
    <row r="12" spans="2:10" x14ac:dyDescent="0.35">
      <c r="B12" s="14" t="s">
        <v>262</v>
      </c>
      <c r="C12" s="11">
        <v>0.43123405737641701</v>
      </c>
      <c r="D12" s="11">
        <v>0.59060146760147703</v>
      </c>
      <c r="E12" s="11">
        <v>0.43126801299249401</v>
      </c>
      <c r="F12" s="11">
        <v>0.331850617258866</v>
      </c>
      <c r="G12" s="11">
        <v>0.16951567669566001</v>
      </c>
      <c r="H12" s="11">
        <v>0.80885062433672295</v>
      </c>
      <c r="I12" s="11">
        <v>0.40124320389594198</v>
      </c>
    </row>
    <row r="13" spans="2:10" x14ac:dyDescent="0.35">
      <c r="B13" s="14" t="s">
        <v>113</v>
      </c>
      <c r="C13" s="11">
        <v>0.217220946055976</v>
      </c>
      <c r="D13" s="11">
        <v>0.165341695669696</v>
      </c>
      <c r="E13" s="11">
        <v>0.30718033858258498</v>
      </c>
      <c r="F13" s="11">
        <v>0.285480573287137</v>
      </c>
      <c r="G13" s="11">
        <v>8.0058421428509496E-2</v>
      </c>
      <c r="H13" s="11">
        <v>9.6739049625952603E-2</v>
      </c>
      <c r="I13" s="11">
        <v>0.249772676253707</v>
      </c>
    </row>
    <row r="14" spans="2:10" x14ac:dyDescent="0.35">
      <c r="B14" s="14" t="s">
        <v>263</v>
      </c>
      <c r="C14" s="17">
        <v>0.14804727609698801</v>
      </c>
      <c r="D14" s="17">
        <v>5.5540800906506198E-2</v>
      </c>
      <c r="E14" s="17">
        <v>7.1063465371488402E-2</v>
      </c>
      <c r="F14" s="17">
        <v>0.15294631109602599</v>
      </c>
      <c r="G14" s="17">
        <v>0.54023457867229796</v>
      </c>
      <c r="H14" s="17">
        <v>1.7814258658908001E-2</v>
      </c>
      <c r="I14" s="17">
        <v>9.7445677547285794E-2</v>
      </c>
    </row>
    <row r="15" spans="2:10" x14ac:dyDescent="0.35">
      <c r="B15" s="14" t="s">
        <v>264</v>
      </c>
      <c r="C15" s="17">
        <v>0.63473177784703705</v>
      </c>
      <c r="D15" s="17">
        <v>0.77911750342379804</v>
      </c>
      <c r="E15" s="17">
        <v>0.62175619604592602</v>
      </c>
      <c r="F15" s="17">
        <v>0.56157311561683698</v>
      </c>
      <c r="G15" s="17">
        <v>0.37970699989919299</v>
      </c>
      <c r="H15" s="17">
        <v>0.88544669171513901</v>
      </c>
      <c r="I15" s="17">
        <v>0.65278164619900703</v>
      </c>
    </row>
    <row r="16" spans="2:10" x14ac:dyDescent="0.35">
      <c r="B16" s="14" t="s">
        <v>217</v>
      </c>
      <c r="C16" s="18">
        <v>-0.48668450175004901</v>
      </c>
      <c r="D16" s="18">
        <v>-0.723576702517292</v>
      </c>
      <c r="E16" s="18">
        <v>-0.55069273067443802</v>
      </c>
      <c r="F16" s="18">
        <v>-0.40862680452081102</v>
      </c>
      <c r="G16" s="18">
        <v>0.160527578773105</v>
      </c>
      <c r="H16" s="18">
        <v>-0.86763243305623095</v>
      </c>
      <c r="I16" s="18">
        <v>-0.55533596865172197</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1.25" customHeight="1" x14ac:dyDescent="0.35">
      <c r="D2" s="37" t="s">
        <v>270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3342</v>
      </c>
      <c r="D7" s="6">
        <v>637</v>
      </c>
      <c r="E7" s="6">
        <v>660</v>
      </c>
      <c r="F7" s="6">
        <v>656</v>
      </c>
      <c r="G7" s="6">
        <v>386</v>
      </c>
      <c r="H7" s="6">
        <v>305</v>
      </c>
      <c r="I7" s="6">
        <v>698</v>
      </c>
    </row>
    <row r="8" spans="2:10" ht="30" customHeight="1" x14ac:dyDescent="0.35">
      <c r="B8" s="7" t="s">
        <v>18</v>
      </c>
      <c r="C8" s="7">
        <v>3340</v>
      </c>
      <c r="D8" s="7">
        <v>626</v>
      </c>
      <c r="E8" s="7">
        <v>645</v>
      </c>
      <c r="F8" s="7">
        <v>635</v>
      </c>
      <c r="G8" s="7">
        <v>416</v>
      </c>
      <c r="H8" s="7">
        <v>309</v>
      </c>
      <c r="I8" s="7">
        <v>708</v>
      </c>
    </row>
    <row r="9" spans="2:10" x14ac:dyDescent="0.35">
      <c r="B9" s="14" t="s">
        <v>259</v>
      </c>
      <c r="C9" s="11">
        <v>0.10454083722503001</v>
      </c>
      <c r="D9" s="11">
        <v>4.4546598594191703E-2</v>
      </c>
      <c r="E9" s="11">
        <v>9.5175673310711903E-2</v>
      </c>
      <c r="F9" s="11">
        <v>0.10044315198074399</v>
      </c>
      <c r="G9" s="11">
        <v>0.36725921522739402</v>
      </c>
      <c r="H9" s="11">
        <v>2.7516766847906899E-2</v>
      </c>
      <c r="I9" s="11">
        <v>4.90247003813798E-2</v>
      </c>
    </row>
    <row r="10" spans="2:10" x14ac:dyDescent="0.35">
      <c r="B10" s="14" t="s">
        <v>260</v>
      </c>
      <c r="C10" s="11">
        <v>0.228940289591196</v>
      </c>
      <c r="D10" s="11">
        <v>0.150808170362736</v>
      </c>
      <c r="E10" s="11">
        <v>0.28239919366606703</v>
      </c>
      <c r="F10" s="11">
        <v>0.27287235933821502</v>
      </c>
      <c r="G10" s="11">
        <v>0.35157478912155798</v>
      </c>
      <c r="H10" s="11">
        <v>6.8985895423047103E-2</v>
      </c>
      <c r="I10" s="11">
        <v>0.207564405865623</v>
      </c>
    </row>
    <row r="11" spans="2:10" x14ac:dyDescent="0.35">
      <c r="B11" s="14" t="s">
        <v>261</v>
      </c>
      <c r="C11" s="11">
        <v>0.217718022620425</v>
      </c>
      <c r="D11" s="11">
        <v>0.233369906358946</v>
      </c>
      <c r="E11" s="11">
        <v>0.22551215626590801</v>
      </c>
      <c r="F11" s="11">
        <v>0.237356765795744</v>
      </c>
      <c r="G11" s="11">
        <v>0.116968887274549</v>
      </c>
      <c r="H11" s="11">
        <v>0.17764899724078001</v>
      </c>
      <c r="I11" s="11">
        <v>0.255818716949195</v>
      </c>
    </row>
    <row r="12" spans="2:10" x14ac:dyDescent="0.35">
      <c r="B12" s="14" t="s">
        <v>262</v>
      </c>
      <c r="C12" s="11">
        <v>0.32995444558310599</v>
      </c>
      <c r="D12" s="11">
        <v>0.47307367074274498</v>
      </c>
      <c r="E12" s="11">
        <v>0.27585263380133901</v>
      </c>
      <c r="F12" s="11">
        <v>0.26061585767510598</v>
      </c>
      <c r="G12" s="11">
        <v>0.11310344360121</v>
      </c>
      <c r="H12" s="11">
        <v>0.65936691497593203</v>
      </c>
      <c r="I12" s="11">
        <v>0.29871931985670203</v>
      </c>
    </row>
    <row r="13" spans="2:10" x14ac:dyDescent="0.35">
      <c r="B13" s="14" t="s">
        <v>113</v>
      </c>
      <c r="C13" s="11">
        <v>0.118846404980243</v>
      </c>
      <c r="D13" s="11">
        <v>9.8201653941381598E-2</v>
      </c>
      <c r="E13" s="11">
        <v>0.121060342955974</v>
      </c>
      <c r="F13" s="11">
        <v>0.12871186521019001</v>
      </c>
      <c r="G13" s="11">
        <v>5.1093664775288997E-2</v>
      </c>
      <c r="H13" s="11">
        <v>6.64814255123342E-2</v>
      </c>
      <c r="I13" s="11">
        <v>0.18887285694709899</v>
      </c>
    </row>
    <row r="14" spans="2:10" x14ac:dyDescent="0.35">
      <c r="B14" s="14" t="s">
        <v>263</v>
      </c>
      <c r="C14" s="17">
        <v>0.33348112681622599</v>
      </c>
      <c r="D14" s="17">
        <v>0.19535476895692799</v>
      </c>
      <c r="E14" s="17">
        <v>0.377574866976779</v>
      </c>
      <c r="F14" s="17">
        <v>0.37331551131895901</v>
      </c>
      <c r="G14" s="17">
        <v>0.71883400434895195</v>
      </c>
      <c r="H14" s="17">
        <v>9.6502662270954095E-2</v>
      </c>
      <c r="I14" s="17">
        <v>0.25658910624700298</v>
      </c>
    </row>
    <row r="15" spans="2:10" x14ac:dyDescent="0.35">
      <c r="B15" s="14" t="s">
        <v>264</v>
      </c>
      <c r="C15" s="17">
        <v>0.54767246820353099</v>
      </c>
      <c r="D15" s="17">
        <v>0.70644357710169003</v>
      </c>
      <c r="E15" s="17">
        <v>0.50136479006724699</v>
      </c>
      <c r="F15" s="17">
        <v>0.49797262347084997</v>
      </c>
      <c r="G15" s="17">
        <v>0.23007233087575901</v>
      </c>
      <c r="H15" s="17">
        <v>0.83701591221671201</v>
      </c>
      <c r="I15" s="17">
        <v>0.55453803680589697</v>
      </c>
    </row>
    <row r="16" spans="2:10" x14ac:dyDescent="0.35">
      <c r="B16" s="14" t="s">
        <v>217</v>
      </c>
      <c r="C16" s="18">
        <v>-0.214191341387305</v>
      </c>
      <c r="D16" s="18">
        <v>-0.51108880814476298</v>
      </c>
      <c r="E16" s="18">
        <v>-0.123789923090468</v>
      </c>
      <c r="F16" s="18">
        <v>-0.124657112151891</v>
      </c>
      <c r="G16" s="18">
        <v>0.48876167347319399</v>
      </c>
      <c r="H16" s="18">
        <v>-0.74051324994575796</v>
      </c>
      <c r="I16" s="18">
        <v>-0.29794893055889399</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7.5" customHeight="1" x14ac:dyDescent="0.35">
      <c r="D2" s="37" t="s">
        <v>271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4005</v>
      </c>
      <c r="D7" s="6">
        <v>754</v>
      </c>
      <c r="E7" s="6">
        <v>808</v>
      </c>
      <c r="F7" s="6">
        <v>806</v>
      </c>
      <c r="G7" s="6">
        <v>490</v>
      </c>
      <c r="H7" s="6">
        <v>337</v>
      </c>
      <c r="I7" s="6">
        <v>810</v>
      </c>
    </row>
    <row r="8" spans="2:10" ht="30" customHeight="1" x14ac:dyDescent="0.35">
      <c r="B8" s="7" t="s">
        <v>18</v>
      </c>
      <c r="C8" s="7">
        <v>3986</v>
      </c>
      <c r="D8" s="7">
        <v>745</v>
      </c>
      <c r="E8" s="7">
        <v>789</v>
      </c>
      <c r="F8" s="7">
        <v>781</v>
      </c>
      <c r="G8" s="7">
        <v>517</v>
      </c>
      <c r="H8" s="7">
        <v>339</v>
      </c>
      <c r="I8" s="7">
        <v>815</v>
      </c>
    </row>
    <row r="9" spans="2:10" x14ac:dyDescent="0.35">
      <c r="B9" s="14" t="s">
        <v>259</v>
      </c>
      <c r="C9" s="11">
        <v>5.46861696790669E-2</v>
      </c>
      <c r="D9" s="11">
        <v>1.2400620598147999E-2</v>
      </c>
      <c r="E9" s="11">
        <v>1.19546748998681E-2</v>
      </c>
      <c r="F9" s="11">
        <v>3.12906830173387E-2</v>
      </c>
      <c r="G9" s="11">
        <v>0.30037040977555401</v>
      </c>
      <c r="H9" s="11">
        <v>8.1312203899445105E-3</v>
      </c>
      <c r="I9" s="11">
        <v>2.04854267279444E-2</v>
      </c>
    </row>
    <row r="10" spans="2:10" x14ac:dyDescent="0.35">
      <c r="B10" s="14" t="s">
        <v>260</v>
      </c>
      <c r="C10" s="11">
        <v>0.11255371431990401</v>
      </c>
      <c r="D10" s="11">
        <v>4.9756805224959899E-2</v>
      </c>
      <c r="E10" s="11">
        <v>8.1886702921737095E-2</v>
      </c>
      <c r="F10" s="11">
        <v>0.148714496729655</v>
      </c>
      <c r="G10" s="11">
        <v>0.27266341198667698</v>
      </c>
      <c r="H10" s="11">
        <v>1.97887354537758E-2</v>
      </c>
      <c r="I10" s="11">
        <v>0.101874080821218</v>
      </c>
    </row>
    <row r="11" spans="2:10" x14ac:dyDescent="0.35">
      <c r="B11" s="14" t="s">
        <v>261</v>
      </c>
      <c r="C11" s="11">
        <v>0.211173325190218</v>
      </c>
      <c r="D11" s="11">
        <v>0.211963198207616</v>
      </c>
      <c r="E11" s="11">
        <v>0.190068043303736</v>
      </c>
      <c r="F11" s="11">
        <v>0.243651314099851</v>
      </c>
      <c r="G11" s="11">
        <v>0.18291648421081999</v>
      </c>
      <c r="H11" s="11">
        <v>0.100568580376347</v>
      </c>
      <c r="I11" s="11">
        <v>0.26370486644500402</v>
      </c>
    </row>
    <row r="12" spans="2:10" x14ac:dyDescent="0.35">
      <c r="B12" s="14" t="s">
        <v>262</v>
      </c>
      <c r="C12" s="11">
        <v>0.400551157074514</v>
      </c>
      <c r="D12" s="11">
        <v>0.56116583401008802</v>
      </c>
      <c r="E12" s="11">
        <v>0.38777096373174502</v>
      </c>
      <c r="F12" s="11">
        <v>0.29222627840672</v>
      </c>
      <c r="G12" s="11">
        <v>0.143858992332806</v>
      </c>
      <c r="H12" s="11">
        <v>0.78106899534881302</v>
      </c>
      <c r="I12" s="11">
        <v>0.37474232996812901</v>
      </c>
    </row>
    <row r="13" spans="2:10" x14ac:dyDescent="0.35">
      <c r="B13" s="14" t="s">
        <v>113</v>
      </c>
      <c r="C13" s="11">
        <v>0.22103563373629601</v>
      </c>
      <c r="D13" s="11">
        <v>0.164713541959188</v>
      </c>
      <c r="E13" s="11">
        <v>0.32831961514291402</v>
      </c>
      <c r="F13" s="11">
        <v>0.284117227746436</v>
      </c>
      <c r="G13" s="11">
        <v>0.100190701694143</v>
      </c>
      <c r="H13" s="11">
        <v>9.0442468431119402E-2</v>
      </c>
      <c r="I13" s="11">
        <v>0.23919329603770401</v>
      </c>
    </row>
    <row r="14" spans="2:10" x14ac:dyDescent="0.35">
      <c r="B14" s="14" t="s">
        <v>263</v>
      </c>
      <c r="C14" s="17">
        <v>0.167239883998971</v>
      </c>
      <c r="D14" s="17">
        <v>6.2157425823107897E-2</v>
      </c>
      <c r="E14" s="17">
        <v>9.3841377821605204E-2</v>
      </c>
      <c r="F14" s="17">
        <v>0.18000517974699401</v>
      </c>
      <c r="G14" s="17">
        <v>0.57303382176223105</v>
      </c>
      <c r="H14" s="17">
        <v>2.7919955843720302E-2</v>
      </c>
      <c r="I14" s="17">
        <v>0.122359507549163</v>
      </c>
    </row>
    <row r="15" spans="2:10" x14ac:dyDescent="0.35">
      <c r="B15" s="14" t="s">
        <v>264</v>
      </c>
      <c r="C15" s="17">
        <v>0.61172448226473197</v>
      </c>
      <c r="D15" s="17">
        <v>0.77312903221770402</v>
      </c>
      <c r="E15" s="17">
        <v>0.57783900703548097</v>
      </c>
      <c r="F15" s="17">
        <v>0.53587759250657097</v>
      </c>
      <c r="G15" s="17">
        <v>0.32677547654362599</v>
      </c>
      <c r="H15" s="17">
        <v>0.88163757572515999</v>
      </c>
      <c r="I15" s="17">
        <v>0.63844719641313297</v>
      </c>
    </row>
    <row r="16" spans="2:10" x14ac:dyDescent="0.35">
      <c r="B16" s="14" t="s">
        <v>217</v>
      </c>
      <c r="C16" s="18">
        <v>-0.44448459826576098</v>
      </c>
      <c r="D16" s="18">
        <v>-0.710971606394596</v>
      </c>
      <c r="E16" s="18">
        <v>-0.48399762921387601</v>
      </c>
      <c r="F16" s="18">
        <v>-0.35587241275957698</v>
      </c>
      <c r="G16" s="18">
        <v>0.24625834521860501</v>
      </c>
      <c r="H16" s="18">
        <v>-0.85371761988144002</v>
      </c>
      <c r="I16" s="18">
        <v>-0.51608768886397005</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B2:J21"/>
  <sheetViews>
    <sheetView showGridLines="0" workbookViewId="0">
      <pane xSplit="2" topLeftCell="C1" activePane="topRight" state="frozen"/>
      <selection activeCell="L6" sqref="L6"/>
      <selection pane="topRight" activeCell="M22" sqref="M22"/>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272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3846</v>
      </c>
      <c r="D7" s="6">
        <v>711</v>
      </c>
      <c r="E7" s="6">
        <v>789</v>
      </c>
      <c r="F7" s="6">
        <v>760</v>
      </c>
      <c r="G7" s="6">
        <v>475</v>
      </c>
      <c r="H7" s="6">
        <v>326</v>
      </c>
      <c r="I7" s="6">
        <v>785</v>
      </c>
    </row>
    <row r="8" spans="2:10" ht="30" customHeight="1" x14ac:dyDescent="0.35">
      <c r="B8" s="7" t="s">
        <v>18</v>
      </c>
      <c r="C8" s="7">
        <v>3827</v>
      </c>
      <c r="D8" s="7">
        <v>699</v>
      </c>
      <c r="E8" s="7">
        <v>774</v>
      </c>
      <c r="F8" s="7">
        <v>738</v>
      </c>
      <c r="G8" s="7">
        <v>496</v>
      </c>
      <c r="H8" s="7">
        <v>328</v>
      </c>
      <c r="I8" s="7">
        <v>792</v>
      </c>
    </row>
    <row r="9" spans="2:10" x14ac:dyDescent="0.35">
      <c r="B9" s="14" t="s">
        <v>259</v>
      </c>
      <c r="C9" s="11">
        <v>8.7991000007727596E-2</v>
      </c>
      <c r="D9" s="11">
        <v>3.85953880299513E-2</v>
      </c>
      <c r="E9" s="11">
        <v>5.3239774826285099E-2</v>
      </c>
      <c r="F9" s="11">
        <v>9.2875090593988505E-2</v>
      </c>
      <c r="G9" s="11">
        <v>0.31628442849906602</v>
      </c>
      <c r="H9" s="11">
        <v>1.2386139009515001E-2</v>
      </c>
      <c r="I9" s="11">
        <v>4.9242566975646697E-2</v>
      </c>
    </row>
    <row r="10" spans="2:10" x14ac:dyDescent="0.35">
      <c r="B10" s="14" t="s">
        <v>260</v>
      </c>
      <c r="C10" s="11">
        <v>0.152896807142168</v>
      </c>
      <c r="D10" s="11">
        <v>7.7902123997207195E-2</v>
      </c>
      <c r="E10" s="11">
        <v>0.15898933549826599</v>
      </c>
      <c r="F10" s="11">
        <v>0.19563169018058299</v>
      </c>
      <c r="G10" s="11">
        <v>0.30400526776129699</v>
      </c>
      <c r="H10" s="11">
        <v>3.3102937452911201E-2</v>
      </c>
      <c r="I10" s="11">
        <v>0.12824109532618899</v>
      </c>
    </row>
    <row r="11" spans="2:10" x14ac:dyDescent="0.35">
      <c r="B11" s="14" t="s">
        <v>261</v>
      </c>
      <c r="C11" s="11">
        <v>0.21167399967780501</v>
      </c>
      <c r="D11" s="11">
        <v>0.237458364713968</v>
      </c>
      <c r="E11" s="11">
        <v>0.21931580068203399</v>
      </c>
      <c r="F11" s="11">
        <v>0.224074365476336</v>
      </c>
      <c r="G11" s="11">
        <v>0.162197535704632</v>
      </c>
      <c r="H11" s="11">
        <v>0.109962004177343</v>
      </c>
      <c r="I11" s="11">
        <v>0.24298607328115701</v>
      </c>
    </row>
    <row r="12" spans="2:10" x14ac:dyDescent="0.35">
      <c r="B12" s="14" t="s">
        <v>262</v>
      </c>
      <c r="C12" s="11">
        <v>0.41966618917112603</v>
      </c>
      <c r="D12" s="11">
        <v>0.55729957545660203</v>
      </c>
      <c r="E12" s="11">
        <v>0.44522088846866398</v>
      </c>
      <c r="F12" s="11">
        <v>0.32336191708621598</v>
      </c>
      <c r="G12" s="11">
        <v>0.15690512441865001</v>
      </c>
      <c r="H12" s="11">
        <v>0.77740043084134802</v>
      </c>
      <c r="I12" s="11">
        <v>0.37945316602673701</v>
      </c>
    </row>
    <row r="13" spans="2:10" x14ac:dyDescent="0.35">
      <c r="B13" s="14" t="s">
        <v>113</v>
      </c>
      <c r="C13" s="11">
        <v>0.127772004001172</v>
      </c>
      <c r="D13" s="11">
        <v>8.8744547802271895E-2</v>
      </c>
      <c r="E13" s="11">
        <v>0.12323420052475099</v>
      </c>
      <c r="F13" s="11">
        <v>0.16405693666287599</v>
      </c>
      <c r="G13" s="11">
        <v>6.0607643616355497E-2</v>
      </c>
      <c r="H13" s="11">
        <v>6.7148488518882707E-2</v>
      </c>
      <c r="I13" s="11">
        <v>0.20007709839026999</v>
      </c>
    </row>
    <row r="14" spans="2:10" x14ac:dyDescent="0.35">
      <c r="B14" s="14" t="s">
        <v>263</v>
      </c>
      <c r="C14" s="17">
        <v>0.24088780714989599</v>
      </c>
      <c r="D14" s="17">
        <v>0.11649751202715899</v>
      </c>
      <c r="E14" s="17">
        <v>0.212229110324551</v>
      </c>
      <c r="F14" s="17">
        <v>0.28850678077457098</v>
      </c>
      <c r="G14" s="17">
        <v>0.62028969626036301</v>
      </c>
      <c r="H14" s="17">
        <v>4.5489076462426302E-2</v>
      </c>
      <c r="I14" s="17">
        <v>0.17748366230183599</v>
      </c>
    </row>
    <row r="15" spans="2:10" x14ac:dyDescent="0.35">
      <c r="B15" s="14" t="s">
        <v>264</v>
      </c>
      <c r="C15" s="17">
        <v>0.63134018884893195</v>
      </c>
      <c r="D15" s="17">
        <v>0.79475794017057</v>
      </c>
      <c r="E15" s="17">
        <v>0.66453668915069797</v>
      </c>
      <c r="F15" s="17">
        <v>0.54743628256255294</v>
      </c>
      <c r="G15" s="17">
        <v>0.31910266012328098</v>
      </c>
      <c r="H15" s="17">
        <v>0.88736243501869105</v>
      </c>
      <c r="I15" s="17">
        <v>0.62243923930789402</v>
      </c>
    </row>
    <row r="16" spans="2:10" x14ac:dyDescent="0.35">
      <c r="B16" s="14" t="s">
        <v>217</v>
      </c>
      <c r="C16" s="18">
        <v>-0.39045238169903601</v>
      </c>
      <c r="D16" s="18">
        <v>-0.67826042814341103</v>
      </c>
      <c r="E16" s="18">
        <v>-0.45230757882614703</v>
      </c>
      <c r="F16" s="18">
        <v>-0.25892950178798102</v>
      </c>
      <c r="G16" s="18">
        <v>0.30118703613708198</v>
      </c>
      <c r="H16" s="18">
        <v>-0.84187335855626499</v>
      </c>
      <c r="I16" s="18">
        <v>-0.44495557700605798</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dimension ref="B2:H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8" width="20.7265625" customWidth="1"/>
  </cols>
  <sheetData>
    <row r="2" spans="2:8" ht="40" customHeight="1" x14ac:dyDescent="0.35">
      <c r="D2" s="37" t="s">
        <v>285</v>
      </c>
      <c r="E2" s="31"/>
      <c r="F2" s="31"/>
      <c r="G2" s="31"/>
      <c r="H2" s="31"/>
    </row>
    <row r="6" spans="2:8" ht="81" customHeight="1" x14ac:dyDescent="0.35">
      <c r="B6" s="16" t="s">
        <v>13</v>
      </c>
      <c r="C6" s="16" t="s">
        <v>273</v>
      </c>
      <c r="D6" s="16" t="s">
        <v>274</v>
      </c>
      <c r="E6" s="16" t="s">
        <v>275</v>
      </c>
      <c r="F6" s="16" t="s">
        <v>276</v>
      </c>
      <c r="G6" s="16" t="s">
        <v>277</v>
      </c>
    </row>
    <row r="7" spans="2:8" x14ac:dyDescent="0.35">
      <c r="B7" s="14" t="s">
        <v>278</v>
      </c>
      <c r="C7" s="11">
        <v>0.36530510279943101</v>
      </c>
      <c r="D7" s="11">
        <v>0.214281768218504</v>
      </c>
      <c r="E7" s="11">
        <v>0.13038123699512599</v>
      </c>
      <c r="F7" s="11">
        <v>9.8288379224223593E-2</v>
      </c>
      <c r="G7" s="11">
        <v>6.9765056524746197E-2</v>
      </c>
    </row>
    <row r="8" spans="2:8" x14ac:dyDescent="0.35">
      <c r="B8" s="14" t="s">
        <v>279</v>
      </c>
      <c r="C8" s="11">
        <v>0.43607760352108399</v>
      </c>
      <c r="D8" s="11">
        <v>0.41180095818965501</v>
      </c>
      <c r="E8" s="11">
        <v>0.28867759998925402</v>
      </c>
      <c r="F8" s="11">
        <v>0.250058231439857</v>
      </c>
      <c r="G8" s="11">
        <v>0.124682317054489</v>
      </c>
    </row>
    <row r="9" spans="2:8" x14ac:dyDescent="0.35">
      <c r="B9" s="14" t="s">
        <v>280</v>
      </c>
      <c r="C9" s="11">
        <v>0.16040462015311099</v>
      </c>
      <c r="D9" s="11">
        <v>0.26691579351567302</v>
      </c>
      <c r="E9" s="11">
        <v>0.39261541701784702</v>
      </c>
      <c r="F9" s="11">
        <v>0.37705234830887502</v>
      </c>
      <c r="G9" s="11">
        <v>0.27191075766227402</v>
      </c>
    </row>
    <row r="10" spans="2:8" x14ac:dyDescent="0.35">
      <c r="B10" s="14" t="s">
        <v>281</v>
      </c>
      <c r="C10" s="11">
        <v>3.1073087912011299E-2</v>
      </c>
      <c r="D10" s="11">
        <v>7.2751175452052397E-2</v>
      </c>
      <c r="E10" s="11">
        <v>0.15099740681575</v>
      </c>
      <c r="F10" s="11">
        <v>0.19274266448982999</v>
      </c>
      <c r="G10" s="11">
        <v>0.30651688765451202</v>
      </c>
    </row>
    <row r="11" spans="2:8" x14ac:dyDescent="0.35">
      <c r="B11" s="14" t="s">
        <v>282</v>
      </c>
      <c r="C11" s="11">
        <v>7.1395856143621804E-3</v>
      </c>
      <c r="D11" s="11">
        <v>3.42503046241154E-2</v>
      </c>
      <c r="E11" s="11">
        <v>3.7328339182023003E-2</v>
      </c>
      <c r="F11" s="11">
        <v>8.1858376537214006E-2</v>
      </c>
      <c r="G11" s="11">
        <v>0.227124981103979</v>
      </c>
    </row>
    <row r="12" spans="2:8" x14ac:dyDescent="0.35">
      <c r="B12" s="19" t="s">
        <v>283</v>
      </c>
      <c r="C12" s="17">
        <v>0.801382706320516</v>
      </c>
      <c r="D12" s="17">
        <v>0.62608272640815898</v>
      </c>
      <c r="E12" s="17">
        <v>0.41905883698438001</v>
      </c>
      <c r="F12" s="17">
        <v>0.34834661066408101</v>
      </c>
      <c r="G12" s="17">
        <v>0.194447373579235</v>
      </c>
    </row>
    <row r="13" spans="2:8" x14ac:dyDescent="0.35">
      <c r="B13" s="19" t="s">
        <v>284</v>
      </c>
      <c r="C13" s="17">
        <v>3.8212673526373482E-2</v>
      </c>
      <c r="D13" s="17">
        <v>0.1070014800761678</v>
      </c>
      <c r="E13" s="17">
        <v>0.18832574599777299</v>
      </c>
      <c r="F13" s="17">
        <v>0.27460104102704397</v>
      </c>
      <c r="G13" s="17">
        <v>0.53364186875849096</v>
      </c>
    </row>
    <row r="14" spans="2:8" x14ac:dyDescent="0.35">
      <c r="B14" s="19" t="s">
        <v>217</v>
      </c>
      <c r="C14" s="18">
        <v>0.76317003279414253</v>
      </c>
      <c r="D14" s="18">
        <v>0.51908124633199115</v>
      </c>
      <c r="E14" s="18">
        <v>0.23073309098660702</v>
      </c>
      <c r="F14" s="18">
        <v>7.3745569637037045E-2</v>
      </c>
      <c r="G14" s="18">
        <v>-0.33919449517925593</v>
      </c>
    </row>
    <row r="15" spans="2:8" x14ac:dyDescent="0.35">
      <c r="B15" s="15"/>
      <c r="C15" s="15"/>
      <c r="D15" s="15"/>
      <c r="E15" s="15"/>
      <c r="F15" s="15"/>
      <c r="G15" s="15"/>
    </row>
    <row r="16" spans="2:8" x14ac:dyDescent="0.35">
      <c r="B16" t="s">
        <v>27</v>
      </c>
    </row>
    <row r="17" spans="2:2" x14ac:dyDescent="0.35">
      <c r="B17" t="s">
        <v>28</v>
      </c>
    </row>
    <row r="21" spans="2:2" x14ac:dyDescent="0.35">
      <c r="B21" s="4" t="str">
        <f>HYPERLINK("#'Contents'!A1", "Return to Contents")</f>
        <v>Return to Contents</v>
      </c>
    </row>
  </sheetData>
  <mergeCells count="1">
    <mergeCell ref="D2:H2"/>
  </mergeCells>
  <pageMargins left="0.7" right="0.7" top="0.75" bottom="0.75" header="0.3" footer="0.3"/>
  <pageSetup paperSize="9" orientation="portrait" horizontalDpi="300" verticalDpi="30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7.75" customHeight="1" x14ac:dyDescent="0.35">
      <c r="D2" s="37" t="s">
        <v>286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0.13038123699512599</v>
      </c>
      <c r="D9" s="11">
        <v>9.19304695356538E-2</v>
      </c>
      <c r="E9" s="11">
        <v>4.09231740072456E-2</v>
      </c>
      <c r="F9" s="11">
        <v>1.5169169663551699E-2</v>
      </c>
      <c r="G9" s="11">
        <v>0.458267626662062</v>
      </c>
      <c r="H9" s="11">
        <v>0.34945384518204498</v>
      </c>
      <c r="I9" s="11">
        <v>3.2564344871960103E-2</v>
      </c>
    </row>
    <row r="10" spans="2:10" x14ac:dyDescent="0.35">
      <c r="B10" s="14" t="s">
        <v>279</v>
      </c>
      <c r="C10" s="11">
        <v>0.28867759998925402</v>
      </c>
      <c r="D10" s="11">
        <v>0.35978443679128003</v>
      </c>
      <c r="E10" s="11">
        <v>0.31899029208195301</v>
      </c>
      <c r="F10" s="11">
        <v>0.12702581580285499</v>
      </c>
      <c r="G10" s="11">
        <v>0.389606618953661</v>
      </c>
      <c r="H10" s="11">
        <v>0.37840486470803503</v>
      </c>
      <c r="I10" s="11">
        <v>0.24101899735332299</v>
      </c>
    </row>
    <row r="11" spans="2:10" x14ac:dyDescent="0.35">
      <c r="B11" s="14" t="s">
        <v>280</v>
      </c>
      <c r="C11" s="11">
        <v>0.39261541701784702</v>
      </c>
      <c r="D11" s="11">
        <v>0.44969448163915599</v>
      </c>
      <c r="E11" s="11">
        <v>0.42889489112672502</v>
      </c>
      <c r="F11" s="11">
        <v>0.36711242229605701</v>
      </c>
      <c r="G11" s="11">
        <v>0.109850487323959</v>
      </c>
      <c r="H11" s="11">
        <v>0.24558538018513301</v>
      </c>
      <c r="I11" s="11">
        <v>0.59674499156336003</v>
      </c>
    </row>
    <row r="12" spans="2:10" x14ac:dyDescent="0.35">
      <c r="B12" s="14" t="s">
        <v>281</v>
      </c>
      <c r="C12" s="11">
        <v>0.15099740681575</v>
      </c>
      <c r="D12" s="11">
        <v>9.0838119716796298E-2</v>
      </c>
      <c r="E12" s="11">
        <v>0.18553580755667901</v>
      </c>
      <c r="F12" s="11">
        <v>0.369735345226198</v>
      </c>
      <c r="G12" s="11">
        <v>2.5107716425580798E-2</v>
      </c>
      <c r="H12" s="11">
        <v>2.4192287317751499E-2</v>
      </c>
      <c r="I12" s="11">
        <v>0.10580953476910999</v>
      </c>
    </row>
    <row r="13" spans="2:10" x14ac:dyDescent="0.35">
      <c r="B13" s="14" t="s">
        <v>282</v>
      </c>
      <c r="C13" s="11">
        <v>3.7328339182023003E-2</v>
      </c>
      <c r="D13" s="11">
        <v>7.7524923171134897E-3</v>
      </c>
      <c r="E13" s="11">
        <v>2.56558352273972E-2</v>
      </c>
      <c r="F13" s="11">
        <v>0.120957247011338</v>
      </c>
      <c r="G13" s="11">
        <v>1.7167550634737801E-2</v>
      </c>
      <c r="H13" s="11">
        <v>2.36362260703588E-3</v>
      </c>
      <c r="I13" s="11">
        <v>2.3862131442246599E-2</v>
      </c>
    </row>
    <row r="14" spans="2:10" x14ac:dyDescent="0.35">
      <c r="B14" s="14" t="s">
        <v>283</v>
      </c>
      <c r="C14" s="17">
        <v>0.41905883698438001</v>
      </c>
      <c r="D14" s="17">
        <v>0.45171490632693401</v>
      </c>
      <c r="E14" s="17">
        <v>0.359913466089198</v>
      </c>
      <c r="F14" s="17">
        <v>0.14219498546640699</v>
      </c>
      <c r="G14" s="17">
        <v>0.847874245615723</v>
      </c>
      <c r="H14" s="17">
        <v>0.72785870989007995</v>
      </c>
      <c r="I14" s="17">
        <v>0.27358334222528302</v>
      </c>
    </row>
    <row r="15" spans="2:10" x14ac:dyDescent="0.35">
      <c r="B15" s="14" t="s">
        <v>284</v>
      </c>
      <c r="C15" s="17">
        <v>0.18832574599777299</v>
      </c>
      <c r="D15" s="17">
        <v>9.8590612033909786E-2</v>
      </c>
      <c r="E15" s="17">
        <v>0.21119164278407621</v>
      </c>
      <c r="F15" s="17">
        <v>0.49069259223753603</v>
      </c>
      <c r="G15" s="17">
        <v>4.2275267060318603E-2</v>
      </c>
      <c r="H15" s="17">
        <v>2.6555909924787378E-2</v>
      </c>
      <c r="I15" s="17">
        <v>0.12967166621135659</v>
      </c>
    </row>
    <row r="16" spans="2:10" x14ac:dyDescent="0.35">
      <c r="B16" s="14" t="s">
        <v>217</v>
      </c>
      <c r="C16" s="18">
        <v>0.23073309098660702</v>
      </c>
      <c r="D16" s="18">
        <v>0.35312429429302422</v>
      </c>
      <c r="E16" s="18">
        <v>0.14872182330512179</v>
      </c>
      <c r="F16" s="18">
        <v>-0.34849760677112906</v>
      </c>
      <c r="G16" s="18">
        <v>0.80559897855540441</v>
      </c>
      <c r="H16" s="18">
        <v>0.70130279996529254</v>
      </c>
      <c r="I16" s="18">
        <v>0.14391167601392643</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9.25" customHeight="1" x14ac:dyDescent="0.35">
      <c r="D2" s="37" t="s">
        <v>287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0.214281768218504</v>
      </c>
      <c r="D9" s="11">
        <v>2.79549717792596E-2</v>
      </c>
      <c r="E9" s="11">
        <v>0.247506730686052</v>
      </c>
      <c r="F9" s="11">
        <v>0.40847890630456801</v>
      </c>
      <c r="G9" s="11">
        <v>0.48529383224846401</v>
      </c>
      <c r="H9" s="11">
        <v>0</v>
      </c>
      <c r="I9" s="11">
        <v>5.0035986324541697E-2</v>
      </c>
    </row>
    <row r="10" spans="2:10" x14ac:dyDescent="0.35">
      <c r="B10" s="14" t="s">
        <v>279</v>
      </c>
      <c r="C10" s="11">
        <v>0.41180095818965501</v>
      </c>
      <c r="D10" s="11">
        <v>0.34912891501078502</v>
      </c>
      <c r="E10" s="11">
        <v>0.61584469289278099</v>
      </c>
      <c r="F10" s="11">
        <v>0.50099527969254998</v>
      </c>
      <c r="G10" s="11">
        <v>0.426092598233001</v>
      </c>
      <c r="H10" s="11">
        <v>2.9240724517603098E-2</v>
      </c>
      <c r="I10" s="11">
        <v>0.32921451394896001</v>
      </c>
    </row>
    <row r="11" spans="2:10" x14ac:dyDescent="0.35">
      <c r="B11" s="14" t="s">
        <v>280</v>
      </c>
      <c r="C11" s="11">
        <v>0.26691579351567302</v>
      </c>
      <c r="D11" s="11">
        <v>0.484873108135494</v>
      </c>
      <c r="E11" s="11">
        <v>0.126217755825312</v>
      </c>
      <c r="F11" s="11">
        <v>8.1104385579761601E-2</v>
      </c>
      <c r="G11" s="11">
        <v>8.0662508253819404E-2</v>
      </c>
      <c r="H11" s="11">
        <v>0.24959679384712899</v>
      </c>
      <c r="I11" s="11">
        <v>0.52892627311514295</v>
      </c>
    </row>
    <row r="12" spans="2:10" x14ac:dyDescent="0.35">
      <c r="B12" s="14" t="s">
        <v>281</v>
      </c>
      <c r="C12" s="11">
        <v>7.2751175452052397E-2</v>
      </c>
      <c r="D12" s="11">
        <v>0.11729375036357199</v>
      </c>
      <c r="E12" s="11">
        <v>8.3507998491396795E-3</v>
      </c>
      <c r="F12" s="11">
        <v>3.6540455159588801E-3</v>
      </c>
      <c r="G12" s="11">
        <v>7.9510612647155504E-3</v>
      </c>
      <c r="H12" s="11">
        <v>0.40424700903008798</v>
      </c>
      <c r="I12" s="11">
        <v>7.5727403011372096E-2</v>
      </c>
    </row>
    <row r="13" spans="2:10" x14ac:dyDescent="0.35">
      <c r="B13" s="14" t="s">
        <v>282</v>
      </c>
      <c r="C13" s="11">
        <v>3.42503046241154E-2</v>
      </c>
      <c r="D13" s="11">
        <v>2.0749254710888999E-2</v>
      </c>
      <c r="E13" s="11">
        <v>2.0800207467147201E-3</v>
      </c>
      <c r="F13" s="11">
        <v>5.76738290716088E-3</v>
      </c>
      <c r="G13" s="11">
        <v>0</v>
      </c>
      <c r="H13" s="11">
        <v>0.31691547260517899</v>
      </c>
      <c r="I13" s="11">
        <v>1.60958235999831E-2</v>
      </c>
    </row>
    <row r="14" spans="2:10" x14ac:dyDescent="0.35">
      <c r="B14" s="14" t="s">
        <v>283</v>
      </c>
      <c r="C14" s="17">
        <v>0.62608272640815898</v>
      </c>
      <c r="D14" s="17">
        <v>0.37708388679004501</v>
      </c>
      <c r="E14" s="17">
        <v>0.86335142357883299</v>
      </c>
      <c r="F14" s="17">
        <v>0.90947418599711904</v>
      </c>
      <c r="G14" s="17">
        <v>0.91138643048146495</v>
      </c>
      <c r="H14" s="17">
        <v>2.9240724517603098E-2</v>
      </c>
      <c r="I14" s="17">
        <v>0.37925050027350199</v>
      </c>
    </row>
    <row r="15" spans="2:10" x14ac:dyDescent="0.35">
      <c r="B15" s="14" t="s">
        <v>284</v>
      </c>
      <c r="C15" s="17">
        <v>0.1070014800761678</v>
      </c>
      <c r="D15" s="17">
        <v>0.13804300507446099</v>
      </c>
      <c r="E15" s="17">
        <v>1.0430820595854399E-2</v>
      </c>
      <c r="F15" s="17">
        <v>9.4214284231197605E-3</v>
      </c>
      <c r="G15" s="17">
        <v>7.9510612647155504E-3</v>
      </c>
      <c r="H15" s="17">
        <v>0.72116248163526697</v>
      </c>
      <c r="I15" s="17">
        <v>9.1823226611355196E-2</v>
      </c>
    </row>
    <row r="16" spans="2:10" x14ac:dyDescent="0.35">
      <c r="B16" s="14" t="s">
        <v>217</v>
      </c>
      <c r="C16" s="18">
        <v>0.51908124633199115</v>
      </c>
      <c r="D16" s="18">
        <v>0.23904088171558402</v>
      </c>
      <c r="E16" s="18">
        <v>0.85292060298297856</v>
      </c>
      <c r="F16" s="18">
        <v>0.90005275757399927</v>
      </c>
      <c r="G16" s="18">
        <v>0.90343536921674938</v>
      </c>
      <c r="H16" s="18">
        <v>-0.6919217571176639</v>
      </c>
      <c r="I16" s="18">
        <v>0.28742727366214682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 customHeight="1" x14ac:dyDescent="0.35">
      <c r="D2" s="37" t="s">
        <v>288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0.36530510279943101</v>
      </c>
      <c r="D9" s="11">
        <v>0.56235236005635403</v>
      </c>
      <c r="E9" s="11">
        <v>0.4361790918092</v>
      </c>
      <c r="F9" s="11">
        <v>0.15285852112210699</v>
      </c>
      <c r="G9" s="11">
        <v>0.50698940163238204</v>
      </c>
      <c r="H9" s="11">
        <v>0.72611124677360195</v>
      </c>
      <c r="I9" s="11">
        <v>7.8359176597315103E-2</v>
      </c>
    </row>
    <row r="10" spans="2:10" x14ac:dyDescent="0.35">
      <c r="B10" s="14" t="s">
        <v>279</v>
      </c>
      <c r="C10" s="11">
        <v>0.43607760352108399</v>
      </c>
      <c r="D10" s="11">
        <v>0.38850338305457999</v>
      </c>
      <c r="E10" s="11">
        <v>0.48374884867721502</v>
      </c>
      <c r="F10" s="11">
        <v>0.55388354871504997</v>
      </c>
      <c r="G10" s="11">
        <v>0.39762881499922798</v>
      </c>
      <c r="H10" s="11">
        <v>0.21305023652674401</v>
      </c>
      <c r="I10" s="11">
        <v>0.437596680866983</v>
      </c>
    </row>
    <row r="11" spans="2:10" x14ac:dyDescent="0.35">
      <c r="B11" s="14" t="s">
        <v>280</v>
      </c>
      <c r="C11" s="11">
        <v>0.16040462015311099</v>
      </c>
      <c r="D11" s="11">
        <v>4.4057948945146801E-2</v>
      </c>
      <c r="E11" s="11">
        <v>7.0586763825174703E-2</v>
      </c>
      <c r="F11" s="11">
        <v>0.20691790861435599</v>
      </c>
      <c r="G11" s="11">
        <v>7.8851606196392199E-2</v>
      </c>
      <c r="H11" s="11">
        <v>4.9465386108084701E-2</v>
      </c>
      <c r="I11" s="11">
        <v>0.40831780290535802</v>
      </c>
    </row>
    <row r="12" spans="2:10" x14ac:dyDescent="0.35">
      <c r="B12" s="14" t="s">
        <v>281</v>
      </c>
      <c r="C12" s="11">
        <v>3.1073087912011299E-2</v>
      </c>
      <c r="D12" s="11">
        <v>5.0863079439190696E-3</v>
      </c>
      <c r="E12" s="11">
        <v>8.5129489645322694E-3</v>
      </c>
      <c r="F12" s="11">
        <v>7.0498903420512501E-2</v>
      </c>
      <c r="G12" s="11">
        <v>1.41151520640406E-2</v>
      </c>
      <c r="H12" s="11">
        <v>0</v>
      </c>
      <c r="I12" s="11">
        <v>6.2900792410302303E-2</v>
      </c>
    </row>
    <row r="13" spans="2:10" x14ac:dyDescent="0.35">
      <c r="B13" s="14" t="s">
        <v>282</v>
      </c>
      <c r="C13" s="11">
        <v>7.1395856143621804E-3</v>
      </c>
      <c r="D13" s="11">
        <v>0</v>
      </c>
      <c r="E13" s="11">
        <v>9.7234672387769695E-4</v>
      </c>
      <c r="F13" s="11">
        <v>1.5841118127974001E-2</v>
      </c>
      <c r="G13" s="11">
        <v>2.4150251079567502E-3</v>
      </c>
      <c r="H13" s="11">
        <v>1.13731305915692E-2</v>
      </c>
      <c r="I13" s="11">
        <v>1.2825547220041599E-2</v>
      </c>
    </row>
    <row r="14" spans="2:10" x14ac:dyDescent="0.35">
      <c r="B14" s="14" t="s">
        <v>283</v>
      </c>
      <c r="C14" s="17">
        <v>0.801382706320516</v>
      </c>
      <c r="D14" s="17">
        <v>0.95085574311093402</v>
      </c>
      <c r="E14" s="17">
        <v>0.91992794048641502</v>
      </c>
      <c r="F14" s="17">
        <v>0.70674206983715704</v>
      </c>
      <c r="G14" s="17">
        <v>0.90461821663161002</v>
      </c>
      <c r="H14" s="17">
        <v>0.93916148330034599</v>
      </c>
      <c r="I14" s="17">
        <v>0.51595585746429795</v>
      </c>
    </row>
    <row r="15" spans="2:10" x14ac:dyDescent="0.35">
      <c r="B15" s="14" t="s">
        <v>284</v>
      </c>
      <c r="C15" s="17">
        <v>3.8212673526373482E-2</v>
      </c>
      <c r="D15" s="17">
        <v>5.0863079439190696E-3</v>
      </c>
      <c r="E15" s="17">
        <v>9.4852956884099657E-3</v>
      </c>
      <c r="F15" s="17">
        <v>8.6340021548486495E-2</v>
      </c>
      <c r="G15" s="17">
        <v>1.653017717199735E-2</v>
      </c>
      <c r="H15" s="17">
        <v>1.13731305915692E-2</v>
      </c>
      <c r="I15" s="17">
        <v>7.5726339630343906E-2</v>
      </c>
    </row>
    <row r="16" spans="2:10" x14ac:dyDescent="0.35">
      <c r="B16" s="14" t="s">
        <v>217</v>
      </c>
      <c r="C16" s="18">
        <v>0.76317003279414253</v>
      </c>
      <c r="D16" s="18">
        <v>0.94576943516701495</v>
      </c>
      <c r="E16" s="18">
        <v>0.91044264479800507</v>
      </c>
      <c r="F16" s="18">
        <v>0.62040204828867052</v>
      </c>
      <c r="G16" s="18">
        <v>0.88808803945961268</v>
      </c>
      <c r="H16" s="18">
        <v>0.9277883527087768</v>
      </c>
      <c r="I16" s="18">
        <v>0.44022951783395403</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9.25" customHeight="1" x14ac:dyDescent="0.35">
      <c r="D2" s="37" t="s">
        <v>289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6.9765056524746197E-2</v>
      </c>
      <c r="D9" s="11">
        <v>6.5979998351639903E-3</v>
      </c>
      <c r="E9" s="11">
        <v>0</v>
      </c>
      <c r="F9" s="11">
        <v>5.02715493697944E-3</v>
      </c>
      <c r="G9" s="11">
        <v>0.28832873746423199</v>
      </c>
      <c r="H9" s="11">
        <v>0.25725607480233398</v>
      </c>
      <c r="I9" s="11">
        <v>1.9281003020358199E-2</v>
      </c>
    </row>
    <row r="10" spans="2:10" x14ac:dyDescent="0.35">
      <c r="B10" s="14" t="s">
        <v>279</v>
      </c>
      <c r="C10" s="11">
        <v>0.124682317054489</v>
      </c>
      <c r="D10" s="11">
        <v>7.0872476860910097E-2</v>
      </c>
      <c r="E10" s="11">
        <v>2.3264999932559899E-2</v>
      </c>
      <c r="F10" s="11">
        <v>3.12061835078326E-3</v>
      </c>
      <c r="G10" s="11">
        <v>0.330602850348166</v>
      </c>
      <c r="H10" s="11">
        <v>0.34181683157913301</v>
      </c>
      <c r="I10" s="11">
        <v>0.14754657542500099</v>
      </c>
    </row>
    <row r="11" spans="2:10" x14ac:dyDescent="0.35">
      <c r="B11" s="14" t="s">
        <v>280</v>
      </c>
      <c r="C11" s="11">
        <v>0.27191075766227402</v>
      </c>
      <c r="D11" s="11">
        <v>0.271153735073768</v>
      </c>
      <c r="E11" s="11">
        <v>0.18624580879403099</v>
      </c>
      <c r="F11" s="11">
        <v>8.3870364155666996E-2</v>
      </c>
      <c r="G11" s="11">
        <v>0.220354361521616</v>
      </c>
      <c r="H11" s="11">
        <v>0.34735543385557499</v>
      </c>
      <c r="I11" s="11">
        <v>0.54038019691150696</v>
      </c>
    </row>
    <row r="12" spans="2:10" x14ac:dyDescent="0.35">
      <c r="B12" s="14" t="s">
        <v>281</v>
      </c>
      <c r="C12" s="11">
        <v>0.30651688765451202</v>
      </c>
      <c r="D12" s="11">
        <v>0.42461154595096001</v>
      </c>
      <c r="E12" s="11">
        <v>0.46903309443456098</v>
      </c>
      <c r="F12" s="11">
        <v>0.33762398781019398</v>
      </c>
      <c r="G12" s="11">
        <v>0.113516284062466</v>
      </c>
      <c r="H12" s="11">
        <v>4.5841777180368498E-2</v>
      </c>
      <c r="I12" s="11">
        <v>0.26236496593860398</v>
      </c>
    </row>
    <row r="13" spans="2:10" x14ac:dyDescent="0.35">
      <c r="B13" s="14" t="s">
        <v>282</v>
      </c>
      <c r="C13" s="11">
        <v>0.227124981103979</v>
      </c>
      <c r="D13" s="11">
        <v>0.226764242279198</v>
      </c>
      <c r="E13" s="11">
        <v>0.32145609683884901</v>
      </c>
      <c r="F13" s="11">
        <v>0.570357874746376</v>
      </c>
      <c r="G13" s="11">
        <v>4.7197766603519903E-2</v>
      </c>
      <c r="H13" s="11">
        <v>7.7298825825891397E-3</v>
      </c>
      <c r="I13" s="11">
        <v>3.0427258704529499E-2</v>
      </c>
    </row>
    <row r="14" spans="2:10" x14ac:dyDescent="0.35">
      <c r="B14" s="14" t="s">
        <v>283</v>
      </c>
      <c r="C14" s="17">
        <v>0.194447373579235</v>
      </c>
      <c r="D14" s="17">
        <v>7.7470476696074098E-2</v>
      </c>
      <c r="E14" s="17">
        <v>2.3264999932559899E-2</v>
      </c>
      <c r="F14" s="17">
        <v>8.1477732877626996E-3</v>
      </c>
      <c r="G14" s="17">
        <v>0.61893158781239899</v>
      </c>
      <c r="H14" s="17">
        <v>0.59907290638146704</v>
      </c>
      <c r="I14" s="17">
        <v>0.16682757844536</v>
      </c>
    </row>
    <row r="15" spans="2:10" x14ac:dyDescent="0.35">
      <c r="B15" s="14" t="s">
        <v>284</v>
      </c>
      <c r="C15" s="17">
        <v>0.53364186875849096</v>
      </c>
      <c r="D15" s="17">
        <v>0.65137578823015807</v>
      </c>
      <c r="E15" s="17">
        <v>0.79048919127341</v>
      </c>
      <c r="F15" s="17">
        <v>0.90798186255656999</v>
      </c>
      <c r="G15" s="17">
        <v>0.1607140506659859</v>
      </c>
      <c r="H15" s="17">
        <v>5.3571659762957635E-2</v>
      </c>
      <c r="I15" s="17">
        <v>0.29279222464313348</v>
      </c>
    </row>
    <row r="16" spans="2:10" x14ac:dyDescent="0.35">
      <c r="B16" s="14" t="s">
        <v>217</v>
      </c>
      <c r="C16" s="18">
        <v>-0.33919449517925593</v>
      </c>
      <c r="D16" s="18">
        <v>-0.57390531153408397</v>
      </c>
      <c r="E16" s="18">
        <v>-0.76722419134085007</v>
      </c>
      <c r="F16" s="18">
        <v>-0.89983408926880726</v>
      </c>
      <c r="G16" s="18">
        <v>0.45821753714641311</v>
      </c>
      <c r="H16" s="18">
        <v>0.54550124661850941</v>
      </c>
      <c r="I16" s="18">
        <v>-0.12596464619777348</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J25"/>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2.75" customHeight="1" x14ac:dyDescent="0.35">
      <c r="D2" s="37" t="s">
        <v>50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38</v>
      </c>
      <c r="C9" s="11">
        <v>5.9014294638434502E-2</v>
      </c>
      <c r="D9" s="11">
        <v>4.5845020751930997E-2</v>
      </c>
      <c r="E9" s="11">
        <v>6.1840088067515599E-2</v>
      </c>
      <c r="F9" s="11">
        <v>3.4268013647290201E-2</v>
      </c>
      <c r="G9" s="11">
        <v>3.5933620925434701E-2</v>
      </c>
      <c r="H9" s="11">
        <v>0.13570683778247</v>
      </c>
      <c r="I9" s="11">
        <v>7.7573678845211394E-2</v>
      </c>
    </row>
    <row r="10" spans="2:10" x14ac:dyDescent="0.35">
      <c r="B10" s="14" t="s">
        <v>39</v>
      </c>
      <c r="C10" s="11">
        <v>1.03086178528828E-2</v>
      </c>
      <c r="D10" s="11">
        <v>1.02978165368224E-2</v>
      </c>
      <c r="E10" s="11">
        <v>5.6873844038382703E-3</v>
      </c>
      <c r="F10" s="11">
        <v>2.40081826892799E-3</v>
      </c>
      <c r="G10" s="11">
        <v>2.6595202003058201E-2</v>
      </c>
      <c r="H10" s="11">
        <v>1.19525741591425E-2</v>
      </c>
      <c r="I10" s="11">
        <v>9.7090100356235099E-3</v>
      </c>
    </row>
    <row r="11" spans="2:10" x14ac:dyDescent="0.35">
      <c r="B11" s="14" t="s">
        <v>40</v>
      </c>
      <c r="C11" s="11">
        <v>1.57074880935404E-2</v>
      </c>
      <c r="D11" s="11">
        <v>1.0025659744235599E-2</v>
      </c>
      <c r="E11" s="11">
        <v>7.8379618353825193E-3</v>
      </c>
      <c r="F11" s="11">
        <v>5.5048601601291602E-3</v>
      </c>
      <c r="G11" s="11">
        <v>2.8300006832738998E-2</v>
      </c>
      <c r="H11" s="11">
        <v>2.6182875019041599E-2</v>
      </c>
      <c r="I11" s="11">
        <v>2.4548500376879199E-2</v>
      </c>
    </row>
    <row r="12" spans="2:10" x14ac:dyDescent="0.35">
      <c r="B12" s="14" t="s">
        <v>41</v>
      </c>
      <c r="C12" s="11">
        <v>1.57023218379841E-2</v>
      </c>
      <c r="D12" s="11">
        <v>9.7612470533539695E-3</v>
      </c>
      <c r="E12" s="11">
        <v>1.12995853827372E-2</v>
      </c>
      <c r="F12" s="11">
        <v>6.85172956531998E-3</v>
      </c>
      <c r="G12" s="11">
        <v>2.36789418328858E-2</v>
      </c>
      <c r="H12" s="11">
        <v>4.4097050569901703E-3</v>
      </c>
      <c r="I12" s="11">
        <v>3.2223000549344599E-2</v>
      </c>
    </row>
    <row r="13" spans="2:10" x14ac:dyDescent="0.35">
      <c r="B13" s="14" t="s">
        <v>42</v>
      </c>
      <c r="C13" s="11">
        <v>1.56148199090736E-2</v>
      </c>
      <c r="D13" s="11">
        <v>9.2533482010101597E-3</v>
      </c>
      <c r="E13" s="11">
        <v>1.34253560588665E-2</v>
      </c>
      <c r="F13" s="11">
        <v>8.8223332020653401E-3</v>
      </c>
      <c r="G13" s="11">
        <v>2.3274174671325101E-2</v>
      </c>
      <c r="H13" s="11">
        <v>7.0096574052919101E-3</v>
      </c>
      <c r="I13" s="11">
        <v>2.7593330299736301E-2</v>
      </c>
    </row>
    <row r="14" spans="2:10" x14ac:dyDescent="0.35">
      <c r="B14" s="14" t="s">
        <v>43</v>
      </c>
      <c r="C14" s="11">
        <v>3.7202529652152802E-2</v>
      </c>
      <c r="D14" s="11">
        <v>2.5112337136232999E-2</v>
      </c>
      <c r="E14" s="11">
        <v>4.8849013496527503E-2</v>
      </c>
      <c r="F14" s="11">
        <v>1.8936075380312101E-2</v>
      </c>
      <c r="G14" s="11">
        <v>3.5046745118625898E-2</v>
      </c>
      <c r="H14" s="11">
        <v>2.7258991106551399E-2</v>
      </c>
      <c r="I14" s="11">
        <v>5.9540801432034697E-2</v>
      </c>
    </row>
    <row r="15" spans="2:10" x14ac:dyDescent="0.35">
      <c r="B15" s="14" t="s">
        <v>44</v>
      </c>
      <c r="C15" s="11">
        <v>3.3292463801821298E-2</v>
      </c>
      <c r="D15" s="11">
        <v>2.16031040321812E-2</v>
      </c>
      <c r="E15" s="11">
        <v>2.6478064338009699E-2</v>
      </c>
      <c r="F15" s="11">
        <v>1.80003110749626E-2</v>
      </c>
      <c r="G15" s="11">
        <v>5.3247501360418698E-2</v>
      </c>
      <c r="H15" s="11">
        <v>1.9956178172319299E-2</v>
      </c>
      <c r="I15" s="11">
        <v>5.5364666936267598E-2</v>
      </c>
    </row>
    <row r="16" spans="2:10" x14ac:dyDescent="0.35">
      <c r="B16" s="14" t="s">
        <v>45</v>
      </c>
      <c r="C16" s="11">
        <v>4.90368307713165E-2</v>
      </c>
      <c r="D16" s="11">
        <v>2.59675431545172E-2</v>
      </c>
      <c r="E16" s="11">
        <v>6.5216444235646306E-2</v>
      </c>
      <c r="F16" s="11">
        <v>2.3887501775493002E-2</v>
      </c>
      <c r="G16" s="11">
        <v>7.7560000986652305E-2</v>
      </c>
      <c r="H16" s="11">
        <v>3.1382818769486703E-2</v>
      </c>
      <c r="I16" s="11">
        <v>6.3919881925090405E-2</v>
      </c>
    </row>
    <row r="17" spans="2:9" x14ac:dyDescent="0.35">
      <c r="B17" s="14" t="s">
        <v>46</v>
      </c>
      <c r="C17" s="11">
        <v>6.5153990996070194E-2</v>
      </c>
      <c r="D17" s="11">
        <v>5.2920367019945701E-2</v>
      </c>
      <c r="E17" s="11">
        <v>7.43741117348279E-2</v>
      </c>
      <c r="F17" s="11">
        <v>4.9743811058432702E-2</v>
      </c>
      <c r="G17" s="11">
        <v>8.5819682258743493E-2</v>
      </c>
      <c r="H17" s="11">
        <v>2.61327683321676E-2</v>
      </c>
      <c r="I17" s="11">
        <v>8.2196670540308103E-2</v>
      </c>
    </row>
    <row r="18" spans="2:9" x14ac:dyDescent="0.35">
      <c r="B18" s="14" t="s">
        <v>47</v>
      </c>
      <c r="C18" s="11">
        <v>7.5873173083543993E-2</v>
      </c>
      <c r="D18" s="11">
        <v>7.2250844077442894E-2</v>
      </c>
      <c r="E18" s="11">
        <v>7.4944677220417602E-2</v>
      </c>
      <c r="F18" s="11">
        <v>8.5778754524601E-2</v>
      </c>
      <c r="G18" s="11">
        <v>8.4907683084393795E-2</v>
      </c>
      <c r="H18" s="11">
        <v>5.9397163442216898E-2</v>
      </c>
      <c r="I18" s="11">
        <v>7.0541653705218005E-2</v>
      </c>
    </row>
    <row r="19" spans="2:9" x14ac:dyDescent="0.35">
      <c r="B19" s="14" t="s">
        <v>48</v>
      </c>
      <c r="C19" s="11">
        <v>0.57892527293209906</v>
      </c>
      <c r="D19" s="11">
        <v>0.675541990275207</v>
      </c>
      <c r="E19" s="11">
        <v>0.56362377953128995</v>
      </c>
      <c r="F19" s="11">
        <v>0.71513800409808803</v>
      </c>
      <c r="G19" s="11">
        <v>0.50835596445365705</v>
      </c>
      <c r="H19" s="11">
        <v>0.59720528345984902</v>
      </c>
      <c r="I19" s="11">
        <v>0.42364400642571098</v>
      </c>
    </row>
    <row r="20" spans="2:9" x14ac:dyDescent="0.35">
      <c r="B20" s="14" t="s">
        <v>49</v>
      </c>
      <c r="C20" s="12">
        <v>4.41681964310809E-2</v>
      </c>
      <c r="D20" s="12">
        <v>4.1420722017120201E-2</v>
      </c>
      <c r="E20" s="12">
        <v>4.6423533694941101E-2</v>
      </c>
      <c r="F20" s="12">
        <v>3.0667787244378301E-2</v>
      </c>
      <c r="G20" s="12">
        <v>1.7280476472065601E-2</v>
      </c>
      <c r="H20" s="12">
        <v>5.3405147294473897E-2</v>
      </c>
      <c r="I20" s="12">
        <v>7.31447989285747E-2</v>
      </c>
    </row>
    <row r="21" spans="2:9" x14ac:dyDescent="0.35">
      <c r="B21" s="15"/>
    </row>
    <row r="22" spans="2:9" x14ac:dyDescent="0.35">
      <c r="B22" t="s">
        <v>27</v>
      </c>
    </row>
    <row r="23" spans="2:9" x14ac:dyDescent="0.35">
      <c r="B23" t="s">
        <v>28</v>
      </c>
    </row>
    <row r="25" spans="2:9" x14ac:dyDescent="0.35">
      <c r="B25"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8.5" customHeight="1" x14ac:dyDescent="0.35">
      <c r="D2" s="37" t="s">
        <v>290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9.8288379224223593E-2</v>
      </c>
      <c r="D9" s="11">
        <v>3.2570972924946102E-2</v>
      </c>
      <c r="E9" s="11">
        <v>9.1149488024459598E-3</v>
      </c>
      <c r="F9" s="11">
        <v>0.110013786564991</v>
      </c>
      <c r="G9" s="11">
        <v>0.41210880087874402</v>
      </c>
      <c r="H9" s="11">
        <v>2.7383677452262899E-2</v>
      </c>
      <c r="I9" s="11">
        <v>2.9788471224440099E-2</v>
      </c>
    </row>
    <row r="10" spans="2:10" x14ac:dyDescent="0.35">
      <c r="B10" s="14" t="s">
        <v>279</v>
      </c>
      <c r="C10" s="11">
        <v>0.250058231439857</v>
      </c>
      <c r="D10" s="11">
        <v>0.186821930028125</v>
      </c>
      <c r="E10" s="11">
        <v>0.161618162469815</v>
      </c>
      <c r="F10" s="11">
        <v>0.42129768539167001</v>
      </c>
      <c r="G10" s="11">
        <v>0.41260263377867501</v>
      </c>
      <c r="H10" s="11">
        <v>7.0673626542276893E-2</v>
      </c>
      <c r="I10" s="11">
        <v>0.18102279061486401</v>
      </c>
    </row>
    <row r="11" spans="2:10" x14ac:dyDescent="0.35">
      <c r="B11" s="14" t="s">
        <v>280</v>
      </c>
      <c r="C11" s="11">
        <v>0.37705234830887502</v>
      </c>
      <c r="D11" s="11">
        <v>0.44463403824839898</v>
      </c>
      <c r="E11" s="11">
        <v>0.38057205316180398</v>
      </c>
      <c r="F11" s="11">
        <v>0.36968196452979801</v>
      </c>
      <c r="G11" s="11">
        <v>0.145969080653928</v>
      </c>
      <c r="H11" s="11">
        <v>0.239035893312711</v>
      </c>
      <c r="I11" s="11">
        <v>0.54483905629612905</v>
      </c>
    </row>
    <row r="12" spans="2:10" x14ac:dyDescent="0.35">
      <c r="B12" s="14" t="s">
        <v>281</v>
      </c>
      <c r="C12" s="11">
        <v>0.19274266448982999</v>
      </c>
      <c r="D12" s="11">
        <v>0.264984363605961</v>
      </c>
      <c r="E12" s="11">
        <v>0.33247500734206997</v>
      </c>
      <c r="F12" s="11">
        <v>7.3764843108781203E-2</v>
      </c>
      <c r="G12" s="11">
        <v>2.9319484688652701E-2</v>
      </c>
      <c r="H12" s="11">
        <v>0.29634291468859297</v>
      </c>
      <c r="I12" s="11">
        <v>0.186082524779703</v>
      </c>
    </row>
    <row r="13" spans="2:10" x14ac:dyDescent="0.35">
      <c r="B13" s="14" t="s">
        <v>282</v>
      </c>
      <c r="C13" s="11">
        <v>8.1858376537214006E-2</v>
      </c>
      <c r="D13" s="11">
        <v>7.0988695192568604E-2</v>
      </c>
      <c r="E13" s="11">
        <v>0.11621982822386499</v>
      </c>
      <c r="F13" s="11">
        <v>2.5241720404759499E-2</v>
      </c>
      <c r="G13" s="11">
        <v>0</v>
      </c>
      <c r="H13" s="11">
        <v>0.36656388800415601</v>
      </c>
      <c r="I13" s="11">
        <v>5.8267157084863103E-2</v>
      </c>
    </row>
    <row r="14" spans="2:10" x14ac:dyDescent="0.35">
      <c r="B14" s="14" t="s">
        <v>283</v>
      </c>
      <c r="C14" s="17">
        <v>0.34834661066408101</v>
      </c>
      <c r="D14" s="17">
        <v>0.21939290295307101</v>
      </c>
      <c r="E14" s="17">
        <v>0.17073311127226101</v>
      </c>
      <c r="F14" s="17">
        <v>0.53131147195666095</v>
      </c>
      <c r="G14" s="17">
        <v>0.82471143465741903</v>
      </c>
      <c r="H14" s="17">
        <v>9.8057303994539796E-2</v>
      </c>
      <c r="I14" s="17">
        <v>0.21081126183930399</v>
      </c>
    </row>
    <row r="15" spans="2:10" x14ac:dyDescent="0.35">
      <c r="B15" s="14" t="s">
        <v>284</v>
      </c>
      <c r="C15" s="17">
        <v>0.27460104102704397</v>
      </c>
      <c r="D15" s="17">
        <v>0.33597305879852962</v>
      </c>
      <c r="E15" s="17">
        <v>0.44869483556593498</v>
      </c>
      <c r="F15" s="17">
        <v>9.9006563513540702E-2</v>
      </c>
      <c r="G15" s="17">
        <v>2.9319484688652701E-2</v>
      </c>
      <c r="H15" s="17">
        <v>0.66290680269274893</v>
      </c>
      <c r="I15" s="17">
        <v>0.2443496818645661</v>
      </c>
    </row>
    <row r="16" spans="2:10" x14ac:dyDescent="0.35">
      <c r="B16" s="14" t="s">
        <v>217</v>
      </c>
      <c r="C16" s="18">
        <v>7.3745569637037045E-2</v>
      </c>
      <c r="D16" s="18">
        <v>-0.11658015584545861</v>
      </c>
      <c r="E16" s="18">
        <v>-0.27796172429367394</v>
      </c>
      <c r="F16" s="18">
        <v>0.43230490844312025</v>
      </c>
      <c r="G16" s="18">
        <v>0.79539194996876628</v>
      </c>
      <c r="H16" s="18">
        <v>-0.56484949869820911</v>
      </c>
      <c r="I16" s="18">
        <v>-3.3538420025262111E-2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B2:J22"/>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299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29" x14ac:dyDescent="0.35">
      <c r="B9" s="14" t="s">
        <v>291</v>
      </c>
      <c r="C9" s="11">
        <v>0.58319490391940598</v>
      </c>
      <c r="D9" s="11">
        <v>0.66727244269195596</v>
      </c>
      <c r="E9" s="11">
        <v>0.65852593472727305</v>
      </c>
      <c r="F9" s="11">
        <v>0.759852514905212</v>
      </c>
      <c r="G9" s="11">
        <v>0.50802043506907602</v>
      </c>
      <c r="H9" s="11">
        <v>0.31093659846971899</v>
      </c>
      <c r="I9" s="11">
        <v>0.43311835401701398</v>
      </c>
    </row>
    <row r="10" spans="2:10" ht="43.5" x14ac:dyDescent="0.35">
      <c r="B10" s="14" t="s">
        <v>292</v>
      </c>
      <c r="C10" s="11">
        <v>0.39835935953076201</v>
      </c>
      <c r="D10" s="11">
        <v>0.41821971142159597</v>
      </c>
      <c r="E10" s="11">
        <v>0.45707628105227599</v>
      </c>
      <c r="F10" s="11">
        <v>0.59618530911790402</v>
      </c>
      <c r="G10" s="11">
        <v>0.344633558946496</v>
      </c>
      <c r="H10" s="11">
        <v>0.16267808806438799</v>
      </c>
      <c r="I10" s="11">
        <v>0.27033500945070799</v>
      </c>
    </row>
    <row r="11" spans="2:10" ht="58" x14ac:dyDescent="0.35">
      <c r="B11" s="14" t="s">
        <v>293</v>
      </c>
      <c r="C11" s="11">
        <v>0.32075752064791901</v>
      </c>
      <c r="D11" s="11">
        <v>0.27787772428966101</v>
      </c>
      <c r="E11" s="11">
        <v>0.268152934821836</v>
      </c>
      <c r="F11" s="11">
        <v>0.61934521136258303</v>
      </c>
      <c r="G11" s="11">
        <v>0.39529604352504499</v>
      </c>
      <c r="H11" s="11">
        <v>2.67344338869288E-2</v>
      </c>
      <c r="I11" s="11">
        <v>0.188686309853418</v>
      </c>
    </row>
    <row r="12" spans="2:10" ht="29" x14ac:dyDescent="0.35">
      <c r="B12" s="14" t="s">
        <v>294</v>
      </c>
      <c r="C12" s="11">
        <v>0.26655403731613803</v>
      </c>
      <c r="D12" s="11">
        <v>0.307894099111164</v>
      </c>
      <c r="E12" s="11">
        <v>0.233995100089401</v>
      </c>
      <c r="F12" s="11">
        <v>0.41256676203958798</v>
      </c>
      <c r="G12" s="11">
        <v>0.27131076081497402</v>
      </c>
      <c r="H12" s="11">
        <v>0.14236776424988501</v>
      </c>
      <c r="I12" s="11">
        <v>0.16902757329182999</v>
      </c>
    </row>
    <row r="13" spans="2:10" ht="29" x14ac:dyDescent="0.35">
      <c r="B13" s="14" t="s">
        <v>295</v>
      </c>
      <c r="C13" s="11">
        <v>0.15707970672443999</v>
      </c>
      <c r="D13" s="11">
        <v>0.166490130511081</v>
      </c>
      <c r="E13" s="11">
        <v>0.11158381689619799</v>
      </c>
      <c r="F13" s="11">
        <v>0.18761177435883</v>
      </c>
      <c r="G13" s="11">
        <v>0.26004935682017999</v>
      </c>
      <c r="H13" s="11">
        <v>9.3058429943701504E-2</v>
      </c>
      <c r="I13" s="11">
        <v>0.113882912239624</v>
      </c>
    </row>
    <row r="14" spans="2:10" ht="43.5" x14ac:dyDescent="0.35">
      <c r="B14" s="14" t="s">
        <v>296</v>
      </c>
      <c r="C14" s="11">
        <v>0.134452123251703</v>
      </c>
      <c r="D14" s="11">
        <v>0.100722010579196</v>
      </c>
      <c r="E14" s="11">
        <v>0.102874087788486</v>
      </c>
      <c r="F14" s="11">
        <v>0.135582655244813</v>
      </c>
      <c r="G14" s="11">
        <v>0.26729094144376803</v>
      </c>
      <c r="H14" s="11">
        <v>5.7260024825231598E-2</v>
      </c>
      <c r="I14" s="11">
        <v>0.127210046828545</v>
      </c>
    </row>
    <row r="15" spans="2:10" ht="29" x14ac:dyDescent="0.35">
      <c r="B15" s="14" t="s">
        <v>297</v>
      </c>
      <c r="C15" s="11">
        <v>0.13223879507251099</v>
      </c>
      <c r="D15" s="11">
        <v>0.13665234632111301</v>
      </c>
      <c r="E15" s="11">
        <v>0.101193434705971</v>
      </c>
      <c r="F15" s="11">
        <v>0.14211588960313701</v>
      </c>
      <c r="G15" s="11">
        <v>0.23882526376649801</v>
      </c>
      <c r="H15" s="11">
        <v>6.1004425296527998E-2</v>
      </c>
      <c r="I15" s="11">
        <v>9.9425638348406897E-2</v>
      </c>
    </row>
    <row r="16" spans="2:10" ht="72.5" x14ac:dyDescent="0.35">
      <c r="B16" s="14" t="s">
        <v>298</v>
      </c>
      <c r="C16" s="11">
        <v>0.112827692308861</v>
      </c>
      <c r="D16" s="11">
        <v>5.96947967470857E-2</v>
      </c>
      <c r="E16" s="11">
        <v>6.9233924713583195E-2</v>
      </c>
      <c r="F16" s="11">
        <v>0.116346695234891</v>
      </c>
      <c r="G16" s="11">
        <v>0.26274799557505402</v>
      </c>
      <c r="H16" s="11">
        <v>3.4948132145391601E-2</v>
      </c>
      <c r="I16" s="11">
        <v>0.11970138888356099</v>
      </c>
    </row>
    <row r="17" spans="2:9" x14ac:dyDescent="0.35">
      <c r="B17" s="14" t="s">
        <v>87</v>
      </c>
      <c r="C17" s="12">
        <v>0.172225265835354</v>
      </c>
      <c r="D17" s="12">
        <v>0.14765237226754799</v>
      </c>
      <c r="E17" s="12">
        <v>0.141217934269629</v>
      </c>
      <c r="F17" s="12">
        <v>3.8670382816830703E-2</v>
      </c>
      <c r="G17" s="12">
        <v>6.0397829837750397E-2</v>
      </c>
      <c r="H17" s="12">
        <v>0.50706413979906595</v>
      </c>
      <c r="I17" s="12">
        <v>0.29806557429283997</v>
      </c>
    </row>
    <row r="18" spans="2:9" x14ac:dyDescent="0.35">
      <c r="B18" s="15"/>
    </row>
    <row r="19" spans="2:9" x14ac:dyDescent="0.35">
      <c r="B19" t="s">
        <v>27</v>
      </c>
    </row>
    <row r="20" spans="2:9" x14ac:dyDescent="0.35">
      <c r="B20" t="s">
        <v>28</v>
      </c>
    </row>
    <row r="22" spans="2:9" x14ac:dyDescent="0.35">
      <c r="B22"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B2:K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11" width="20.7265625" customWidth="1"/>
  </cols>
  <sheetData>
    <row r="2" spans="2:11" ht="40" customHeight="1" x14ac:dyDescent="0.35">
      <c r="D2" s="37" t="s">
        <v>309</v>
      </c>
      <c r="E2" s="31"/>
      <c r="F2" s="31"/>
      <c r="G2" s="31"/>
      <c r="H2" s="31"/>
      <c r="I2" s="31"/>
      <c r="J2" s="31"/>
      <c r="K2" s="31"/>
    </row>
    <row r="6" spans="2:11" ht="87" x14ac:dyDescent="0.35">
      <c r="B6" s="16" t="s">
        <v>13</v>
      </c>
      <c r="C6" s="16" t="s">
        <v>300</v>
      </c>
      <c r="D6" s="16" t="s">
        <v>301</v>
      </c>
      <c r="E6" s="16" t="s">
        <v>302</v>
      </c>
      <c r="F6" s="16" t="s">
        <v>303</v>
      </c>
      <c r="G6" s="16" t="s">
        <v>304</v>
      </c>
      <c r="H6" s="16" t="s">
        <v>305</v>
      </c>
      <c r="I6" s="16" t="s">
        <v>306</v>
      </c>
      <c r="J6" s="16" t="s">
        <v>307</v>
      </c>
    </row>
    <row r="7" spans="2:11" x14ac:dyDescent="0.35">
      <c r="B7" s="14" t="s">
        <v>259</v>
      </c>
      <c r="C7" s="11">
        <v>0.14175170117899899</v>
      </c>
      <c r="D7" s="11">
        <v>0.16022006339824599</v>
      </c>
      <c r="E7" s="11">
        <v>0.209773878086429</v>
      </c>
      <c r="F7" s="11">
        <v>0.13412497845649701</v>
      </c>
      <c r="G7" s="11">
        <v>9.6811304815936694E-2</v>
      </c>
      <c r="H7" s="11">
        <v>0.158484112690949</v>
      </c>
      <c r="I7" s="11">
        <v>8.8715363231813602E-2</v>
      </c>
      <c r="J7" s="11">
        <v>8.0917636998146802E-2</v>
      </c>
    </row>
    <row r="8" spans="2:11" x14ac:dyDescent="0.35">
      <c r="B8" s="14" t="s">
        <v>260</v>
      </c>
      <c r="C8" s="11">
        <v>0.379008756189954</v>
      </c>
      <c r="D8" s="11">
        <v>0.36311273288394003</v>
      </c>
      <c r="E8" s="11">
        <v>0.39295714289183198</v>
      </c>
      <c r="F8" s="11">
        <v>0.334907677028565</v>
      </c>
      <c r="G8" s="11">
        <v>0.32063357015383298</v>
      </c>
      <c r="H8" s="11">
        <v>0.25781345928227201</v>
      </c>
      <c r="I8" s="11">
        <v>0.19630223709428901</v>
      </c>
      <c r="J8" s="11">
        <v>0.16012179963387199</v>
      </c>
    </row>
    <row r="9" spans="2:11" x14ac:dyDescent="0.35">
      <c r="B9" s="14" t="s">
        <v>308</v>
      </c>
      <c r="C9" s="11">
        <v>0.169635789257085</v>
      </c>
      <c r="D9" s="11">
        <v>0.17331985586833101</v>
      </c>
      <c r="E9" s="11">
        <v>0.184977688415325</v>
      </c>
      <c r="F9" s="11">
        <v>0.18927071201701301</v>
      </c>
      <c r="G9" s="11">
        <v>0.251212846045891</v>
      </c>
      <c r="H9" s="11">
        <v>0.22755146190237899</v>
      </c>
      <c r="I9" s="11">
        <v>0.244435830365096</v>
      </c>
      <c r="J9" s="11">
        <v>0.24669424864794401</v>
      </c>
    </row>
    <row r="10" spans="2:11" x14ac:dyDescent="0.35">
      <c r="B10" s="14" t="s">
        <v>262</v>
      </c>
      <c r="C10" s="11">
        <v>8.4008697316530295E-2</v>
      </c>
      <c r="D10" s="11">
        <v>8.9435654117993396E-2</v>
      </c>
      <c r="E10" s="11">
        <v>0.109227176214119</v>
      </c>
      <c r="F10" s="11">
        <v>0.13608087041410399</v>
      </c>
      <c r="G10" s="11">
        <v>0.173122480224188</v>
      </c>
      <c r="H10" s="11">
        <v>0.21123129846785699</v>
      </c>
      <c r="I10" s="11">
        <v>0.30553149945813701</v>
      </c>
      <c r="J10" s="11">
        <v>0.35625575967289502</v>
      </c>
    </row>
    <row r="11" spans="2:11" x14ac:dyDescent="0.35">
      <c r="B11" s="14" t="s">
        <v>113</v>
      </c>
      <c r="C11" s="11">
        <v>0.22559505605743199</v>
      </c>
      <c r="D11" s="11">
        <v>0.21391169373148899</v>
      </c>
      <c r="E11" s="11">
        <v>0.103064114392295</v>
      </c>
      <c r="F11" s="11">
        <v>0.20561576208382101</v>
      </c>
      <c r="G11" s="11">
        <v>0.15821979876015199</v>
      </c>
      <c r="H11" s="11">
        <v>0.14491966765654299</v>
      </c>
      <c r="I11" s="11">
        <v>0.165015069850664</v>
      </c>
      <c r="J11" s="11">
        <v>0.15601055504714201</v>
      </c>
    </row>
    <row r="12" spans="2:11" x14ac:dyDescent="0.35">
      <c r="B12" s="19" t="s">
        <v>263</v>
      </c>
      <c r="C12" s="17">
        <v>0.52076045736895304</v>
      </c>
      <c r="D12" s="17">
        <v>0.52333279628218698</v>
      </c>
      <c r="E12" s="17">
        <v>0.60273102097826103</v>
      </c>
      <c r="F12" s="17">
        <v>0.46903265548506101</v>
      </c>
      <c r="G12" s="17">
        <v>0.41744487496977001</v>
      </c>
      <c r="H12" s="17">
        <v>0.41629757197322198</v>
      </c>
      <c r="I12" s="17">
        <v>0.28501760032610202</v>
      </c>
      <c r="J12" s="17">
        <v>0.24103943663201899</v>
      </c>
    </row>
    <row r="13" spans="2:11" x14ac:dyDescent="0.35">
      <c r="B13" s="19" t="s">
        <v>264</v>
      </c>
      <c r="C13" s="17">
        <v>0.25364448657361499</v>
      </c>
      <c r="D13" s="17">
        <v>0.26275550998632402</v>
      </c>
      <c r="E13" s="17">
        <v>0.29420486462944401</v>
      </c>
      <c r="F13" s="17">
        <v>0.325351582431118</v>
      </c>
      <c r="G13" s="17">
        <v>0.42433532627007797</v>
      </c>
      <c r="H13" s="17">
        <v>0.438782760370236</v>
      </c>
      <c r="I13" s="17">
        <v>0.54996732982323404</v>
      </c>
      <c r="J13" s="17">
        <v>0.602950008320839</v>
      </c>
    </row>
    <row r="14" spans="2:11" x14ac:dyDescent="0.35">
      <c r="B14" s="19" t="s">
        <v>217</v>
      </c>
      <c r="C14" s="18">
        <v>0.267115970795337</v>
      </c>
      <c r="D14" s="18">
        <v>0.26057728629586302</v>
      </c>
      <c r="E14" s="18">
        <v>0.30852615634881803</v>
      </c>
      <c r="F14" s="18">
        <v>0.14368107305394401</v>
      </c>
      <c r="G14" s="18">
        <v>-6.8904513003085199E-3</v>
      </c>
      <c r="H14" s="18">
        <v>-2.2485188397014098E-2</v>
      </c>
      <c r="I14" s="18">
        <v>-0.26494972949713103</v>
      </c>
      <c r="J14" s="18">
        <v>-0.36191057168882002</v>
      </c>
    </row>
    <row r="15" spans="2:11" x14ac:dyDescent="0.35">
      <c r="B15" s="15" t="s">
        <v>251</v>
      </c>
      <c r="C15" s="15"/>
      <c r="D15" s="15"/>
      <c r="E15" s="15"/>
      <c r="F15" s="15"/>
      <c r="G15" s="15"/>
      <c r="H15" s="15"/>
      <c r="I15" s="15"/>
      <c r="J15" s="15"/>
    </row>
    <row r="16" spans="2:11" x14ac:dyDescent="0.35">
      <c r="B16" t="s">
        <v>27</v>
      </c>
    </row>
    <row r="17" spans="2:2" x14ac:dyDescent="0.35">
      <c r="B17" t="s">
        <v>28</v>
      </c>
    </row>
    <row r="21" spans="2:2" x14ac:dyDescent="0.35">
      <c r="B21" s="4" t="str">
        <f>HYPERLINK("#'Contents'!A1", "Return to Contents")</f>
        <v>Return to Contents</v>
      </c>
    </row>
  </sheetData>
  <mergeCells count="1">
    <mergeCell ref="D2:K2"/>
  </mergeCells>
  <pageMargins left="0.7" right="0.7" top="0.75" bottom="0.75" header="0.3" footer="0.3"/>
  <pageSetup paperSize="9" orientation="portrait" horizontalDpi="300" verticalDpi="30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310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1741</v>
      </c>
      <c r="D7" s="6">
        <v>254</v>
      </c>
      <c r="E7" s="6">
        <v>282</v>
      </c>
      <c r="F7" s="6">
        <v>205</v>
      </c>
      <c r="G7" s="6">
        <v>291</v>
      </c>
      <c r="H7" s="6">
        <v>236</v>
      </c>
      <c r="I7" s="6">
        <v>473</v>
      </c>
    </row>
    <row r="8" spans="2:10" ht="30" customHeight="1" x14ac:dyDescent="0.35">
      <c r="B8" s="7" t="s">
        <v>18</v>
      </c>
      <c r="C8" s="7">
        <v>1755</v>
      </c>
      <c r="D8" s="7">
        <v>251</v>
      </c>
      <c r="E8" s="7">
        <v>280</v>
      </c>
      <c r="F8" s="7">
        <v>195</v>
      </c>
      <c r="G8" s="7">
        <v>307</v>
      </c>
      <c r="H8" s="7">
        <v>236</v>
      </c>
      <c r="I8" s="7">
        <v>486</v>
      </c>
    </row>
    <row r="9" spans="2:10" x14ac:dyDescent="0.35">
      <c r="B9" s="14" t="s">
        <v>259</v>
      </c>
      <c r="C9" s="11">
        <v>0.209773878086429</v>
      </c>
      <c r="D9" s="11">
        <v>0.14007742620656899</v>
      </c>
      <c r="E9" s="11">
        <v>0.20088796856393401</v>
      </c>
      <c r="F9" s="11">
        <v>0.29631133684093702</v>
      </c>
      <c r="G9" s="11">
        <v>0.55668673448078199</v>
      </c>
      <c r="H9" s="11">
        <v>3.8753346252215798E-2</v>
      </c>
      <c r="I9" s="11">
        <v>7.9525674398664398E-2</v>
      </c>
    </row>
    <row r="10" spans="2:10" x14ac:dyDescent="0.35">
      <c r="B10" s="14" t="s">
        <v>260</v>
      </c>
      <c r="C10" s="11">
        <v>0.39295714289183198</v>
      </c>
      <c r="D10" s="11">
        <v>0.39973952604581803</v>
      </c>
      <c r="E10" s="11">
        <v>0.53014106180880305</v>
      </c>
      <c r="F10" s="11">
        <v>0.405499483125006</v>
      </c>
      <c r="G10" s="11">
        <v>0.34505734123735698</v>
      </c>
      <c r="H10" s="11">
        <v>0.22699283170371501</v>
      </c>
      <c r="I10" s="11">
        <v>0.41612165242711602</v>
      </c>
    </row>
    <row r="11" spans="2:10" x14ac:dyDescent="0.35">
      <c r="B11" s="14" t="s">
        <v>308</v>
      </c>
      <c r="C11" s="11">
        <v>0.184977688415325</v>
      </c>
      <c r="D11" s="11">
        <v>0.238082582286163</v>
      </c>
      <c r="E11" s="11">
        <v>0.13273545269536799</v>
      </c>
      <c r="F11" s="11">
        <v>0.17961787589155601</v>
      </c>
      <c r="G11" s="11">
        <v>6.9377559649833498E-2</v>
      </c>
      <c r="H11" s="11">
        <v>0.261131874553997</v>
      </c>
      <c r="I11" s="11">
        <v>0.22607201370634</v>
      </c>
    </row>
    <row r="12" spans="2:10" x14ac:dyDescent="0.35">
      <c r="B12" s="14" t="s">
        <v>262</v>
      </c>
      <c r="C12" s="11">
        <v>0.109227176214119</v>
      </c>
      <c r="D12" s="11">
        <v>0.13364038245337101</v>
      </c>
      <c r="E12" s="11">
        <v>5.1856154351910398E-2</v>
      </c>
      <c r="F12" s="11">
        <v>6.5250804183904207E-2</v>
      </c>
      <c r="G12" s="11">
        <v>1.26363824567725E-2</v>
      </c>
      <c r="H12" s="11">
        <v>0.36340720010164101</v>
      </c>
      <c r="I12" s="11">
        <v>8.5206288189789994E-2</v>
      </c>
    </row>
    <row r="13" spans="2:10" x14ac:dyDescent="0.35">
      <c r="B13" s="14" t="s">
        <v>113</v>
      </c>
      <c r="C13" s="11">
        <v>0.103064114392295</v>
      </c>
      <c r="D13" s="11">
        <v>8.8460083008080795E-2</v>
      </c>
      <c r="E13" s="11">
        <v>8.4379362579984005E-2</v>
      </c>
      <c r="F13" s="11">
        <v>5.33204999585963E-2</v>
      </c>
      <c r="G13" s="11">
        <v>1.62419821752545E-2</v>
      </c>
      <c r="H13" s="11">
        <v>0.109714747388432</v>
      </c>
      <c r="I13" s="11">
        <v>0.19307437127808899</v>
      </c>
    </row>
    <row r="14" spans="2:10" x14ac:dyDescent="0.35">
      <c r="B14" s="14" t="s">
        <v>263</v>
      </c>
      <c r="C14" s="17">
        <v>0.60273102097826103</v>
      </c>
      <c r="D14" s="17">
        <v>0.53981695225238602</v>
      </c>
      <c r="E14" s="17">
        <v>0.73102903037273703</v>
      </c>
      <c r="F14" s="17">
        <v>0.70181081996594297</v>
      </c>
      <c r="G14" s="17">
        <v>0.90174407571813897</v>
      </c>
      <c r="H14" s="17">
        <v>0.26574617795592997</v>
      </c>
      <c r="I14" s="17">
        <v>0.495647326825781</v>
      </c>
    </row>
    <row r="15" spans="2:10" x14ac:dyDescent="0.35">
      <c r="B15" s="14" t="s">
        <v>264</v>
      </c>
      <c r="C15" s="17">
        <v>0.29420486462944401</v>
      </c>
      <c r="D15" s="17">
        <v>0.37172296473953298</v>
      </c>
      <c r="E15" s="17">
        <v>0.184591607047279</v>
      </c>
      <c r="F15" s="17">
        <v>0.24486868007546</v>
      </c>
      <c r="G15" s="17">
        <v>8.2013942106605994E-2</v>
      </c>
      <c r="H15" s="17">
        <v>0.62453907465563796</v>
      </c>
      <c r="I15" s="17">
        <v>0.31127830189612998</v>
      </c>
    </row>
    <row r="16" spans="2:10" x14ac:dyDescent="0.35">
      <c r="B16" s="14" t="s">
        <v>217</v>
      </c>
      <c r="C16" s="18">
        <v>0.30852615634881803</v>
      </c>
      <c r="D16" s="18">
        <v>0.16809398751285301</v>
      </c>
      <c r="E16" s="18">
        <v>0.54643742332545797</v>
      </c>
      <c r="F16" s="18">
        <v>0.45694213989048299</v>
      </c>
      <c r="G16" s="18">
        <v>0.81973013361153302</v>
      </c>
      <c r="H16" s="18">
        <v>-0.35879289669970699</v>
      </c>
      <c r="I16" s="18">
        <v>0.18436902492964999</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311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3066</v>
      </c>
      <c r="D7" s="6">
        <v>525</v>
      </c>
      <c r="E7" s="6">
        <v>634</v>
      </c>
      <c r="F7" s="6">
        <v>490</v>
      </c>
      <c r="G7" s="6">
        <v>425</v>
      </c>
      <c r="H7" s="6">
        <v>290</v>
      </c>
      <c r="I7" s="6">
        <v>702</v>
      </c>
    </row>
    <row r="8" spans="2:10" ht="30" customHeight="1" x14ac:dyDescent="0.35">
      <c r="B8" s="7" t="s">
        <v>18</v>
      </c>
      <c r="C8" s="7">
        <v>3089</v>
      </c>
      <c r="D8" s="7">
        <v>521</v>
      </c>
      <c r="E8" s="7">
        <v>629</v>
      </c>
      <c r="F8" s="7">
        <v>477</v>
      </c>
      <c r="G8" s="7">
        <v>455</v>
      </c>
      <c r="H8" s="7">
        <v>293</v>
      </c>
      <c r="I8" s="7">
        <v>712</v>
      </c>
    </row>
    <row r="9" spans="2:10" x14ac:dyDescent="0.35">
      <c r="B9" s="14" t="s">
        <v>259</v>
      </c>
      <c r="C9" s="11">
        <v>0.14175170117899899</v>
      </c>
      <c r="D9" s="11">
        <v>8.1856731225707205E-2</v>
      </c>
      <c r="E9" s="11">
        <v>8.3126167329156994E-2</v>
      </c>
      <c r="F9" s="11">
        <v>0.23247181718350701</v>
      </c>
      <c r="G9" s="11">
        <v>0.44209522151557501</v>
      </c>
      <c r="H9" s="11">
        <v>1.03401931107341E-2</v>
      </c>
      <c r="I9" s="11">
        <v>3.8619204394729802E-2</v>
      </c>
    </row>
    <row r="10" spans="2:10" x14ac:dyDescent="0.35">
      <c r="B10" s="14" t="s">
        <v>260</v>
      </c>
      <c r="C10" s="11">
        <v>0.379008756189954</v>
      </c>
      <c r="D10" s="11">
        <v>0.38449572544704302</v>
      </c>
      <c r="E10" s="11">
        <v>0.47149102849528901</v>
      </c>
      <c r="F10" s="11">
        <v>0.43693397855749699</v>
      </c>
      <c r="G10" s="11">
        <v>0.42084634663263898</v>
      </c>
      <c r="H10" s="11">
        <v>0.108099767124005</v>
      </c>
      <c r="I10" s="11">
        <v>0.33937175419252902</v>
      </c>
    </row>
    <row r="11" spans="2:10" x14ac:dyDescent="0.35">
      <c r="B11" s="14" t="s">
        <v>308</v>
      </c>
      <c r="C11" s="11">
        <v>0.169635789257085</v>
      </c>
      <c r="D11" s="11">
        <v>0.17672279080467801</v>
      </c>
      <c r="E11" s="11">
        <v>0.165697804104223</v>
      </c>
      <c r="F11" s="11">
        <v>9.6998953766527105E-2</v>
      </c>
      <c r="G11" s="11">
        <v>8.8500325340672106E-2</v>
      </c>
      <c r="H11" s="11">
        <v>0.23841341551661399</v>
      </c>
      <c r="I11" s="11">
        <v>0.24016229677626</v>
      </c>
    </row>
    <row r="12" spans="2:10" x14ac:dyDescent="0.35">
      <c r="B12" s="14" t="s">
        <v>262</v>
      </c>
      <c r="C12" s="11">
        <v>8.4008697316530295E-2</v>
      </c>
      <c r="D12" s="11">
        <v>8.3463373802110705E-2</v>
      </c>
      <c r="E12" s="11">
        <v>3.7332476623610798E-2</v>
      </c>
      <c r="F12" s="11">
        <v>2.54244632876926E-2</v>
      </c>
      <c r="G12" s="11">
        <v>9.3703099026836399E-3</v>
      </c>
      <c r="H12" s="11">
        <v>0.43920140218092102</v>
      </c>
      <c r="I12" s="11">
        <v>6.6299719908732596E-2</v>
      </c>
    </row>
    <row r="13" spans="2:10" x14ac:dyDescent="0.35">
      <c r="B13" s="14" t="s">
        <v>113</v>
      </c>
      <c r="C13" s="11">
        <v>0.22559505605743199</v>
      </c>
      <c r="D13" s="11">
        <v>0.273461378720462</v>
      </c>
      <c r="E13" s="11">
        <v>0.24235252344771999</v>
      </c>
      <c r="F13" s="11">
        <v>0.208170787204777</v>
      </c>
      <c r="G13" s="11">
        <v>3.9187796608430997E-2</v>
      </c>
      <c r="H13" s="11">
        <v>0.203945222067726</v>
      </c>
      <c r="I13" s="11">
        <v>0.31554702472774898</v>
      </c>
    </row>
    <row r="14" spans="2:10" x14ac:dyDescent="0.35">
      <c r="B14" s="14" t="s">
        <v>263</v>
      </c>
      <c r="C14" s="17">
        <v>0.52076045736895304</v>
      </c>
      <c r="D14" s="17">
        <v>0.46635245667274999</v>
      </c>
      <c r="E14" s="17">
        <v>0.55461719582444602</v>
      </c>
      <c r="F14" s="17">
        <v>0.66940579574100301</v>
      </c>
      <c r="G14" s="17">
        <v>0.86294156814821299</v>
      </c>
      <c r="H14" s="17">
        <v>0.118439960234739</v>
      </c>
      <c r="I14" s="17">
        <v>0.37799095858725901</v>
      </c>
    </row>
    <row r="15" spans="2:10" x14ac:dyDescent="0.35">
      <c r="B15" s="14" t="s">
        <v>264</v>
      </c>
      <c r="C15" s="17">
        <v>0.25364448657361499</v>
      </c>
      <c r="D15" s="17">
        <v>0.26018616460678801</v>
      </c>
      <c r="E15" s="17">
        <v>0.20303028072783399</v>
      </c>
      <c r="F15" s="17">
        <v>0.12242341705422</v>
      </c>
      <c r="G15" s="17">
        <v>9.7870635243355805E-2</v>
      </c>
      <c r="H15" s="17">
        <v>0.67761481769753495</v>
      </c>
      <c r="I15" s="17">
        <v>0.30646201668499201</v>
      </c>
    </row>
    <row r="16" spans="2:10" x14ac:dyDescent="0.35">
      <c r="B16" s="14" t="s">
        <v>217</v>
      </c>
      <c r="C16" s="18">
        <v>0.267115970795337</v>
      </c>
      <c r="D16" s="18">
        <v>0.20616629206596199</v>
      </c>
      <c r="E16" s="18">
        <v>0.351586915096612</v>
      </c>
      <c r="F16" s="18">
        <v>0.54698237868678401</v>
      </c>
      <c r="G16" s="18">
        <v>0.76507093290485695</v>
      </c>
      <c r="H16" s="18">
        <v>-0.55917485746279605</v>
      </c>
      <c r="I16" s="18">
        <v>7.1528941902266496E-2</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7.75" customHeight="1" x14ac:dyDescent="0.35">
      <c r="D2" s="37" t="s">
        <v>312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3649</v>
      </c>
      <c r="D7" s="6">
        <v>689</v>
      </c>
      <c r="E7" s="6">
        <v>752</v>
      </c>
      <c r="F7" s="6">
        <v>720</v>
      </c>
      <c r="G7" s="6">
        <v>426</v>
      </c>
      <c r="H7" s="6">
        <v>322</v>
      </c>
      <c r="I7" s="6">
        <v>740</v>
      </c>
    </row>
    <row r="8" spans="2:10" ht="30" customHeight="1" x14ac:dyDescent="0.35">
      <c r="B8" s="7" t="s">
        <v>18</v>
      </c>
      <c r="C8" s="7">
        <v>3645</v>
      </c>
      <c r="D8" s="7">
        <v>678</v>
      </c>
      <c r="E8" s="7">
        <v>736</v>
      </c>
      <c r="F8" s="7">
        <v>703</v>
      </c>
      <c r="G8" s="7">
        <v>458</v>
      </c>
      <c r="H8" s="7">
        <v>322</v>
      </c>
      <c r="I8" s="7">
        <v>748</v>
      </c>
    </row>
    <row r="9" spans="2:10" x14ac:dyDescent="0.35">
      <c r="B9" s="14" t="s">
        <v>259</v>
      </c>
      <c r="C9" s="11">
        <v>0.16022006339824599</v>
      </c>
      <c r="D9" s="11">
        <v>9.7485037795573007E-2</v>
      </c>
      <c r="E9" s="11">
        <v>0.13207287037499499</v>
      </c>
      <c r="F9" s="11">
        <v>0.232474777372571</v>
      </c>
      <c r="G9" s="11">
        <v>0.43704013482402299</v>
      </c>
      <c r="H9" s="11">
        <v>4.1863002202598601E-2</v>
      </c>
      <c r="I9" s="11">
        <v>5.8457034972431099E-2</v>
      </c>
    </row>
    <row r="10" spans="2:10" x14ac:dyDescent="0.35">
      <c r="B10" s="14" t="s">
        <v>260</v>
      </c>
      <c r="C10" s="11">
        <v>0.36311273288394003</v>
      </c>
      <c r="D10" s="11">
        <v>0.30650366227568099</v>
      </c>
      <c r="E10" s="11">
        <v>0.43614056883105901</v>
      </c>
      <c r="F10" s="11">
        <v>0.39141553286754799</v>
      </c>
      <c r="G10" s="11">
        <v>0.419956599835626</v>
      </c>
      <c r="H10" s="11">
        <v>0.15357225407413</v>
      </c>
      <c r="I10" s="11">
        <v>0.37146926076558601</v>
      </c>
    </row>
    <row r="11" spans="2:10" x14ac:dyDescent="0.35">
      <c r="B11" s="14" t="s">
        <v>308</v>
      </c>
      <c r="C11" s="11">
        <v>0.17331985586833101</v>
      </c>
      <c r="D11" s="11">
        <v>0.214017808614619</v>
      </c>
      <c r="E11" s="11">
        <v>0.166338534114921</v>
      </c>
      <c r="F11" s="11">
        <v>0.13487470057193299</v>
      </c>
      <c r="G11" s="11">
        <v>8.4487816244504299E-2</v>
      </c>
      <c r="H11" s="11">
        <v>0.21493531421901901</v>
      </c>
      <c r="I11" s="11">
        <v>0.215869520109884</v>
      </c>
    </row>
    <row r="12" spans="2:10" x14ac:dyDescent="0.35">
      <c r="B12" s="14" t="s">
        <v>262</v>
      </c>
      <c r="C12" s="11">
        <v>8.9435654117993396E-2</v>
      </c>
      <c r="D12" s="11">
        <v>0.12577290414008399</v>
      </c>
      <c r="E12" s="11">
        <v>4.1048181203821102E-2</v>
      </c>
      <c r="F12" s="11">
        <v>3.72437216139095E-2</v>
      </c>
      <c r="G12" s="11">
        <v>2.0314431197296999E-2</v>
      </c>
      <c r="H12" s="11">
        <v>0.38410649287637899</v>
      </c>
      <c r="I12" s="11">
        <v>6.84447174566052E-2</v>
      </c>
    </row>
    <row r="13" spans="2:10" x14ac:dyDescent="0.35">
      <c r="B13" s="14" t="s">
        <v>113</v>
      </c>
      <c r="C13" s="11">
        <v>0.21391169373148899</v>
      </c>
      <c r="D13" s="11">
        <v>0.256220587174043</v>
      </c>
      <c r="E13" s="11">
        <v>0.224399845475204</v>
      </c>
      <c r="F13" s="11">
        <v>0.20399126757403899</v>
      </c>
      <c r="G13" s="11">
        <v>3.8201017898549502E-2</v>
      </c>
      <c r="H13" s="11">
        <v>0.20552293662787399</v>
      </c>
      <c r="I13" s="11">
        <v>0.28575946669549401</v>
      </c>
    </row>
    <row r="14" spans="2:10" x14ac:dyDescent="0.35">
      <c r="B14" s="14" t="s">
        <v>263</v>
      </c>
      <c r="C14" s="17">
        <v>0.52333279628218698</v>
      </c>
      <c r="D14" s="17">
        <v>0.40398870007125398</v>
      </c>
      <c r="E14" s="17">
        <v>0.56821343920605305</v>
      </c>
      <c r="F14" s="17">
        <v>0.62389031024011898</v>
      </c>
      <c r="G14" s="17">
        <v>0.85699673465964898</v>
      </c>
      <c r="H14" s="17">
        <v>0.195435256276729</v>
      </c>
      <c r="I14" s="17">
        <v>0.42992629573801699</v>
      </c>
    </row>
    <row r="15" spans="2:10" x14ac:dyDescent="0.35">
      <c r="B15" s="14" t="s">
        <v>264</v>
      </c>
      <c r="C15" s="17">
        <v>0.26275550998632402</v>
      </c>
      <c r="D15" s="17">
        <v>0.33979071275470302</v>
      </c>
      <c r="E15" s="17">
        <v>0.207386715318742</v>
      </c>
      <c r="F15" s="17">
        <v>0.172118422185842</v>
      </c>
      <c r="G15" s="17">
        <v>0.104802247441801</v>
      </c>
      <c r="H15" s="17">
        <v>0.59904180709539701</v>
      </c>
      <c r="I15" s="17">
        <v>0.28431423756648899</v>
      </c>
    </row>
    <row r="16" spans="2:10" x14ac:dyDescent="0.35">
      <c r="B16" s="14" t="s">
        <v>217</v>
      </c>
      <c r="C16" s="18">
        <v>0.26057728629586302</v>
      </c>
      <c r="D16" s="18">
        <v>6.41979873165517E-2</v>
      </c>
      <c r="E16" s="18">
        <v>0.36082672388731102</v>
      </c>
      <c r="F16" s="18">
        <v>0.45177188805427698</v>
      </c>
      <c r="G16" s="18">
        <v>0.75219448721784798</v>
      </c>
      <c r="H16" s="18">
        <v>-0.40360655081866897</v>
      </c>
      <c r="I16" s="18">
        <v>0.145612058171528</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2.25" customHeight="1" x14ac:dyDescent="0.35">
      <c r="D2" s="37" t="s">
        <v>313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3755</v>
      </c>
      <c r="D7" s="6">
        <v>717</v>
      </c>
      <c r="E7" s="6">
        <v>778</v>
      </c>
      <c r="F7" s="6">
        <v>739</v>
      </c>
      <c r="G7" s="6">
        <v>437</v>
      </c>
      <c r="H7" s="6">
        <v>330</v>
      </c>
      <c r="I7" s="6">
        <v>754</v>
      </c>
    </row>
    <row r="8" spans="2:10" ht="30" customHeight="1" x14ac:dyDescent="0.35">
      <c r="B8" s="7" t="s">
        <v>18</v>
      </c>
      <c r="C8" s="7">
        <v>3736</v>
      </c>
      <c r="D8" s="7">
        <v>709</v>
      </c>
      <c r="E8" s="7">
        <v>764</v>
      </c>
      <c r="F8" s="7">
        <v>718</v>
      </c>
      <c r="G8" s="7">
        <v>461</v>
      </c>
      <c r="H8" s="7">
        <v>330</v>
      </c>
      <c r="I8" s="7">
        <v>755</v>
      </c>
    </row>
    <row r="9" spans="2:10" x14ac:dyDescent="0.35">
      <c r="B9" s="14" t="s">
        <v>259</v>
      </c>
      <c r="C9" s="11">
        <v>0.13412497845649701</v>
      </c>
      <c r="D9" s="11">
        <v>6.4977587946150106E-2</v>
      </c>
      <c r="E9" s="11">
        <v>0.111735858620958</v>
      </c>
      <c r="F9" s="11">
        <v>0.18463382819615801</v>
      </c>
      <c r="G9" s="11">
        <v>0.41641309677434002</v>
      </c>
      <c r="H9" s="11">
        <v>2.8551678312843699E-2</v>
      </c>
      <c r="I9" s="11">
        <v>4.7446745011706599E-2</v>
      </c>
    </row>
    <row r="10" spans="2:10" x14ac:dyDescent="0.35">
      <c r="B10" s="14" t="s">
        <v>260</v>
      </c>
      <c r="C10" s="11">
        <v>0.334907677028565</v>
      </c>
      <c r="D10" s="11">
        <v>0.26483038835543099</v>
      </c>
      <c r="E10" s="11">
        <v>0.421634571801562</v>
      </c>
      <c r="F10" s="11">
        <v>0.37851509029963598</v>
      </c>
      <c r="G10" s="11">
        <v>0.41798910190216398</v>
      </c>
      <c r="H10" s="11">
        <v>0.115335724489119</v>
      </c>
      <c r="I10" s="11">
        <v>0.31673750530754602</v>
      </c>
    </row>
    <row r="11" spans="2:10" x14ac:dyDescent="0.35">
      <c r="B11" s="14" t="s">
        <v>308</v>
      </c>
      <c r="C11" s="11">
        <v>0.18927071201701301</v>
      </c>
      <c r="D11" s="11">
        <v>0.23662709378828201</v>
      </c>
      <c r="E11" s="11">
        <v>0.171357393623775</v>
      </c>
      <c r="F11" s="11">
        <v>0.17197617169693999</v>
      </c>
      <c r="G11" s="11">
        <v>9.6336432511262199E-2</v>
      </c>
      <c r="H11" s="11">
        <v>0.18151180270591599</v>
      </c>
      <c r="I11" s="11">
        <v>0.23954484744389001</v>
      </c>
    </row>
    <row r="12" spans="2:10" x14ac:dyDescent="0.35">
      <c r="B12" s="14" t="s">
        <v>262</v>
      </c>
      <c r="C12" s="11">
        <v>0.13608087041410399</v>
      </c>
      <c r="D12" s="11">
        <v>0.203004908375329</v>
      </c>
      <c r="E12" s="11">
        <v>7.3586988767324904E-2</v>
      </c>
      <c r="F12" s="11">
        <v>5.8770993381159799E-2</v>
      </c>
      <c r="G12" s="11">
        <v>2.9471872789596499E-2</v>
      </c>
      <c r="H12" s="11">
        <v>0.50269871200884897</v>
      </c>
      <c r="I12" s="11">
        <v>0.11479340285302</v>
      </c>
    </row>
    <row r="13" spans="2:10" x14ac:dyDescent="0.35">
      <c r="B13" s="14" t="s">
        <v>113</v>
      </c>
      <c r="C13" s="11">
        <v>0.20561576208382101</v>
      </c>
      <c r="D13" s="11">
        <v>0.23056002153480801</v>
      </c>
      <c r="E13" s="11">
        <v>0.22168518718638</v>
      </c>
      <c r="F13" s="11">
        <v>0.20610391642610601</v>
      </c>
      <c r="G13" s="11">
        <v>3.9789496022637698E-2</v>
      </c>
      <c r="H13" s="11">
        <v>0.17190208248327199</v>
      </c>
      <c r="I13" s="11">
        <v>0.28147749938383698</v>
      </c>
    </row>
    <row r="14" spans="2:10" x14ac:dyDescent="0.35">
      <c r="B14" s="14" t="s">
        <v>263</v>
      </c>
      <c r="C14" s="17">
        <v>0.46903265548506101</v>
      </c>
      <c r="D14" s="17">
        <v>0.32980797630158099</v>
      </c>
      <c r="E14" s="17">
        <v>0.53337043042251997</v>
      </c>
      <c r="F14" s="17">
        <v>0.56314891849579396</v>
      </c>
      <c r="G14" s="17">
        <v>0.834402198676504</v>
      </c>
      <c r="H14" s="17">
        <v>0.14388740280196299</v>
      </c>
      <c r="I14" s="17">
        <v>0.364184250319253</v>
      </c>
    </row>
    <row r="15" spans="2:10" x14ac:dyDescent="0.35">
      <c r="B15" s="14" t="s">
        <v>264</v>
      </c>
      <c r="C15" s="17">
        <v>0.325351582431118</v>
      </c>
      <c r="D15" s="17">
        <v>0.43963200216361098</v>
      </c>
      <c r="E15" s="17">
        <v>0.2449443823911</v>
      </c>
      <c r="F15" s="17">
        <v>0.230747165078099</v>
      </c>
      <c r="G15" s="17">
        <v>0.12580830530085901</v>
      </c>
      <c r="H15" s="17">
        <v>0.68421051471476502</v>
      </c>
      <c r="I15" s="17">
        <v>0.35433825029691002</v>
      </c>
    </row>
    <row r="16" spans="2:10" x14ac:dyDescent="0.35">
      <c r="B16" s="14" t="s">
        <v>217</v>
      </c>
      <c r="C16" s="18">
        <v>0.14368107305394401</v>
      </c>
      <c r="D16" s="18">
        <v>-0.10982402586203099</v>
      </c>
      <c r="E16" s="18">
        <v>0.28842604803142002</v>
      </c>
      <c r="F16" s="18">
        <v>0.33240175341769501</v>
      </c>
      <c r="G16" s="18">
        <v>0.70859389337564505</v>
      </c>
      <c r="H16" s="18">
        <v>-0.54032311191280202</v>
      </c>
      <c r="I16" s="18">
        <v>9.8460000223424791E-3</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314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3564</v>
      </c>
      <c r="D7" s="6">
        <v>640</v>
      </c>
      <c r="E7" s="6">
        <v>746</v>
      </c>
      <c r="F7" s="6">
        <v>686</v>
      </c>
      <c r="G7" s="6">
        <v>432</v>
      </c>
      <c r="H7" s="6">
        <v>311</v>
      </c>
      <c r="I7" s="6">
        <v>749</v>
      </c>
    </row>
    <row r="8" spans="2:10" ht="30" customHeight="1" x14ac:dyDescent="0.35">
      <c r="B8" s="7" t="s">
        <v>18</v>
      </c>
      <c r="C8" s="7">
        <v>3550</v>
      </c>
      <c r="D8" s="7">
        <v>628</v>
      </c>
      <c r="E8" s="7">
        <v>729</v>
      </c>
      <c r="F8" s="7">
        <v>660</v>
      </c>
      <c r="G8" s="7">
        <v>462</v>
      </c>
      <c r="H8" s="7">
        <v>310</v>
      </c>
      <c r="I8" s="7">
        <v>760</v>
      </c>
    </row>
    <row r="9" spans="2:10" x14ac:dyDescent="0.35">
      <c r="B9" s="14" t="s">
        <v>259</v>
      </c>
      <c r="C9" s="11">
        <v>8.8715363231813602E-2</v>
      </c>
      <c r="D9" s="11">
        <v>3.17428234024646E-2</v>
      </c>
      <c r="E9" s="11">
        <v>5.3320405048244403E-2</v>
      </c>
      <c r="F9" s="11">
        <v>9.1517836246615802E-2</v>
      </c>
      <c r="G9" s="11">
        <v>0.33673007066550997</v>
      </c>
      <c r="H9" s="11">
        <v>1.19440924582462E-2</v>
      </c>
      <c r="I9" s="11">
        <v>4.77102608134179E-2</v>
      </c>
    </row>
    <row r="10" spans="2:10" x14ac:dyDescent="0.35">
      <c r="B10" s="14" t="s">
        <v>260</v>
      </c>
      <c r="C10" s="11">
        <v>0.19630223709428901</v>
      </c>
      <c r="D10" s="11">
        <v>0.167016210259402</v>
      </c>
      <c r="E10" s="11">
        <v>0.20355689751414099</v>
      </c>
      <c r="F10" s="11">
        <v>0.199952153677567</v>
      </c>
      <c r="G10" s="11">
        <v>0.37541778198139403</v>
      </c>
      <c r="H10" s="11">
        <v>6.1939683349202301E-2</v>
      </c>
      <c r="I10" s="11">
        <v>0.15620167255318099</v>
      </c>
    </row>
    <row r="11" spans="2:10" x14ac:dyDescent="0.35">
      <c r="B11" s="14" t="s">
        <v>308</v>
      </c>
      <c r="C11" s="11">
        <v>0.244435830365096</v>
      </c>
      <c r="D11" s="11">
        <v>0.27720636103624502</v>
      </c>
      <c r="E11" s="11">
        <v>0.25676714771657599</v>
      </c>
      <c r="F11" s="11">
        <v>0.21768338487914399</v>
      </c>
      <c r="G11" s="11">
        <v>0.166451427457534</v>
      </c>
      <c r="H11" s="11">
        <v>0.217101433887217</v>
      </c>
      <c r="I11" s="11">
        <v>0.28740553485451298</v>
      </c>
    </row>
    <row r="12" spans="2:10" x14ac:dyDescent="0.35">
      <c r="B12" s="14" t="s">
        <v>262</v>
      </c>
      <c r="C12" s="11">
        <v>0.30553149945813701</v>
      </c>
      <c r="D12" s="11">
        <v>0.382681327936573</v>
      </c>
      <c r="E12" s="11">
        <v>0.324631928937612</v>
      </c>
      <c r="F12" s="11">
        <v>0.29013328736075</v>
      </c>
      <c r="G12" s="11">
        <v>8.0664555112579001E-2</v>
      </c>
      <c r="H12" s="11">
        <v>0.59919904891636</v>
      </c>
      <c r="I12" s="11">
        <v>0.253754558779692</v>
      </c>
    </row>
    <row r="13" spans="2:10" x14ac:dyDescent="0.35">
      <c r="B13" s="14" t="s">
        <v>113</v>
      </c>
      <c r="C13" s="11">
        <v>0.165015069850664</v>
      </c>
      <c r="D13" s="11">
        <v>0.141353277365315</v>
      </c>
      <c r="E13" s="11">
        <v>0.161723620783426</v>
      </c>
      <c r="F13" s="11">
        <v>0.20071333783592299</v>
      </c>
      <c r="G13" s="11">
        <v>4.07361647829831E-2</v>
      </c>
      <c r="H13" s="11">
        <v>0.109815741388974</v>
      </c>
      <c r="I13" s="11">
        <v>0.25492797299919601</v>
      </c>
    </row>
    <row r="14" spans="2:10" x14ac:dyDescent="0.35">
      <c r="B14" s="14" t="s">
        <v>263</v>
      </c>
      <c r="C14" s="17">
        <v>0.28501760032610202</v>
      </c>
      <c r="D14" s="17">
        <v>0.19875903366186701</v>
      </c>
      <c r="E14" s="17">
        <v>0.256877302562385</v>
      </c>
      <c r="F14" s="17">
        <v>0.29146998992418299</v>
      </c>
      <c r="G14" s="17">
        <v>0.71214785264690394</v>
      </c>
      <c r="H14" s="17">
        <v>7.3883775807448496E-2</v>
      </c>
      <c r="I14" s="17">
        <v>0.20391193336659899</v>
      </c>
    </row>
    <row r="15" spans="2:10" x14ac:dyDescent="0.35">
      <c r="B15" s="14" t="s">
        <v>264</v>
      </c>
      <c r="C15" s="17">
        <v>0.54996732982323404</v>
      </c>
      <c r="D15" s="17">
        <v>0.65988768897281802</v>
      </c>
      <c r="E15" s="17">
        <v>0.581399076654188</v>
      </c>
      <c r="F15" s="17">
        <v>0.50781667223989402</v>
      </c>
      <c r="G15" s="17">
        <v>0.247115982570113</v>
      </c>
      <c r="H15" s="17">
        <v>0.81630048280357703</v>
      </c>
      <c r="I15" s="17">
        <v>0.54116009363420503</v>
      </c>
    </row>
    <row r="16" spans="2:10" x14ac:dyDescent="0.35">
      <c r="B16" s="14" t="s">
        <v>217</v>
      </c>
      <c r="C16" s="18">
        <v>-0.26494972949713103</v>
      </c>
      <c r="D16" s="18">
        <v>-0.46112865531095099</v>
      </c>
      <c r="E16" s="18">
        <v>-0.32452177409180299</v>
      </c>
      <c r="F16" s="18">
        <v>-0.216346682315711</v>
      </c>
      <c r="G16" s="18">
        <v>0.46503187007679198</v>
      </c>
      <c r="H16" s="18">
        <v>-0.74241670699612905</v>
      </c>
      <c r="I16" s="18">
        <v>-0.33724816026760701</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315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3680</v>
      </c>
      <c r="D7" s="6">
        <v>665</v>
      </c>
      <c r="E7" s="6">
        <v>759</v>
      </c>
      <c r="F7" s="6">
        <v>724</v>
      </c>
      <c r="G7" s="6">
        <v>444</v>
      </c>
      <c r="H7" s="6">
        <v>322</v>
      </c>
      <c r="I7" s="6">
        <v>766</v>
      </c>
    </row>
    <row r="8" spans="2:10" ht="30" customHeight="1" x14ac:dyDescent="0.35">
      <c r="B8" s="7" t="s">
        <v>18</v>
      </c>
      <c r="C8" s="7">
        <v>3654</v>
      </c>
      <c r="D8" s="7">
        <v>651</v>
      </c>
      <c r="E8" s="7">
        <v>738</v>
      </c>
      <c r="F8" s="7">
        <v>697</v>
      </c>
      <c r="G8" s="7">
        <v>476</v>
      </c>
      <c r="H8" s="7">
        <v>321</v>
      </c>
      <c r="I8" s="7">
        <v>772</v>
      </c>
    </row>
    <row r="9" spans="2:10" x14ac:dyDescent="0.35">
      <c r="B9" s="14" t="s">
        <v>259</v>
      </c>
      <c r="C9" s="11">
        <v>8.0917636998146802E-2</v>
      </c>
      <c r="D9" s="11">
        <v>2.0976498391106501E-2</v>
      </c>
      <c r="E9" s="11">
        <v>4.0865966085508701E-2</v>
      </c>
      <c r="F9" s="11">
        <v>7.6538460015023596E-2</v>
      </c>
      <c r="G9" s="11">
        <v>0.368655155032244</v>
      </c>
      <c r="H9" s="11">
        <v>5.03386350120424E-3</v>
      </c>
      <c r="I9" s="11">
        <v>2.7903190454734099E-2</v>
      </c>
    </row>
    <row r="10" spans="2:10" x14ac:dyDescent="0.35">
      <c r="B10" s="14" t="s">
        <v>260</v>
      </c>
      <c r="C10" s="11">
        <v>0.16012179963387199</v>
      </c>
      <c r="D10" s="11">
        <v>0.114464828824653</v>
      </c>
      <c r="E10" s="11">
        <v>0.162792552397509</v>
      </c>
      <c r="F10" s="11">
        <v>0.15145722007824999</v>
      </c>
      <c r="G10" s="11">
        <v>0.32153510138017499</v>
      </c>
      <c r="H10" s="11">
        <v>2.2719483393398E-2</v>
      </c>
      <c r="I10" s="11">
        <v>0.16156863729968499</v>
      </c>
    </row>
    <row r="11" spans="2:10" x14ac:dyDescent="0.35">
      <c r="B11" s="14" t="s">
        <v>308</v>
      </c>
      <c r="C11" s="11">
        <v>0.24669424864794401</v>
      </c>
      <c r="D11" s="11">
        <v>0.27127841641260297</v>
      </c>
      <c r="E11" s="11">
        <v>0.26031447684221198</v>
      </c>
      <c r="F11" s="11">
        <v>0.24281055119827499</v>
      </c>
      <c r="G11" s="11">
        <v>0.163918631069839</v>
      </c>
      <c r="H11" s="11">
        <v>0.18478851100285201</v>
      </c>
      <c r="I11" s="11">
        <v>0.29324294315716198</v>
      </c>
    </row>
    <row r="12" spans="2:10" x14ac:dyDescent="0.35">
      <c r="B12" s="14" t="s">
        <v>262</v>
      </c>
      <c r="C12" s="11">
        <v>0.35625575967289502</v>
      </c>
      <c r="D12" s="11">
        <v>0.47602561131675702</v>
      </c>
      <c r="E12" s="11">
        <v>0.37389755023576798</v>
      </c>
      <c r="F12" s="11">
        <v>0.33348400627507102</v>
      </c>
      <c r="G12" s="11">
        <v>0.10842541339674799</v>
      </c>
      <c r="H12" s="11">
        <v>0.70029059750703404</v>
      </c>
      <c r="I12" s="11">
        <v>0.26861169230813098</v>
      </c>
    </row>
    <row r="13" spans="2:10" x14ac:dyDescent="0.35">
      <c r="B13" s="14" t="s">
        <v>113</v>
      </c>
      <c r="C13" s="11">
        <v>0.15601055504714201</v>
      </c>
      <c r="D13" s="11">
        <v>0.11725464505488099</v>
      </c>
      <c r="E13" s="11">
        <v>0.16212945443900301</v>
      </c>
      <c r="F13" s="11">
        <v>0.19570976243338101</v>
      </c>
      <c r="G13" s="11">
        <v>3.7465699120994199E-2</v>
      </c>
      <c r="H13" s="11">
        <v>8.7167544595511806E-2</v>
      </c>
      <c r="I13" s="11">
        <v>0.248673536780288</v>
      </c>
    </row>
    <row r="14" spans="2:10" x14ac:dyDescent="0.35">
      <c r="B14" s="14" t="s">
        <v>263</v>
      </c>
      <c r="C14" s="17">
        <v>0.24103943663201899</v>
      </c>
      <c r="D14" s="17">
        <v>0.13544132721575999</v>
      </c>
      <c r="E14" s="17">
        <v>0.203658518483017</v>
      </c>
      <c r="F14" s="17">
        <v>0.22799568009327301</v>
      </c>
      <c r="G14" s="17">
        <v>0.69019025641241805</v>
      </c>
      <c r="H14" s="17">
        <v>2.77533468946022E-2</v>
      </c>
      <c r="I14" s="17">
        <v>0.18947182775441901</v>
      </c>
    </row>
    <row r="15" spans="2:10" x14ac:dyDescent="0.35">
      <c r="B15" s="14" t="s">
        <v>264</v>
      </c>
      <c r="C15" s="17">
        <v>0.602950008320839</v>
      </c>
      <c r="D15" s="17">
        <v>0.747304027729359</v>
      </c>
      <c r="E15" s="17">
        <v>0.63421202707797997</v>
      </c>
      <c r="F15" s="17">
        <v>0.57629455747334601</v>
      </c>
      <c r="G15" s="17">
        <v>0.272344044466587</v>
      </c>
      <c r="H15" s="17">
        <v>0.88507910850988603</v>
      </c>
      <c r="I15" s="17">
        <v>0.56185463546529302</v>
      </c>
    </row>
    <row r="16" spans="2:10" x14ac:dyDescent="0.35">
      <c r="B16" s="14" t="s">
        <v>217</v>
      </c>
      <c r="C16" s="18">
        <v>-0.36191057168882002</v>
      </c>
      <c r="D16" s="18">
        <v>-0.61186270051360003</v>
      </c>
      <c r="E16" s="18">
        <v>-0.430553508594963</v>
      </c>
      <c r="F16" s="18">
        <v>-0.34829887738007298</v>
      </c>
      <c r="G16" s="18">
        <v>0.41784621194583099</v>
      </c>
      <c r="H16" s="18">
        <v>-0.85732576161528395</v>
      </c>
      <c r="I16" s="18">
        <v>-0.37238280771087401</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1.5" customHeight="1" x14ac:dyDescent="0.35">
      <c r="D2" s="37" t="s">
        <v>316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2520</v>
      </c>
      <c r="D7" s="6">
        <v>437</v>
      </c>
      <c r="E7" s="6">
        <v>456</v>
      </c>
      <c r="F7" s="6">
        <v>339</v>
      </c>
      <c r="G7" s="6">
        <v>382</v>
      </c>
      <c r="H7" s="6">
        <v>284</v>
      </c>
      <c r="I7" s="6">
        <v>622</v>
      </c>
    </row>
    <row r="8" spans="2:10" ht="30" customHeight="1" x14ac:dyDescent="0.35">
      <c r="B8" s="7" t="s">
        <v>18</v>
      </c>
      <c r="C8" s="7">
        <v>2534</v>
      </c>
      <c r="D8" s="7">
        <v>438</v>
      </c>
      <c r="E8" s="7">
        <v>446</v>
      </c>
      <c r="F8" s="7">
        <v>328</v>
      </c>
      <c r="G8" s="7">
        <v>410</v>
      </c>
      <c r="H8" s="7">
        <v>286</v>
      </c>
      <c r="I8" s="7">
        <v>625</v>
      </c>
    </row>
    <row r="9" spans="2:10" x14ac:dyDescent="0.35">
      <c r="B9" s="14" t="s">
        <v>259</v>
      </c>
      <c r="C9" s="11">
        <v>0.158484112690949</v>
      </c>
      <c r="D9" s="11">
        <v>9.4156598846435402E-2</v>
      </c>
      <c r="E9" s="11">
        <v>0.13890334078893701</v>
      </c>
      <c r="F9" s="11">
        <v>0.20722856867266301</v>
      </c>
      <c r="G9" s="11">
        <v>0.40462977683653201</v>
      </c>
      <c r="H9" s="11">
        <v>4.2658494180321298E-2</v>
      </c>
      <c r="I9" s="11">
        <v>8.3780858225961805E-2</v>
      </c>
    </row>
    <row r="10" spans="2:10" x14ac:dyDescent="0.35">
      <c r="B10" s="14" t="s">
        <v>260</v>
      </c>
      <c r="C10" s="11">
        <v>0.25781345928227201</v>
      </c>
      <c r="D10" s="11">
        <v>0.212695298777514</v>
      </c>
      <c r="E10" s="11">
        <v>0.30050435948821702</v>
      </c>
      <c r="F10" s="11">
        <v>0.30144343193369599</v>
      </c>
      <c r="G10" s="11">
        <v>0.39139348096460103</v>
      </c>
      <c r="H10" s="11">
        <v>6.2200000496279703E-2</v>
      </c>
      <c r="I10" s="11">
        <v>0.238228883514219</v>
      </c>
    </row>
    <row r="11" spans="2:10" x14ac:dyDescent="0.35">
      <c r="B11" s="14" t="s">
        <v>308</v>
      </c>
      <c r="C11" s="11">
        <v>0.22755146190237899</v>
      </c>
      <c r="D11" s="11">
        <v>0.30211726191126698</v>
      </c>
      <c r="E11" s="11">
        <v>0.25862031803402102</v>
      </c>
      <c r="F11" s="11">
        <v>0.168664914850544</v>
      </c>
      <c r="G11" s="11">
        <v>0.10413134918149899</v>
      </c>
      <c r="H11" s="11">
        <v>0.196846372925497</v>
      </c>
      <c r="I11" s="11">
        <v>0.27894584522840199</v>
      </c>
    </row>
    <row r="12" spans="2:10" x14ac:dyDescent="0.35">
      <c r="B12" s="14" t="s">
        <v>262</v>
      </c>
      <c r="C12" s="11">
        <v>0.21123129846785699</v>
      </c>
      <c r="D12" s="11">
        <v>0.25498337773316399</v>
      </c>
      <c r="E12" s="11">
        <v>0.16974836984199099</v>
      </c>
      <c r="F12" s="11">
        <v>0.15816514588338301</v>
      </c>
      <c r="G12" s="11">
        <v>6.1045861268490702E-2</v>
      </c>
      <c r="H12" s="11">
        <v>0.58941186513928501</v>
      </c>
      <c r="I12" s="11">
        <v>0.163130827690532</v>
      </c>
    </row>
    <row r="13" spans="2:10" x14ac:dyDescent="0.35">
      <c r="B13" s="14" t="s">
        <v>113</v>
      </c>
      <c r="C13" s="11">
        <v>0.14491966765654299</v>
      </c>
      <c r="D13" s="11">
        <v>0.13604746273161999</v>
      </c>
      <c r="E13" s="11">
        <v>0.13222361184683501</v>
      </c>
      <c r="F13" s="11">
        <v>0.16449793865971399</v>
      </c>
      <c r="G13" s="11">
        <v>3.8799531748877299E-2</v>
      </c>
      <c r="H13" s="11">
        <v>0.10888326725861699</v>
      </c>
      <c r="I13" s="11">
        <v>0.235913585340885</v>
      </c>
    </row>
    <row r="14" spans="2:10" x14ac:dyDescent="0.35">
      <c r="B14" s="14" t="s">
        <v>263</v>
      </c>
      <c r="C14" s="17">
        <v>0.41629757197322198</v>
      </c>
      <c r="D14" s="17">
        <v>0.30685189762394899</v>
      </c>
      <c r="E14" s="17">
        <v>0.43940770027715398</v>
      </c>
      <c r="F14" s="17">
        <v>0.50867200060635898</v>
      </c>
      <c r="G14" s="17">
        <v>0.79602325780113303</v>
      </c>
      <c r="H14" s="17">
        <v>0.10485849467660099</v>
      </c>
      <c r="I14" s="17">
        <v>0.32200974174018099</v>
      </c>
    </row>
    <row r="15" spans="2:10" x14ac:dyDescent="0.35">
      <c r="B15" s="14" t="s">
        <v>264</v>
      </c>
      <c r="C15" s="17">
        <v>0.438782760370236</v>
      </c>
      <c r="D15" s="17">
        <v>0.55710063964443102</v>
      </c>
      <c r="E15" s="17">
        <v>0.42836868787601101</v>
      </c>
      <c r="F15" s="17">
        <v>0.32683006073392701</v>
      </c>
      <c r="G15" s="17">
        <v>0.16517721044999001</v>
      </c>
      <c r="H15" s="17">
        <v>0.78625823806478201</v>
      </c>
      <c r="I15" s="17">
        <v>0.44207667291893399</v>
      </c>
    </row>
    <row r="16" spans="2:10" x14ac:dyDescent="0.35">
      <c r="B16" s="14" t="s">
        <v>217</v>
      </c>
      <c r="C16" s="18">
        <v>-2.2485188397014098E-2</v>
      </c>
      <c r="D16" s="18">
        <v>-0.25024874202048197</v>
      </c>
      <c r="E16" s="18">
        <v>1.10390124011422E-2</v>
      </c>
      <c r="F16" s="18">
        <v>0.181841939872432</v>
      </c>
      <c r="G16" s="18">
        <v>0.63084604735114302</v>
      </c>
      <c r="H16" s="18">
        <v>-0.68139974338818099</v>
      </c>
      <c r="I16" s="18">
        <v>-0.120066931178753</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J23"/>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55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30</v>
      </c>
      <c r="C9" s="11">
        <v>0.26367501808713401</v>
      </c>
      <c r="D9" s="11">
        <v>0.23171483296839299</v>
      </c>
      <c r="E9" s="11">
        <v>0.31619442405870601</v>
      </c>
      <c r="F9" s="11">
        <v>0.29165099168639502</v>
      </c>
      <c r="G9" s="11">
        <v>0.32818738089846999</v>
      </c>
      <c r="H9" s="11">
        <v>9.3854125588104395E-2</v>
      </c>
      <c r="I9" s="11">
        <v>0.235692182536231</v>
      </c>
    </row>
    <row r="10" spans="2:10" x14ac:dyDescent="0.35">
      <c r="B10" s="14" t="s">
        <v>29</v>
      </c>
      <c r="C10" s="11">
        <v>0.30408033407205398</v>
      </c>
      <c r="D10" s="11">
        <v>0.33019283709314401</v>
      </c>
      <c r="E10" s="11">
        <v>0.26626239716723299</v>
      </c>
      <c r="F10" s="11">
        <v>0.24462146667170501</v>
      </c>
      <c r="G10" s="11">
        <v>0.33367692452856301</v>
      </c>
      <c r="H10" s="11">
        <v>0.43143448865699902</v>
      </c>
      <c r="I10" s="11">
        <v>0.30130607249132202</v>
      </c>
    </row>
    <row r="11" spans="2:10" x14ac:dyDescent="0.35">
      <c r="B11" s="14" t="s">
        <v>51</v>
      </c>
      <c r="C11" s="11">
        <v>6.6068530401398706E-2</v>
      </c>
      <c r="D11" s="11">
        <v>8.0530448185103701E-2</v>
      </c>
      <c r="E11" s="11">
        <v>6.0221713712216102E-2</v>
      </c>
      <c r="F11" s="11">
        <v>8.4783139907422297E-2</v>
      </c>
      <c r="G11" s="11">
        <v>7.2542215342060207E-2</v>
      </c>
      <c r="H11" s="11">
        <v>2.8304746616748699E-2</v>
      </c>
      <c r="I11" s="11">
        <v>5.1558084980655901E-2</v>
      </c>
    </row>
    <row r="12" spans="2:10" x14ac:dyDescent="0.35">
      <c r="B12" s="14" t="s">
        <v>52</v>
      </c>
      <c r="C12" s="11">
        <v>2.75786292443915E-2</v>
      </c>
      <c r="D12" s="11">
        <v>1.25699274542352E-2</v>
      </c>
      <c r="E12" s="11">
        <v>1.36003723763934E-2</v>
      </c>
      <c r="F12" s="11">
        <v>1.41739866166441E-2</v>
      </c>
      <c r="G12" s="11">
        <v>6.3887217806577204E-2</v>
      </c>
      <c r="H12" s="11">
        <v>7.2956135861306295E-2</v>
      </c>
      <c r="I12" s="11">
        <v>2.2281948939524499E-2</v>
      </c>
    </row>
    <row r="13" spans="2:10" x14ac:dyDescent="0.35">
      <c r="B13" s="14" t="s">
        <v>32</v>
      </c>
      <c r="C13" s="11">
        <v>6.28634825580556E-2</v>
      </c>
      <c r="D13" s="11">
        <v>6.0043115164727101E-2</v>
      </c>
      <c r="E13" s="11">
        <v>4.76461319772696E-2</v>
      </c>
      <c r="F13" s="11">
        <v>0.124606655283151</v>
      </c>
      <c r="G13" s="11">
        <v>6.4664395647570094E-2</v>
      </c>
      <c r="H13" s="11">
        <v>6.1452933166862601E-3</v>
      </c>
      <c r="I13" s="11">
        <v>4.2689768511932701E-2</v>
      </c>
    </row>
    <row r="14" spans="2:10" ht="29" x14ac:dyDescent="0.35">
      <c r="B14" s="14" t="s">
        <v>34</v>
      </c>
      <c r="C14" s="11">
        <v>0</v>
      </c>
      <c r="D14" s="11">
        <v>0</v>
      </c>
      <c r="E14" s="11">
        <v>0</v>
      </c>
      <c r="F14" s="11">
        <v>0</v>
      </c>
      <c r="G14" s="11">
        <v>0</v>
      </c>
      <c r="H14" s="11">
        <v>0</v>
      </c>
      <c r="I14" s="11">
        <v>0</v>
      </c>
    </row>
    <row r="15" spans="2:10" ht="43.5" x14ac:dyDescent="0.35">
      <c r="B15" s="14" t="s">
        <v>53</v>
      </c>
      <c r="C15" s="11">
        <v>0</v>
      </c>
      <c r="D15" s="11">
        <v>0</v>
      </c>
      <c r="E15" s="11">
        <v>0</v>
      </c>
      <c r="F15" s="11">
        <v>0</v>
      </c>
      <c r="G15" s="11">
        <v>0</v>
      </c>
      <c r="H15" s="11">
        <v>0</v>
      </c>
      <c r="I15" s="11">
        <v>0</v>
      </c>
    </row>
    <row r="16" spans="2:10" x14ac:dyDescent="0.35">
      <c r="B16" s="14" t="s">
        <v>35</v>
      </c>
      <c r="C16" s="11">
        <v>4.93634452732074E-2</v>
      </c>
      <c r="D16" s="11">
        <v>4.9988938915494101E-2</v>
      </c>
      <c r="E16" s="11">
        <v>4.7385747167747502E-2</v>
      </c>
      <c r="F16" s="11">
        <v>5.4581302515797299E-2</v>
      </c>
      <c r="G16" s="11">
        <v>4.5947028682518098E-2</v>
      </c>
      <c r="H16" s="11">
        <v>5.8809231772181003E-2</v>
      </c>
      <c r="I16" s="11">
        <v>4.4481049333661003E-2</v>
      </c>
    </row>
    <row r="17" spans="2:9" x14ac:dyDescent="0.35">
      <c r="B17" s="14" t="s">
        <v>54</v>
      </c>
      <c r="C17" s="11">
        <v>6.5063934211615299E-2</v>
      </c>
      <c r="D17" s="11">
        <v>5.6655447605510903E-2</v>
      </c>
      <c r="E17" s="11">
        <v>5.1427043755043499E-2</v>
      </c>
      <c r="F17" s="11">
        <v>3.4240956170646097E-2</v>
      </c>
      <c r="G17" s="11">
        <v>3.5999907846941799E-2</v>
      </c>
      <c r="H17" s="11">
        <v>0.15120632302984499</v>
      </c>
      <c r="I17" s="11">
        <v>0.10155367008782</v>
      </c>
    </row>
    <row r="18" spans="2:9" x14ac:dyDescent="0.35">
      <c r="B18" s="14" t="s">
        <v>24</v>
      </c>
      <c r="C18" s="12">
        <v>0.161306626152143</v>
      </c>
      <c r="D18" s="12">
        <v>0.17830445261339301</v>
      </c>
      <c r="E18" s="12">
        <v>0.19726216978539099</v>
      </c>
      <c r="F18" s="12">
        <v>0.15134150114823899</v>
      </c>
      <c r="G18" s="12">
        <v>5.5094929247300001E-2</v>
      </c>
      <c r="H18" s="12">
        <v>0.15728965515812901</v>
      </c>
      <c r="I18" s="12">
        <v>0.20043722311885201</v>
      </c>
    </row>
    <row r="19" spans="2:9" x14ac:dyDescent="0.35">
      <c r="B19" s="15"/>
    </row>
    <row r="20" spans="2:9" x14ac:dyDescent="0.35">
      <c r="B20" t="s">
        <v>27</v>
      </c>
    </row>
    <row r="21" spans="2:9" x14ac:dyDescent="0.35">
      <c r="B21" t="s">
        <v>28</v>
      </c>
    </row>
    <row r="23" spans="2:9" x14ac:dyDescent="0.35">
      <c r="B23"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56.25" customHeight="1" x14ac:dyDescent="0.35">
      <c r="D2" s="37" t="s">
        <v>317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2849</v>
      </c>
      <c r="D7" s="6">
        <v>553</v>
      </c>
      <c r="E7" s="6">
        <v>604</v>
      </c>
      <c r="F7" s="6">
        <v>316</v>
      </c>
      <c r="G7" s="6">
        <v>349</v>
      </c>
      <c r="H7" s="6">
        <v>331</v>
      </c>
      <c r="I7" s="6">
        <v>696</v>
      </c>
    </row>
    <row r="8" spans="2:10" ht="30" customHeight="1" x14ac:dyDescent="0.35">
      <c r="B8" s="7" t="s">
        <v>18</v>
      </c>
      <c r="C8" s="7">
        <v>2860</v>
      </c>
      <c r="D8" s="7">
        <v>544</v>
      </c>
      <c r="E8" s="7">
        <v>601</v>
      </c>
      <c r="F8" s="7">
        <v>309</v>
      </c>
      <c r="G8" s="7">
        <v>378</v>
      </c>
      <c r="H8" s="7">
        <v>333</v>
      </c>
      <c r="I8" s="7">
        <v>695</v>
      </c>
    </row>
    <row r="9" spans="2:10" x14ac:dyDescent="0.35">
      <c r="B9" s="14" t="s">
        <v>259</v>
      </c>
      <c r="C9" s="11">
        <v>9.6811304815936694E-2</v>
      </c>
      <c r="D9" s="11">
        <v>1.7220008169748901E-2</v>
      </c>
      <c r="E9" s="11">
        <v>6.3319814422250001E-2</v>
      </c>
      <c r="F9" s="11">
        <v>0.15410642481290299</v>
      </c>
      <c r="G9" s="11">
        <v>0.43306372998293802</v>
      </c>
      <c r="H9" s="11">
        <v>0</v>
      </c>
      <c r="I9" s="11">
        <v>2.6125388293942502E-2</v>
      </c>
    </row>
    <row r="10" spans="2:10" x14ac:dyDescent="0.35">
      <c r="B10" s="14" t="s">
        <v>260</v>
      </c>
      <c r="C10" s="11">
        <v>0.32063357015383298</v>
      </c>
      <c r="D10" s="11">
        <v>0.30361478181363399</v>
      </c>
      <c r="E10" s="11">
        <v>0.40523630111430398</v>
      </c>
      <c r="F10" s="11">
        <v>0.53792461769904398</v>
      </c>
      <c r="G10" s="11">
        <v>0.367534973670262</v>
      </c>
      <c r="H10" s="11">
        <v>4.8427376636876997E-2</v>
      </c>
      <c r="I10" s="11">
        <v>0.26904109038248403</v>
      </c>
    </row>
    <row r="11" spans="2:10" x14ac:dyDescent="0.35">
      <c r="B11" s="14" t="s">
        <v>308</v>
      </c>
      <c r="C11" s="11">
        <v>0.251212846045891</v>
      </c>
      <c r="D11" s="11">
        <v>0.32455803499878799</v>
      </c>
      <c r="E11" s="11">
        <v>0.26774862527195697</v>
      </c>
      <c r="F11" s="11">
        <v>0.121676483993702</v>
      </c>
      <c r="G11" s="11">
        <v>0.124853906622613</v>
      </c>
      <c r="H11" s="11">
        <v>0.26811155130527597</v>
      </c>
      <c r="I11" s="11">
        <v>0.29775312746480997</v>
      </c>
    </row>
    <row r="12" spans="2:10" x14ac:dyDescent="0.35">
      <c r="B12" s="14" t="s">
        <v>262</v>
      </c>
      <c r="C12" s="11">
        <v>0.173122480224188</v>
      </c>
      <c r="D12" s="11">
        <v>0.176134720180086</v>
      </c>
      <c r="E12" s="11">
        <v>0.128619771053398</v>
      </c>
      <c r="F12" s="11">
        <v>4.4596224278926698E-2</v>
      </c>
      <c r="G12" s="11">
        <v>4.5585383277119203E-2</v>
      </c>
      <c r="H12" s="11">
        <v>0.60689980600721805</v>
      </c>
      <c r="I12" s="11">
        <v>0.128024850372011</v>
      </c>
    </row>
    <row r="13" spans="2:10" x14ac:dyDescent="0.35">
      <c r="B13" s="14" t="s">
        <v>113</v>
      </c>
      <c r="C13" s="11">
        <v>0.15821979876015199</v>
      </c>
      <c r="D13" s="11">
        <v>0.17847245483774199</v>
      </c>
      <c r="E13" s="11">
        <v>0.135075488138091</v>
      </c>
      <c r="F13" s="11">
        <v>0.14169624921542501</v>
      </c>
      <c r="G13" s="11">
        <v>2.8962006447067801E-2</v>
      </c>
      <c r="H13" s="11">
        <v>7.6561266050628698E-2</v>
      </c>
      <c r="I13" s="11">
        <v>0.27905554348675299</v>
      </c>
    </row>
    <row r="14" spans="2:10" x14ac:dyDescent="0.35">
      <c r="B14" s="14" t="s">
        <v>263</v>
      </c>
      <c r="C14" s="17">
        <v>0.41744487496977001</v>
      </c>
      <c r="D14" s="17">
        <v>0.320834789983383</v>
      </c>
      <c r="E14" s="17">
        <v>0.46855611553655402</v>
      </c>
      <c r="F14" s="17">
        <v>0.69203104251194703</v>
      </c>
      <c r="G14" s="17">
        <v>0.80059870365320096</v>
      </c>
      <c r="H14" s="17">
        <v>4.8427376636876997E-2</v>
      </c>
      <c r="I14" s="17">
        <v>0.29516647867642698</v>
      </c>
    </row>
    <row r="15" spans="2:10" x14ac:dyDescent="0.35">
      <c r="B15" s="14" t="s">
        <v>264</v>
      </c>
      <c r="C15" s="17">
        <v>0.42433532627007797</v>
      </c>
      <c r="D15" s="17">
        <v>0.50069275517887502</v>
      </c>
      <c r="E15" s="17">
        <v>0.39636839632535498</v>
      </c>
      <c r="F15" s="17">
        <v>0.16627270827262799</v>
      </c>
      <c r="G15" s="17">
        <v>0.170439289899732</v>
      </c>
      <c r="H15" s="17">
        <v>0.87501135731249402</v>
      </c>
      <c r="I15" s="17">
        <v>0.42577797783682098</v>
      </c>
    </row>
    <row r="16" spans="2:10" x14ac:dyDescent="0.35">
      <c r="B16" s="14" t="s">
        <v>217</v>
      </c>
      <c r="C16" s="18">
        <v>-6.8904513003085199E-3</v>
      </c>
      <c r="D16" s="18">
        <v>-0.17985796519549199</v>
      </c>
      <c r="E16" s="18">
        <v>7.2187719211199694E-2</v>
      </c>
      <c r="F16" s="18">
        <v>0.52575833423931895</v>
      </c>
      <c r="G16" s="18">
        <v>0.63015941375346896</v>
      </c>
      <c r="H16" s="18">
        <v>-0.826583980675617</v>
      </c>
      <c r="I16" s="18">
        <v>-0.130611499160394</v>
      </c>
    </row>
    <row r="17" spans="2:2" x14ac:dyDescent="0.35">
      <c r="B17" s="15" t="s">
        <v>251</v>
      </c>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1"/>
  <dimension ref="B2:H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8" width="20.7265625" customWidth="1"/>
  </cols>
  <sheetData>
    <row r="2" spans="2:8" ht="40" customHeight="1" x14ac:dyDescent="0.35">
      <c r="D2" s="37" t="s">
        <v>323</v>
      </c>
      <c r="E2" s="31"/>
      <c r="F2" s="31"/>
      <c r="G2" s="31"/>
      <c r="H2" s="31"/>
    </row>
    <row r="6" spans="2:8" ht="72.5" x14ac:dyDescent="0.35">
      <c r="B6" s="16" t="s">
        <v>13</v>
      </c>
      <c r="C6" s="16" t="s">
        <v>318</v>
      </c>
      <c r="D6" s="16" t="s">
        <v>319</v>
      </c>
      <c r="E6" s="16" t="s">
        <v>320</v>
      </c>
      <c r="F6" s="16" t="s">
        <v>321</v>
      </c>
      <c r="G6" s="16" t="s">
        <v>322</v>
      </c>
    </row>
    <row r="7" spans="2:8" x14ac:dyDescent="0.35">
      <c r="B7" s="14" t="s">
        <v>278</v>
      </c>
      <c r="C7" s="11">
        <v>0.38264439246499798</v>
      </c>
      <c r="D7" s="11">
        <v>0.170702950901991</v>
      </c>
      <c r="E7" s="11">
        <v>0.16175637330583201</v>
      </c>
      <c r="F7" s="11">
        <v>0.13224563670905101</v>
      </c>
      <c r="G7" s="11">
        <v>0.15629947457399801</v>
      </c>
    </row>
    <row r="8" spans="2:8" x14ac:dyDescent="0.35">
      <c r="B8" s="14" t="s">
        <v>279</v>
      </c>
      <c r="C8" s="11">
        <v>0.39443357515104299</v>
      </c>
      <c r="D8" s="11">
        <v>0.39465491337034497</v>
      </c>
      <c r="E8" s="11">
        <v>0.36720057588709298</v>
      </c>
      <c r="F8" s="11">
        <v>0.27236965976136002</v>
      </c>
      <c r="G8" s="11">
        <v>0.22286145980852401</v>
      </c>
    </row>
    <row r="9" spans="2:8" x14ac:dyDescent="0.35">
      <c r="B9" s="14" t="s">
        <v>280</v>
      </c>
      <c r="C9" s="11">
        <v>0.18488904884182999</v>
      </c>
      <c r="D9" s="11">
        <v>0.34291790970702002</v>
      </c>
      <c r="E9" s="11">
        <v>0.308566096333035</v>
      </c>
      <c r="F9" s="11">
        <v>0.39477172356310802</v>
      </c>
      <c r="G9" s="11">
        <v>0.35607391235880997</v>
      </c>
    </row>
    <row r="10" spans="2:8" x14ac:dyDescent="0.35">
      <c r="B10" s="14" t="s">
        <v>281</v>
      </c>
      <c r="C10" s="11">
        <v>2.2862961143535501E-2</v>
      </c>
      <c r="D10" s="11">
        <v>6.2304106863876302E-2</v>
      </c>
      <c r="E10" s="11">
        <v>0.117444207211773</v>
      </c>
      <c r="F10" s="11">
        <v>0.13091391867677599</v>
      </c>
      <c r="G10" s="11">
        <v>0.188625348566622</v>
      </c>
    </row>
    <row r="11" spans="2:8" x14ac:dyDescent="0.35">
      <c r="B11" s="14" t="s">
        <v>282</v>
      </c>
      <c r="C11" s="11">
        <v>1.51700223985932E-2</v>
      </c>
      <c r="D11" s="11">
        <v>2.9420119156768201E-2</v>
      </c>
      <c r="E11" s="11">
        <v>4.5032747262267601E-2</v>
      </c>
      <c r="F11" s="11">
        <v>6.9699061289704697E-2</v>
      </c>
      <c r="G11" s="11">
        <v>7.6139804692045801E-2</v>
      </c>
    </row>
    <row r="12" spans="2:8" x14ac:dyDescent="0.35">
      <c r="B12" s="19" t="s">
        <v>283</v>
      </c>
      <c r="C12" s="17">
        <v>0.77707796761604098</v>
      </c>
      <c r="D12" s="17">
        <v>0.56535786427233503</v>
      </c>
      <c r="E12" s="17">
        <v>0.52895694919292502</v>
      </c>
      <c r="F12" s="17">
        <v>0.404615296470411</v>
      </c>
      <c r="G12" s="17">
        <v>0.37916093438252202</v>
      </c>
    </row>
    <row r="13" spans="2:8" x14ac:dyDescent="0.35">
      <c r="B13" s="19" t="s">
        <v>284</v>
      </c>
      <c r="C13" s="17">
        <v>3.8032983542128702E-2</v>
      </c>
      <c r="D13" s="17">
        <v>9.1724226020644506E-2</v>
      </c>
      <c r="E13" s="17">
        <v>0.16247695447404059</v>
      </c>
      <c r="F13" s="17">
        <v>0.2006129799664807</v>
      </c>
      <c r="G13" s="17">
        <v>0.26476515325866778</v>
      </c>
    </row>
    <row r="14" spans="2:8" x14ac:dyDescent="0.35">
      <c r="B14" s="19" t="s">
        <v>217</v>
      </c>
      <c r="C14" s="18">
        <v>0.73904498407391228</v>
      </c>
      <c r="D14" s="18">
        <v>0.47363363825169053</v>
      </c>
      <c r="E14" s="18">
        <v>0.36647999471888443</v>
      </c>
      <c r="F14" s="18">
        <v>0.2040023165039303</v>
      </c>
      <c r="G14" s="18">
        <v>0.11439578112385423</v>
      </c>
    </row>
    <row r="15" spans="2:8" x14ac:dyDescent="0.35">
      <c r="B15" s="15"/>
      <c r="C15" s="15"/>
      <c r="D15" s="15"/>
      <c r="E15" s="15"/>
      <c r="F15" s="15"/>
      <c r="G15" s="15"/>
    </row>
    <row r="16" spans="2:8" x14ac:dyDescent="0.35">
      <c r="B16" t="s">
        <v>27</v>
      </c>
    </row>
    <row r="17" spans="2:2" x14ac:dyDescent="0.35">
      <c r="B17" t="s">
        <v>28</v>
      </c>
    </row>
    <row r="21" spans="2:2" x14ac:dyDescent="0.35">
      <c r="B21" s="4" t="str">
        <f>HYPERLINK("#'Contents'!A1", "Return to Contents")</f>
        <v>Return to Contents</v>
      </c>
    </row>
  </sheetData>
  <mergeCells count="1">
    <mergeCell ref="D2:H2"/>
  </mergeCells>
  <pageMargins left="0.7" right="0.7" top="0.75" bottom="0.75" header="0.3" footer="0.3"/>
  <pageSetup paperSize="9" orientation="portrait" horizontalDpi="300" verticalDpi="30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2"/>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x14ac:dyDescent="0.35">
      <c r="D2" s="37" t="s">
        <v>324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0.16175637330583201</v>
      </c>
      <c r="D9" s="11">
        <v>0.122969105910213</v>
      </c>
      <c r="E9" s="11">
        <v>0.16554633531255999</v>
      </c>
      <c r="F9" s="11">
        <v>1.8889253614485801E-2</v>
      </c>
      <c r="G9" s="11">
        <v>0.468305421605692</v>
      </c>
      <c r="H9" s="11">
        <v>0.32353467718589901</v>
      </c>
      <c r="I9" s="11">
        <v>3.9602105634052601E-2</v>
      </c>
    </row>
    <row r="10" spans="2:10" x14ac:dyDescent="0.35">
      <c r="B10" s="14" t="s">
        <v>279</v>
      </c>
      <c r="C10" s="11">
        <v>0.36720057588709298</v>
      </c>
      <c r="D10" s="11">
        <v>0.40272602671020402</v>
      </c>
      <c r="E10" s="11">
        <v>0.53998737644557804</v>
      </c>
      <c r="F10" s="11">
        <v>0.21103821644279</v>
      </c>
      <c r="G10" s="11">
        <v>0.364653847990766</v>
      </c>
      <c r="H10" s="11">
        <v>0.34084302068580502</v>
      </c>
      <c r="I10" s="11">
        <v>0.33098556009116098</v>
      </c>
    </row>
    <row r="11" spans="2:10" x14ac:dyDescent="0.35">
      <c r="B11" s="14" t="s">
        <v>280</v>
      </c>
      <c r="C11" s="11">
        <v>0.308566096333035</v>
      </c>
      <c r="D11" s="11">
        <v>0.34211278620888702</v>
      </c>
      <c r="E11" s="11">
        <v>0.21148782864346699</v>
      </c>
      <c r="F11" s="11">
        <v>0.35385048860906598</v>
      </c>
      <c r="G11" s="11">
        <v>0.106863623482265</v>
      </c>
      <c r="H11" s="11">
        <v>0.22989294590905501</v>
      </c>
      <c r="I11" s="11">
        <v>0.50755615250603503</v>
      </c>
    </row>
    <row r="12" spans="2:10" x14ac:dyDescent="0.35">
      <c r="B12" s="14" t="s">
        <v>281</v>
      </c>
      <c r="C12" s="11">
        <v>0.117444207211773</v>
      </c>
      <c r="D12" s="11">
        <v>9.4911828948867599E-2</v>
      </c>
      <c r="E12" s="11">
        <v>7.1446404569782199E-2</v>
      </c>
      <c r="F12" s="11">
        <v>0.28037221503834903</v>
      </c>
      <c r="G12" s="11">
        <v>4.4671807241959398E-2</v>
      </c>
      <c r="H12" s="11">
        <v>5.9493643970613998E-2</v>
      </c>
      <c r="I12" s="11">
        <v>0.102995342923504</v>
      </c>
    </row>
    <row r="13" spans="2:10" x14ac:dyDescent="0.35">
      <c r="B13" s="14" t="s">
        <v>282</v>
      </c>
      <c r="C13" s="11">
        <v>4.5032747262267601E-2</v>
      </c>
      <c r="D13" s="11">
        <v>3.7280252221828403E-2</v>
      </c>
      <c r="E13" s="11">
        <v>1.1532055028612201E-2</v>
      </c>
      <c r="F13" s="11">
        <v>0.13584982629530901</v>
      </c>
      <c r="G13" s="11">
        <v>1.5505299679317E-2</v>
      </c>
      <c r="H13" s="11">
        <v>4.6235712248626902E-2</v>
      </c>
      <c r="I13" s="11">
        <v>1.8860838845246301E-2</v>
      </c>
    </row>
    <row r="14" spans="2:10" x14ac:dyDescent="0.35">
      <c r="B14" s="14" t="s">
        <v>283</v>
      </c>
      <c r="C14" s="17">
        <v>0.52895694919292502</v>
      </c>
      <c r="D14" s="17">
        <v>0.525695132620417</v>
      </c>
      <c r="E14" s="17">
        <v>0.70553371175813895</v>
      </c>
      <c r="F14" s="17">
        <v>0.22992747005727601</v>
      </c>
      <c r="G14" s="17">
        <v>0.83295926959645805</v>
      </c>
      <c r="H14" s="17">
        <v>0.66437769787170398</v>
      </c>
      <c r="I14" s="17">
        <v>0.37058766572521401</v>
      </c>
    </row>
    <row r="15" spans="2:10" x14ac:dyDescent="0.35">
      <c r="B15" s="14" t="s">
        <v>284</v>
      </c>
      <c r="C15" s="17">
        <v>0.16247695447404059</v>
      </c>
      <c r="D15" s="17">
        <v>0.132192081170696</v>
      </c>
      <c r="E15" s="17">
        <v>8.2978459598394394E-2</v>
      </c>
      <c r="F15" s="17">
        <v>0.41622204133365803</v>
      </c>
      <c r="G15" s="17">
        <v>6.0177106921276396E-2</v>
      </c>
      <c r="H15" s="17">
        <v>0.1057293562192409</v>
      </c>
      <c r="I15" s="17">
        <v>0.12185618176875029</v>
      </c>
    </row>
    <row r="16" spans="2:10" x14ac:dyDescent="0.35">
      <c r="B16" s="14" t="s">
        <v>217</v>
      </c>
      <c r="C16" s="18">
        <v>0.36647999471888443</v>
      </c>
      <c r="D16" s="18">
        <v>0.39350305144972098</v>
      </c>
      <c r="E16" s="18">
        <v>0.62255525215974461</v>
      </c>
      <c r="F16" s="18">
        <v>-0.18629457127638202</v>
      </c>
      <c r="G16" s="18">
        <v>0.77278216267518163</v>
      </c>
      <c r="H16" s="18">
        <v>0.55864834165246302</v>
      </c>
      <c r="I16" s="18">
        <v>0.24873148395646372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6.75" customHeight="1" x14ac:dyDescent="0.35">
      <c r="D2" s="37" t="s">
        <v>325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0.15629947457399801</v>
      </c>
      <c r="D9" s="11">
        <v>0.121171397041353</v>
      </c>
      <c r="E9" s="11">
        <v>3.6129347955272298E-2</v>
      </c>
      <c r="F9" s="11">
        <v>5.5759188597753204E-3</v>
      </c>
      <c r="G9" s="11">
        <v>0.51606727952252596</v>
      </c>
      <c r="H9" s="11">
        <v>0.54276547388776297</v>
      </c>
      <c r="I9" s="11">
        <v>2.8587788345942201E-2</v>
      </c>
    </row>
    <row r="10" spans="2:10" x14ac:dyDescent="0.35">
      <c r="B10" s="14" t="s">
        <v>279</v>
      </c>
      <c r="C10" s="11">
        <v>0.22286145980852401</v>
      </c>
      <c r="D10" s="11">
        <v>0.30437550070880498</v>
      </c>
      <c r="E10" s="11">
        <v>0.183712088177854</v>
      </c>
      <c r="F10" s="11">
        <v>4.1887582991391697E-2</v>
      </c>
      <c r="G10" s="11">
        <v>0.33939729525878098</v>
      </c>
      <c r="H10" s="11">
        <v>0.277780268615271</v>
      </c>
      <c r="I10" s="11">
        <v>0.25339209840072502</v>
      </c>
    </row>
    <row r="11" spans="2:10" x14ac:dyDescent="0.35">
      <c r="B11" s="14" t="s">
        <v>280</v>
      </c>
      <c r="C11" s="11">
        <v>0.35607391235880997</v>
      </c>
      <c r="D11" s="11">
        <v>0.42569705738548203</v>
      </c>
      <c r="E11" s="11">
        <v>0.406245154383511</v>
      </c>
      <c r="F11" s="11">
        <v>0.26855841653571899</v>
      </c>
      <c r="G11" s="11">
        <v>0.105268067139759</v>
      </c>
      <c r="H11" s="11">
        <v>0.16310541446052801</v>
      </c>
      <c r="I11" s="11">
        <v>0.58970498190155596</v>
      </c>
    </row>
    <row r="12" spans="2:10" x14ac:dyDescent="0.35">
      <c r="B12" s="14" t="s">
        <v>281</v>
      </c>
      <c r="C12" s="11">
        <v>0.188625348566622</v>
      </c>
      <c r="D12" s="11">
        <v>0.131594888529942</v>
      </c>
      <c r="E12" s="11">
        <v>0.304780305069145</v>
      </c>
      <c r="F12" s="11">
        <v>0.40210754687783801</v>
      </c>
      <c r="G12" s="11">
        <v>3.38667918699899E-2</v>
      </c>
      <c r="H12" s="11">
        <v>2.96821490688348E-3</v>
      </c>
      <c r="I12" s="11">
        <v>0.11206456671264001</v>
      </c>
    </row>
    <row r="13" spans="2:10" x14ac:dyDescent="0.35">
      <c r="B13" s="14" t="s">
        <v>282</v>
      </c>
      <c r="C13" s="11">
        <v>7.6139804692045801E-2</v>
      </c>
      <c r="D13" s="11">
        <v>1.7161156334418198E-2</v>
      </c>
      <c r="E13" s="11">
        <v>6.9133104414217106E-2</v>
      </c>
      <c r="F13" s="11">
        <v>0.28187053473527501</v>
      </c>
      <c r="G13" s="11">
        <v>5.4005662089429401E-3</v>
      </c>
      <c r="H13" s="11">
        <v>1.3380628129554199E-2</v>
      </c>
      <c r="I13" s="11">
        <v>1.6250564639137099E-2</v>
      </c>
    </row>
    <row r="14" spans="2:10" x14ac:dyDescent="0.35">
      <c r="B14" s="14" t="s">
        <v>283</v>
      </c>
      <c r="C14" s="17">
        <v>0.37916093438252202</v>
      </c>
      <c r="D14" s="17">
        <v>0.42554689775015803</v>
      </c>
      <c r="E14" s="17">
        <v>0.21984143613312601</v>
      </c>
      <c r="F14" s="17">
        <v>4.7463501851167003E-2</v>
      </c>
      <c r="G14" s="17">
        <v>0.855464574781308</v>
      </c>
      <c r="H14" s="17">
        <v>0.82054574250303403</v>
      </c>
      <c r="I14" s="17">
        <v>0.28197988674666702</v>
      </c>
    </row>
    <row r="15" spans="2:10" x14ac:dyDescent="0.35">
      <c r="B15" s="14" t="s">
        <v>284</v>
      </c>
      <c r="C15" s="17">
        <v>0.26476515325866778</v>
      </c>
      <c r="D15" s="17">
        <v>0.1487560448643602</v>
      </c>
      <c r="E15" s="17">
        <v>0.3739134094833621</v>
      </c>
      <c r="F15" s="17">
        <v>0.68397808161311302</v>
      </c>
      <c r="G15" s="17">
        <v>3.9267358078932842E-2</v>
      </c>
      <c r="H15" s="17">
        <v>1.6348843036437681E-2</v>
      </c>
      <c r="I15" s="17">
        <v>0.12831513135177711</v>
      </c>
    </row>
    <row r="16" spans="2:10" x14ac:dyDescent="0.35">
      <c r="B16" s="14" t="s">
        <v>217</v>
      </c>
      <c r="C16" s="18">
        <v>0.11439578112385423</v>
      </c>
      <c r="D16" s="18">
        <v>0.27679085288579786</v>
      </c>
      <c r="E16" s="18">
        <v>-0.15407197335023609</v>
      </c>
      <c r="F16" s="18">
        <v>-0.63651457976194603</v>
      </c>
      <c r="G16" s="18">
        <v>0.81619721670237511</v>
      </c>
      <c r="H16" s="18">
        <v>0.80419689946659634</v>
      </c>
      <c r="I16" s="18">
        <v>0.15366475539488991</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4"/>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2" customHeight="1" x14ac:dyDescent="0.35">
      <c r="D2" s="37" t="s">
        <v>326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0.38264439246499798</v>
      </c>
      <c r="D9" s="11">
        <v>0.43954258042902999</v>
      </c>
      <c r="E9" s="11">
        <v>0.61874425675070599</v>
      </c>
      <c r="F9" s="11">
        <v>0.323337280083486</v>
      </c>
      <c r="G9" s="11">
        <v>0.580526697057545</v>
      </c>
      <c r="H9" s="11">
        <v>0.28392824166411501</v>
      </c>
      <c r="I9" s="11">
        <v>5.7913051380998899E-2</v>
      </c>
    </row>
    <row r="10" spans="2:10" x14ac:dyDescent="0.35">
      <c r="B10" s="14" t="s">
        <v>279</v>
      </c>
      <c r="C10" s="11">
        <v>0.39443357515104299</v>
      </c>
      <c r="D10" s="11">
        <v>0.45144087581710302</v>
      </c>
      <c r="E10" s="11">
        <v>0.35023353696486997</v>
      </c>
      <c r="F10" s="11">
        <v>0.40344055315703498</v>
      </c>
      <c r="G10" s="11">
        <v>0.35775762154733998</v>
      </c>
      <c r="H10" s="11">
        <v>0.34088787438233897</v>
      </c>
      <c r="I10" s="11">
        <v>0.42620860902497298</v>
      </c>
    </row>
    <row r="11" spans="2:10" x14ac:dyDescent="0.35">
      <c r="B11" s="14" t="s">
        <v>280</v>
      </c>
      <c r="C11" s="11">
        <v>0.18488904884182999</v>
      </c>
      <c r="D11" s="11">
        <v>0.100240138340274</v>
      </c>
      <c r="E11" s="11">
        <v>2.7976278013426E-2</v>
      </c>
      <c r="F11" s="11">
        <v>0.21798595820950301</v>
      </c>
      <c r="G11" s="11">
        <v>5.7310635486932597E-2</v>
      </c>
      <c r="H11" s="11">
        <v>0.23650860350869099</v>
      </c>
      <c r="I11" s="11">
        <v>0.45058350395114699</v>
      </c>
    </row>
    <row r="12" spans="2:10" x14ac:dyDescent="0.35">
      <c r="B12" s="14" t="s">
        <v>281</v>
      </c>
      <c r="C12" s="11">
        <v>2.2862961143535501E-2</v>
      </c>
      <c r="D12" s="11">
        <v>4.8121904877429502E-3</v>
      </c>
      <c r="E12" s="11">
        <v>3.0459282709977302E-3</v>
      </c>
      <c r="F12" s="11">
        <v>3.4975099871364601E-2</v>
      </c>
      <c r="G12" s="11">
        <v>4.4050459081817501E-3</v>
      </c>
      <c r="H12" s="11">
        <v>5.78902479621645E-2</v>
      </c>
      <c r="I12" s="11">
        <v>4.5700789572762503E-2</v>
      </c>
    </row>
    <row r="13" spans="2:10" x14ac:dyDescent="0.35">
      <c r="B13" s="14" t="s">
        <v>282</v>
      </c>
      <c r="C13" s="11">
        <v>1.51700223985932E-2</v>
      </c>
      <c r="D13" s="11">
        <v>3.9642149258493596E-3</v>
      </c>
      <c r="E13" s="11">
        <v>0</v>
      </c>
      <c r="F13" s="11">
        <v>2.0261108678611198E-2</v>
      </c>
      <c r="G13" s="11">
        <v>0</v>
      </c>
      <c r="H13" s="11">
        <v>8.0785032482690006E-2</v>
      </c>
      <c r="I13" s="11">
        <v>1.9594046070117999E-2</v>
      </c>
    </row>
    <row r="14" spans="2:10" x14ac:dyDescent="0.35">
      <c r="B14" s="14" t="s">
        <v>283</v>
      </c>
      <c r="C14" s="17">
        <v>0.77707796761604098</v>
      </c>
      <c r="D14" s="17">
        <v>0.89098345624613295</v>
      </c>
      <c r="E14" s="17">
        <v>0.96897779371557602</v>
      </c>
      <c r="F14" s="17">
        <v>0.72677783324052103</v>
      </c>
      <c r="G14" s="17">
        <v>0.93828431860488604</v>
      </c>
      <c r="H14" s="17">
        <v>0.62481611604645504</v>
      </c>
      <c r="I14" s="17">
        <v>0.48412166040597199</v>
      </c>
    </row>
    <row r="15" spans="2:10" x14ac:dyDescent="0.35">
      <c r="B15" s="14" t="s">
        <v>284</v>
      </c>
      <c r="C15" s="17">
        <v>3.8032983542128702E-2</v>
      </c>
      <c r="D15" s="17">
        <v>8.7764054135923107E-3</v>
      </c>
      <c r="E15" s="17">
        <v>3.0459282709977302E-3</v>
      </c>
      <c r="F15" s="17">
        <v>5.5236208549975796E-2</v>
      </c>
      <c r="G15" s="17">
        <v>4.4050459081817501E-3</v>
      </c>
      <c r="H15" s="17">
        <v>0.1386752804448545</v>
      </c>
      <c r="I15" s="17">
        <v>6.5294835642880494E-2</v>
      </c>
    </row>
    <row r="16" spans="2:10" x14ac:dyDescent="0.35">
      <c r="B16" s="14" t="s">
        <v>217</v>
      </c>
      <c r="C16" s="18">
        <v>0.73904498407391228</v>
      </c>
      <c r="D16" s="18">
        <v>0.8822070508325407</v>
      </c>
      <c r="E16" s="18">
        <v>0.96593186544457832</v>
      </c>
      <c r="F16" s="18">
        <v>0.67154162469054524</v>
      </c>
      <c r="G16" s="18">
        <v>0.93387927269670423</v>
      </c>
      <c r="H16" s="18">
        <v>0.48614083560160054</v>
      </c>
      <c r="I16" s="18">
        <v>0.41882682476309152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5"/>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7.5" customHeight="1" x14ac:dyDescent="0.35">
      <c r="D2" s="37" t="s">
        <v>327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0.170702950901991</v>
      </c>
      <c r="D9" s="11">
        <v>0.13586311961504499</v>
      </c>
      <c r="E9" s="11">
        <v>0.205347793782515</v>
      </c>
      <c r="F9" s="11">
        <v>7.6900835328197401E-2</v>
      </c>
      <c r="G9" s="11">
        <v>0.50921627829799099</v>
      </c>
      <c r="H9" s="11">
        <v>0.110801238179926</v>
      </c>
      <c r="I9" s="11">
        <v>3.41742073643247E-2</v>
      </c>
    </row>
    <row r="10" spans="2:10" x14ac:dyDescent="0.35">
      <c r="B10" s="14" t="s">
        <v>279</v>
      </c>
      <c r="C10" s="11">
        <v>0.39465491337034497</v>
      </c>
      <c r="D10" s="11">
        <v>0.46214934696350102</v>
      </c>
      <c r="E10" s="11">
        <v>0.55001561453255399</v>
      </c>
      <c r="F10" s="11">
        <v>0.29504212431913102</v>
      </c>
      <c r="G10" s="11">
        <v>0.40593093659396301</v>
      </c>
      <c r="H10" s="11">
        <v>0.33133412592938</v>
      </c>
      <c r="I10" s="11">
        <v>0.29807194970900103</v>
      </c>
    </row>
    <row r="11" spans="2:10" x14ac:dyDescent="0.35">
      <c r="B11" s="14" t="s">
        <v>280</v>
      </c>
      <c r="C11" s="11">
        <v>0.34291790970702002</v>
      </c>
      <c r="D11" s="11">
        <v>0.35363929659032001</v>
      </c>
      <c r="E11" s="11">
        <v>0.213884066322378</v>
      </c>
      <c r="F11" s="11">
        <v>0.417327276111915</v>
      </c>
      <c r="G11" s="11">
        <v>7.0616641616440406E-2</v>
      </c>
      <c r="H11" s="11">
        <v>0.37740205677903699</v>
      </c>
      <c r="I11" s="11">
        <v>0.57127304943034396</v>
      </c>
    </row>
    <row r="12" spans="2:10" x14ac:dyDescent="0.35">
      <c r="B12" s="14" t="s">
        <v>281</v>
      </c>
      <c r="C12" s="11">
        <v>6.2304106863876302E-2</v>
      </c>
      <c r="D12" s="11">
        <v>3.97103153442422E-2</v>
      </c>
      <c r="E12" s="11">
        <v>2.2087898370714801E-2</v>
      </c>
      <c r="F12" s="11">
        <v>0.14194074027883399</v>
      </c>
      <c r="G12" s="11">
        <v>1.4236143491605501E-2</v>
      </c>
      <c r="H12" s="11">
        <v>8.0635987175961696E-2</v>
      </c>
      <c r="I12" s="11">
        <v>7.2893777481255903E-2</v>
      </c>
    </row>
    <row r="13" spans="2:10" x14ac:dyDescent="0.35">
      <c r="B13" s="14" t="s">
        <v>282</v>
      </c>
      <c r="C13" s="11">
        <v>2.9420119156768201E-2</v>
      </c>
      <c r="D13" s="11">
        <v>8.6379214868914506E-3</v>
      </c>
      <c r="E13" s="11">
        <v>8.6646269918378808E-3</v>
      </c>
      <c r="F13" s="11">
        <v>6.8789023961922505E-2</v>
      </c>
      <c r="G13" s="11">
        <v>0</v>
      </c>
      <c r="H13" s="11">
        <v>9.9826591935695097E-2</v>
      </c>
      <c r="I13" s="11">
        <v>2.3587016015074899E-2</v>
      </c>
    </row>
    <row r="14" spans="2:10" x14ac:dyDescent="0.35">
      <c r="B14" s="14" t="s">
        <v>283</v>
      </c>
      <c r="C14" s="17">
        <v>0.56535786427233503</v>
      </c>
      <c r="D14" s="17">
        <v>0.59801246657854601</v>
      </c>
      <c r="E14" s="17">
        <v>0.75536340831506898</v>
      </c>
      <c r="F14" s="17">
        <v>0.37194295964732799</v>
      </c>
      <c r="G14" s="17">
        <v>0.91514721489195405</v>
      </c>
      <c r="H14" s="17">
        <v>0.44213536410930698</v>
      </c>
      <c r="I14" s="17">
        <v>0.332246157073325</v>
      </c>
    </row>
    <row r="15" spans="2:10" x14ac:dyDescent="0.35">
      <c r="B15" s="14" t="s">
        <v>284</v>
      </c>
      <c r="C15" s="17">
        <v>9.1724226020644506E-2</v>
      </c>
      <c r="D15" s="17">
        <v>4.8348236831133651E-2</v>
      </c>
      <c r="E15" s="17">
        <v>3.0752525362552682E-2</v>
      </c>
      <c r="F15" s="17">
        <v>0.21072976424075651</v>
      </c>
      <c r="G15" s="17">
        <v>1.4236143491605501E-2</v>
      </c>
      <c r="H15" s="17">
        <v>0.18046257911165681</v>
      </c>
      <c r="I15" s="17">
        <v>9.6480793496330805E-2</v>
      </c>
    </row>
    <row r="16" spans="2:10" x14ac:dyDescent="0.35">
      <c r="B16" s="14" t="s">
        <v>217</v>
      </c>
      <c r="C16" s="18">
        <v>0.47363363825169053</v>
      </c>
      <c r="D16" s="18">
        <v>0.54966422974741236</v>
      </c>
      <c r="E16" s="18">
        <v>0.7246108829525163</v>
      </c>
      <c r="F16" s="18">
        <v>0.16121319540657147</v>
      </c>
      <c r="G16" s="18">
        <v>0.90091107140034854</v>
      </c>
      <c r="H16" s="18">
        <v>0.26167278499765018</v>
      </c>
      <c r="I16" s="18">
        <v>0.23576536357699418</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6"/>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7.25" customHeight="1" x14ac:dyDescent="0.35">
      <c r="D2" s="37" t="s">
        <v>328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0.13224563670905101</v>
      </c>
      <c r="D9" s="11">
        <v>5.4662096650517598E-2</v>
      </c>
      <c r="E9" s="11">
        <v>9.8147280870339401E-2</v>
      </c>
      <c r="F9" s="11">
        <v>6.69839901038084E-2</v>
      </c>
      <c r="G9" s="11">
        <v>0.51486805473802599</v>
      </c>
      <c r="H9" s="11">
        <v>7.0001822113380394E-2</v>
      </c>
      <c r="I9" s="11">
        <v>4.0820297582950603E-2</v>
      </c>
    </row>
    <row r="10" spans="2:10" x14ac:dyDescent="0.35">
      <c r="B10" s="14" t="s">
        <v>279</v>
      </c>
      <c r="C10" s="11">
        <v>0.27236965976136002</v>
      </c>
      <c r="D10" s="11">
        <v>0.22411301475489101</v>
      </c>
      <c r="E10" s="11">
        <v>0.38600799821756798</v>
      </c>
      <c r="F10" s="11">
        <v>0.17974016760810799</v>
      </c>
      <c r="G10" s="11">
        <v>0.38060947428727299</v>
      </c>
      <c r="H10" s="11">
        <v>0.126704370429853</v>
      </c>
      <c r="I10" s="11">
        <v>0.273028520887727</v>
      </c>
    </row>
    <row r="11" spans="2:10" x14ac:dyDescent="0.35">
      <c r="B11" s="14" t="s">
        <v>280</v>
      </c>
      <c r="C11" s="11">
        <v>0.39477172356310802</v>
      </c>
      <c r="D11" s="11">
        <v>0.469174905858529</v>
      </c>
      <c r="E11" s="11">
        <v>0.36672566539938301</v>
      </c>
      <c r="F11" s="11">
        <v>0.40411329217917202</v>
      </c>
      <c r="G11" s="11">
        <v>9.0776513912671594E-2</v>
      </c>
      <c r="H11" s="11">
        <v>0.38423363820378598</v>
      </c>
      <c r="I11" s="11">
        <v>0.57322890518411895</v>
      </c>
    </row>
    <row r="12" spans="2:10" x14ac:dyDescent="0.35">
      <c r="B12" s="14" t="s">
        <v>281</v>
      </c>
      <c r="C12" s="11">
        <v>0.13091391867677599</v>
      </c>
      <c r="D12" s="11">
        <v>0.17381473802063899</v>
      </c>
      <c r="E12" s="11">
        <v>0.113177454563961</v>
      </c>
      <c r="F12" s="11">
        <v>0.21798607181707799</v>
      </c>
      <c r="G12" s="11">
        <v>1.17071367554018E-2</v>
      </c>
      <c r="H12" s="11">
        <v>0.19835684650784999</v>
      </c>
      <c r="I12" s="11">
        <v>8.7626473654562304E-2</v>
      </c>
    </row>
    <row r="13" spans="2:10" x14ac:dyDescent="0.35">
      <c r="B13" s="14" t="s">
        <v>282</v>
      </c>
      <c r="C13" s="11">
        <v>6.9699061289704697E-2</v>
      </c>
      <c r="D13" s="11">
        <v>7.8235244715423702E-2</v>
      </c>
      <c r="E13" s="11">
        <v>3.5941600948748903E-2</v>
      </c>
      <c r="F13" s="11">
        <v>0.13117647829183501</v>
      </c>
      <c r="G13" s="11">
        <v>2.0388203066273899E-3</v>
      </c>
      <c r="H13" s="11">
        <v>0.22070332274512999</v>
      </c>
      <c r="I13" s="11">
        <v>2.5295802690640901E-2</v>
      </c>
    </row>
    <row r="14" spans="2:10" x14ac:dyDescent="0.35">
      <c r="B14" s="14" t="s">
        <v>283</v>
      </c>
      <c r="C14" s="17">
        <v>0.404615296470411</v>
      </c>
      <c r="D14" s="17">
        <v>0.278775111405408</v>
      </c>
      <c r="E14" s="17">
        <v>0.48415527908790701</v>
      </c>
      <c r="F14" s="17">
        <v>0.246724157711916</v>
      </c>
      <c r="G14" s="17">
        <v>0.89547752902529898</v>
      </c>
      <c r="H14" s="17">
        <v>0.19670619254323399</v>
      </c>
      <c r="I14" s="17">
        <v>0.31384881847067703</v>
      </c>
    </row>
    <row r="15" spans="2:10" x14ac:dyDescent="0.35">
      <c r="B15" s="14" t="s">
        <v>284</v>
      </c>
      <c r="C15" s="17">
        <v>0.2006129799664807</v>
      </c>
      <c r="D15" s="17">
        <v>0.25204998273606272</v>
      </c>
      <c r="E15" s="17">
        <v>0.1491190555127099</v>
      </c>
      <c r="F15" s="17">
        <v>0.34916255010891301</v>
      </c>
      <c r="G15" s="17">
        <v>1.374595706202919E-2</v>
      </c>
      <c r="H15" s="17">
        <v>0.41906016925297995</v>
      </c>
      <c r="I15" s="17">
        <v>0.1129222763452032</v>
      </c>
    </row>
    <row r="16" spans="2:10" x14ac:dyDescent="0.35">
      <c r="B16" s="14" t="s">
        <v>217</v>
      </c>
      <c r="C16" s="18">
        <v>0.2040023165039303</v>
      </c>
      <c r="D16" s="18">
        <v>2.6725128669345288E-2</v>
      </c>
      <c r="E16" s="18">
        <v>0.33503622357519713</v>
      </c>
      <c r="F16" s="18">
        <v>-0.10243839239699701</v>
      </c>
      <c r="G16" s="18">
        <v>0.88173157196326979</v>
      </c>
      <c r="H16" s="18">
        <v>-0.22235397670974597</v>
      </c>
      <c r="I16" s="18">
        <v>0.20092654212547384</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7"/>
  <dimension ref="B2:H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8" width="20.7265625" customWidth="1"/>
  </cols>
  <sheetData>
    <row r="2" spans="2:8" ht="40" customHeight="1" x14ac:dyDescent="0.35">
      <c r="D2" s="37" t="s">
        <v>334</v>
      </c>
      <c r="E2" s="31"/>
      <c r="F2" s="31"/>
      <c r="G2" s="31"/>
      <c r="H2" s="31"/>
    </row>
    <row r="6" spans="2:8" ht="70.5" customHeight="1" x14ac:dyDescent="0.35">
      <c r="B6" s="16" t="s">
        <v>13</v>
      </c>
      <c r="C6" s="16" t="s">
        <v>329</v>
      </c>
      <c r="D6" s="16" t="s">
        <v>330</v>
      </c>
      <c r="E6" s="16" t="s">
        <v>331</v>
      </c>
      <c r="F6" s="16" t="s">
        <v>332</v>
      </c>
      <c r="G6" s="16" t="s">
        <v>333</v>
      </c>
    </row>
    <row r="7" spans="2:8" x14ac:dyDescent="0.35">
      <c r="B7" s="14" t="s">
        <v>278</v>
      </c>
      <c r="C7" s="11">
        <v>0.33003558723794701</v>
      </c>
      <c r="D7" s="11">
        <v>0.17840265353097601</v>
      </c>
      <c r="E7" s="11">
        <v>0.22801002144133301</v>
      </c>
      <c r="F7" s="11">
        <v>0.16028823835311901</v>
      </c>
      <c r="G7" s="11">
        <v>0.18607999558498001</v>
      </c>
    </row>
    <row r="8" spans="2:8" x14ac:dyDescent="0.35">
      <c r="B8" s="14" t="s">
        <v>279</v>
      </c>
      <c r="C8" s="11">
        <v>0.42424750780035603</v>
      </c>
      <c r="D8" s="11">
        <v>0.51008125899483103</v>
      </c>
      <c r="E8" s="11">
        <v>0.40528989416431799</v>
      </c>
      <c r="F8" s="11">
        <v>0.427954345262477</v>
      </c>
      <c r="G8" s="11">
        <v>0.34137723829403999</v>
      </c>
    </row>
    <row r="9" spans="2:8" x14ac:dyDescent="0.35">
      <c r="B9" s="14" t="s">
        <v>280</v>
      </c>
      <c r="C9" s="11">
        <v>0.21088423951492999</v>
      </c>
      <c r="D9" s="11">
        <v>0.258098203029277</v>
      </c>
      <c r="E9" s="11">
        <v>0.26418764463352601</v>
      </c>
      <c r="F9" s="11">
        <v>0.29233987249214899</v>
      </c>
      <c r="G9" s="11">
        <v>0.31319472312769397</v>
      </c>
    </row>
    <row r="10" spans="2:8" x14ac:dyDescent="0.35">
      <c r="B10" s="14" t="s">
        <v>281</v>
      </c>
      <c r="C10" s="11">
        <v>2.1513134264058102E-2</v>
      </c>
      <c r="D10" s="11">
        <v>4.1753035213444402E-2</v>
      </c>
      <c r="E10" s="11">
        <v>6.8426914872308606E-2</v>
      </c>
      <c r="F10" s="11">
        <v>9.4671682926164194E-2</v>
      </c>
      <c r="G10" s="11">
        <v>0.110399237030212</v>
      </c>
    </row>
    <row r="11" spans="2:8" x14ac:dyDescent="0.35">
      <c r="B11" s="14" t="s">
        <v>282</v>
      </c>
      <c r="C11" s="11">
        <v>1.33195311827084E-2</v>
      </c>
      <c r="D11" s="11">
        <v>1.1664849231471E-2</v>
      </c>
      <c r="E11" s="11">
        <v>3.4085524888514102E-2</v>
      </c>
      <c r="F11" s="11">
        <v>2.4745860966090799E-2</v>
      </c>
      <c r="G11" s="11">
        <v>4.8948805963075E-2</v>
      </c>
    </row>
    <row r="12" spans="2:8" x14ac:dyDescent="0.35">
      <c r="B12" s="19" t="s">
        <v>283</v>
      </c>
      <c r="C12" s="17">
        <v>0.75428309503830304</v>
      </c>
      <c r="D12" s="17">
        <v>0.68848391252580698</v>
      </c>
      <c r="E12" s="17">
        <v>0.63329991560565102</v>
      </c>
      <c r="F12" s="17">
        <v>0.588242583615596</v>
      </c>
      <c r="G12" s="17">
        <v>0.52745723387901999</v>
      </c>
    </row>
    <row r="13" spans="2:8" x14ac:dyDescent="0.35">
      <c r="B13" s="19" t="s">
        <v>284</v>
      </c>
      <c r="C13" s="17">
        <v>3.4832665446766498E-2</v>
      </c>
      <c r="D13" s="17">
        <v>5.3417884444915402E-2</v>
      </c>
      <c r="E13" s="17">
        <v>0.10251243976082271</v>
      </c>
      <c r="F13" s="17">
        <v>0.11941754389225499</v>
      </c>
      <c r="G13" s="17">
        <v>0.159348042993287</v>
      </c>
    </row>
    <row r="14" spans="2:8" x14ac:dyDescent="0.35">
      <c r="B14" s="19" t="s">
        <v>217</v>
      </c>
      <c r="C14" s="18">
        <v>0.71945042959153649</v>
      </c>
      <c r="D14" s="18">
        <v>0.63506602808089163</v>
      </c>
      <c r="E14" s="18">
        <v>0.53078747584482833</v>
      </c>
      <c r="F14" s="18">
        <v>0.468825039723341</v>
      </c>
      <c r="G14" s="18">
        <v>0.36810919088573302</v>
      </c>
    </row>
    <row r="15" spans="2:8" x14ac:dyDescent="0.35">
      <c r="B15" s="15"/>
      <c r="C15" s="15"/>
      <c r="D15" s="15"/>
      <c r="E15" s="15"/>
      <c r="F15" s="15"/>
      <c r="G15" s="15"/>
    </row>
    <row r="16" spans="2:8" x14ac:dyDescent="0.35">
      <c r="B16" t="s">
        <v>27</v>
      </c>
    </row>
    <row r="17" spans="2:2" x14ac:dyDescent="0.35">
      <c r="B17" t="s">
        <v>28</v>
      </c>
    </row>
    <row r="21" spans="2:2" x14ac:dyDescent="0.35">
      <c r="B21" s="4" t="str">
        <f>HYPERLINK("#'Contents'!A1", "Return to Contents")</f>
        <v>Return to Contents</v>
      </c>
    </row>
  </sheetData>
  <mergeCells count="1">
    <mergeCell ref="D2:H2"/>
  </mergeCells>
  <pageMargins left="0.7" right="0.7" top="0.75" bottom="0.75" header="0.3" footer="0.3"/>
  <pageSetup paperSize="9" orientation="portrait" horizontalDpi="300" verticalDpi="300"/>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8"/>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1.5" customHeight="1" x14ac:dyDescent="0.35">
      <c r="D2" s="37" t="s">
        <v>335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0.18607999558498001</v>
      </c>
      <c r="D9" s="11">
        <v>0.143883360347173</v>
      </c>
      <c r="E9" s="11">
        <v>0.17317588475533899</v>
      </c>
      <c r="F9" s="11">
        <v>0.17673587728837101</v>
      </c>
      <c r="G9" s="11">
        <v>0.43513126268006103</v>
      </c>
      <c r="H9" s="11">
        <v>0.18493066679095599</v>
      </c>
      <c r="I9" s="11">
        <v>6.3247408019485404E-2</v>
      </c>
    </row>
    <row r="10" spans="2:10" x14ac:dyDescent="0.35">
      <c r="B10" s="14" t="s">
        <v>279</v>
      </c>
      <c r="C10" s="11">
        <v>0.34137723829403999</v>
      </c>
      <c r="D10" s="11">
        <v>0.37030296725427703</v>
      </c>
      <c r="E10" s="11">
        <v>0.38950578763625099</v>
      </c>
      <c r="F10" s="11">
        <v>0.32895130597162098</v>
      </c>
      <c r="G10" s="11">
        <v>0.38386881033736397</v>
      </c>
      <c r="H10" s="11">
        <v>0.241675938940908</v>
      </c>
      <c r="I10" s="11">
        <v>0.29045554251904698</v>
      </c>
    </row>
    <row r="11" spans="2:10" x14ac:dyDescent="0.35">
      <c r="B11" s="14" t="s">
        <v>280</v>
      </c>
      <c r="C11" s="11">
        <v>0.31319472312769397</v>
      </c>
      <c r="D11" s="11">
        <v>0.33072733654910702</v>
      </c>
      <c r="E11" s="11">
        <v>0.259010437217918</v>
      </c>
      <c r="F11" s="11">
        <v>0.24350168036366401</v>
      </c>
      <c r="G11" s="11">
        <v>0.13956235474534301</v>
      </c>
      <c r="H11" s="11">
        <v>0.362540889231458</v>
      </c>
      <c r="I11" s="11">
        <v>0.52265787877655501</v>
      </c>
    </row>
    <row r="12" spans="2:10" x14ac:dyDescent="0.35">
      <c r="B12" s="14" t="s">
        <v>281</v>
      </c>
      <c r="C12" s="11">
        <v>0.110399237030212</v>
      </c>
      <c r="D12" s="11">
        <v>0.125957711761359</v>
      </c>
      <c r="E12" s="11">
        <v>0.13263354480015199</v>
      </c>
      <c r="F12" s="11">
        <v>0.161213644345991</v>
      </c>
      <c r="G12" s="11">
        <v>3.0399992445719299E-2</v>
      </c>
      <c r="H12" s="11">
        <v>8.8652672486614306E-2</v>
      </c>
      <c r="I12" s="11">
        <v>9.4263436578396795E-2</v>
      </c>
    </row>
    <row r="13" spans="2:10" x14ac:dyDescent="0.35">
      <c r="B13" s="14" t="s">
        <v>282</v>
      </c>
      <c r="C13" s="11">
        <v>4.8948805963075E-2</v>
      </c>
      <c r="D13" s="11">
        <v>2.9128624088084101E-2</v>
      </c>
      <c r="E13" s="11">
        <v>4.5674345590339401E-2</v>
      </c>
      <c r="F13" s="11">
        <v>8.9597492030353804E-2</v>
      </c>
      <c r="G13" s="11">
        <v>1.10375797915133E-2</v>
      </c>
      <c r="H13" s="11">
        <v>0.122199832550063</v>
      </c>
      <c r="I13" s="11">
        <v>2.9375734106515301E-2</v>
      </c>
    </row>
    <row r="14" spans="2:10" x14ac:dyDescent="0.35">
      <c r="B14" s="14" t="s">
        <v>283</v>
      </c>
      <c r="C14" s="17">
        <v>0.52745723387901999</v>
      </c>
      <c r="D14" s="17">
        <v>0.51418632760145</v>
      </c>
      <c r="E14" s="17">
        <v>0.56268167239158995</v>
      </c>
      <c r="F14" s="17">
        <v>0.50568718325999096</v>
      </c>
      <c r="G14" s="17">
        <v>0.81900007301742495</v>
      </c>
      <c r="H14" s="17">
        <v>0.42660660573186499</v>
      </c>
      <c r="I14" s="17">
        <v>0.35370295053853301</v>
      </c>
    </row>
    <row r="15" spans="2:10" x14ac:dyDescent="0.35">
      <c r="B15" s="14" t="s">
        <v>284</v>
      </c>
      <c r="C15" s="17">
        <v>0.159348042993287</v>
      </c>
      <c r="D15" s="17">
        <v>0.15508633584944309</v>
      </c>
      <c r="E15" s="17">
        <v>0.17830789039049139</v>
      </c>
      <c r="F15" s="17">
        <v>0.25081113637634478</v>
      </c>
      <c r="G15" s="17">
        <v>4.1437572237232601E-2</v>
      </c>
      <c r="H15" s="17">
        <v>0.2108525050366773</v>
      </c>
      <c r="I15" s="17">
        <v>0.12363917068491209</v>
      </c>
    </row>
    <row r="16" spans="2:10" x14ac:dyDescent="0.35">
      <c r="B16" s="14" t="s">
        <v>217</v>
      </c>
      <c r="C16" s="18">
        <v>0.36810919088573302</v>
      </c>
      <c r="D16" s="18">
        <v>0.35909999175200691</v>
      </c>
      <c r="E16" s="18">
        <v>0.38437378200109856</v>
      </c>
      <c r="F16" s="18">
        <v>0.25487604688364618</v>
      </c>
      <c r="G16" s="18">
        <v>0.77756250078019229</v>
      </c>
      <c r="H16" s="18">
        <v>0.21575410069518769</v>
      </c>
      <c r="I16" s="18">
        <v>0.23006377985362092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9"/>
  <dimension ref="A1: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1" spans="1:10" x14ac:dyDescent="0.35">
      <c r="A1" s="29"/>
    </row>
    <row r="2" spans="1:10" ht="62.25" customHeight="1" x14ac:dyDescent="0.35">
      <c r="D2" s="37" t="s">
        <v>336</v>
      </c>
      <c r="E2" s="31"/>
      <c r="F2" s="31"/>
      <c r="G2" s="31"/>
      <c r="H2" s="31"/>
      <c r="I2" s="31"/>
      <c r="J2" s="31"/>
    </row>
    <row r="5" spans="1:10" ht="30" customHeight="1" x14ac:dyDescent="0.35">
      <c r="B5" s="13"/>
      <c r="C5" s="13"/>
      <c r="D5" s="36" t="s">
        <v>19</v>
      </c>
      <c r="E5" s="36"/>
      <c r="F5" s="36"/>
      <c r="G5" s="36"/>
      <c r="H5" s="36"/>
      <c r="I5" s="36"/>
    </row>
    <row r="6" spans="1:10" ht="43.5" x14ac:dyDescent="0.35">
      <c r="B6" t="s">
        <v>13</v>
      </c>
      <c r="C6" s="5" t="s">
        <v>14</v>
      </c>
      <c r="D6" s="8" t="s">
        <v>462</v>
      </c>
      <c r="E6" s="8" t="s">
        <v>15</v>
      </c>
      <c r="F6" s="8" t="s">
        <v>463</v>
      </c>
      <c r="G6" s="8" t="s">
        <v>464</v>
      </c>
      <c r="H6" s="8" t="s">
        <v>465</v>
      </c>
      <c r="I6" s="8" t="s">
        <v>16</v>
      </c>
    </row>
    <row r="7" spans="1:10" ht="30" customHeight="1" x14ac:dyDescent="0.35">
      <c r="B7" s="6" t="s">
        <v>17</v>
      </c>
      <c r="C7" s="6">
        <v>4211</v>
      </c>
      <c r="D7" s="6">
        <v>763</v>
      </c>
      <c r="E7" s="6">
        <v>837</v>
      </c>
      <c r="F7" s="6">
        <v>837</v>
      </c>
      <c r="G7" s="6">
        <v>589</v>
      </c>
      <c r="H7" s="6">
        <v>340</v>
      </c>
      <c r="I7" s="6">
        <v>845</v>
      </c>
    </row>
    <row r="8" spans="1:10" ht="30" customHeight="1" x14ac:dyDescent="0.35">
      <c r="B8" s="7" t="s">
        <v>18</v>
      </c>
      <c r="C8" s="7">
        <v>4211</v>
      </c>
      <c r="D8" s="7">
        <v>753</v>
      </c>
      <c r="E8" s="7">
        <v>821</v>
      </c>
      <c r="F8" s="7">
        <v>813</v>
      </c>
      <c r="G8" s="7">
        <v>625</v>
      </c>
      <c r="H8" s="7">
        <v>342</v>
      </c>
      <c r="I8" s="7">
        <v>857</v>
      </c>
    </row>
    <row r="9" spans="1:10" x14ac:dyDescent="0.35">
      <c r="B9" s="14" t="s">
        <v>278</v>
      </c>
      <c r="C9" s="11">
        <v>0.17840265353097601</v>
      </c>
      <c r="D9" s="11">
        <v>0.15816729456225301</v>
      </c>
      <c r="E9" s="11">
        <v>7.4966016268051106E-2</v>
      </c>
      <c r="F9" s="11">
        <v>0.25759642972650998</v>
      </c>
      <c r="G9" s="11">
        <v>0.46709216517153501</v>
      </c>
      <c r="H9" s="11">
        <v>9.6383317194789805E-2</v>
      </c>
      <c r="I9" s="11">
        <v>4.2362144350034797E-2</v>
      </c>
    </row>
    <row r="10" spans="1:10" x14ac:dyDescent="0.35">
      <c r="B10" s="14" t="s">
        <v>279</v>
      </c>
      <c r="C10" s="11">
        <v>0.51008125899483103</v>
      </c>
      <c r="D10" s="11">
        <v>0.61280475199227902</v>
      </c>
      <c r="E10" s="11">
        <v>0.537494780448178</v>
      </c>
      <c r="F10" s="11">
        <v>0.60740933544444997</v>
      </c>
      <c r="G10" s="11">
        <v>0.44882339438811503</v>
      </c>
      <c r="H10" s="11">
        <v>0.33947864230946101</v>
      </c>
      <c r="I10" s="11">
        <v>0.41399469870487399</v>
      </c>
    </row>
    <row r="11" spans="1:10" x14ac:dyDescent="0.35">
      <c r="B11" s="14" t="s">
        <v>280</v>
      </c>
      <c r="C11" s="11">
        <v>0.258098203029277</v>
      </c>
      <c r="D11" s="11">
        <v>0.21221263290593501</v>
      </c>
      <c r="E11" s="11">
        <v>0.302258377340824</v>
      </c>
      <c r="F11" s="11">
        <v>0.105420570715795</v>
      </c>
      <c r="G11" s="11">
        <v>7.6051061602063E-2</v>
      </c>
      <c r="H11" s="11">
        <v>0.39908349829990403</v>
      </c>
      <c r="I11" s="11">
        <v>0.47740428040121802</v>
      </c>
    </row>
    <row r="12" spans="1:10" x14ac:dyDescent="0.35">
      <c r="B12" s="14" t="s">
        <v>281</v>
      </c>
      <c r="C12" s="11">
        <v>4.1753035213444402E-2</v>
      </c>
      <c r="D12" s="11">
        <v>1.2731277871339699E-2</v>
      </c>
      <c r="E12" s="11">
        <v>7.7356605755030006E-2</v>
      </c>
      <c r="F12" s="11">
        <v>2.41708656138656E-2</v>
      </c>
      <c r="G12" s="11">
        <v>5.8150504342986097E-3</v>
      </c>
      <c r="H12" s="11">
        <v>9.2871202326352306E-2</v>
      </c>
      <c r="I12" s="11">
        <v>5.5654211109720603E-2</v>
      </c>
    </row>
    <row r="13" spans="1:10" x14ac:dyDescent="0.35">
      <c r="B13" s="14" t="s">
        <v>282</v>
      </c>
      <c r="C13" s="11">
        <v>1.1664849231471E-2</v>
      </c>
      <c r="D13" s="11">
        <v>4.0840426681931297E-3</v>
      </c>
      <c r="E13" s="11">
        <v>7.9242201879171706E-3</v>
      </c>
      <c r="F13" s="11">
        <v>5.4027984993800003E-3</v>
      </c>
      <c r="G13" s="11">
        <v>2.2183284039887E-3</v>
      </c>
      <c r="H13" s="11">
        <v>7.2183339869492893E-2</v>
      </c>
      <c r="I13" s="11">
        <v>1.05846654341533E-2</v>
      </c>
    </row>
    <row r="14" spans="1:10" x14ac:dyDescent="0.35">
      <c r="B14" s="14" t="s">
        <v>283</v>
      </c>
      <c r="C14" s="17">
        <v>0.68848391252580698</v>
      </c>
      <c r="D14" s="17">
        <v>0.770972046554533</v>
      </c>
      <c r="E14" s="17">
        <v>0.61246079671622899</v>
      </c>
      <c r="F14" s="17">
        <v>0.86500576517095995</v>
      </c>
      <c r="G14" s="17">
        <v>0.91591555955964998</v>
      </c>
      <c r="H14" s="17">
        <v>0.435861959504251</v>
      </c>
      <c r="I14" s="17">
        <v>0.45635684305490798</v>
      </c>
    </row>
    <row r="15" spans="1:10" x14ac:dyDescent="0.35">
      <c r="B15" s="14" t="s">
        <v>284</v>
      </c>
      <c r="C15" s="17">
        <v>5.3417884444915402E-2</v>
      </c>
      <c r="D15" s="17">
        <v>1.681532053953283E-2</v>
      </c>
      <c r="E15" s="17">
        <v>8.5280825942947169E-2</v>
      </c>
      <c r="F15" s="17">
        <v>2.95736641132456E-2</v>
      </c>
      <c r="G15" s="17">
        <v>8.0333788382873101E-3</v>
      </c>
      <c r="H15" s="17">
        <v>0.1650545421958452</v>
      </c>
      <c r="I15" s="17">
        <v>6.6238876543873906E-2</v>
      </c>
    </row>
    <row r="16" spans="1:10" x14ac:dyDescent="0.35">
      <c r="B16" s="14" t="s">
        <v>217</v>
      </c>
      <c r="C16" s="18">
        <v>0.63506602808089163</v>
      </c>
      <c r="D16" s="18">
        <v>0.75415672601500017</v>
      </c>
      <c r="E16" s="18">
        <v>0.52717997077328183</v>
      </c>
      <c r="F16" s="18">
        <v>0.83543210105771437</v>
      </c>
      <c r="G16" s="18">
        <v>0.90788218072136262</v>
      </c>
      <c r="H16" s="18">
        <v>0.2708074173084058</v>
      </c>
      <c r="I16" s="18">
        <v>0.39011796651103409</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2:J19"/>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61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150</v>
      </c>
      <c r="D7" s="6">
        <v>34</v>
      </c>
      <c r="E7" s="6">
        <v>32</v>
      </c>
      <c r="F7" s="6">
        <v>36</v>
      </c>
      <c r="G7" s="6">
        <v>10</v>
      </c>
      <c r="H7" s="6">
        <v>10</v>
      </c>
      <c r="I7" s="6">
        <v>28</v>
      </c>
    </row>
    <row r="8" spans="2:10" ht="30" customHeight="1" x14ac:dyDescent="0.35">
      <c r="B8" s="7" t="s">
        <v>18</v>
      </c>
      <c r="C8" s="7">
        <v>152</v>
      </c>
      <c r="D8" s="7">
        <v>36</v>
      </c>
      <c r="E8" s="7">
        <v>32</v>
      </c>
      <c r="F8" s="7">
        <v>36</v>
      </c>
      <c r="G8" s="7">
        <v>11</v>
      </c>
      <c r="H8" s="7">
        <v>9</v>
      </c>
      <c r="I8" s="7">
        <v>28</v>
      </c>
    </row>
    <row r="9" spans="2:10" x14ac:dyDescent="0.35">
      <c r="B9" s="14" t="s">
        <v>56</v>
      </c>
      <c r="C9" s="11">
        <v>0.72675878470463595</v>
      </c>
      <c r="D9" s="11">
        <v>0.72759991753946796</v>
      </c>
      <c r="E9" s="11">
        <v>0.87724163093869501</v>
      </c>
      <c r="F9" s="11">
        <v>0.75498533788599098</v>
      </c>
      <c r="G9" s="11">
        <v>0.79153961517925397</v>
      </c>
      <c r="H9" s="11">
        <v>0.62939783784623504</v>
      </c>
      <c r="I9" s="11">
        <v>0.52852153099098098</v>
      </c>
    </row>
    <row r="10" spans="2:10" x14ac:dyDescent="0.35">
      <c r="B10" s="14" t="s">
        <v>57</v>
      </c>
      <c r="C10" s="11">
        <v>0.10983045960406</v>
      </c>
      <c r="D10" s="11">
        <v>9.0768853745643904E-2</v>
      </c>
      <c r="E10" s="11">
        <v>9.4326948110544706E-2</v>
      </c>
      <c r="F10" s="11">
        <v>9.7361975194502903E-2</v>
      </c>
      <c r="G10" s="11">
        <v>7.3581033177851696E-2</v>
      </c>
      <c r="H10" s="11">
        <v>0.116072283168057</v>
      </c>
      <c r="I10" s="11">
        <v>0.17878235118726099</v>
      </c>
    </row>
    <row r="11" spans="2:10" ht="29" x14ac:dyDescent="0.35">
      <c r="B11" s="14" t="s">
        <v>58</v>
      </c>
      <c r="C11" s="11">
        <v>5.2049899042547797E-3</v>
      </c>
      <c r="D11" s="11">
        <v>0</v>
      </c>
      <c r="E11" s="11">
        <v>0</v>
      </c>
      <c r="F11" s="11">
        <v>0</v>
      </c>
      <c r="G11" s="11">
        <v>0</v>
      </c>
      <c r="H11" s="11">
        <v>0</v>
      </c>
      <c r="I11" s="11">
        <v>2.7840943105099301E-2</v>
      </c>
    </row>
    <row r="12" spans="2:10" x14ac:dyDescent="0.35">
      <c r="B12" s="14" t="s">
        <v>59</v>
      </c>
      <c r="C12" s="11">
        <v>0</v>
      </c>
      <c r="D12" s="11">
        <v>0</v>
      </c>
      <c r="E12" s="11">
        <v>0</v>
      </c>
      <c r="F12" s="11">
        <v>0</v>
      </c>
      <c r="G12" s="11">
        <v>0</v>
      </c>
      <c r="H12" s="11">
        <v>0</v>
      </c>
      <c r="I12" s="11">
        <v>0</v>
      </c>
    </row>
    <row r="13" spans="2:10" x14ac:dyDescent="0.35">
      <c r="B13" s="14" t="s">
        <v>60</v>
      </c>
      <c r="C13" s="11">
        <v>9.2216079164428602E-2</v>
      </c>
      <c r="D13" s="11">
        <v>9.3461507496599094E-2</v>
      </c>
      <c r="E13" s="11">
        <v>2.84314209507599E-2</v>
      </c>
      <c r="F13" s="11">
        <v>4.5892747217697698E-2</v>
      </c>
      <c r="G13" s="11">
        <v>0.134879351642894</v>
      </c>
      <c r="H13" s="11">
        <v>0.254529878985708</v>
      </c>
      <c r="I13" s="11">
        <v>0.153682048025061</v>
      </c>
    </row>
    <row r="14" spans="2:10" x14ac:dyDescent="0.35">
      <c r="B14" s="14" t="s">
        <v>24</v>
      </c>
      <c r="C14" s="12">
        <v>6.5989686622621002E-2</v>
      </c>
      <c r="D14" s="12">
        <v>8.8169721218288893E-2</v>
      </c>
      <c r="E14" s="12">
        <v>0</v>
      </c>
      <c r="F14" s="12">
        <v>0.10175993970180799</v>
      </c>
      <c r="G14" s="12">
        <v>0</v>
      </c>
      <c r="H14" s="12">
        <v>0</v>
      </c>
      <c r="I14" s="12">
        <v>0.111173126691598</v>
      </c>
    </row>
    <row r="15" spans="2:10" x14ac:dyDescent="0.35">
      <c r="B15" s="15" t="s">
        <v>486</v>
      </c>
    </row>
    <row r="16" spans="2:10" x14ac:dyDescent="0.35">
      <c r="B16" t="s">
        <v>27</v>
      </c>
    </row>
    <row r="17" spans="2:2" x14ac:dyDescent="0.35">
      <c r="B17" t="s">
        <v>28</v>
      </c>
    </row>
    <row r="19" spans="2:2" x14ac:dyDescent="0.35">
      <c r="B19"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0"/>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3.5" customHeight="1" x14ac:dyDescent="0.35">
      <c r="D2" s="37" t="s">
        <v>337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0.33003558723794701</v>
      </c>
      <c r="D9" s="11">
        <v>0.21793691963947201</v>
      </c>
      <c r="E9" s="11">
        <v>0.45734801617387999</v>
      </c>
      <c r="F9" s="11">
        <v>0.49263492009562598</v>
      </c>
      <c r="G9" s="11">
        <v>0.57724928164141998</v>
      </c>
      <c r="H9" s="11">
        <v>9.2520742272242107E-2</v>
      </c>
      <c r="I9" s="11">
        <v>6.7037965851108397E-2</v>
      </c>
    </row>
    <row r="10" spans="2:10" x14ac:dyDescent="0.35">
      <c r="B10" s="14" t="s">
        <v>279</v>
      </c>
      <c r="C10" s="11">
        <v>0.42424750780035603</v>
      </c>
      <c r="D10" s="11">
        <v>0.52924895996731403</v>
      </c>
      <c r="E10" s="11">
        <v>0.46731589815533903</v>
      </c>
      <c r="F10" s="11">
        <v>0.43506599161403298</v>
      </c>
      <c r="G10" s="11">
        <v>0.35423647872327402</v>
      </c>
      <c r="H10" s="11">
        <v>0.23413017657704799</v>
      </c>
      <c r="I10" s="11">
        <v>0.40736866235881602</v>
      </c>
    </row>
    <row r="11" spans="2:10" x14ac:dyDescent="0.35">
      <c r="B11" s="14" t="s">
        <v>280</v>
      </c>
      <c r="C11" s="11">
        <v>0.21088423951492999</v>
      </c>
      <c r="D11" s="11">
        <v>0.23626713754079701</v>
      </c>
      <c r="E11" s="11">
        <v>6.7033592336862596E-2</v>
      </c>
      <c r="F11" s="11">
        <v>6.7826113881483699E-2</v>
      </c>
      <c r="G11" s="11">
        <v>6.0835729163432301E-2</v>
      </c>
      <c r="H11" s="11">
        <v>0.46292594124083503</v>
      </c>
      <c r="I11" s="11">
        <v>0.47077227324375998</v>
      </c>
    </row>
    <row r="12" spans="2:10" x14ac:dyDescent="0.35">
      <c r="B12" s="14" t="s">
        <v>281</v>
      </c>
      <c r="C12" s="11">
        <v>2.1513134264058102E-2</v>
      </c>
      <c r="D12" s="11">
        <v>1.30268422443877E-2</v>
      </c>
      <c r="E12" s="11">
        <v>7.33691020423307E-3</v>
      </c>
      <c r="F12" s="11">
        <v>2.1340170461460299E-3</v>
      </c>
      <c r="G12" s="11">
        <v>5.3828277544420702E-3</v>
      </c>
      <c r="H12" s="11">
        <v>8.8075002893021406E-2</v>
      </c>
      <c r="I12" s="11">
        <v>4.6119875451943501E-2</v>
      </c>
    </row>
    <row r="13" spans="2:10" x14ac:dyDescent="0.35">
      <c r="B13" s="14" t="s">
        <v>282</v>
      </c>
      <c r="C13" s="11">
        <v>1.33195311827084E-2</v>
      </c>
      <c r="D13" s="11">
        <v>3.52014060802923E-3</v>
      </c>
      <c r="E13" s="11">
        <v>9.6558312968464096E-4</v>
      </c>
      <c r="F13" s="11">
        <v>2.3389573627118601E-3</v>
      </c>
      <c r="G13" s="11">
        <v>2.29568271743165E-3</v>
      </c>
      <c r="H13" s="11">
        <v>0.122348137016854</v>
      </c>
      <c r="I13" s="11">
        <v>8.70122309437181E-3</v>
      </c>
    </row>
    <row r="14" spans="2:10" x14ac:dyDescent="0.35">
      <c r="B14" s="14" t="s">
        <v>283</v>
      </c>
      <c r="C14" s="17">
        <v>0.75428309503830304</v>
      </c>
      <c r="D14" s="17">
        <v>0.74718587960678595</v>
      </c>
      <c r="E14" s="17">
        <v>0.92466391432922002</v>
      </c>
      <c r="F14" s="17">
        <v>0.92770091170965796</v>
      </c>
      <c r="G14" s="17">
        <v>0.93148576036469399</v>
      </c>
      <c r="H14" s="17">
        <v>0.32665091884928998</v>
      </c>
      <c r="I14" s="17">
        <v>0.47440662820992402</v>
      </c>
    </row>
    <row r="15" spans="2:10" x14ac:dyDescent="0.35">
      <c r="B15" s="14" t="s">
        <v>284</v>
      </c>
      <c r="C15" s="17">
        <v>3.4832665446766498E-2</v>
      </c>
      <c r="D15" s="17">
        <v>1.654698285241693E-2</v>
      </c>
      <c r="E15" s="17">
        <v>8.3024933339177105E-3</v>
      </c>
      <c r="F15" s="17">
        <v>4.4729744088578896E-3</v>
      </c>
      <c r="G15" s="17">
        <v>7.6785104718737202E-3</v>
      </c>
      <c r="H15" s="17">
        <v>0.21042313990987541</v>
      </c>
      <c r="I15" s="17">
        <v>5.4821098546315311E-2</v>
      </c>
    </row>
    <row r="16" spans="2:10" x14ac:dyDescent="0.35">
      <c r="B16" s="14" t="s">
        <v>217</v>
      </c>
      <c r="C16" s="18">
        <v>0.71945042959153649</v>
      </c>
      <c r="D16" s="18">
        <v>0.73063889675436899</v>
      </c>
      <c r="E16" s="18">
        <v>0.91636142099530227</v>
      </c>
      <c r="F16" s="18">
        <v>0.92322793730080011</v>
      </c>
      <c r="G16" s="18">
        <v>0.92380724989282026</v>
      </c>
      <c r="H16" s="18">
        <v>0.11622777893941458</v>
      </c>
      <c r="I16" s="18">
        <v>0.41958552966360874</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1"/>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7.5" customHeight="1" x14ac:dyDescent="0.35">
      <c r="D2" s="37" t="s">
        <v>338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0.22801002144133301</v>
      </c>
      <c r="D9" s="11">
        <v>1.28646158769508E-2</v>
      </c>
      <c r="E9" s="11">
        <v>0.29692238835449802</v>
      </c>
      <c r="F9" s="11">
        <v>0.43891536161950201</v>
      </c>
      <c r="G9" s="11">
        <v>0.50321665541969696</v>
      </c>
      <c r="H9" s="11">
        <v>5.9347996938652996E-3</v>
      </c>
      <c r="I9" s="11">
        <v>3.9139361811016599E-2</v>
      </c>
    </row>
    <row r="10" spans="2:10" x14ac:dyDescent="0.35">
      <c r="B10" s="14" t="s">
        <v>279</v>
      </c>
      <c r="C10" s="11">
        <v>0.40528989416431799</v>
      </c>
      <c r="D10" s="11">
        <v>0.31755383218344102</v>
      </c>
      <c r="E10" s="11">
        <v>0.59280425704491002</v>
      </c>
      <c r="F10" s="11">
        <v>0.50616647775401102</v>
      </c>
      <c r="G10" s="11">
        <v>0.40211622426883398</v>
      </c>
      <c r="H10" s="11">
        <v>8.8634653426914907E-3</v>
      </c>
      <c r="I10" s="11">
        <v>0.36775527711445999</v>
      </c>
    </row>
    <row r="11" spans="2:10" x14ac:dyDescent="0.35">
      <c r="B11" s="14" t="s">
        <v>280</v>
      </c>
      <c r="C11" s="11">
        <v>0.26418764463352601</v>
      </c>
      <c r="D11" s="11">
        <v>0.51377850728573604</v>
      </c>
      <c r="E11" s="11">
        <v>0.10322405793303301</v>
      </c>
      <c r="F11" s="11">
        <v>4.9088801430060502E-2</v>
      </c>
      <c r="G11" s="11">
        <v>8.4177541366382905E-2</v>
      </c>
      <c r="H11" s="11">
        <v>0.29594223755112298</v>
      </c>
      <c r="I11" s="11">
        <v>0.52142538465468102</v>
      </c>
    </row>
    <row r="12" spans="2:10" x14ac:dyDescent="0.35">
      <c r="B12" s="14" t="s">
        <v>281</v>
      </c>
      <c r="C12" s="11">
        <v>6.8426914872308606E-2</v>
      </c>
      <c r="D12" s="11">
        <v>0.134068590384926</v>
      </c>
      <c r="E12" s="11">
        <v>7.0492966675596404E-3</v>
      </c>
      <c r="F12" s="11">
        <v>4.1153266052059703E-3</v>
      </c>
      <c r="G12" s="11">
        <v>9.3846912701811402E-3</v>
      </c>
      <c r="H12" s="11">
        <v>0.36383277292532401</v>
      </c>
      <c r="I12" s="11">
        <v>5.5627275118125097E-2</v>
      </c>
    </row>
    <row r="13" spans="2:10" x14ac:dyDescent="0.35">
      <c r="B13" s="14" t="s">
        <v>282</v>
      </c>
      <c r="C13" s="11">
        <v>3.4085524888514102E-2</v>
      </c>
      <c r="D13" s="11">
        <v>2.1734454268946098E-2</v>
      </c>
      <c r="E13" s="11">
        <v>0</v>
      </c>
      <c r="F13" s="11">
        <v>1.7140325912208801E-3</v>
      </c>
      <c r="G13" s="11">
        <v>1.1048876749055901E-3</v>
      </c>
      <c r="H13" s="11">
        <v>0.325426724486997</v>
      </c>
      <c r="I13" s="11">
        <v>1.60527013017174E-2</v>
      </c>
    </row>
    <row r="14" spans="2:10" x14ac:dyDescent="0.35">
      <c r="B14" s="14" t="s">
        <v>283</v>
      </c>
      <c r="C14" s="17">
        <v>0.63329991560565102</v>
      </c>
      <c r="D14" s="17">
        <v>0.330418448060391</v>
      </c>
      <c r="E14" s="17">
        <v>0.88972664539940804</v>
      </c>
      <c r="F14" s="17">
        <v>0.94508183937351298</v>
      </c>
      <c r="G14" s="17">
        <v>0.90533287968853005</v>
      </c>
      <c r="H14" s="17">
        <v>1.4798265036556801E-2</v>
      </c>
      <c r="I14" s="17">
        <v>0.406894638925476</v>
      </c>
    </row>
    <row r="15" spans="2:10" x14ac:dyDescent="0.35">
      <c r="B15" s="14" t="s">
        <v>284</v>
      </c>
      <c r="C15" s="17">
        <v>0.10251243976082271</v>
      </c>
      <c r="D15" s="17">
        <v>0.1558030446538721</v>
      </c>
      <c r="E15" s="17">
        <v>7.0492966675596404E-3</v>
      </c>
      <c r="F15" s="17">
        <v>5.8293591964268506E-3</v>
      </c>
      <c r="G15" s="17">
        <v>1.048957894508673E-2</v>
      </c>
      <c r="H15" s="17">
        <v>0.68925949741232095</v>
      </c>
      <c r="I15" s="17">
        <v>7.16799764198425E-2</v>
      </c>
    </row>
    <row r="16" spans="2:10" x14ac:dyDescent="0.35">
      <c r="B16" s="14" t="s">
        <v>217</v>
      </c>
      <c r="C16" s="18">
        <v>0.53078747584482833</v>
      </c>
      <c r="D16" s="18">
        <v>0.1746154034065189</v>
      </c>
      <c r="E16" s="18">
        <v>0.88267734873184844</v>
      </c>
      <c r="F16" s="18">
        <v>0.93925248017708618</v>
      </c>
      <c r="G16" s="18">
        <v>0.89484330074344332</v>
      </c>
      <c r="H16" s="18">
        <v>-0.67446123237576416</v>
      </c>
      <c r="I16" s="18">
        <v>0.33521466250563348</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2"/>
  <dimension ref="B2:J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0.5" customHeight="1" x14ac:dyDescent="0.35">
      <c r="D2" s="37" t="s">
        <v>339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278</v>
      </c>
      <c r="C9" s="11">
        <v>0.16028823835311901</v>
      </c>
      <c r="D9" s="11">
        <v>4.8774076989090399E-2</v>
      </c>
      <c r="E9" s="11">
        <v>8.4549143845576796E-2</v>
      </c>
      <c r="F9" s="11">
        <v>0.27867064723051699</v>
      </c>
      <c r="G9" s="11">
        <v>0.46227346261596503</v>
      </c>
      <c r="H9" s="11">
        <v>1.25899394550416E-2</v>
      </c>
      <c r="I9" s="11">
        <v>5.7330892540235601E-2</v>
      </c>
    </row>
    <row r="10" spans="2:10" x14ac:dyDescent="0.35">
      <c r="B10" s="14" t="s">
        <v>279</v>
      </c>
      <c r="C10" s="11">
        <v>0.427954345262477</v>
      </c>
      <c r="D10" s="11">
        <v>0.41448169855525302</v>
      </c>
      <c r="E10" s="11">
        <v>0.51469588384198095</v>
      </c>
      <c r="F10" s="11">
        <v>0.58150440477723697</v>
      </c>
      <c r="G10" s="11">
        <v>0.40198083594311301</v>
      </c>
      <c r="H10" s="11">
        <v>9.2307535990804407E-2</v>
      </c>
      <c r="I10" s="11">
        <v>0.36404201648357998</v>
      </c>
    </row>
    <row r="11" spans="2:10" x14ac:dyDescent="0.35">
      <c r="B11" s="14" t="s">
        <v>280</v>
      </c>
      <c r="C11" s="11">
        <v>0.29233987249214899</v>
      </c>
      <c r="D11" s="11">
        <v>0.35426672218532002</v>
      </c>
      <c r="E11" s="11">
        <v>0.27849325898461902</v>
      </c>
      <c r="F11" s="11">
        <v>0.119484083444447</v>
      </c>
      <c r="G11" s="11">
        <v>8.49595858301464E-2</v>
      </c>
      <c r="H11" s="11">
        <v>0.42995247978597101</v>
      </c>
      <c r="I11" s="11">
        <v>0.51135611468899</v>
      </c>
    </row>
    <row r="12" spans="2:10" x14ac:dyDescent="0.35">
      <c r="B12" s="14" t="s">
        <v>281</v>
      </c>
      <c r="C12" s="11">
        <v>9.4671682926164194E-2</v>
      </c>
      <c r="D12" s="11">
        <v>0.15914684783328001</v>
      </c>
      <c r="E12" s="11">
        <v>0.11449466733960501</v>
      </c>
      <c r="F12" s="11">
        <v>1.73801409558429E-2</v>
      </c>
      <c r="G12" s="11">
        <v>4.3428638731311399E-2</v>
      </c>
      <c r="H12" s="11">
        <v>0.26855344604124898</v>
      </c>
      <c r="I12" s="11">
        <v>6.0271435191994599E-2</v>
      </c>
    </row>
    <row r="13" spans="2:10" x14ac:dyDescent="0.35">
      <c r="B13" s="14" t="s">
        <v>282</v>
      </c>
      <c r="C13" s="11">
        <v>2.4745860966090799E-2</v>
      </c>
      <c r="D13" s="11">
        <v>2.33306544370569E-2</v>
      </c>
      <c r="E13" s="11">
        <v>7.7670459882188498E-3</v>
      </c>
      <c r="F13" s="11">
        <v>2.9607235919559302E-3</v>
      </c>
      <c r="G13" s="11">
        <v>7.3574768794642297E-3</v>
      </c>
      <c r="H13" s="11">
        <v>0.196596598726934</v>
      </c>
      <c r="I13" s="11">
        <v>6.9995410952000204E-3</v>
      </c>
    </row>
    <row r="14" spans="2:10" x14ac:dyDescent="0.35">
      <c r="B14" s="14" t="s">
        <v>283</v>
      </c>
      <c r="C14" s="17">
        <v>0.588242583615596</v>
      </c>
      <c r="D14" s="17">
        <v>0.463255775544343</v>
      </c>
      <c r="E14" s="17">
        <v>0.59924502768755705</v>
      </c>
      <c r="F14" s="17">
        <v>0.86017505200775402</v>
      </c>
      <c r="G14" s="17">
        <v>0.86425429855907798</v>
      </c>
      <c r="H14" s="17">
        <v>0.104897475445846</v>
      </c>
      <c r="I14" s="17">
        <v>0.42137290902381502</v>
      </c>
    </row>
    <row r="15" spans="2:10" x14ac:dyDescent="0.35">
      <c r="B15" s="14" t="s">
        <v>284</v>
      </c>
      <c r="C15" s="17">
        <v>0.11941754389225499</v>
      </c>
      <c r="D15" s="17">
        <v>0.18247750227033691</v>
      </c>
      <c r="E15" s="17">
        <v>0.12226171332782386</v>
      </c>
      <c r="F15" s="17">
        <v>2.0340864547798831E-2</v>
      </c>
      <c r="G15" s="17">
        <v>5.0786115610775631E-2</v>
      </c>
      <c r="H15" s="17">
        <v>0.465150044768183</v>
      </c>
      <c r="I15" s="17">
        <v>6.7270976287194625E-2</v>
      </c>
    </row>
    <row r="16" spans="2:10" x14ac:dyDescent="0.35">
      <c r="B16" s="14" t="s">
        <v>217</v>
      </c>
      <c r="C16" s="18">
        <v>0.468825039723341</v>
      </c>
      <c r="D16" s="18">
        <v>0.28077827327400606</v>
      </c>
      <c r="E16" s="18">
        <v>0.47698331435973318</v>
      </c>
      <c r="F16" s="18">
        <v>0.83983418745995519</v>
      </c>
      <c r="G16" s="18">
        <v>0.81346818294830237</v>
      </c>
      <c r="H16" s="18">
        <v>-0.36025256932233701</v>
      </c>
      <c r="I16" s="18">
        <v>0.35410193273662038</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3"/>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1.5" customHeight="1" x14ac:dyDescent="0.35">
      <c r="D2" s="37" t="s">
        <v>475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29" x14ac:dyDescent="0.35">
      <c r="B9" s="14" t="s">
        <v>340</v>
      </c>
      <c r="C9" s="11">
        <v>0.42194762679685699</v>
      </c>
      <c r="D9" s="11">
        <v>0.56723426108572805</v>
      </c>
      <c r="E9" s="11">
        <v>0.48714982633202603</v>
      </c>
      <c r="F9" s="11">
        <v>0.81391363216321</v>
      </c>
      <c r="G9" s="11">
        <v>0.36865710131023</v>
      </c>
      <c r="H9" s="11">
        <v>0</v>
      </c>
      <c r="I9" s="11">
        <v>6.7384982575788704E-2</v>
      </c>
    </row>
    <row r="10" spans="2:10" x14ac:dyDescent="0.35">
      <c r="B10" s="14" t="s">
        <v>40</v>
      </c>
      <c r="C10" s="11">
        <v>0.26375015328178097</v>
      </c>
      <c r="D10" s="11">
        <v>0.33609620339041402</v>
      </c>
      <c r="E10" s="11">
        <v>0.38325769227719197</v>
      </c>
      <c r="F10" s="11">
        <v>0.17756554556603399</v>
      </c>
      <c r="G10" s="11">
        <v>0.23101461574641199</v>
      </c>
      <c r="H10" s="11">
        <v>4.45579491155524E-2</v>
      </c>
      <c r="I10" s="11">
        <v>0.27879427882045899</v>
      </c>
    </row>
    <row r="11" spans="2:10" x14ac:dyDescent="0.35">
      <c r="B11" s="14" t="s">
        <v>341</v>
      </c>
      <c r="C11" s="11">
        <v>0.197775635012781</v>
      </c>
      <c r="D11" s="11">
        <v>9.1531764051700701E-2</v>
      </c>
      <c r="E11" s="11">
        <v>0.108401434122333</v>
      </c>
      <c r="F11" s="11">
        <v>5.4154471644642403E-3</v>
      </c>
      <c r="G11" s="11">
        <v>0.19674122696145699</v>
      </c>
      <c r="H11" s="11">
        <v>0.36360577275488898</v>
      </c>
      <c r="I11" s="11">
        <v>0.49371660844569898</v>
      </c>
    </row>
    <row r="12" spans="2:10" x14ac:dyDescent="0.35">
      <c r="B12" s="14" t="s">
        <v>42</v>
      </c>
      <c r="C12" s="11">
        <v>6.5442036484584507E-2</v>
      </c>
      <c r="D12" s="11">
        <v>4.0850359242038401E-3</v>
      </c>
      <c r="E12" s="11">
        <v>1.8748463478227499E-2</v>
      </c>
      <c r="F12" s="11">
        <v>3.1053751062910498E-3</v>
      </c>
      <c r="G12" s="11">
        <v>0.112888618505743</v>
      </c>
      <c r="H12" s="11">
        <v>0.243432338251756</v>
      </c>
      <c r="I12" s="11">
        <v>0.117566070123672</v>
      </c>
    </row>
    <row r="13" spans="2:10" ht="29" x14ac:dyDescent="0.35">
      <c r="B13" s="14" t="s">
        <v>342</v>
      </c>
      <c r="C13" s="12">
        <v>5.1084548423995998E-2</v>
      </c>
      <c r="D13" s="12">
        <v>1.05273554795358E-3</v>
      </c>
      <c r="E13" s="12">
        <v>2.4425837902209901E-3</v>
      </c>
      <c r="F13" s="12">
        <v>0</v>
      </c>
      <c r="G13" s="12">
        <v>9.0698437476158397E-2</v>
      </c>
      <c r="H13" s="12">
        <v>0.34840393987780299</v>
      </c>
      <c r="I13" s="12">
        <v>4.2538060034380702E-2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4"/>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4.5" customHeight="1" x14ac:dyDescent="0.35">
      <c r="D2" s="37" t="s">
        <v>476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43.5" x14ac:dyDescent="0.35">
      <c r="B9" s="14" t="s">
        <v>468</v>
      </c>
      <c r="C9" s="11">
        <v>0.103774968928201</v>
      </c>
      <c r="D9" s="11">
        <v>6.6410975878034004E-2</v>
      </c>
      <c r="E9" s="11">
        <v>4.41844115975705E-2</v>
      </c>
      <c r="F9" s="11">
        <v>1.9230117772297502E-2</v>
      </c>
      <c r="G9" s="11">
        <v>0.24402372201219</v>
      </c>
      <c r="H9" s="11">
        <v>0.35126209177645801</v>
      </c>
      <c r="I9" s="11">
        <v>7.2808516112110602E-2</v>
      </c>
    </row>
    <row r="10" spans="2:10" x14ac:dyDescent="0.35">
      <c r="B10" s="14" t="s">
        <v>40</v>
      </c>
      <c r="C10" s="11">
        <v>9.1197593359596804E-2</v>
      </c>
      <c r="D10" s="11">
        <v>6.6598036781788605E-2</v>
      </c>
      <c r="E10" s="11">
        <v>5.2815149201650903E-2</v>
      </c>
      <c r="F10" s="11">
        <v>8.4207257171630707E-3</v>
      </c>
      <c r="G10" s="11">
        <v>0.15913683634627801</v>
      </c>
      <c r="H10" s="11">
        <v>0.167241088707755</v>
      </c>
      <c r="I10" s="11">
        <v>0.14817411509829601</v>
      </c>
    </row>
    <row r="11" spans="2:10" x14ac:dyDescent="0.35">
      <c r="B11" s="14" t="s">
        <v>341</v>
      </c>
      <c r="C11" s="11">
        <v>0.20061116244089999</v>
      </c>
      <c r="D11" s="11">
        <v>0.12756839421409899</v>
      </c>
      <c r="E11" s="11">
        <v>0.11095155242048101</v>
      </c>
      <c r="F11" s="11">
        <v>1.9109670339790399E-2</v>
      </c>
      <c r="G11" s="11">
        <v>0.192101488569239</v>
      </c>
      <c r="H11" s="11">
        <v>0.38210843633453601</v>
      </c>
      <c r="I11" s="11">
        <v>0.45654004451410002</v>
      </c>
    </row>
    <row r="12" spans="2:10" x14ac:dyDescent="0.35">
      <c r="B12" s="14" t="s">
        <v>42</v>
      </c>
      <c r="C12" s="11">
        <v>0.17852565616493599</v>
      </c>
      <c r="D12" s="11">
        <v>0.26850284456507201</v>
      </c>
      <c r="E12" s="11">
        <v>0.205244749676884</v>
      </c>
      <c r="F12" s="11">
        <v>0.12143658290898</v>
      </c>
      <c r="G12" s="11">
        <v>0.15358844661780499</v>
      </c>
      <c r="H12" s="11">
        <v>5.78329863402995E-2</v>
      </c>
      <c r="I12" s="11">
        <v>0.19432541964821501</v>
      </c>
    </row>
    <row r="13" spans="2:10" ht="58" x14ac:dyDescent="0.35">
      <c r="B13" s="14" t="s">
        <v>469</v>
      </c>
      <c r="C13" s="12">
        <v>0.425890619106366</v>
      </c>
      <c r="D13" s="12">
        <v>0.47091974856100599</v>
      </c>
      <c r="E13" s="12">
        <v>0.58680413710341395</v>
      </c>
      <c r="F13" s="12">
        <v>0.83180290326176898</v>
      </c>
      <c r="G13" s="12">
        <v>0.25114950645448803</v>
      </c>
      <c r="H13" s="12">
        <v>4.1555396840951601E-2</v>
      </c>
      <c r="I13" s="12">
        <v>0.12815190462727799</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5"/>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0.75" customHeight="1" x14ac:dyDescent="0.35">
      <c r="D2" s="37" t="s">
        <v>477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43.5" x14ac:dyDescent="0.35">
      <c r="B9" s="14" t="s">
        <v>343</v>
      </c>
      <c r="C9" s="11">
        <v>8.1034521523346906E-2</v>
      </c>
      <c r="D9" s="11">
        <v>2.64253887429639E-2</v>
      </c>
      <c r="E9" s="11">
        <v>3.1345125622202999E-2</v>
      </c>
      <c r="F9" s="11">
        <v>4.9932138578259603E-3</v>
      </c>
      <c r="G9" s="11">
        <v>0.15334671940081099</v>
      </c>
      <c r="H9" s="11">
        <v>0.43441638958737799</v>
      </c>
      <c r="I9" s="11">
        <v>5.4962573519449602E-2</v>
      </c>
    </row>
    <row r="10" spans="2:10" x14ac:dyDescent="0.35">
      <c r="B10" s="14" t="s">
        <v>40</v>
      </c>
      <c r="C10" s="11">
        <v>8.9375282036250697E-2</v>
      </c>
      <c r="D10" s="11">
        <v>7.6417590593627793E-2</v>
      </c>
      <c r="E10" s="11">
        <v>0.10075217909685601</v>
      </c>
      <c r="F10" s="11">
        <v>7.4841544542595603E-3</v>
      </c>
      <c r="G10" s="11">
        <v>0.117022505995271</v>
      </c>
      <c r="H10" s="11">
        <v>0.21469212470120799</v>
      </c>
      <c r="I10" s="11">
        <v>9.7351658588869003E-2</v>
      </c>
    </row>
    <row r="11" spans="2:10" x14ac:dyDescent="0.35">
      <c r="B11" s="14" t="s">
        <v>341</v>
      </c>
      <c r="C11" s="11">
        <v>0.26746490014067198</v>
      </c>
      <c r="D11" s="11">
        <v>0.221823763750363</v>
      </c>
      <c r="E11" s="11">
        <v>0.25382969854596299</v>
      </c>
      <c r="F11" s="11">
        <v>6.1487038159394103E-2</v>
      </c>
      <c r="G11" s="11">
        <v>0.24252146419361101</v>
      </c>
      <c r="H11" s="11">
        <v>0.287320822192069</v>
      </c>
      <c r="I11" s="11">
        <v>0.52621550440702802</v>
      </c>
    </row>
    <row r="12" spans="2:10" x14ac:dyDescent="0.35">
      <c r="B12" s="14" t="s">
        <v>42</v>
      </c>
      <c r="C12" s="11">
        <v>0.27631962479258998</v>
      </c>
      <c r="D12" s="11">
        <v>0.36327834853493102</v>
      </c>
      <c r="E12" s="11">
        <v>0.35008308921006298</v>
      </c>
      <c r="F12" s="11">
        <v>0.26077884184427003</v>
      </c>
      <c r="G12" s="11">
        <v>0.24564808958679399</v>
      </c>
      <c r="H12" s="11">
        <v>4.8203012385157097E-2</v>
      </c>
      <c r="I12" s="11">
        <v>0.25738693567337401</v>
      </c>
    </row>
    <row r="13" spans="2:10" ht="43.5" x14ac:dyDescent="0.35">
      <c r="B13" s="14" t="s">
        <v>344</v>
      </c>
      <c r="C13" s="12">
        <v>0.28580567150713998</v>
      </c>
      <c r="D13" s="12">
        <v>0.312054908378114</v>
      </c>
      <c r="E13" s="12">
        <v>0.26398990752491502</v>
      </c>
      <c r="F13" s="12">
        <v>0.66525675168425003</v>
      </c>
      <c r="G13" s="12">
        <v>0.24146122082351301</v>
      </c>
      <c r="H13" s="12">
        <v>1.5367651134188001E-2</v>
      </c>
      <c r="I13" s="12">
        <v>6.4083327811278804E-2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6"/>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8.25" customHeight="1" x14ac:dyDescent="0.35">
      <c r="D2" s="37" t="s">
        <v>478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43.5" x14ac:dyDescent="0.35">
      <c r="B9" s="14" t="s">
        <v>470</v>
      </c>
      <c r="C9" s="11">
        <v>0.16414439624858301</v>
      </c>
      <c r="D9" s="11">
        <v>0.148206771119122</v>
      </c>
      <c r="E9" s="11">
        <v>4.1422944392729998E-2</v>
      </c>
      <c r="F9" s="11">
        <v>0.41411050367471602</v>
      </c>
      <c r="G9" s="11">
        <v>0.28462810725009702</v>
      </c>
      <c r="H9" s="11">
        <v>8.2430221324537607E-3</v>
      </c>
      <c r="I9" s="11">
        <v>3.2999841152215298E-2</v>
      </c>
    </row>
    <row r="10" spans="2:10" x14ac:dyDescent="0.35">
      <c r="B10" s="14" t="s">
        <v>40</v>
      </c>
      <c r="C10" s="11">
        <v>0.25877531668818099</v>
      </c>
      <c r="D10" s="11">
        <v>0.33267986335030397</v>
      </c>
      <c r="E10" s="11">
        <v>0.24345082924712599</v>
      </c>
      <c r="F10" s="11">
        <v>0.44801972363866799</v>
      </c>
      <c r="G10" s="11">
        <v>0.235785816289793</v>
      </c>
      <c r="H10" s="11">
        <v>3.4352321947566197E-2</v>
      </c>
      <c r="I10" s="11">
        <v>0.13536230549941</v>
      </c>
    </row>
    <row r="11" spans="2:10" x14ac:dyDescent="0.35">
      <c r="B11" s="14" t="s">
        <v>341</v>
      </c>
      <c r="C11" s="11">
        <v>0.375425620461179</v>
      </c>
      <c r="D11" s="11">
        <v>0.416337045794692</v>
      </c>
      <c r="E11" s="11">
        <v>0.48551445634046603</v>
      </c>
      <c r="F11" s="11">
        <v>0.113953288464198</v>
      </c>
      <c r="G11" s="11">
        <v>0.26569343587468303</v>
      </c>
      <c r="H11" s="11">
        <v>0.15449118223057601</v>
      </c>
      <c r="I11" s="11">
        <v>0.65016912363208001</v>
      </c>
    </row>
    <row r="12" spans="2:10" x14ac:dyDescent="0.35">
      <c r="B12" s="14" t="s">
        <v>42</v>
      </c>
      <c r="C12" s="11">
        <v>0.11336134571198</v>
      </c>
      <c r="D12" s="11">
        <v>8.3044387510761694E-2</v>
      </c>
      <c r="E12" s="11">
        <v>0.15001348843086401</v>
      </c>
      <c r="F12" s="11">
        <v>1.62234039966252E-2</v>
      </c>
      <c r="G12" s="11">
        <v>0.123496874641789</v>
      </c>
      <c r="H12" s="11">
        <v>0.25205069695339299</v>
      </c>
      <c r="I12" s="11">
        <v>0.13428827240369201</v>
      </c>
    </row>
    <row r="13" spans="2:10" ht="43.5" x14ac:dyDescent="0.35">
      <c r="B13" s="14" t="s">
        <v>471</v>
      </c>
      <c r="C13" s="12">
        <v>8.8293320890076799E-2</v>
      </c>
      <c r="D13" s="12">
        <v>1.97319322251212E-2</v>
      </c>
      <c r="E13" s="12">
        <v>7.9598281588815004E-2</v>
      </c>
      <c r="F13" s="12">
        <v>7.6930802257926204E-3</v>
      </c>
      <c r="G13" s="12">
        <v>9.0395765943637296E-2</v>
      </c>
      <c r="H13" s="12">
        <v>0.55086277673601103</v>
      </c>
      <c r="I13" s="12">
        <v>4.7180457312603299E-2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7"/>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3.75" customHeight="1" x14ac:dyDescent="0.35">
      <c r="D2" s="37" t="s">
        <v>479</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43.5" x14ac:dyDescent="0.35">
      <c r="B9" s="14" t="s">
        <v>472</v>
      </c>
      <c r="C9" s="11">
        <v>0.113262470580812</v>
      </c>
      <c r="D9" s="11">
        <v>4.6461535485061503E-2</v>
      </c>
      <c r="E9" s="11">
        <v>0.115553173051816</v>
      </c>
      <c r="F9" s="11">
        <v>3.4511739782940101E-3</v>
      </c>
      <c r="G9" s="11">
        <v>0.13773257725001001</v>
      </c>
      <c r="H9" s="11">
        <v>0.62107979776291899</v>
      </c>
      <c r="I9" s="11">
        <v>5.3414168146973202E-2</v>
      </c>
    </row>
    <row r="10" spans="2:10" x14ac:dyDescent="0.35">
      <c r="B10" s="14" t="s">
        <v>40</v>
      </c>
      <c r="C10" s="11">
        <v>0.12796239075444499</v>
      </c>
      <c r="D10" s="11">
        <v>0.10726500442468299</v>
      </c>
      <c r="E10" s="11">
        <v>0.226098330497077</v>
      </c>
      <c r="F10" s="11">
        <v>6.9686411503828904E-3</v>
      </c>
      <c r="G10" s="11">
        <v>0.104454674893904</v>
      </c>
      <c r="H10" s="11">
        <v>0.21913263199629701</v>
      </c>
      <c r="I10" s="11">
        <v>0.14768142091441999</v>
      </c>
    </row>
    <row r="11" spans="2:10" x14ac:dyDescent="0.35">
      <c r="B11" s="14" t="s">
        <v>341</v>
      </c>
      <c r="C11" s="11">
        <v>0.37280877474174401</v>
      </c>
      <c r="D11" s="11">
        <v>0.42737456137016899</v>
      </c>
      <c r="E11" s="11">
        <v>0.47304654255873801</v>
      </c>
      <c r="F11" s="11">
        <v>0.12671536960006699</v>
      </c>
      <c r="G11" s="11">
        <v>0.30280478236297798</v>
      </c>
      <c r="H11" s="11">
        <v>0.14051771007123401</v>
      </c>
      <c r="I11" s="11">
        <v>0.60596154550589199</v>
      </c>
    </row>
    <row r="12" spans="2:10" x14ac:dyDescent="0.35">
      <c r="B12" s="14" t="s">
        <v>42</v>
      </c>
      <c r="C12" s="11">
        <v>0.25507073021819099</v>
      </c>
      <c r="D12" s="11">
        <v>0.31411590214944302</v>
      </c>
      <c r="E12" s="11">
        <v>0.17275579003778199</v>
      </c>
      <c r="F12" s="11">
        <v>0.50146160195964595</v>
      </c>
      <c r="G12" s="11">
        <v>0.233946613612974</v>
      </c>
      <c r="H12" s="11">
        <v>1.1691684974917601E-2</v>
      </c>
      <c r="I12" s="11">
        <v>0.16087870957575801</v>
      </c>
    </row>
    <row r="13" spans="2:10" ht="43.5" x14ac:dyDescent="0.35">
      <c r="B13" s="14" t="s">
        <v>473</v>
      </c>
      <c r="C13" s="12">
        <v>0.130895633704808</v>
      </c>
      <c r="D13" s="12">
        <v>0.10478299657064299</v>
      </c>
      <c r="E13" s="12">
        <v>1.25461638545866E-2</v>
      </c>
      <c r="F13" s="12">
        <v>0.36140321331160902</v>
      </c>
      <c r="G13" s="12">
        <v>0.22106135188013401</v>
      </c>
      <c r="H13" s="12">
        <v>7.5781751946324902E-3</v>
      </c>
      <c r="I13" s="12">
        <v>3.2064155856956399E-2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8"/>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138.75" customHeight="1" x14ac:dyDescent="0.35">
      <c r="D2" s="37" t="s">
        <v>480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87" x14ac:dyDescent="0.35">
      <c r="B9" s="14" t="s">
        <v>345</v>
      </c>
      <c r="C9" s="11">
        <v>0.231629458458642</v>
      </c>
      <c r="D9" s="11">
        <v>0.202360009882151</v>
      </c>
      <c r="E9" s="11">
        <v>0.28270458196503301</v>
      </c>
      <c r="F9" s="11">
        <v>0.39972899696033098</v>
      </c>
      <c r="G9" s="11">
        <v>0.27890953439923799</v>
      </c>
      <c r="H9" s="11">
        <v>5.9189976659091398E-2</v>
      </c>
      <c r="I9" s="11">
        <v>8.3409256776259794E-2</v>
      </c>
    </row>
    <row r="10" spans="2:10" x14ac:dyDescent="0.35">
      <c r="B10" s="14" t="s">
        <v>40</v>
      </c>
      <c r="C10" s="11">
        <v>0.207785024138743</v>
      </c>
      <c r="D10" s="11">
        <v>0.22080562047889099</v>
      </c>
      <c r="E10" s="11">
        <v>0.279994979136378</v>
      </c>
      <c r="F10" s="11">
        <v>0.242027614000768</v>
      </c>
      <c r="G10" s="11">
        <v>0.18439291000751001</v>
      </c>
      <c r="H10" s="11">
        <v>5.8175545824455797E-2</v>
      </c>
      <c r="I10" s="11">
        <v>0.17149624584784801</v>
      </c>
    </row>
    <row r="11" spans="2:10" x14ac:dyDescent="0.35">
      <c r="B11" s="14" t="s">
        <v>341</v>
      </c>
      <c r="C11" s="11">
        <v>0.28250104648534902</v>
      </c>
      <c r="D11" s="11">
        <v>0.29886842196715602</v>
      </c>
      <c r="E11" s="11">
        <v>0.20761210407136299</v>
      </c>
      <c r="F11" s="11">
        <v>0.15369680299970101</v>
      </c>
      <c r="G11" s="11">
        <v>0.21039309744585799</v>
      </c>
      <c r="H11" s="11">
        <v>0.31422352549904398</v>
      </c>
      <c r="I11" s="11">
        <v>0.50186555620384399</v>
      </c>
    </row>
    <row r="12" spans="2:10" x14ac:dyDescent="0.35">
      <c r="B12" s="14" t="s">
        <v>42</v>
      </c>
      <c r="C12" s="11">
        <v>0.13110483142812901</v>
      </c>
      <c r="D12" s="11">
        <v>0.13920905944404999</v>
      </c>
      <c r="E12" s="11">
        <v>0.10301987257942501</v>
      </c>
      <c r="F12" s="11">
        <v>8.9254453731124297E-2</v>
      </c>
      <c r="G12" s="11">
        <v>0.14885157394434001</v>
      </c>
      <c r="H12" s="11">
        <v>0.19854117396384899</v>
      </c>
      <c r="I12" s="11">
        <v>0.15069943191578899</v>
      </c>
    </row>
    <row r="13" spans="2:10" ht="101.5" x14ac:dyDescent="0.35">
      <c r="B13" s="14" t="s">
        <v>346</v>
      </c>
      <c r="C13" s="12">
        <v>0.146979639489136</v>
      </c>
      <c r="D13" s="12">
        <v>0.13875688822775101</v>
      </c>
      <c r="E13" s="12">
        <v>0.12666846224780101</v>
      </c>
      <c r="F13" s="12">
        <v>0.115292132308076</v>
      </c>
      <c r="G13" s="12">
        <v>0.177452884203054</v>
      </c>
      <c r="H13" s="12">
        <v>0.36986977805355897</v>
      </c>
      <c r="I13" s="12">
        <v>9.2529509256258996E-2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9"/>
  <dimension ref="B2:J18"/>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 customHeight="1" x14ac:dyDescent="0.35">
      <c r="D2" s="37" t="s">
        <v>481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ht="58" x14ac:dyDescent="0.35">
      <c r="B9" s="14" t="s">
        <v>347</v>
      </c>
      <c r="C9" s="11">
        <v>0.39868537946330301</v>
      </c>
      <c r="D9" s="11">
        <v>0.44474557750458299</v>
      </c>
      <c r="E9" s="11">
        <v>0.47296084272125399</v>
      </c>
      <c r="F9" s="11">
        <v>0.70821436866436904</v>
      </c>
      <c r="G9" s="11">
        <v>0.34458940322953702</v>
      </c>
      <c r="H9" s="11">
        <v>0.118890198267457</v>
      </c>
      <c r="I9" s="11">
        <v>0.144690284658583</v>
      </c>
    </row>
    <row r="10" spans="2:10" x14ac:dyDescent="0.35">
      <c r="B10" s="14" t="s">
        <v>40</v>
      </c>
      <c r="C10" s="11">
        <v>0.25592627690455699</v>
      </c>
      <c r="D10" s="11">
        <v>0.319047119457252</v>
      </c>
      <c r="E10" s="11">
        <v>0.32255632160243802</v>
      </c>
      <c r="F10" s="11">
        <v>0.21324784639177299</v>
      </c>
      <c r="G10" s="11">
        <v>0.17809099485618801</v>
      </c>
      <c r="H10" s="11">
        <v>0.151334092949438</v>
      </c>
      <c r="I10" s="11">
        <v>0.27560572254676802</v>
      </c>
    </row>
    <row r="11" spans="2:10" x14ac:dyDescent="0.35">
      <c r="B11" s="14" t="s">
        <v>341</v>
      </c>
      <c r="C11" s="11">
        <v>0.222730221273884</v>
      </c>
      <c r="D11" s="11">
        <v>0.16259908624612601</v>
      </c>
      <c r="E11" s="11">
        <v>0.13033282843046601</v>
      </c>
      <c r="F11" s="11">
        <v>6.3194888729815699E-2</v>
      </c>
      <c r="G11" s="11">
        <v>0.23412754535320901</v>
      </c>
      <c r="H11" s="11">
        <v>0.397868084405199</v>
      </c>
      <c r="I11" s="11">
        <v>0.437123561131389</v>
      </c>
    </row>
    <row r="12" spans="2:10" x14ac:dyDescent="0.35">
      <c r="B12" s="14" t="s">
        <v>42</v>
      </c>
      <c r="C12" s="11">
        <v>6.6090081662086603E-2</v>
      </c>
      <c r="D12" s="11">
        <v>4.3422625647410298E-2</v>
      </c>
      <c r="E12" s="11">
        <v>4.2775891778488902E-2</v>
      </c>
      <c r="F12" s="11">
        <v>1.1518366558521301E-2</v>
      </c>
      <c r="G12" s="11">
        <v>0.12653245705281099</v>
      </c>
      <c r="H12" s="11">
        <v>9.9890395173177202E-2</v>
      </c>
      <c r="I12" s="11">
        <v>0.102522002510196</v>
      </c>
    </row>
    <row r="13" spans="2:10" ht="43.5" x14ac:dyDescent="0.35">
      <c r="B13" s="14" t="s">
        <v>348</v>
      </c>
      <c r="C13" s="12">
        <v>5.6568040696169698E-2</v>
      </c>
      <c r="D13" s="12">
        <v>3.0185591144629102E-2</v>
      </c>
      <c r="E13" s="12">
        <v>3.1374115467353997E-2</v>
      </c>
      <c r="F13" s="12">
        <v>3.82452965552185E-3</v>
      </c>
      <c r="G13" s="12">
        <v>0.116659599508255</v>
      </c>
      <c r="H13" s="12">
        <v>0.232017229204728</v>
      </c>
      <c r="I13" s="12">
        <v>4.0058429153063603E-2</v>
      </c>
    </row>
    <row r="14" spans="2:10" x14ac:dyDescent="0.35">
      <c r="B14" s="15"/>
    </row>
    <row r="15" spans="2:10" x14ac:dyDescent="0.35">
      <c r="B15" t="s">
        <v>27</v>
      </c>
    </row>
    <row r="16" spans="2:10" x14ac:dyDescent="0.35">
      <c r="B16" t="s">
        <v>28</v>
      </c>
    </row>
    <row r="18" spans="2:2" x14ac:dyDescent="0.35">
      <c r="B18"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2:J22"/>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40" customHeight="1" x14ac:dyDescent="0.35">
      <c r="D2" s="37" t="s">
        <v>64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197</v>
      </c>
      <c r="D7" s="6">
        <v>33</v>
      </c>
      <c r="E7" s="6">
        <v>38</v>
      </c>
      <c r="F7" s="6">
        <v>43</v>
      </c>
      <c r="G7" s="6">
        <v>26</v>
      </c>
      <c r="H7" s="6">
        <v>20</v>
      </c>
      <c r="I7" s="6">
        <v>37</v>
      </c>
    </row>
    <row r="8" spans="2:10" ht="30" customHeight="1" x14ac:dyDescent="0.35">
      <c r="B8" s="7" t="s">
        <v>18</v>
      </c>
      <c r="C8" s="7">
        <v>208</v>
      </c>
      <c r="D8" s="7">
        <v>38</v>
      </c>
      <c r="E8" s="7">
        <v>39</v>
      </c>
      <c r="F8" s="7">
        <v>44</v>
      </c>
      <c r="G8" s="7">
        <v>29</v>
      </c>
      <c r="H8" s="7">
        <v>20</v>
      </c>
      <c r="I8" s="7">
        <v>38</v>
      </c>
    </row>
    <row r="9" spans="2:10" ht="29" x14ac:dyDescent="0.35">
      <c r="B9" s="14" t="s">
        <v>34</v>
      </c>
      <c r="C9" s="11">
        <v>5.1550000745751903E-2</v>
      </c>
      <c r="D9" s="11">
        <v>7.1673498490813795E-2</v>
      </c>
      <c r="E9" s="11">
        <v>6.1242708820264599E-2</v>
      </c>
      <c r="F9" s="11">
        <v>2.9727112123196502E-2</v>
      </c>
      <c r="G9" s="11">
        <v>4.5966183532852402E-2</v>
      </c>
      <c r="H9" s="11">
        <v>0.14892683679649299</v>
      </c>
      <c r="I9" s="11">
        <v>0</v>
      </c>
    </row>
    <row r="10" spans="2:10" x14ac:dyDescent="0.35">
      <c r="B10" s="14" t="s">
        <v>56</v>
      </c>
      <c r="C10" s="11">
        <v>0.61554855340539905</v>
      </c>
      <c r="D10" s="11">
        <v>0.77389369649141304</v>
      </c>
      <c r="E10" s="11">
        <v>0.75836447295136999</v>
      </c>
      <c r="F10" s="11">
        <v>0.75039199978595506</v>
      </c>
      <c r="G10" s="11">
        <v>0.34634564390904099</v>
      </c>
      <c r="H10" s="11">
        <v>0.32927623007646101</v>
      </c>
      <c r="I10" s="11">
        <v>0.510362655854531</v>
      </c>
    </row>
    <row r="11" spans="2:10" x14ac:dyDescent="0.35">
      <c r="B11" s="14" t="s">
        <v>57</v>
      </c>
      <c r="C11" s="11">
        <v>0.13221413356676801</v>
      </c>
      <c r="D11" s="11">
        <v>4.79125238248184E-2</v>
      </c>
      <c r="E11" s="11">
        <v>8.5661854560023606E-2</v>
      </c>
      <c r="F11" s="11">
        <v>0.131653913230866</v>
      </c>
      <c r="G11" s="11">
        <v>0.32119023053698897</v>
      </c>
      <c r="H11" s="11">
        <v>0.14325754128481899</v>
      </c>
      <c r="I11" s="11">
        <v>0.11546999487842401</v>
      </c>
    </row>
    <row r="12" spans="2:10" ht="29" x14ac:dyDescent="0.35">
      <c r="B12" s="14" t="s">
        <v>58</v>
      </c>
      <c r="C12" s="11">
        <v>2.0882815372962799E-2</v>
      </c>
      <c r="D12" s="11">
        <v>0</v>
      </c>
      <c r="E12" s="11">
        <v>0</v>
      </c>
      <c r="F12" s="11">
        <v>0</v>
      </c>
      <c r="G12" s="11">
        <v>4.2495909529416703E-2</v>
      </c>
      <c r="H12" s="11">
        <v>0</v>
      </c>
      <c r="I12" s="11">
        <v>8.18506949082623E-2</v>
      </c>
    </row>
    <row r="13" spans="2:10" x14ac:dyDescent="0.35">
      <c r="B13" s="14" t="s">
        <v>59</v>
      </c>
      <c r="C13" s="11">
        <v>2.2822425686329799E-2</v>
      </c>
      <c r="D13" s="11">
        <v>0</v>
      </c>
      <c r="E13" s="11">
        <v>0</v>
      </c>
      <c r="F13" s="11">
        <v>0</v>
      </c>
      <c r="G13" s="11">
        <v>7.0850934150690006E-2</v>
      </c>
      <c r="H13" s="11">
        <v>0</v>
      </c>
      <c r="I13" s="11">
        <v>7.1068810170638597E-2</v>
      </c>
    </row>
    <row r="14" spans="2:10" ht="29" x14ac:dyDescent="0.35">
      <c r="B14" s="14" t="s">
        <v>62</v>
      </c>
      <c r="C14" s="11">
        <v>0</v>
      </c>
      <c r="D14" s="11">
        <v>0</v>
      </c>
      <c r="E14" s="11">
        <v>0</v>
      </c>
      <c r="F14" s="11">
        <v>0</v>
      </c>
      <c r="G14" s="11">
        <v>0</v>
      </c>
      <c r="H14" s="11">
        <v>0</v>
      </c>
      <c r="I14" s="11">
        <v>0</v>
      </c>
    </row>
    <row r="15" spans="2:10" x14ac:dyDescent="0.35">
      <c r="B15" s="14" t="s">
        <v>63</v>
      </c>
      <c r="C15" s="11">
        <v>0</v>
      </c>
      <c r="D15" s="11">
        <v>0</v>
      </c>
      <c r="E15" s="11">
        <v>0</v>
      </c>
      <c r="F15" s="11">
        <v>0</v>
      </c>
      <c r="G15" s="11">
        <v>0</v>
      </c>
      <c r="H15" s="11">
        <v>0</v>
      </c>
      <c r="I15" s="11">
        <v>0</v>
      </c>
    </row>
    <row r="16" spans="2:10" x14ac:dyDescent="0.35">
      <c r="B16" s="14" t="s">
        <v>60</v>
      </c>
      <c r="C16" s="11">
        <v>0.12518127393227099</v>
      </c>
      <c r="D16" s="11">
        <v>7.9703577523037694E-2</v>
      </c>
      <c r="E16" s="11">
        <v>9.4730963668341897E-2</v>
      </c>
      <c r="F16" s="11">
        <v>6.0581165655023098E-2</v>
      </c>
      <c r="G16" s="11">
        <v>0.11808223342759799</v>
      </c>
      <c r="H16" s="11">
        <v>0.37853939184222701</v>
      </c>
      <c r="I16" s="11">
        <v>0.147999412989851</v>
      </c>
    </row>
    <row r="17" spans="2:9" x14ac:dyDescent="0.35">
      <c r="B17" s="14" t="s">
        <v>24</v>
      </c>
      <c r="C17" s="12">
        <v>3.18007972905167E-2</v>
      </c>
      <c r="D17" s="12">
        <v>2.6816703669916699E-2</v>
      </c>
      <c r="E17" s="12">
        <v>0</v>
      </c>
      <c r="F17" s="12">
        <v>2.7645809204960001E-2</v>
      </c>
      <c r="G17" s="12">
        <v>5.5068864913413298E-2</v>
      </c>
      <c r="H17" s="12">
        <v>0</v>
      </c>
      <c r="I17" s="12">
        <v>7.3248431198292593E-2</v>
      </c>
    </row>
    <row r="18" spans="2:9" x14ac:dyDescent="0.35">
      <c r="B18" s="15" t="s">
        <v>487</v>
      </c>
    </row>
    <row r="19" spans="2:9" x14ac:dyDescent="0.35">
      <c r="B19" t="s">
        <v>27</v>
      </c>
    </row>
    <row r="20" spans="2:9" x14ac:dyDescent="0.35">
      <c r="B20" t="s">
        <v>28</v>
      </c>
    </row>
    <row r="22" spans="2:9" x14ac:dyDescent="0.35">
      <c r="B22"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0"/>
  <dimension ref="B2:S21"/>
  <sheetViews>
    <sheetView showGridLines="0" workbookViewId="0">
      <pane xSplit="2" topLeftCell="C1" activePane="topRight" state="frozen"/>
      <selection activeCell="L6" sqref="L6"/>
      <selection pane="topRight"/>
    </sheetView>
  </sheetViews>
  <sheetFormatPr defaultColWidth="11.453125" defaultRowHeight="14.5" x14ac:dyDescent="0.35"/>
  <cols>
    <col min="2" max="2" width="25.7265625" customWidth="1"/>
    <col min="3" max="19" width="20.7265625" customWidth="1"/>
  </cols>
  <sheetData>
    <row r="2" spans="2:19" ht="40" customHeight="1" x14ac:dyDescent="0.35">
      <c r="D2" s="37" t="s">
        <v>369</v>
      </c>
      <c r="E2" s="31"/>
      <c r="F2" s="31"/>
      <c r="G2" s="31"/>
      <c r="H2" s="31"/>
      <c r="I2" s="31"/>
      <c r="J2" s="31"/>
      <c r="K2" s="31"/>
      <c r="L2" s="31"/>
      <c r="M2" s="31"/>
      <c r="N2" s="31"/>
      <c r="O2" s="31"/>
      <c r="P2" s="31"/>
      <c r="Q2" s="31"/>
      <c r="R2" s="31"/>
      <c r="S2" s="31"/>
    </row>
    <row r="6" spans="2:19" ht="50.15" customHeight="1" x14ac:dyDescent="0.35">
      <c r="B6" s="16" t="s">
        <v>13</v>
      </c>
      <c r="C6" s="16" t="s">
        <v>349</v>
      </c>
      <c r="D6" s="16" t="s">
        <v>350</v>
      </c>
      <c r="E6" s="16" t="s">
        <v>351</v>
      </c>
      <c r="F6" s="16" t="s">
        <v>352</v>
      </c>
      <c r="G6" s="16" t="s">
        <v>353</v>
      </c>
      <c r="H6" s="16" t="s">
        <v>354</v>
      </c>
      <c r="I6" s="16" t="s">
        <v>355</v>
      </c>
      <c r="J6" s="16" t="s">
        <v>356</v>
      </c>
      <c r="K6" s="16" t="s">
        <v>357</v>
      </c>
      <c r="L6" s="16" t="s">
        <v>358</v>
      </c>
      <c r="M6" s="16" t="s">
        <v>359</v>
      </c>
      <c r="N6" s="16" t="s">
        <v>360</v>
      </c>
      <c r="O6" s="16" t="s">
        <v>361</v>
      </c>
      <c r="P6" s="16" t="s">
        <v>362</v>
      </c>
      <c r="Q6" s="16" t="s">
        <v>363</v>
      </c>
      <c r="R6" s="16" t="s">
        <v>364</v>
      </c>
    </row>
    <row r="7" spans="2:19" x14ac:dyDescent="0.35">
      <c r="B7" s="14" t="s">
        <v>365</v>
      </c>
      <c r="C7" s="11">
        <v>0.15722073843339299</v>
      </c>
      <c r="D7" s="11">
        <v>8.7702400357706697E-2</v>
      </c>
      <c r="E7" s="11">
        <v>5.0723404528385398E-2</v>
      </c>
      <c r="F7" s="11">
        <v>7.6239071310013298E-2</v>
      </c>
      <c r="G7" s="11">
        <v>0.101937961039648</v>
      </c>
      <c r="H7" s="11">
        <v>0.14340252967322401</v>
      </c>
      <c r="I7" s="11">
        <v>6.5820084431302994E-2</v>
      </c>
      <c r="J7" s="11">
        <v>4.7752260019656698E-2</v>
      </c>
      <c r="K7" s="11">
        <v>0.19540298263265399</v>
      </c>
      <c r="L7" s="11">
        <v>8.1746429900875994E-2</v>
      </c>
      <c r="M7" s="11">
        <v>8.83432995859562E-2</v>
      </c>
      <c r="N7" s="11">
        <v>0.10247758808164099</v>
      </c>
      <c r="O7" s="11">
        <v>0.33813515560751201</v>
      </c>
      <c r="P7" s="11">
        <v>7.7079480799862293E-2</v>
      </c>
      <c r="Q7" s="11">
        <v>0.20397981462383899</v>
      </c>
      <c r="R7" s="11">
        <v>3.6822164047632902E-2</v>
      </c>
    </row>
    <row r="8" spans="2:19" x14ac:dyDescent="0.35">
      <c r="B8" s="14" t="s">
        <v>366</v>
      </c>
      <c r="C8" s="11">
        <v>0.27902396541174002</v>
      </c>
      <c r="D8" s="11">
        <v>0.17673913012115899</v>
      </c>
      <c r="E8" s="11">
        <v>0.12561182346474001</v>
      </c>
      <c r="F8" s="11">
        <v>0.18168331271183499</v>
      </c>
      <c r="G8" s="11">
        <v>0.19486839456753899</v>
      </c>
      <c r="H8" s="11">
        <v>0.198765465790364</v>
      </c>
      <c r="I8" s="11">
        <v>9.8634177158220093E-2</v>
      </c>
      <c r="J8" s="11">
        <v>5.7796436293814299E-2</v>
      </c>
      <c r="K8" s="11">
        <v>0.154660148177866</v>
      </c>
      <c r="L8" s="11">
        <v>0.13757313902413301</v>
      </c>
      <c r="M8" s="11">
        <v>0.197398444726017</v>
      </c>
      <c r="N8" s="11">
        <v>0.21590853048438999</v>
      </c>
      <c r="O8" s="11">
        <v>0.304778945010798</v>
      </c>
      <c r="P8" s="11">
        <v>0.191637219624511</v>
      </c>
      <c r="Q8" s="11">
        <v>0.28693369672545699</v>
      </c>
      <c r="R8" s="11">
        <v>0.10088609131457001</v>
      </c>
    </row>
    <row r="9" spans="2:19" x14ac:dyDescent="0.35">
      <c r="B9" s="14" t="s">
        <v>367</v>
      </c>
      <c r="C9" s="11">
        <v>0.38988060522088103</v>
      </c>
      <c r="D9" s="11">
        <v>0.48537041062930403</v>
      </c>
      <c r="E9" s="11">
        <v>0.51142986823603898</v>
      </c>
      <c r="F9" s="11">
        <v>0.43955646615203697</v>
      </c>
      <c r="G9" s="11">
        <v>0.47260898645192201</v>
      </c>
      <c r="H9" s="11">
        <v>0.42998279693506303</v>
      </c>
      <c r="I9" s="11">
        <v>0.35238006372150599</v>
      </c>
      <c r="J9" s="11">
        <v>0.27180386215763602</v>
      </c>
      <c r="K9" s="11">
        <v>0.299027133861203</v>
      </c>
      <c r="L9" s="11">
        <v>0.422133054852455</v>
      </c>
      <c r="M9" s="11">
        <v>0.47645002851597201</v>
      </c>
      <c r="N9" s="11">
        <v>0.37849358244076797</v>
      </c>
      <c r="O9" s="11">
        <v>0.22004321597266699</v>
      </c>
      <c r="P9" s="11">
        <v>0.49659222037096801</v>
      </c>
      <c r="Q9" s="11">
        <v>0.30434128831919999</v>
      </c>
      <c r="R9" s="11">
        <v>0.45892153288218202</v>
      </c>
    </row>
    <row r="10" spans="2:19" x14ac:dyDescent="0.35">
      <c r="B10" s="14" t="s">
        <v>368</v>
      </c>
      <c r="C10" s="11">
        <v>8.8621967171717497E-2</v>
      </c>
      <c r="D10" s="11">
        <v>0.18066648377581199</v>
      </c>
      <c r="E10" s="11">
        <v>0.22290853018040399</v>
      </c>
      <c r="F10" s="11">
        <v>0.118857089145929</v>
      </c>
      <c r="G10" s="11">
        <v>0.14863222890349101</v>
      </c>
      <c r="H10" s="11">
        <v>0.16363489080455401</v>
      </c>
      <c r="I10" s="11">
        <v>0.286054536904434</v>
      </c>
      <c r="J10" s="11">
        <v>0.54003298916746101</v>
      </c>
      <c r="K10" s="11">
        <v>0.18064128954640701</v>
      </c>
      <c r="L10" s="11">
        <v>0.26926885024953001</v>
      </c>
      <c r="M10" s="11">
        <v>0.14702123270482201</v>
      </c>
      <c r="N10" s="11">
        <v>0.113329725794617</v>
      </c>
      <c r="O10" s="11">
        <v>6.1660230653742001E-2</v>
      </c>
      <c r="P10" s="11">
        <v>0.13617647924694201</v>
      </c>
      <c r="Q10" s="11">
        <v>8.5027047044256399E-2</v>
      </c>
      <c r="R10" s="11">
        <v>0.30246988696907201</v>
      </c>
    </row>
    <row r="11" spans="2:19" x14ac:dyDescent="0.35">
      <c r="B11" s="14" t="s">
        <v>49</v>
      </c>
      <c r="C11" s="11">
        <v>8.5252723762268501E-2</v>
      </c>
      <c r="D11" s="11">
        <v>6.9521575116017906E-2</v>
      </c>
      <c r="E11" s="11">
        <v>8.9326373590431704E-2</v>
      </c>
      <c r="F11" s="11">
        <v>0.18366406068018601</v>
      </c>
      <c r="G11" s="11">
        <v>8.1952429037399896E-2</v>
      </c>
      <c r="H11" s="11">
        <v>6.4214316796793694E-2</v>
      </c>
      <c r="I11" s="11">
        <v>0.19711113778453701</v>
      </c>
      <c r="J11" s="11">
        <v>8.2614452361431598E-2</v>
      </c>
      <c r="K11" s="11">
        <v>0.17026844578187</v>
      </c>
      <c r="L11" s="11">
        <v>8.9278525973006506E-2</v>
      </c>
      <c r="M11" s="11">
        <v>9.0786994467232998E-2</v>
      </c>
      <c r="N11" s="11">
        <v>0.189790573198585</v>
      </c>
      <c r="O11" s="11">
        <v>7.5382452755281396E-2</v>
      </c>
      <c r="P11" s="11">
        <v>9.8514599957717205E-2</v>
      </c>
      <c r="Q11" s="11">
        <v>0.119718153287248</v>
      </c>
      <c r="R11" s="11">
        <v>0.100900324786543</v>
      </c>
    </row>
    <row r="12" spans="2:19" s="21" customFormat="1" x14ac:dyDescent="0.35">
      <c r="B12" s="19" t="s">
        <v>484</v>
      </c>
      <c r="C12" s="17">
        <v>0.47850257239259852</v>
      </c>
      <c r="D12" s="17">
        <v>0.66603689440511604</v>
      </c>
      <c r="E12" s="17">
        <v>0.73433839841644299</v>
      </c>
      <c r="F12" s="17">
        <v>0.55841355529796599</v>
      </c>
      <c r="G12" s="17">
        <v>0.62124121535541299</v>
      </c>
      <c r="H12" s="17">
        <v>0.59361768773961709</v>
      </c>
      <c r="I12" s="17">
        <v>0.63843460062594004</v>
      </c>
      <c r="J12" s="17">
        <v>0.81183685132509709</v>
      </c>
      <c r="K12" s="17">
        <v>0.47966842340761001</v>
      </c>
      <c r="L12" s="17">
        <v>0.69140190510198507</v>
      </c>
      <c r="M12" s="17">
        <v>0.62347126122079399</v>
      </c>
      <c r="N12" s="17">
        <v>0.491823308235385</v>
      </c>
      <c r="O12" s="17">
        <v>0.281703446626409</v>
      </c>
      <c r="P12" s="17">
        <v>0.63276869961791005</v>
      </c>
      <c r="Q12" s="17">
        <v>0.38936833536345639</v>
      </c>
      <c r="R12" s="17">
        <v>0.76139141985125403</v>
      </c>
    </row>
    <row r="13" spans="2:19" s="21" customFormat="1" x14ac:dyDescent="0.35">
      <c r="B13" s="19" t="s">
        <v>485</v>
      </c>
      <c r="C13" s="17">
        <v>0.43624470384513303</v>
      </c>
      <c r="D13" s="17">
        <v>0.26444153047886571</v>
      </c>
      <c r="E13" s="17">
        <v>0.1763352279931254</v>
      </c>
      <c r="F13" s="17">
        <v>0.25792238402184831</v>
      </c>
      <c r="G13" s="17">
        <v>0.29680635560718699</v>
      </c>
      <c r="H13" s="17">
        <v>0.342167995463588</v>
      </c>
      <c r="I13" s="17">
        <v>0.16445426158952309</v>
      </c>
      <c r="J13" s="17">
        <v>0.105548696313471</v>
      </c>
      <c r="K13" s="17">
        <v>0.35006313081051998</v>
      </c>
      <c r="L13" s="17">
        <v>0.21931956892500901</v>
      </c>
      <c r="M13" s="17">
        <v>0.28574174431197319</v>
      </c>
      <c r="N13" s="17">
        <v>0.318386118566031</v>
      </c>
      <c r="O13" s="17">
        <v>0.64291410061831</v>
      </c>
      <c r="P13" s="17">
        <v>0.26871670042437329</v>
      </c>
      <c r="Q13" s="17">
        <v>0.49091351134929595</v>
      </c>
      <c r="R13" s="17">
        <v>0.13770825536220291</v>
      </c>
    </row>
    <row r="14" spans="2:19" s="21" customFormat="1" x14ac:dyDescent="0.35">
      <c r="B14" s="19" t="s">
        <v>217</v>
      </c>
      <c r="C14" s="17">
        <v>4.2257868547465494E-2</v>
      </c>
      <c r="D14" s="17">
        <v>0.40159536392625034</v>
      </c>
      <c r="E14" s="17">
        <v>0.5580031704233176</v>
      </c>
      <c r="F14" s="17">
        <v>0.30049117127611769</v>
      </c>
      <c r="G14" s="17">
        <v>0.324434859748226</v>
      </c>
      <c r="H14" s="17">
        <v>0.25144969227602909</v>
      </c>
      <c r="I14" s="17">
        <v>0.47398033903641695</v>
      </c>
      <c r="J14" s="17">
        <v>0.70628815501162612</v>
      </c>
      <c r="K14" s="17">
        <v>0.12960529259709003</v>
      </c>
      <c r="L14" s="17">
        <v>0.47208233617697604</v>
      </c>
      <c r="M14" s="17">
        <v>0.3377295169088208</v>
      </c>
      <c r="N14" s="17">
        <v>0.17343718966935401</v>
      </c>
      <c r="O14" s="17">
        <v>-0.361210653991901</v>
      </c>
      <c r="P14" s="17">
        <v>0.36405199919353676</v>
      </c>
      <c r="Q14" s="17">
        <v>-0.10154517598583956</v>
      </c>
      <c r="R14" s="17">
        <v>0.62368316448905115</v>
      </c>
    </row>
    <row r="15" spans="2:19" x14ac:dyDescent="0.35">
      <c r="B15" s="15"/>
      <c r="C15" s="15"/>
      <c r="D15" s="15"/>
      <c r="E15" s="15"/>
      <c r="F15" s="15"/>
      <c r="G15" s="15"/>
      <c r="H15" s="15"/>
      <c r="I15" s="15"/>
      <c r="J15" s="15"/>
      <c r="K15" s="15"/>
      <c r="L15" s="15"/>
      <c r="M15" s="15"/>
      <c r="N15" s="15"/>
      <c r="O15" s="15"/>
      <c r="P15" s="15"/>
      <c r="Q15" s="15"/>
      <c r="R15" s="15"/>
    </row>
    <row r="16" spans="2:19" x14ac:dyDescent="0.35">
      <c r="B16" t="s">
        <v>27</v>
      </c>
    </row>
    <row r="17" spans="2:2" x14ac:dyDescent="0.35">
      <c r="B17" t="s">
        <v>28</v>
      </c>
    </row>
    <row r="21" spans="2:2" x14ac:dyDescent="0.35">
      <c r="B21" s="4" t="str">
        <f>HYPERLINK("#'Contents'!A1", "Return to Contents")</f>
        <v>Return to Contents</v>
      </c>
    </row>
  </sheetData>
  <mergeCells count="1">
    <mergeCell ref="D2:S2"/>
  </mergeCells>
  <pageMargins left="0.7" right="0.7" top="0.75" bottom="0.75" header="0.3" footer="0.3"/>
  <pageSetup paperSize="9" orientation="portrait" horizontalDpi="300" verticalDpi="300"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1"/>
  <dimension ref="B2:J21"/>
  <sheetViews>
    <sheetView showGridLines="0" workbookViewId="0">
      <pane xSplit="2" topLeftCell="C1" activePane="topRight" state="frozen"/>
      <selection activeCell="B17" sqref="B17"/>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7.5" customHeight="1" x14ac:dyDescent="0.35">
      <c r="D2" s="37" t="s">
        <v>370</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0.15722073843339299</v>
      </c>
      <c r="D9" s="11">
        <v>0.173351515006511</v>
      </c>
      <c r="E9" s="11">
        <v>0.13316383489636199</v>
      </c>
      <c r="F9" s="11">
        <v>9.3881854370901699E-2</v>
      </c>
      <c r="G9" s="11">
        <v>0.151419658909898</v>
      </c>
      <c r="H9" s="11">
        <v>0.41830327256347999</v>
      </c>
      <c r="I9" s="11">
        <v>0.126167711941544</v>
      </c>
    </row>
    <row r="10" spans="2:10" x14ac:dyDescent="0.35">
      <c r="B10" s="14" t="s">
        <v>366</v>
      </c>
      <c r="C10" s="11">
        <v>0.27902396541174002</v>
      </c>
      <c r="D10" s="11">
        <v>0.326573654897302</v>
      </c>
      <c r="E10" s="11">
        <v>0.31733051884601099</v>
      </c>
      <c r="F10" s="11">
        <v>0.28903025866969501</v>
      </c>
      <c r="G10" s="11">
        <v>0.17937947932186801</v>
      </c>
      <c r="H10" s="11">
        <v>0.26248846790723002</v>
      </c>
      <c r="I10" s="11">
        <v>0.27031551900114997</v>
      </c>
    </row>
    <row r="11" spans="2:10" x14ac:dyDescent="0.35">
      <c r="B11" s="14" t="s">
        <v>367</v>
      </c>
      <c r="C11" s="11">
        <v>0.38988060522088103</v>
      </c>
      <c r="D11" s="11">
        <v>0.380472779449674</v>
      </c>
      <c r="E11" s="11">
        <v>0.44246666025329101</v>
      </c>
      <c r="F11" s="11">
        <v>0.453410199352906</v>
      </c>
      <c r="G11" s="11">
        <v>0.37788127989248599</v>
      </c>
      <c r="H11" s="11">
        <v>0.21824974743654499</v>
      </c>
      <c r="I11" s="11">
        <v>0.36480869062858301</v>
      </c>
    </row>
    <row r="12" spans="2:10" x14ac:dyDescent="0.35">
      <c r="B12" s="14" t="s">
        <v>368</v>
      </c>
      <c r="C12" s="11">
        <v>8.8621967171717497E-2</v>
      </c>
      <c r="D12" s="11">
        <v>5.6908992729362E-2</v>
      </c>
      <c r="E12" s="11">
        <v>5.6708486253918E-2</v>
      </c>
      <c r="F12" s="11">
        <v>9.7517743809236695E-2</v>
      </c>
      <c r="G12" s="11">
        <v>0.25029359335971602</v>
      </c>
      <c r="H12" s="11">
        <v>2.5456648159365301E-2</v>
      </c>
      <c r="I12" s="11">
        <v>4.5942797057768499E-2</v>
      </c>
    </row>
    <row r="13" spans="2:10" x14ac:dyDescent="0.35">
      <c r="B13" s="14" t="s">
        <v>49</v>
      </c>
      <c r="C13" s="27">
        <v>8.5252723762268501E-2</v>
      </c>
      <c r="D13" s="27">
        <v>6.2693057917150602E-2</v>
      </c>
      <c r="E13" s="27">
        <v>5.0330499750418402E-2</v>
      </c>
      <c r="F13" s="27">
        <v>6.6159943797260007E-2</v>
      </c>
      <c r="G13" s="27">
        <v>4.1025988516031002E-2</v>
      </c>
      <c r="H13" s="27">
        <v>7.55018639333805E-2</v>
      </c>
      <c r="I13" s="27">
        <v>0.192765281370954</v>
      </c>
    </row>
    <row r="14" spans="2:10" s="21" customFormat="1" x14ac:dyDescent="0.35">
      <c r="B14" s="19" t="s">
        <v>484</v>
      </c>
      <c r="C14" s="27">
        <v>0.47850257239259852</v>
      </c>
      <c r="D14" s="27">
        <v>0.43738177217903601</v>
      </c>
      <c r="E14" s="27">
        <v>0.49917514650720901</v>
      </c>
      <c r="F14" s="27">
        <v>0.55092794316214266</v>
      </c>
      <c r="G14" s="27">
        <v>0.628174873252202</v>
      </c>
      <c r="H14" s="27">
        <v>0.24370639559591029</v>
      </c>
      <c r="I14" s="27">
        <v>0.4107514876863515</v>
      </c>
    </row>
    <row r="15" spans="2:10" s="21" customFormat="1" x14ac:dyDescent="0.35">
      <c r="B15" s="19" t="s">
        <v>485</v>
      </c>
      <c r="C15" s="27">
        <v>0.43624470384513303</v>
      </c>
      <c r="D15" s="27">
        <v>0.49992516990381297</v>
      </c>
      <c r="E15" s="27">
        <v>0.45049435374237301</v>
      </c>
      <c r="F15" s="27">
        <v>0.38291211304059669</v>
      </c>
      <c r="G15" s="27">
        <v>0.33079913823176599</v>
      </c>
      <c r="H15" s="27">
        <v>0.68079174047071001</v>
      </c>
      <c r="I15" s="27">
        <v>0.396483230942694</v>
      </c>
    </row>
    <row r="16" spans="2:10" s="21" customFormat="1" x14ac:dyDescent="0.35">
      <c r="B16" s="19" t="s">
        <v>217</v>
      </c>
      <c r="C16" s="28">
        <v>4.2257868547465494E-2</v>
      </c>
      <c r="D16" s="28">
        <v>-6.2543397724776961E-2</v>
      </c>
      <c r="E16" s="28">
        <v>4.8680792764836001E-2</v>
      </c>
      <c r="F16" s="28">
        <v>0.16801583012154597</v>
      </c>
      <c r="G16" s="28">
        <v>0.29737573502043602</v>
      </c>
      <c r="H16" s="28">
        <v>-0.43708534487479972</v>
      </c>
      <c r="I16" s="28">
        <v>1.4268256743657504E-2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2"/>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6.75" customHeight="1" x14ac:dyDescent="0.35">
      <c r="D2" s="37" t="s">
        <v>371</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8.7702400357706697E-2</v>
      </c>
      <c r="D9" s="11">
        <v>7.0684788223147998E-2</v>
      </c>
      <c r="E9" s="11">
        <v>4.4938770331567297E-2</v>
      </c>
      <c r="F9" s="11">
        <v>3.4737372181697597E-2</v>
      </c>
      <c r="G9" s="11">
        <v>0.119359609246589</v>
      </c>
      <c r="H9" s="11">
        <v>0.29997702741754101</v>
      </c>
      <c r="I9" s="11">
        <v>8.6029293091551301E-2</v>
      </c>
    </row>
    <row r="10" spans="2:10" x14ac:dyDescent="0.35">
      <c r="B10" s="14" t="s">
        <v>366</v>
      </c>
      <c r="C10" s="11">
        <v>0.17673913012115899</v>
      </c>
      <c r="D10" s="11">
        <v>0.21683672667052201</v>
      </c>
      <c r="E10" s="11">
        <v>0.152136147487443</v>
      </c>
      <c r="F10" s="11">
        <v>0.14210451902249399</v>
      </c>
      <c r="G10" s="11">
        <v>0.15288039663863501</v>
      </c>
      <c r="H10" s="11">
        <v>0.27702749346976902</v>
      </c>
      <c r="I10" s="11">
        <v>0.175259248945239</v>
      </c>
    </row>
    <row r="11" spans="2:10" x14ac:dyDescent="0.35">
      <c r="B11" s="14" t="s">
        <v>367</v>
      </c>
      <c r="C11" s="11">
        <v>0.48537041062930403</v>
      </c>
      <c r="D11" s="11">
        <v>0.51928897932017504</v>
      </c>
      <c r="E11" s="11">
        <v>0.56281616584740402</v>
      </c>
      <c r="F11" s="11">
        <v>0.537105576101087</v>
      </c>
      <c r="G11" s="11">
        <v>0.43275382412312902</v>
      </c>
      <c r="H11" s="11">
        <v>0.28150782743863501</v>
      </c>
      <c r="I11" s="11">
        <v>0.45207173071756601</v>
      </c>
    </row>
    <row r="12" spans="2:10" x14ac:dyDescent="0.35">
      <c r="B12" s="14" t="s">
        <v>368</v>
      </c>
      <c r="C12" s="11">
        <v>0.18066648377581199</v>
      </c>
      <c r="D12" s="11">
        <v>0.14441343896545</v>
      </c>
      <c r="E12" s="11">
        <v>0.20829469765630301</v>
      </c>
      <c r="F12" s="11">
        <v>0.239971932816165</v>
      </c>
      <c r="G12" s="11">
        <v>0.26822862357689797</v>
      </c>
      <c r="H12" s="11">
        <v>6.8228660620294507E-2</v>
      </c>
      <c r="I12" s="11">
        <v>0.110874958945248</v>
      </c>
    </row>
    <row r="13" spans="2:10" x14ac:dyDescent="0.35">
      <c r="B13" s="14" t="s">
        <v>49</v>
      </c>
      <c r="C13" s="27">
        <v>6.9521575116017906E-2</v>
      </c>
      <c r="D13" s="27">
        <v>4.8776066820704699E-2</v>
      </c>
      <c r="E13" s="27">
        <v>3.1814218677282499E-2</v>
      </c>
      <c r="F13" s="27">
        <v>4.6080599878556297E-2</v>
      </c>
      <c r="G13" s="27">
        <v>2.6777546414748998E-2</v>
      </c>
      <c r="H13" s="27">
        <v>7.3258991053760297E-2</v>
      </c>
      <c r="I13" s="27">
        <v>0.175764768300395</v>
      </c>
    </row>
    <row r="14" spans="2:10" s="21" customFormat="1" x14ac:dyDescent="0.35">
      <c r="B14" s="19" t="s">
        <v>484</v>
      </c>
      <c r="C14" s="27">
        <v>0.66603689440511604</v>
      </c>
      <c r="D14" s="27">
        <v>0.66370241828562504</v>
      </c>
      <c r="E14" s="27">
        <v>0.77111086350370706</v>
      </c>
      <c r="F14" s="27">
        <v>0.77707750891725202</v>
      </c>
      <c r="G14" s="27">
        <v>0.70098244770002704</v>
      </c>
      <c r="H14" s="27">
        <v>0.34973648805892954</v>
      </c>
      <c r="I14" s="27">
        <v>0.56294668966281403</v>
      </c>
    </row>
    <row r="15" spans="2:10" s="21" customFormat="1" x14ac:dyDescent="0.35">
      <c r="B15" s="19" t="s">
        <v>485</v>
      </c>
      <c r="C15" s="27">
        <v>0.26444153047886571</v>
      </c>
      <c r="D15" s="27">
        <v>0.28752151489367</v>
      </c>
      <c r="E15" s="27">
        <v>0.19707491781901029</v>
      </c>
      <c r="F15" s="27">
        <v>0.17684189120419158</v>
      </c>
      <c r="G15" s="27">
        <v>0.27224000588522401</v>
      </c>
      <c r="H15" s="27">
        <v>0.57700452088731002</v>
      </c>
      <c r="I15" s="27">
        <v>0.26128854203679031</v>
      </c>
    </row>
    <row r="16" spans="2:10" s="21" customFormat="1" x14ac:dyDescent="0.35">
      <c r="B16" s="19" t="s">
        <v>217</v>
      </c>
      <c r="C16" s="28">
        <v>0.40159536392625034</v>
      </c>
      <c r="D16" s="28">
        <v>0.37618090339195503</v>
      </c>
      <c r="E16" s="28">
        <v>0.57403594568469674</v>
      </c>
      <c r="F16" s="28">
        <v>0.60023561771306044</v>
      </c>
      <c r="G16" s="28">
        <v>0.42874244181480303</v>
      </c>
      <c r="H16" s="28">
        <v>-0.22726803282838048</v>
      </c>
      <c r="I16" s="28">
        <v>0.30165814762602372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3"/>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70.5" customHeight="1" x14ac:dyDescent="0.35">
      <c r="D2" s="37" t="s">
        <v>372</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5.0723404528385398E-2</v>
      </c>
      <c r="D9" s="11">
        <v>3.8579905657883697E-2</v>
      </c>
      <c r="E9" s="11">
        <v>1.3578286696983501E-2</v>
      </c>
      <c r="F9" s="11">
        <v>1.0372399622090399E-2</v>
      </c>
      <c r="G9" s="11">
        <v>7.9187618700229098E-2</v>
      </c>
      <c r="H9" s="11">
        <v>0.24038764466589799</v>
      </c>
      <c r="I9" s="11">
        <v>3.8777048327723197E-2</v>
      </c>
    </row>
    <row r="10" spans="2:10" x14ac:dyDescent="0.35">
      <c r="B10" s="14" t="s">
        <v>366</v>
      </c>
      <c r="C10" s="11">
        <v>0.12561182346474001</v>
      </c>
      <c r="D10" s="11">
        <v>0.141929187723627</v>
      </c>
      <c r="E10" s="11">
        <v>8.1936936722176001E-2</v>
      </c>
      <c r="F10" s="11">
        <v>6.1219933957176897E-2</v>
      </c>
      <c r="G10" s="11">
        <v>0.12587373016473799</v>
      </c>
      <c r="H10" s="11">
        <v>0.26690622170816303</v>
      </c>
      <c r="I10" s="11">
        <v>0.157560549073369</v>
      </c>
    </row>
    <row r="11" spans="2:10" x14ac:dyDescent="0.35">
      <c r="B11" s="14" t="s">
        <v>367</v>
      </c>
      <c r="C11" s="11">
        <v>0.51142986823603898</v>
      </c>
      <c r="D11" s="11">
        <v>0.56284717550320895</v>
      </c>
      <c r="E11" s="11">
        <v>0.57008867559162402</v>
      </c>
      <c r="F11" s="11">
        <v>0.55051203808401705</v>
      </c>
      <c r="G11" s="11">
        <v>0.44483274402208101</v>
      </c>
      <c r="H11" s="11">
        <v>0.315264873073829</v>
      </c>
      <c r="I11" s="11">
        <v>0.49985509277701501</v>
      </c>
    </row>
    <row r="12" spans="2:10" x14ac:dyDescent="0.35">
      <c r="B12" s="14" t="s">
        <v>368</v>
      </c>
      <c r="C12" s="11">
        <v>0.22290853018040399</v>
      </c>
      <c r="D12" s="11">
        <v>0.179683691468216</v>
      </c>
      <c r="E12" s="11">
        <v>0.28499023232606102</v>
      </c>
      <c r="F12" s="11">
        <v>0.31962776095626799</v>
      </c>
      <c r="G12" s="11">
        <v>0.320740791261234</v>
      </c>
      <c r="H12" s="11">
        <v>4.68993741052336E-2</v>
      </c>
      <c r="I12" s="11">
        <v>0.108664526698523</v>
      </c>
    </row>
    <row r="13" spans="2:10" x14ac:dyDescent="0.35">
      <c r="B13" s="14" t="s">
        <v>49</v>
      </c>
      <c r="C13" s="27">
        <v>8.9326373590431704E-2</v>
      </c>
      <c r="D13" s="27">
        <v>7.6960039647063702E-2</v>
      </c>
      <c r="E13" s="27">
        <v>4.9405868663155002E-2</v>
      </c>
      <c r="F13" s="27">
        <v>5.8267867380447799E-2</v>
      </c>
      <c r="G13" s="27">
        <v>2.9365115851717701E-2</v>
      </c>
      <c r="H13" s="27">
        <v>0.130541886446877</v>
      </c>
      <c r="I13" s="27">
        <v>0.19514278312336999</v>
      </c>
    </row>
    <row r="14" spans="2:10" s="21" customFormat="1" x14ac:dyDescent="0.35">
      <c r="B14" s="19" t="s">
        <v>484</v>
      </c>
      <c r="C14" s="27">
        <v>0.73433839841644299</v>
      </c>
      <c r="D14" s="27">
        <v>0.74253086697142501</v>
      </c>
      <c r="E14" s="27">
        <v>0.85507890791768504</v>
      </c>
      <c r="F14" s="27">
        <v>0.87013979904028504</v>
      </c>
      <c r="G14" s="27">
        <v>0.76557353528331507</v>
      </c>
      <c r="H14" s="27">
        <v>0.36216424717906259</v>
      </c>
      <c r="I14" s="27">
        <v>0.60851961947553801</v>
      </c>
    </row>
    <row r="15" spans="2:10" s="21" customFormat="1" x14ac:dyDescent="0.35">
      <c r="B15" s="19" t="s">
        <v>485</v>
      </c>
      <c r="C15" s="27">
        <v>0.1763352279931254</v>
      </c>
      <c r="D15" s="27">
        <v>0.18050909338151069</v>
      </c>
      <c r="E15" s="27">
        <v>9.5515223419159495E-2</v>
      </c>
      <c r="F15" s="27">
        <v>7.1592333579267295E-2</v>
      </c>
      <c r="G15" s="27">
        <v>0.20506134886496707</v>
      </c>
      <c r="H15" s="27">
        <v>0.50729386637406104</v>
      </c>
      <c r="I15" s="27">
        <v>0.19633759740109219</v>
      </c>
    </row>
    <row r="16" spans="2:10" s="21" customFormat="1" x14ac:dyDescent="0.35">
      <c r="B16" s="19" t="s">
        <v>217</v>
      </c>
      <c r="C16" s="28">
        <v>0.5580031704233176</v>
      </c>
      <c r="D16" s="28">
        <v>0.56202177358991434</v>
      </c>
      <c r="E16" s="28">
        <v>0.75956368449852552</v>
      </c>
      <c r="F16" s="28">
        <v>0.79854746546101774</v>
      </c>
      <c r="G16" s="28">
        <v>0.56051218641834799</v>
      </c>
      <c r="H16" s="28">
        <v>-0.14512961919499845</v>
      </c>
      <c r="I16" s="28">
        <v>0.41218202207444582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4"/>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5.25" customHeight="1" x14ac:dyDescent="0.35">
      <c r="D2" s="37" t="s">
        <v>373</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7.6239071310013298E-2</v>
      </c>
      <c r="D9" s="11">
        <v>8.2787561081126504E-2</v>
      </c>
      <c r="E9" s="11">
        <v>4.04318348565543E-2</v>
      </c>
      <c r="F9" s="11">
        <v>2.8793970234464901E-2</v>
      </c>
      <c r="G9" s="11">
        <v>8.9828273757385294E-2</v>
      </c>
      <c r="H9" s="11">
        <v>0.27910190712615801</v>
      </c>
      <c r="I9" s="11">
        <v>5.8885221612403303E-2</v>
      </c>
    </row>
    <row r="10" spans="2:10" x14ac:dyDescent="0.35">
      <c r="B10" s="14" t="s">
        <v>366</v>
      </c>
      <c r="C10" s="11">
        <v>0.18168331271183499</v>
      </c>
      <c r="D10" s="11">
        <v>0.18492060266096999</v>
      </c>
      <c r="E10" s="11">
        <v>0.18433170973805901</v>
      </c>
      <c r="F10" s="11">
        <v>0.165737001476669</v>
      </c>
      <c r="G10" s="11">
        <v>0.167328783567919</v>
      </c>
      <c r="H10" s="11">
        <v>0.22978991264645199</v>
      </c>
      <c r="I10" s="11">
        <v>0.182690472075411</v>
      </c>
    </row>
    <row r="11" spans="2:10" x14ac:dyDescent="0.35">
      <c r="B11" s="14" t="s">
        <v>367</v>
      </c>
      <c r="C11" s="11">
        <v>0.43955646615203697</v>
      </c>
      <c r="D11" s="11">
        <v>0.425343219502204</v>
      </c>
      <c r="E11" s="11">
        <v>0.51126302087655295</v>
      </c>
      <c r="F11" s="11">
        <v>0.48910305376386098</v>
      </c>
      <c r="G11" s="11">
        <v>0.46064850444987399</v>
      </c>
      <c r="H11" s="11">
        <v>0.227580344070966</v>
      </c>
      <c r="I11" s="11">
        <v>0.40563266615194399</v>
      </c>
    </row>
    <row r="12" spans="2:10" x14ac:dyDescent="0.35">
      <c r="B12" s="14" t="s">
        <v>368</v>
      </c>
      <c r="C12" s="11">
        <v>0.118857089145929</v>
      </c>
      <c r="D12" s="11">
        <v>0.10510522750136</v>
      </c>
      <c r="E12" s="11">
        <v>7.3356977920084707E-2</v>
      </c>
      <c r="F12" s="11">
        <v>0.15782294887491499</v>
      </c>
      <c r="G12" s="11">
        <v>0.236242826632382</v>
      </c>
      <c r="H12" s="11">
        <v>5.0615290054713498E-2</v>
      </c>
      <c r="I12" s="11">
        <v>7.9202126993063005E-2</v>
      </c>
    </row>
    <row r="13" spans="2:10" x14ac:dyDescent="0.35">
      <c r="B13" s="14" t="s">
        <v>49</v>
      </c>
      <c r="C13" s="27">
        <v>0.18366406068018601</v>
      </c>
      <c r="D13" s="27">
        <v>0.20184338925434001</v>
      </c>
      <c r="E13" s="27">
        <v>0.19061645660875001</v>
      </c>
      <c r="F13" s="27">
        <v>0.15854302565009001</v>
      </c>
      <c r="G13" s="27">
        <v>4.5951611592439601E-2</v>
      </c>
      <c r="H13" s="27">
        <v>0.21291254610171001</v>
      </c>
      <c r="I13" s="27">
        <v>0.273589513167179</v>
      </c>
    </row>
    <row r="14" spans="2:10" s="21" customFormat="1" x14ac:dyDescent="0.35">
      <c r="B14" s="19" t="s">
        <v>484</v>
      </c>
      <c r="C14" s="27">
        <v>0.55841355529796599</v>
      </c>
      <c r="D14" s="27">
        <v>0.53044844700356397</v>
      </c>
      <c r="E14" s="27">
        <v>0.58461999879663762</v>
      </c>
      <c r="F14" s="27">
        <v>0.64692600263877598</v>
      </c>
      <c r="G14" s="27">
        <v>0.69689133108225598</v>
      </c>
      <c r="H14" s="27">
        <v>0.27819563412567949</v>
      </c>
      <c r="I14" s="27">
        <v>0.48483479314500699</v>
      </c>
    </row>
    <row r="15" spans="2:10" s="21" customFormat="1" x14ac:dyDescent="0.35">
      <c r="B15" s="19" t="s">
        <v>485</v>
      </c>
      <c r="C15" s="27">
        <v>0.25792238402184831</v>
      </c>
      <c r="D15" s="27">
        <v>0.26770816374209649</v>
      </c>
      <c r="E15" s="27">
        <v>0.22476354459461331</v>
      </c>
      <c r="F15" s="27">
        <v>0.1945309717111339</v>
      </c>
      <c r="G15" s="27">
        <v>0.25715705732530431</v>
      </c>
      <c r="H15" s="27">
        <v>0.50889181977261</v>
      </c>
      <c r="I15" s="27">
        <v>0.24157569368781431</v>
      </c>
    </row>
    <row r="16" spans="2:10" s="21" customFormat="1" x14ac:dyDescent="0.35">
      <c r="B16" s="19" t="s">
        <v>217</v>
      </c>
      <c r="C16" s="28">
        <v>0.30049117127611769</v>
      </c>
      <c r="D16" s="28">
        <v>0.26274028326146748</v>
      </c>
      <c r="E16" s="28">
        <v>0.35985645420202428</v>
      </c>
      <c r="F16" s="28">
        <v>0.45239503092764211</v>
      </c>
      <c r="G16" s="28">
        <v>0.43973427375695168</v>
      </c>
      <c r="H16" s="28">
        <v>-0.23069618564693051</v>
      </c>
      <c r="I16" s="28">
        <v>0.24325909945719268</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5"/>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3" customHeight="1" x14ac:dyDescent="0.35">
      <c r="D2" s="37" t="s">
        <v>374</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0.101937961039648</v>
      </c>
      <c r="D9" s="11">
        <v>0.103246965350101</v>
      </c>
      <c r="E9" s="11">
        <v>5.5713833503402803E-2</v>
      </c>
      <c r="F9" s="11">
        <v>4.6292222769750702E-2</v>
      </c>
      <c r="G9" s="11">
        <v>0.13357933109317</v>
      </c>
      <c r="H9" s="11">
        <v>0.34497126023262398</v>
      </c>
      <c r="I9" s="11">
        <v>7.7745124063186496E-2</v>
      </c>
    </row>
    <row r="10" spans="2:10" x14ac:dyDescent="0.35">
      <c r="B10" s="14" t="s">
        <v>366</v>
      </c>
      <c r="C10" s="11">
        <v>0.19486839456753899</v>
      </c>
      <c r="D10" s="11">
        <v>0.23433588155915699</v>
      </c>
      <c r="E10" s="11">
        <v>0.188982192266793</v>
      </c>
      <c r="F10" s="11">
        <v>0.13764181428620401</v>
      </c>
      <c r="G10" s="11">
        <v>0.168981226915042</v>
      </c>
      <c r="H10" s="11">
        <v>0.27592295018088298</v>
      </c>
      <c r="I10" s="11">
        <v>0.20659887899510901</v>
      </c>
    </row>
    <row r="11" spans="2:10" x14ac:dyDescent="0.35">
      <c r="B11" s="14" t="s">
        <v>367</v>
      </c>
      <c r="C11" s="11">
        <v>0.47260898645192201</v>
      </c>
      <c r="D11" s="11">
        <v>0.48587841844271501</v>
      </c>
      <c r="E11" s="11">
        <v>0.55907937690348497</v>
      </c>
      <c r="F11" s="11">
        <v>0.56209720834476196</v>
      </c>
      <c r="G11" s="11">
        <v>0.383793363829594</v>
      </c>
      <c r="H11" s="11">
        <v>0.25651801035033001</v>
      </c>
      <c r="I11" s="11">
        <v>0.44430073877127302</v>
      </c>
    </row>
    <row r="12" spans="2:10" x14ac:dyDescent="0.35">
      <c r="B12" s="14" t="s">
        <v>368</v>
      </c>
      <c r="C12" s="11">
        <v>0.14863222890349101</v>
      </c>
      <c r="D12" s="11">
        <v>0.106188645255148</v>
      </c>
      <c r="E12" s="11">
        <v>0.13877986658365599</v>
      </c>
      <c r="F12" s="11">
        <v>0.20485252178580199</v>
      </c>
      <c r="G12" s="11">
        <v>0.27551395513878102</v>
      </c>
      <c r="H12" s="11">
        <v>3.60300405699873E-2</v>
      </c>
      <c r="I12" s="11">
        <v>9.4488406443419007E-2</v>
      </c>
    </row>
    <row r="13" spans="2:10" x14ac:dyDescent="0.35">
      <c r="B13" s="14" t="s">
        <v>49</v>
      </c>
      <c r="C13" s="27">
        <v>8.1952429037399896E-2</v>
      </c>
      <c r="D13" s="27">
        <v>7.0350089392878901E-2</v>
      </c>
      <c r="E13" s="27">
        <v>5.7444730742662903E-2</v>
      </c>
      <c r="F13" s="27">
        <v>4.9116232813481202E-2</v>
      </c>
      <c r="G13" s="27">
        <v>3.81321230234139E-2</v>
      </c>
      <c r="H13" s="27">
        <v>8.6557738666175305E-2</v>
      </c>
      <c r="I13" s="27">
        <v>0.176866851727012</v>
      </c>
    </row>
    <row r="14" spans="2:10" s="21" customFormat="1" x14ac:dyDescent="0.35">
      <c r="B14" s="19" t="s">
        <v>484</v>
      </c>
      <c r="C14" s="27">
        <v>0.62124121535541299</v>
      </c>
      <c r="D14" s="27">
        <v>0.59206706369786299</v>
      </c>
      <c r="E14" s="27">
        <v>0.6978592434871409</v>
      </c>
      <c r="F14" s="27">
        <v>0.76694973013056389</v>
      </c>
      <c r="G14" s="27">
        <v>0.65930731896837502</v>
      </c>
      <c r="H14" s="27">
        <v>0.29254805092031733</v>
      </c>
      <c r="I14" s="27">
        <v>0.53878914521469201</v>
      </c>
    </row>
    <row r="15" spans="2:10" s="21" customFormat="1" x14ac:dyDescent="0.35">
      <c r="B15" s="19" t="s">
        <v>485</v>
      </c>
      <c r="C15" s="27">
        <v>0.29680635560718699</v>
      </c>
      <c r="D15" s="27">
        <v>0.33758284690925799</v>
      </c>
      <c r="E15" s="27">
        <v>0.24469602577019581</v>
      </c>
      <c r="F15" s="27">
        <v>0.18393403705595471</v>
      </c>
      <c r="G15" s="27">
        <v>0.30256055800821202</v>
      </c>
      <c r="H15" s="27">
        <v>0.6208942104135069</v>
      </c>
      <c r="I15" s="27">
        <v>0.28434400305829549</v>
      </c>
    </row>
    <row r="16" spans="2:10" s="21" customFormat="1" x14ac:dyDescent="0.35">
      <c r="B16" s="19" t="s">
        <v>217</v>
      </c>
      <c r="C16" s="28">
        <v>0.324434859748226</v>
      </c>
      <c r="D16" s="28">
        <v>0.254484216788605</v>
      </c>
      <c r="E16" s="28">
        <v>0.45316321771694512</v>
      </c>
      <c r="F16" s="28">
        <v>0.58301569307460921</v>
      </c>
      <c r="G16" s="28">
        <v>0.356746760960163</v>
      </c>
      <c r="H16" s="28">
        <v>-0.32834615949318957</v>
      </c>
      <c r="I16" s="28">
        <v>0.25444514215639652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6"/>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4.5" customHeight="1" x14ac:dyDescent="0.35">
      <c r="D2" s="37" t="s">
        <v>375</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0.14340252967322401</v>
      </c>
      <c r="D9" s="11">
        <v>0.17343657194856199</v>
      </c>
      <c r="E9" s="11">
        <v>8.9226172603666803E-2</v>
      </c>
      <c r="F9" s="11">
        <v>0.12133302857854</v>
      </c>
      <c r="G9" s="11">
        <v>0.143222782293219</v>
      </c>
      <c r="H9" s="11">
        <v>0.33135743503272502</v>
      </c>
      <c r="I9" s="11">
        <v>0.114917932920803</v>
      </c>
    </row>
    <row r="10" spans="2:10" x14ac:dyDescent="0.35">
      <c r="B10" s="14" t="s">
        <v>366</v>
      </c>
      <c r="C10" s="11">
        <v>0.198765465790364</v>
      </c>
      <c r="D10" s="11">
        <v>0.22003022060809399</v>
      </c>
      <c r="E10" s="11">
        <v>0.20010407687621701</v>
      </c>
      <c r="F10" s="11">
        <v>0.200315404142834</v>
      </c>
      <c r="G10" s="11">
        <v>0.15995082944071501</v>
      </c>
      <c r="H10" s="11">
        <v>0.22432016616072101</v>
      </c>
      <c r="I10" s="11">
        <v>0.195424323139954</v>
      </c>
    </row>
    <row r="11" spans="2:10" x14ac:dyDescent="0.35">
      <c r="B11" s="14" t="s">
        <v>367</v>
      </c>
      <c r="C11" s="11">
        <v>0.42998279693506303</v>
      </c>
      <c r="D11" s="11">
        <v>0.44618409915808799</v>
      </c>
      <c r="E11" s="11">
        <v>0.48321263420312599</v>
      </c>
      <c r="F11" s="11">
        <v>0.44607835404540103</v>
      </c>
      <c r="G11" s="11">
        <v>0.39223223901427301</v>
      </c>
      <c r="H11" s="11">
        <v>0.33160425143595601</v>
      </c>
      <c r="I11" s="11">
        <v>0.41630165453434498</v>
      </c>
    </row>
    <row r="12" spans="2:10" x14ac:dyDescent="0.35">
      <c r="B12" s="14" t="s">
        <v>368</v>
      </c>
      <c r="C12" s="11">
        <v>0.16363489080455401</v>
      </c>
      <c r="D12" s="11">
        <v>0.114708769244114</v>
      </c>
      <c r="E12" s="11">
        <v>0.18890755027043199</v>
      </c>
      <c r="F12" s="11">
        <v>0.195669509347068</v>
      </c>
      <c r="G12" s="11">
        <v>0.28198001805756601</v>
      </c>
      <c r="H12" s="11">
        <v>4.1510619967437802E-2</v>
      </c>
      <c r="I12" s="11">
        <v>0.11451741603238499</v>
      </c>
    </row>
    <row r="13" spans="2:10" x14ac:dyDescent="0.35">
      <c r="B13" s="14" t="s">
        <v>49</v>
      </c>
      <c r="C13" s="27">
        <v>6.4214316796793694E-2</v>
      </c>
      <c r="D13" s="27">
        <v>4.5640339041142002E-2</v>
      </c>
      <c r="E13" s="27">
        <v>3.8549566046558299E-2</v>
      </c>
      <c r="F13" s="27">
        <v>3.6603703886157503E-2</v>
      </c>
      <c r="G13" s="27">
        <v>2.2614131194227699E-2</v>
      </c>
      <c r="H13" s="27">
        <v>7.1207527403160706E-2</v>
      </c>
      <c r="I13" s="27">
        <v>0.15883867337251301</v>
      </c>
    </row>
    <row r="14" spans="2:10" s="21" customFormat="1" x14ac:dyDescent="0.35">
      <c r="B14" s="19" t="s">
        <v>484</v>
      </c>
      <c r="C14" s="27">
        <v>0.59361768773961709</v>
      </c>
      <c r="D14" s="27">
        <v>0.56089286840220198</v>
      </c>
      <c r="E14" s="27">
        <v>0.67212018447355804</v>
      </c>
      <c r="F14" s="27">
        <v>0.64174786339246903</v>
      </c>
      <c r="G14" s="27">
        <v>0.67421225707183896</v>
      </c>
      <c r="H14" s="27">
        <v>0.37311487140339383</v>
      </c>
      <c r="I14" s="27">
        <v>0.53081907056672994</v>
      </c>
    </row>
    <row r="15" spans="2:10" s="21" customFormat="1" x14ac:dyDescent="0.35">
      <c r="B15" s="19" t="s">
        <v>485</v>
      </c>
      <c r="C15" s="27">
        <v>0.342167995463588</v>
      </c>
      <c r="D15" s="27">
        <v>0.39346679255665595</v>
      </c>
      <c r="E15" s="27">
        <v>0.28933024947988384</v>
      </c>
      <c r="F15" s="27">
        <v>0.321648432721374</v>
      </c>
      <c r="G15" s="27">
        <v>0.30317361173393398</v>
      </c>
      <c r="H15" s="27">
        <v>0.555677601193446</v>
      </c>
      <c r="I15" s="27">
        <v>0.31034225606075699</v>
      </c>
    </row>
    <row r="16" spans="2:10" s="21" customFormat="1" x14ac:dyDescent="0.35">
      <c r="B16" s="19" t="s">
        <v>217</v>
      </c>
      <c r="C16" s="28">
        <v>0.25144969227602909</v>
      </c>
      <c r="D16" s="28">
        <v>0.16742607584554603</v>
      </c>
      <c r="E16" s="28">
        <v>0.3827899349936742</v>
      </c>
      <c r="F16" s="28">
        <v>0.32009943067109503</v>
      </c>
      <c r="G16" s="28">
        <v>0.37103864533790498</v>
      </c>
      <c r="H16" s="28">
        <v>-0.18256272979005217</v>
      </c>
      <c r="I16" s="28">
        <v>0.22047681450597295</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7"/>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9.75" customHeight="1" x14ac:dyDescent="0.35">
      <c r="D2" s="37" t="s">
        <v>376</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6.5820084431302994E-2</v>
      </c>
      <c r="D9" s="11">
        <v>4.4649855442446103E-2</v>
      </c>
      <c r="E9" s="11">
        <v>3.00583701375144E-2</v>
      </c>
      <c r="F9" s="11">
        <v>3.0226777452327099E-2</v>
      </c>
      <c r="G9" s="11">
        <v>0.108901734238885</v>
      </c>
      <c r="H9" s="11">
        <v>0.23642674067772801</v>
      </c>
      <c r="I9" s="11">
        <v>5.2920323460188198E-2</v>
      </c>
    </row>
    <row r="10" spans="2:10" x14ac:dyDescent="0.35">
      <c r="B10" s="14" t="s">
        <v>366</v>
      </c>
      <c r="C10" s="11">
        <v>9.8634177158220093E-2</v>
      </c>
      <c r="D10" s="11">
        <v>7.9324170179704098E-2</v>
      </c>
      <c r="E10" s="11">
        <v>9.4336279524051506E-2</v>
      </c>
      <c r="F10" s="11">
        <v>6.8851505931858403E-2</v>
      </c>
      <c r="G10" s="11">
        <v>0.12962596836843601</v>
      </c>
      <c r="H10" s="11">
        <v>0.105719389263686</v>
      </c>
      <c r="I10" s="11">
        <v>0.12253871354435</v>
      </c>
    </row>
    <row r="11" spans="2:10" x14ac:dyDescent="0.35">
      <c r="B11" s="14" t="s">
        <v>367</v>
      </c>
      <c r="C11" s="11">
        <v>0.35238006372150599</v>
      </c>
      <c r="D11" s="11">
        <v>0.37829124222440202</v>
      </c>
      <c r="E11" s="11">
        <v>0.32203804110852402</v>
      </c>
      <c r="F11" s="11">
        <v>0.37060554093928799</v>
      </c>
      <c r="G11" s="11">
        <v>0.362292443541328</v>
      </c>
      <c r="H11" s="11">
        <v>0.290052223263915</v>
      </c>
      <c r="I11" s="11">
        <v>0.35901660536987201</v>
      </c>
    </row>
    <row r="12" spans="2:10" x14ac:dyDescent="0.35">
      <c r="B12" s="14" t="s">
        <v>368</v>
      </c>
      <c r="C12" s="11">
        <v>0.286054536904434</v>
      </c>
      <c r="D12" s="11">
        <v>0.31181401368247902</v>
      </c>
      <c r="E12" s="11">
        <v>0.32373379852029499</v>
      </c>
      <c r="F12" s="11">
        <v>0.34720036306009</v>
      </c>
      <c r="G12" s="11">
        <v>0.31328222999149402</v>
      </c>
      <c r="H12" s="11">
        <v>0.18992226185613401</v>
      </c>
      <c r="I12" s="11">
        <v>0.18786589103629101</v>
      </c>
    </row>
    <row r="13" spans="2:10" x14ac:dyDescent="0.35">
      <c r="B13" s="14" t="s">
        <v>49</v>
      </c>
      <c r="C13" s="27">
        <v>0.19711113778453701</v>
      </c>
      <c r="D13" s="27">
        <v>0.185920718470969</v>
      </c>
      <c r="E13" s="27">
        <v>0.229833510709615</v>
      </c>
      <c r="F13" s="27">
        <v>0.183115812616437</v>
      </c>
      <c r="G13" s="27">
        <v>8.5897623859856803E-2</v>
      </c>
      <c r="H13" s="27">
        <v>0.177879384938537</v>
      </c>
      <c r="I13" s="27">
        <v>0.27765846658929899</v>
      </c>
    </row>
    <row r="14" spans="2:10" s="21" customFormat="1" x14ac:dyDescent="0.35">
      <c r="B14" s="19" t="s">
        <v>484</v>
      </c>
      <c r="C14" s="27">
        <v>0.63843460062594004</v>
      </c>
      <c r="D14" s="27">
        <v>0.69010525590688099</v>
      </c>
      <c r="E14" s="27">
        <v>0.64577183962881901</v>
      </c>
      <c r="F14" s="27">
        <v>0.71780590399937805</v>
      </c>
      <c r="G14" s="27">
        <v>0.67557467353282208</v>
      </c>
      <c r="H14" s="27">
        <v>0.47997448512004903</v>
      </c>
      <c r="I14" s="27">
        <v>0.54688249640616304</v>
      </c>
    </row>
    <row r="15" spans="2:10" s="21" customFormat="1" x14ac:dyDescent="0.35">
      <c r="B15" s="19" t="s">
        <v>485</v>
      </c>
      <c r="C15" s="27">
        <v>0.16445426158952309</v>
      </c>
      <c r="D15" s="27">
        <v>0.12397402562215021</v>
      </c>
      <c r="E15" s="27">
        <v>0.12439464966156591</v>
      </c>
      <c r="F15" s="27">
        <v>9.9078283384185506E-2</v>
      </c>
      <c r="G15" s="27">
        <v>0.23852770260732101</v>
      </c>
      <c r="H15" s="27">
        <v>0.34214612994141402</v>
      </c>
      <c r="I15" s="27">
        <v>0.17545903700453819</v>
      </c>
    </row>
    <row r="16" spans="2:10" s="21" customFormat="1" x14ac:dyDescent="0.35">
      <c r="B16" s="19" t="s">
        <v>217</v>
      </c>
      <c r="C16" s="28">
        <v>0.47398033903641695</v>
      </c>
      <c r="D16" s="28">
        <v>0.56613123028473078</v>
      </c>
      <c r="E16" s="28">
        <v>0.52137718996725313</v>
      </c>
      <c r="F16" s="28">
        <v>0.6187276206151926</v>
      </c>
      <c r="G16" s="28">
        <v>0.43704697092550104</v>
      </c>
      <c r="H16" s="28">
        <v>0.13782835517863501</v>
      </c>
      <c r="I16" s="28">
        <v>0.37142345940162486</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8"/>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5.25" customHeight="1" x14ac:dyDescent="0.35">
      <c r="D2" s="37" t="s">
        <v>377</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4.7752260019656698E-2</v>
      </c>
      <c r="D9" s="11">
        <v>2.1412476201843899E-2</v>
      </c>
      <c r="E9" s="11">
        <v>1.37643341059178E-2</v>
      </c>
      <c r="F9" s="11">
        <v>1.1562248100573901E-2</v>
      </c>
      <c r="G9" s="11">
        <v>7.53332868654399E-2</v>
      </c>
      <c r="H9" s="11">
        <v>0.235170763083484</v>
      </c>
      <c r="I9" s="11">
        <v>4.2857966335100799E-2</v>
      </c>
    </row>
    <row r="10" spans="2:10" x14ac:dyDescent="0.35">
      <c r="B10" s="14" t="s">
        <v>366</v>
      </c>
      <c r="C10" s="11">
        <v>5.7796436293814299E-2</v>
      </c>
      <c r="D10" s="11">
        <v>4.6584856053400903E-2</v>
      </c>
      <c r="E10" s="11">
        <v>2.7216398832227599E-2</v>
      </c>
      <c r="F10" s="11">
        <v>1.5004343305352099E-2</v>
      </c>
      <c r="G10" s="11">
        <v>0.10492498702986</v>
      </c>
      <c r="H10" s="11">
        <v>0.14265219787598599</v>
      </c>
      <c r="I10" s="11">
        <v>6.9277366482362601E-2</v>
      </c>
    </row>
    <row r="11" spans="2:10" x14ac:dyDescent="0.35">
      <c r="B11" s="14" t="s">
        <v>367</v>
      </c>
      <c r="C11" s="11">
        <v>0.27180386215763602</v>
      </c>
      <c r="D11" s="11">
        <v>0.28861068908659998</v>
      </c>
      <c r="E11" s="11">
        <v>0.22873294309360401</v>
      </c>
      <c r="F11" s="11">
        <v>0.158810798301324</v>
      </c>
      <c r="G11" s="11">
        <v>0.31384625048514297</v>
      </c>
      <c r="H11" s="11">
        <v>0.34264352549474902</v>
      </c>
      <c r="I11" s="11">
        <v>0.34647957793225698</v>
      </c>
    </row>
    <row r="12" spans="2:10" x14ac:dyDescent="0.35">
      <c r="B12" s="14" t="s">
        <v>368</v>
      </c>
      <c r="C12" s="11">
        <v>0.54003298916746101</v>
      </c>
      <c r="D12" s="11">
        <v>0.59374149478079097</v>
      </c>
      <c r="E12" s="11">
        <v>0.66609167108364398</v>
      </c>
      <c r="F12" s="11">
        <v>0.77154539291925595</v>
      </c>
      <c r="G12" s="11">
        <v>0.45964747030811898</v>
      </c>
      <c r="H12" s="11">
        <v>0.186957389537485</v>
      </c>
      <c r="I12" s="11">
        <v>0.352124642970429</v>
      </c>
    </row>
    <row r="13" spans="2:10" x14ac:dyDescent="0.35">
      <c r="B13" s="14" t="s">
        <v>49</v>
      </c>
      <c r="C13" s="27">
        <v>8.2614452361431598E-2</v>
      </c>
      <c r="D13" s="27">
        <v>4.9650483877364301E-2</v>
      </c>
      <c r="E13" s="27">
        <v>6.4194652884606407E-2</v>
      </c>
      <c r="F13" s="27">
        <v>4.3077217373494098E-2</v>
      </c>
      <c r="G13" s="27">
        <v>4.6248005311437898E-2</v>
      </c>
      <c r="H13" s="27">
        <v>9.2576124008296901E-2</v>
      </c>
      <c r="I13" s="27">
        <v>0.18926044627985</v>
      </c>
    </row>
    <row r="14" spans="2:10" s="21" customFormat="1" x14ac:dyDescent="0.35">
      <c r="B14" s="19" t="s">
        <v>484</v>
      </c>
      <c r="C14" s="27">
        <v>0.81183685132509709</v>
      </c>
      <c r="D14" s="27">
        <v>0.88235218386739089</v>
      </c>
      <c r="E14" s="27">
        <v>0.89482461417724801</v>
      </c>
      <c r="F14" s="27">
        <v>0.93035619122058</v>
      </c>
      <c r="G14" s="27">
        <v>0.77349372079326195</v>
      </c>
      <c r="H14" s="27">
        <v>0.52960091503223405</v>
      </c>
      <c r="I14" s="27">
        <v>0.69860422090268592</v>
      </c>
    </row>
    <row r="15" spans="2:10" s="21" customFormat="1" x14ac:dyDescent="0.35">
      <c r="B15" s="19" t="s">
        <v>485</v>
      </c>
      <c r="C15" s="27">
        <v>0.105548696313471</v>
      </c>
      <c r="D15" s="27">
        <v>6.7997332255244805E-2</v>
      </c>
      <c r="E15" s="27">
        <v>4.0980732938145401E-2</v>
      </c>
      <c r="F15" s="27">
        <v>2.6566591405926002E-2</v>
      </c>
      <c r="G15" s="27">
        <v>0.18025827389529991</v>
      </c>
      <c r="H15" s="27">
        <v>0.37782296095946999</v>
      </c>
      <c r="I15" s="27">
        <v>0.11213533281746341</v>
      </c>
    </row>
    <row r="16" spans="2:10" s="21" customFormat="1" x14ac:dyDescent="0.35">
      <c r="B16" s="19" t="s">
        <v>217</v>
      </c>
      <c r="C16" s="28">
        <v>0.70628815501162612</v>
      </c>
      <c r="D16" s="28">
        <v>0.81435485161214605</v>
      </c>
      <c r="E16" s="28">
        <v>0.8538438812391026</v>
      </c>
      <c r="F16" s="28">
        <v>0.90378959981465401</v>
      </c>
      <c r="G16" s="28">
        <v>0.59323544689796204</v>
      </c>
      <c r="H16" s="28">
        <v>0.15177795407276407</v>
      </c>
      <c r="I16" s="28">
        <v>0.58646888808522246</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9"/>
  <dimension ref="B2:J21"/>
  <sheetViews>
    <sheetView showGridLines="0" workbookViewId="0">
      <pane xSplit="2" topLeftCell="C1" activePane="topRight" state="frozen"/>
      <selection activeCell="N8" sqref="N8"/>
      <selection pane="topRight"/>
    </sheetView>
  </sheetViews>
  <sheetFormatPr defaultColWidth="11.453125" defaultRowHeight="14.5" x14ac:dyDescent="0.35"/>
  <cols>
    <col min="2" max="2" width="25.7265625" customWidth="1"/>
    <col min="3" max="9" width="10.7265625" customWidth="1"/>
    <col min="10" max="10" width="2.1796875" customWidth="1"/>
  </cols>
  <sheetData>
    <row r="2" spans="2:10" ht="66" customHeight="1" x14ac:dyDescent="0.35">
      <c r="D2" s="37" t="s">
        <v>378</v>
      </c>
      <c r="E2" s="31"/>
      <c r="F2" s="31"/>
      <c r="G2" s="31"/>
      <c r="H2" s="31"/>
      <c r="I2" s="31"/>
      <c r="J2" s="31"/>
    </row>
    <row r="5" spans="2:10" ht="30" customHeight="1" x14ac:dyDescent="0.35">
      <c r="B5" s="13"/>
      <c r="C5" s="13"/>
      <c r="D5" s="36" t="s">
        <v>19</v>
      </c>
      <c r="E5" s="36"/>
      <c r="F5" s="36"/>
      <c r="G5" s="36"/>
      <c r="H5" s="36"/>
      <c r="I5" s="36"/>
    </row>
    <row r="6" spans="2:10" ht="43.5" x14ac:dyDescent="0.35">
      <c r="B6" t="s">
        <v>13</v>
      </c>
      <c r="C6" s="5" t="s">
        <v>14</v>
      </c>
      <c r="D6" s="8" t="s">
        <v>462</v>
      </c>
      <c r="E6" s="8" t="s">
        <v>15</v>
      </c>
      <c r="F6" s="8" t="s">
        <v>463</v>
      </c>
      <c r="G6" s="8" t="s">
        <v>464</v>
      </c>
      <c r="H6" s="8" t="s">
        <v>465</v>
      </c>
      <c r="I6" s="8" t="s">
        <v>16</v>
      </c>
    </row>
    <row r="7" spans="2:10" ht="30" customHeight="1" x14ac:dyDescent="0.35">
      <c r="B7" s="6" t="s">
        <v>17</v>
      </c>
      <c r="C7" s="6">
        <v>4211</v>
      </c>
      <c r="D7" s="6">
        <v>763</v>
      </c>
      <c r="E7" s="6">
        <v>837</v>
      </c>
      <c r="F7" s="6">
        <v>837</v>
      </c>
      <c r="G7" s="6">
        <v>589</v>
      </c>
      <c r="H7" s="6">
        <v>340</v>
      </c>
      <c r="I7" s="6">
        <v>845</v>
      </c>
    </row>
    <row r="8" spans="2:10" ht="30" customHeight="1" x14ac:dyDescent="0.35">
      <c r="B8" s="7" t="s">
        <v>18</v>
      </c>
      <c r="C8" s="7">
        <v>4211</v>
      </c>
      <c r="D8" s="7">
        <v>753</v>
      </c>
      <c r="E8" s="7">
        <v>821</v>
      </c>
      <c r="F8" s="7">
        <v>813</v>
      </c>
      <c r="G8" s="7">
        <v>625</v>
      </c>
      <c r="H8" s="7">
        <v>342</v>
      </c>
      <c r="I8" s="7">
        <v>857</v>
      </c>
    </row>
    <row r="9" spans="2:10" x14ac:dyDescent="0.35">
      <c r="B9" s="14" t="s">
        <v>365</v>
      </c>
      <c r="C9" s="11">
        <v>0.19540298263265399</v>
      </c>
      <c r="D9" s="11">
        <v>0.18792272271111901</v>
      </c>
      <c r="E9" s="11">
        <v>0.13484660734738099</v>
      </c>
      <c r="F9" s="11">
        <v>6.4492796007646694E-2</v>
      </c>
      <c r="G9" s="11">
        <v>0.16864395554721301</v>
      </c>
      <c r="H9" s="11">
        <v>0.72931429284211302</v>
      </c>
      <c r="I9" s="11">
        <v>0.19052487605889701</v>
      </c>
    </row>
    <row r="10" spans="2:10" x14ac:dyDescent="0.35">
      <c r="B10" s="14" t="s">
        <v>366</v>
      </c>
      <c r="C10" s="11">
        <v>0.154660148177866</v>
      </c>
      <c r="D10" s="11">
        <v>0.193667340505881</v>
      </c>
      <c r="E10" s="11">
        <v>0.144312732460808</v>
      </c>
      <c r="F10" s="11">
        <v>9.8381905824439397E-2</v>
      </c>
      <c r="G10" s="11">
        <v>0.17339063431853499</v>
      </c>
      <c r="H10" s="11">
        <v>0.11824163670235401</v>
      </c>
      <c r="I10" s="11">
        <v>0.18451471023810401</v>
      </c>
    </row>
    <row r="11" spans="2:10" x14ac:dyDescent="0.35">
      <c r="B11" s="14" t="s">
        <v>367</v>
      </c>
      <c r="C11" s="11">
        <v>0.299027133861203</v>
      </c>
      <c r="D11" s="11">
        <v>0.325520489360617</v>
      </c>
      <c r="E11" s="11">
        <v>0.34053139761079598</v>
      </c>
      <c r="F11" s="11">
        <v>0.35023829746499402</v>
      </c>
      <c r="G11" s="11">
        <v>0.35381845580035898</v>
      </c>
      <c r="H11" s="11">
        <v>5.8640564782330103E-2</v>
      </c>
      <c r="I11" s="11">
        <v>0.243421703904807</v>
      </c>
    </row>
    <row r="12" spans="2:10" x14ac:dyDescent="0.35">
      <c r="B12" s="14" t="s">
        <v>368</v>
      </c>
      <c r="C12" s="11">
        <v>0.18064128954640701</v>
      </c>
      <c r="D12" s="11">
        <v>0.144950874237119</v>
      </c>
      <c r="E12" s="11">
        <v>0.183134073170511</v>
      </c>
      <c r="F12" s="11">
        <v>0.35942339569118398</v>
      </c>
      <c r="G12" s="11">
        <v>0.22929138945934899</v>
      </c>
      <c r="H12" s="11">
        <v>4.6947123763508396E-3</v>
      </c>
      <c r="I12" s="11">
        <v>7.4851961676272102E-2</v>
      </c>
    </row>
    <row r="13" spans="2:10" x14ac:dyDescent="0.35">
      <c r="B13" s="14" t="s">
        <v>49</v>
      </c>
      <c r="C13" s="27">
        <v>0.17026844578187</v>
      </c>
      <c r="D13" s="27">
        <v>0.14793857318526399</v>
      </c>
      <c r="E13" s="27">
        <v>0.19717518941050399</v>
      </c>
      <c r="F13" s="27">
        <v>0.12746360501173601</v>
      </c>
      <c r="G13" s="27">
        <v>7.48555648745452E-2</v>
      </c>
      <c r="H13" s="27">
        <v>8.9108793296851604E-2</v>
      </c>
      <c r="I13" s="27">
        <v>0.30668674812191998</v>
      </c>
    </row>
    <row r="14" spans="2:10" s="21" customFormat="1" x14ac:dyDescent="0.35">
      <c r="B14" s="19" t="s">
        <v>484</v>
      </c>
      <c r="C14" s="27">
        <v>0.47966842340761001</v>
      </c>
      <c r="D14" s="27">
        <v>0.470471363597736</v>
      </c>
      <c r="E14" s="27">
        <v>0.52366547078130699</v>
      </c>
      <c r="F14" s="27">
        <v>0.709661693156178</v>
      </c>
      <c r="G14" s="27">
        <v>0.58310984525970799</v>
      </c>
      <c r="H14" s="27">
        <v>6.3335277158680939E-2</v>
      </c>
      <c r="I14" s="27">
        <v>0.31827366558107911</v>
      </c>
    </row>
    <row r="15" spans="2:10" s="21" customFormat="1" x14ac:dyDescent="0.35">
      <c r="B15" s="19" t="s">
        <v>485</v>
      </c>
      <c r="C15" s="27">
        <v>0.35006313081051998</v>
      </c>
      <c r="D15" s="27">
        <v>0.38159006321700001</v>
      </c>
      <c r="E15" s="27">
        <v>0.27915933980818897</v>
      </c>
      <c r="F15" s="27">
        <v>0.16287470183208608</v>
      </c>
      <c r="G15" s="27">
        <v>0.34203458986574797</v>
      </c>
      <c r="H15" s="27">
        <v>0.84755592954446701</v>
      </c>
      <c r="I15" s="27">
        <v>0.37503958629700102</v>
      </c>
    </row>
    <row r="16" spans="2:10" s="21" customFormat="1" x14ac:dyDescent="0.35">
      <c r="B16" s="19" t="s">
        <v>217</v>
      </c>
      <c r="C16" s="28">
        <v>0.12960529259709003</v>
      </c>
      <c r="D16" s="28">
        <v>8.8881300380735995E-2</v>
      </c>
      <c r="E16" s="28">
        <v>0.24450613097311802</v>
      </c>
      <c r="F16" s="28">
        <v>0.54678699132409192</v>
      </c>
      <c r="G16" s="28">
        <v>0.24107525539396002</v>
      </c>
      <c r="H16" s="28">
        <v>-0.78422065238578609</v>
      </c>
      <c r="I16" s="28">
        <v>-5.6765920715921903E-2</v>
      </c>
    </row>
    <row r="17" spans="2:2" x14ac:dyDescent="0.35">
      <c r="B17" s="15"/>
    </row>
    <row r="18" spans="2:2" x14ac:dyDescent="0.35">
      <c r="B18" t="s">
        <v>27</v>
      </c>
    </row>
    <row r="19" spans="2:2" x14ac:dyDescent="0.35">
      <c r="B19" t="s">
        <v>28</v>
      </c>
    </row>
    <row r="21" spans="2:2" x14ac:dyDescent="0.35">
      <c r="B21" s="4" t="str">
        <f>HYPERLINK("#'Contents'!A1", "Return to Contents")</f>
        <v>Return to Contents</v>
      </c>
    </row>
  </sheetData>
  <mergeCells count="2">
    <mergeCell ref="D5:I5"/>
    <mergeCell ref="D2:J2"/>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128</vt:i4>
      </vt:variant>
    </vt:vector>
  </HeadingPairs>
  <TitlesOfParts>
    <vt:vector size="128" baseType="lpstr">
      <vt:lpstr>Cover Sheet</vt:lpstr>
      <vt:lpstr>Contents</vt:lpstr>
      <vt:lpstr>Full Results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Table 58</vt:lpstr>
      <vt:lpstr>Table 59</vt:lpstr>
      <vt:lpstr>Table 60</vt:lpstr>
      <vt:lpstr>Table 61</vt:lpstr>
      <vt:lpstr>Table 62</vt:lpstr>
      <vt:lpstr>Table 63</vt:lpstr>
      <vt:lpstr>Table 64</vt:lpstr>
      <vt:lpstr>Table 65</vt:lpstr>
      <vt:lpstr>Table 66</vt:lpstr>
      <vt:lpstr>Table 67</vt:lpstr>
      <vt:lpstr>Table 68</vt:lpstr>
      <vt:lpstr>Table 69</vt:lpstr>
      <vt:lpstr>Table 70</vt:lpstr>
      <vt:lpstr>Table 71</vt:lpstr>
      <vt:lpstr>Table 72</vt:lpstr>
      <vt:lpstr>Table 73</vt:lpstr>
      <vt:lpstr>Table 74</vt:lpstr>
      <vt:lpstr>Table 75</vt:lpstr>
      <vt:lpstr>Table 76</vt:lpstr>
      <vt:lpstr>Table 77</vt:lpstr>
      <vt:lpstr>Table 78</vt:lpstr>
      <vt:lpstr>Table 79</vt:lpstr>
      <vt:lpstr>Table 80</vt:lpstr>
      <vt:lpstr>Table 81</vt:lpstr>
      <vt:lpstr>Table 82</vt:lpstr>
      <vt:lpstr>Table 83</vt:lpstr>
      <vt:lpstr>Table 84</vt:lpstr>
      <vt:lpstr>Table 85</vt:lpstr>
      <vt:lpstr>Table 86</vt:lpstr>
      <vt:lpstr>Table 87</vt:lpstr>
      <vt:lpstr>Table 88</vt:lpstr>
      <vt:lpstr>Table 89</vt:lpstr>
      <vt:lpstr>Table 90</vt:lpstr>
      <vt:lpstr>Table 91</vt:lpstr>
      <vt:lpstr>Table 92</vt:lpstr>
      <vt:lpstr>Table 93</vt:lpstr>
      <vt:lpstr>Table 94</vt:lpstr>
      <vt:lpstr>Table 95</vt:lpstr>
      <vt:lpstr>Table 96</vt:lpstr>
      <vt:lpstr>Table 97</vt:lpstr>
      <vt:lpstr>Table 98</vt:lpstr>
      <vt:lpstr>Table 99</vt:lpstr>
      <vt:lpstr>Table 100</vt:lpstr>
      <vt:lpstr>Table 101</vt:lpstr>
      <vt:lpstr>Table 102</vt:lpstr>
      <vt:lpstr>Table 103</vt:lpstr>
      <vt:lpstr>Table 104</vt:lpstr>
      <vt:lpstr>Table 105</vt:lpstr>
      <vt:lpstr>Table 106</vt:lpstr>
      <vt:lpstr>Table 107</vt:lpstr>
      <vt:lpstr>Table 108</vt:lpstr>
      <vt:lpstr>Table 109</vt:lpstr>
      <vt:lpstr>Table 110</vt:lpstr>
      <vt:lpstr>Table 111</vt:lpstr>
      <vt:lpstr>Table 112</vt:lpstr>
      <vt:lpstr>Table 113</vt:lpstr>
      <vt:lpstr>Table 114</vt:lpstr>
      <vt:lpstr>Table 115</vt:lpstr>
      <vt:lpstr>Table 116</vt:lpstr>
      <vt:lpstr>Table 117</vt:lpstr>
      <vt:lpstr>Table 118</vt:lpstr>
      <vt:lpstr>Table 119</vt:lpstr>
      <vt:lpstr>Table 120</vt:lpstr>
      <vt:lpstr>Table 121</vt:lpstr>
      <vt:lpstr>Table 122</vt:lpstr>
      <vt:lpstr>Table 123</vt:lpstr>
      <vt:lpstr>Table 124</vt:lpstr>
      <vt:lpstr>Table 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sebwr</dc:creator>
  <cp:lastModifiedBy>Raniga (ESO), Dipali</cp:lastModifiedBy>
  <dcterms:created xsi:type="dcterms:W3CDTF">2021-09-24T14:55:55Z</dcterms:created>
  <dcterms:modified xsi:type="dcterms:W3CDTF">2021-10-25T13:16:32Z</dcterms:modified>
</cp:coreProperties>
</file>