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OperateObeya/Shared Documents/05 - Stability Workstream/Stability Pathfinder/Stability Phase 2/03 Expression of Interest/"/>
    </mc:Choice>
  </mc:AlternateContent>
  <xr:revisionPtr revIDLastSave="2921" documentId="8_{EF072ECA-E0E1-45C4-9E38-A10B3B3773C1}" xr6:coauthVersionLast="36" xr6:coauthVersionMax="45" xr10:uidLastSave="{9C743139-8580-44C3-87E6-E9BCA9EBAC05}"/>
  <bookViews>
    <workbookView xWindow="0" yWindow="0" windowWidth="24042" windowHeight="9617" firstSheet="3" activeTab="3" xr2:uid="{9086FC97-DDE5-4C7D-B0FE-43A8E2EA5754}"/>
  </bookViews>
  <sheets>
    <sheet name="Weighting" sheetId="6" state="hidden" r:id="rId1"/>
    <sheet name="Exceed baseling" sheetId="9" state="hidden" r:id="rId2"/>
    <sheet name="Uncapped" sheetId="10" state="hidden" r:id="rId3"/>
    <sheet name="Intro" sheetId="20" r:id="rId4"/>
    <sheet name="Monthly Breakdown" sheetId="14" r:id="rId5"/>
    <sheet name="Summary" sheetId="11" state="hidden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" i="14" l="1"/>
  <c r="N7" i="14" l="1"/>
  <c r="N17" i="14" s="1"/>
  <c r="N20" i="14" s="1"/>
  <c r="M7" i="14"/>
  <c r="L7" i="14"/>
  <c r="L17" i="14" s="1"/>
  <c r="L20" i="14" s="1"/>
  <c r="K7" i="14"/>
  <c r="K17" i="14" s="1"/>
  <c r="K20" i="14" s="1"/>
  <c r="J7" i="14"/>
  <c r="J17" i="14" s="1"/>
  <c r="J20" i="14" s="1"/>
  <c r="I7" i="14"/>
  <c r="I17" i="14" s="1"/>
  <c r="I20" i="14" s="1"/>
  <c r="H7" i="14"/>
  <c r="H17" i="14" s="1"/>
  <c r="H20" i="14" s="1"/>
  <c r="G7" i="14"/>
  <c r="G17" i="14" s="1"/>
  <c r="G20" i="14" s="1"/>
  <c r="F7" i="14"/>
  <c r="F17" i="14" s="1"/>
  <c r="F20" i="14" s="1"/>
  <c r="E7" i="14"/>
  <c r="D7" i="14"/>
  <c r="C7" i="14"/>
  <c r="C17" i="14" s="1"/>
  <c r="C20" i="14" s="1"/>
  <c r="N19" i="14"/>
  <c r="M19" i="14"/>
  <c r="L19" i="14"/>
  <c r="K19" i="14"/>
  <c r="J19" i="14"/>
  <c r="I19" i="14"/>
  <c r="H19" i="14"/>
  <c r="G19" i="14"/>
  <c r="F19" i="14"/>
  <c r="E19" i="14"/>
  <c r="D19" i="14"/>
  <c r="C19" i="14"/>
  <c r="M17" i="14"/>
  <c r="M20" i="14" s="1"/>
  <c r="E17" i="14"/>
  <c r="E20" i="14" s="1"/>
  <c r="D17" i="14"/>
  <c r="D20" i="14" s="1"/>
  <c r="N12" i="14"/>
  <c r="M12" i="14"/>
  <c r="L12" i="14"/>
  <c r="K12" i="14"/>
  <c r="J12" i="14"/>
  <c r="I12" i="14"/>
  <c r="H12" i="14"/>
  <c r="G12" i="14"/>
  <c r="F12" i="14"/>
  <c r="E12" i="14"/>
  <c r="C12" i="14"/>
  <c r="M10" i="14"/>
  <c r="M13" i="14" s="1"/>
  <c r="F10" i="14"/>
  <c r="F13" i="14" s="1"/>
  <c r="E10" i="14"/>
  <c r="E13" i="14" s="1"/>
  <c r="D10" i="14"/>
  <c r="D13" i="14" s="1"/>
  <c r="F14" i="14" l="1"/>
  <c r="J10" i="14"/>
  <c r="J13" i="14" s="1"/>
  <c r="J14" i="14" s="1"/>
  <c r="K10" i="14"/>
  <c r="K13" i="14" s="1"/>
  <c r="K14" i="14" s="1"/>
  <c r="L10" i="14"/>
  <c r="L13" i="14" s="1"/>
  <c r="L14" i="14" s="1"/>
  <c r="N10" i="14"/>
  <c r="N13" i="14" s="1"/>
  <c r="N14" i="14" s="1"/>
  <c r="E14" i="14"/>
  <c r="M14" i="14"/>
  <c r="G10" i="14"/>
  <c r="G13" i="14" s="1"/>
  <c r="G14" i="14" s="1"/>
  <c r="D14" i="14"/>
  <c r="J21" i="14"/>
  <c r="H10" i="14"/>
  <c r="H13" i="14" s="1"/>
  <c r="H14" i="14" s="1"/>
  <c r="C21" i="14"/>
  <c r="K21" i="14"/>
  <c r="F21" i="14"/>
  <c r="N21" i="14"/>
  <c r="I10" i="14"/>
  <c r="I13" i="14" s="1"/>
  <c r="I14" i="14" s="1"/>
  <c r="G21" i="14"/>
  <c r="I21" i="14"/>
  <c r="C10" i="14"/>
  <c r="H21" i="14"/>
  <c r="D21" i="14"/>
  <c r="L21" i="14"/>
  <c r="E21" i="14"/>
  <c r="M21" i="14"/>
  <c r="C13" i="14" l="1"/>
  <c r="C14" i="14" s="1"/>
  <c r="C23" i="14"/>
  <c r="C25" i="14" s="1"/>
  <c r="I23" i="14"/>
  <c r="H23" i="14"/>
  <c r="N23" i="14"/>
  <c r="D23" i="14"/>
  <c r="F23" i="14"/>
  <c r="M23" i="14"/>
  <c r="E23" i="14"/>
  <c r="L23" i="14"/>
  <c r="K23" i="14"/>
  <c r="J23" i="14"/>
  <c r="O14" i="14"/>
  <c r="D25" i="14"/>
  <c r="E27" i="14" s="1"/>
  <c r="O21" i="14"/>
  <c r="G23" i="14"/>
  <c r="D27" i="14" l="1"/>
  <c r="C27" i="14"/>
  <c r="E25" i="14"/>
  <c r="O23" i="14"/>
  <c r="C8" i="11"/>
  <c r="F27" i="14" l="1"/>
  <c r="F25" i="14"/>
  <c r="G25" i="14" l="1"/>
  <c r="G27" i="14"/>
  <c r="C14" i="11"/>
  <c r="H25" i="14" l="1"/>
  <c r="H27" i="14"/>
  <c r="C11" i="11"/>
  <c r="I27" i="14" l="1"/>
  <c r="I25" i="14"/>
  <c r="C19" i="11"/>
  <c r="C22" i="11" s="1"/>
  <c r="P13" i="11"/>
  <c r="P10" i="11"/>
  <c r="E13" i="6"/>
  <c r="D8" i="11"/>
  <c r="D14" i="11" s="1"/>
  <c r="E8" i="11"/>
  <c r="E14" i="11" s="1"/>
  <c r="E38" i="11" s="1"/>
  <c r="F8" i="11"/>
  <c r="F11" i="11" s="1"/>
  <c r="F19" i="11" s="1"/>
  <c r="G8" i="11"/>
  <c r="G11" i="11" s="1"/>
  <c r="G19" i="11" s="1"/>
  <c r="G22" i="11" s="1"/>
  <c r="H8" i="11"/>
  <c r="H14" i="11" s="1"/>
  <c r="H38" i="11" s="1"/>
  <c r="I8" i="11"/>
  <c r="I11" i="11" s="1"/>
  <c r="I19" i="11" s="1"/>
  <c r="J8" i="11"/>
  <c r="J11" i="11" s="1"/>
  <c r="J19" i="11" s="1"/>
  <c r="K8" i="11"/>
  <c r="K11" i="11" s="1"/>
  <c r="K37" i="11" s="1"/>
  <c r="L8" i="11"/>
  <c r="L14" i="11" s="1"/>
  <c r="L38" i="11" s="1"/>
  <c r="M8" i="11"/>
  <c r="M14" i="11" s="1"/>
  <c r="M38" i="11" s="1"/>
  <c r="N8" i="11"/>
  <c r="N11" i="11" s="1"/>
  <c r="N19" i="11" s="1"/>
  <c r="C56" i="6"/>
  <c r="F56" i="6"/>
  <c r="H56" i="6" s="1"/>
  <c r="E56" i="6"/>
  <c r="G56" i="6" s="1"/>
  <c r="C55" i="6"/>
  <c r="C54" i="6"/>
  <c r="C53" i="6"/>
  <c r="C52" i="6"/>
  <c r="C51" i="6"/>
  <c r="C50" i="6"/>
  <c r="C49" i="6"/>
  <c r="C48" i="6"/>
  <c r="F55" i="10"/>
  <c r="E55" i="10"/>
  <c r="G55" i="10" s="1"/>
  <c r="F54" i="10"/>
  <c r="E54" i="10"/>
  <c r="G54" i="10" s="1"/>
  <c r="F53" i="10"/>
  <c r="E53" i="10"/>
  <c r="G53" i="10" s="1"/>
  <c r="F52" i="10"/>
  <c r="E52" i="10"/>
  <c r="G52" i="10" s="1"/>
  <c r="F51" i="10"/>
  <c r="E51" i="10"/>
  <c r="G51" i="10" s="1"/>
  <c r="F50" i="10"/>
  <c r="E50" i="10"/>
  <c r="G50" i="10" s="1"/>
  <c r="F49" i="10"/>
  <c r="E49" i="10"/>
  <c r="G49" i="10" s="1"/>
  <c r="F48" i="10"/>
  <c r="E48" i="10"/>
  <c r="G48" i="10" s="1"/>
  <c r="F45" i="10"/>
  <c r="E45" i="10"/>
  <c r="G45" i="10" s="1"/>
  <c r="F44" i="10"/>
  <c r="E44" i="10"/>
  <c r="G44" i="10" s="1"/>
  <c r="F43" i="10"/>
  <c r="E43" i="10"/>
  <c r="G43" i="10" s="1"/>
  <c r="F42" i="10"/>
  <c r="E42" i="10"/>
  <c r="G42" i="10" s="1"/>
  <c r="F41" i="10"/>
  <c r="E41" i="10"/>
  <c r="G41" i="10" s="1"/>
  <c r="F40" i="10"/>
  <c r="E40" i="10"/>
  <c r="G40" i="10" s="1"/>
  <c r="F39" i="10"/>
  <c r="E39" i="10"/>
  <c r="G39" i="10" s="1"/>
  <c r="F38" i="10"/>
  <c r="E38" i="10"/>
  <c r="G38" i="10" s="1"/>
  <c r="F37" i="10"/>
  <c r="E37" i="10"/>
  <c r="G37" i="10" s="1"/>
  <c r="F36" i="10"/>
  <c r="E36" i="10"/>
  <c r="G36" i="10" s="1"/>
  <c r="F35" i="10"/>
  <c r="E35" i="10"/>
  <c r="G35" i="10" s="1"/>
  <c r="F34" i="10"/>
  <c r="E34" i="10"/>
  <c r="G34" i="10" s="1"/>
  <c r="F33" i="10"/>
  <c r="E33" i="10"/>
  <c r="G33" i="10" s="1"/>
  <c r="F32" i="10"/>
  <c r="E32" i="10"/>
  <c r="G32" i="10" s="1"/>
  <c r="F31" i="10"/>
  <c r="E31" i="10"/>
  <c r="G31" i="10" s="1"/>
  <c r="F30" i="10"/>
  <c r="E30" i="10"/>
  <c r="G30" i="10" s="1"/>
  <c r="F29" i="10"/>
  <c r="E29" i="10"/>
  <c r="G29" i="10" s="1"/>
  <c r="F26" i="10"/>
  <c r="E26" i="10"/>
  <c r="G26" i="10" s="1"/>
  <c r="F25" i="10"/>
  <c r="E25" i="10"/>
  <c r="G25" i="10" s="1"/>
  <c r="F24" i="10"/>
  <c r="E24" i="10"/>
  <c r="G24" i="10" s="1"/>
  <c r="F23" i="10"/>
  <c r="E23" i="10"/>
  <c r="G23" i="10" s="1"/>
  <c r="F22" i="10"/>
  <c r="E22" i="10"/>
  <c r="G22" i="10" s="1"/>
  <c r="F21" i="10"/>
  <c r="E21" i="10"/>
  <c r="G21" i="10" s="1"/>
  <c r="F20" i="10"/>
  <c r="E20" i="10"/>
  <c r="G20" i="10" s="1"/>
  <c r="F19" i="10"/>
  <c r="E19" i="10"/>
  <c r="G19" i="10" s="1"/>
  <c r="F18" i="10"/>
  <c r="E18" i="10"/>
  <c r="G18" i="10" s="1"/>
  <c r="F17" i="10"/>
  <c r="E17" i="10"/>
  <c r="G17" i="10" s="1"/>
  <c r="F16" i="10"/>
  <c r="E16" i="10"/>
  <c r="G16" i="10" s="1"/>
  <c r="F15" i="10"/>
  <c r="E15" i="10"/>
  <c r="G15" i="10" s="1"/>
  <c r="F14" i="10"/>
  <c r="E14" i="10"/>
  <c r="G14" i="10" s="1"/>
  <c r="F13" i="10"/>
  <c r="E13" i="10"/>
  <c r="G13" i="10" s="1"/>
  <c r="C55" i="9"/>
  <c r="C54" i="9"/>
  <c r="C53" i="9"/>
  <c r="C52" i="9"/>
  <c r="C51" i="9"/>
  <c r="C50" i="9"/>
  <c r="C49" i="9"/>
  <c r="C48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49" i="10"/>
  <c r="C50" i="10"/>
  <c r="C51" i="10"/>
  <c r="C52" i="10"/>
  <c r="C53" i="10"/>
  <c r="C54" i="10"/>
  <c r="C55" i="10"/>
  <c r="C48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6" i="9"/>
  <c r="E26" i="9"/>
  <c r="F25" i="9"/>
  <c r="E25" i="9"/>
  <c r="G25" i="9" s="1"/>
  <c r="F24" i="9"/>
  <c r="E24" i="9"/>
  <c r="F23" i="9"/>
  <c r="E23" i="9"/>
  <c r="G23" i="9" s="1"/>
  <c r="F22" i="9"/>
  <c r="E22" i="9"/>
  <c r="G22" i="9" s="1"/>
  <c r="F21" i="9"/>
  <c r="E21" i="9"/>
  <c r="G21" i="9" s="1"/>
  <c r="F20" i="9"/>
  <c r="E20" i="9"/>
  <c r="G20" i="9" s="1"/>
  <c r="F19" i="9"/>
  <c r="E19" i="9"/>
  <c r="G19" i="9" s="1"/>
  <c r="F18" i="9"/>
  <c r="E18" i="9"/>
  <c r="F17" i="9"/>
  <c r="E17" i="9"/>
  <c r="G17" i="9" s="1"/>
  <c r="F16" i="9"/>
  <c r="E16" i="9"/>
  <c r="F15" i="9"/>
  <c r="E15" i="9"/>
  <c r="G15" i="9" s="1"/>
  <c r="F14" i="9"/>
  <c r="E14" i="9"/>
  <c r="G14" i="9" s="1"/>
  <c r="F13" i="9"/>
  <c r="E13" i="9"/>
  <c r="G13" i="9" s="1"/>
  <c r="C13" i="9"/>
  <c r="F55" i="6"/>
  <c r="H55" i="6" s="1"/>
  <c r="E55" i="6"/>
  <c r="G55" i="6" s="1"/>
  <c r="F54" i="6"/>
  <c r="H54" i="6" s="1"/>
  <c r="E54" i="6"/>
  <c r="G54" i="6" s="1"/>
  <c r="F53" i="6"/>
  <c r="H53" i="6" s="1"/>
  <c r="E53" i="6"/>
  <c r="G53" i="6" s="1"/>
  <c r="E51" i="6"/>
  <c r="G51" i="6" s="1"/>
  <c r="F51" i="6"/>
  <c r="H51" i="6" s="1"/>
  <c r="E52" i="6"/>
  <c r="G52" i="6" s="1"/>
  <c r="F52" i="6"/>
  <c r="H52" i="6" s="1"/>
  <c r="E49" i="6"/>
  <c r="G49" i="6" s="1"/>
  <c r="F49" i="6"/>
  <c r="H49" i="6" s="1"/>
  <c r="E50" i="6"/>
  <c r="G50" i="6" s="1"/>
  <c r="F50" i="6"/>
  <c r="H50" i="6" s="1"/>
  <c r="J25" i="14" l="1"/>
  <c r="J27" i="14"/>
  <c r="I53" i="6"/>
  <c r="I55" i="6"/>
  <c r="G16" i="9"/>
  <c r="G18" i="9"/>
  <c r="G24" i="9"/>
  <c r="G26" i="9"/>
  <c r="I56" i="6"/>
  <c r="D38" i="11"/>
  <c r="C38" i="11"/>
  <c r="C20" i="11"/>
  <c r="C23" i="11" s="1"/>
  <c r="I37" i="11"/>
  <c r="J37" i="11"/>
  <c r="G37" i="11"/>
  <c r="D11" i="11"/>
  <c r="D30" i="11" s="1"/>
  <c r="N37" i="11"/>
  <c r="F37" i="11"/>
  <c r="G14" i="11"/>
  <c r="G38" i="11" s="1"/>
  <c r="C31" i="11"/>
  <c r="E20" i="11"/>
  <c r="E23" i="11" s="1"/>
  <c r="E31" i="11"/>
  <c r="L31" i="11"/>
  <c r="L20" i="11"/>
  <c r="L23" i="11" s="1"/>
  <c r="K19" i="11"/>
  <c r="K22" i="11" s="1"/>
  <c r="K30" i="11"/>
  <c r="M20" i="11"/>
  <c r="M23" i="11" s="1"/>
  <c r="M31" i="11"/>
  <c r="D31" i="11"/>
  <c r="D20" i="11"/>
  <c r="D23" i="11" s="1"/>
  <c r="H20" i="11"/>
  <c r="H23" i="11" s="1"/>
  <c r="H31" i="11"/>
  <c r="J30" i="11"/>
  <c r="I14" i="11"/>
  <c r="I38" i="11" s="1"/>
  <c r="I30" i="11"/>
  <c r="L11" i="11"/>
  <c r="L37" i="11" s="1"/>
  <c r="L40" i="11" s="1"/>
  <c r="L41" i="11" s="1"/>
  <c r="J14" i="11"/>
  <c r="J38" i="11" s="1"/>
  <c r="J22" i="11"/>
  <c r="K14" i="11"/>
  <c r="K38" i="11" s="1"/>
  <c r="K40" i="11" s="1"/>
  <c r="K41" i="11" s="1"/>
  <c r="G30" i="11"/>
  <c r="I22" i="11"/>
  <c r="N30" i="11"/>
  <c r="F30" i="11"/>
  <c r="F14" i="11"/>
  <c r="F38" i="11" s="1"/>
  <c r="N14" i="11"/>
  <c r="N38" i="11" s="1"/>
  <c r="F22" i="11"/>
  <c r="N22" i="11"/>
  <c r="C37" i="11"/>
  <c r="M11" i="11"/>
  <c r="M37" i="11" s="1"/>
  <c r="M40" i="11" s="1"/>
  <c r="M41" i="11" s="1"/>
  <c r="H11" i="11"/>
  <c r="H37" i="11" s="1"/>
  <c r="H40" i="11" s="1"/>
  <c r="H41" i="11" s="1"/>
  <c r="E11" i="11"/>
  <c r="P8" i="11"/>
  <c r="P11" i="11" s="1"/>
  <c r="I50" i="6"/>
  <c r="I51" i="6"/>
  <c r="I54" i="6"/>
  <c r="I52" i="6"/>
  <c r="I49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K25" i="14" l="1"/>
  <c r="K27" i="14"/>
  <c r="C25" i="11"/>
  <c r="C26" i="11" s="1"/>
  <c r="G20" i="11"/>
  <c r="G23" i="11" s="1"/>
  <c r="G25" i="11" s="1"/>
  <c r="G26" i="11" s="1"/>
  <c r="C40" i="11"/>
  <c r="C41" i="11" s="1"/>
  <c r="D33" i="11"/>
  <c r="D34" i="11" s="1"/>
  <c r="I40" i="11"/>
  <c r="I41" i="11" s="1"/>
  <c r="N40" i="11"/>
  <c r="N41" i="11" s="1"/>
  <c r="G31" i="11"/>
  <c r="G33" i="11" s="1"/>
  <c r="G34" i="11" s="1"/>
  <c r="F40" i="11"/>
  <c r="F41" i="11" s="1"/>
  <c r="G40" i="11"/>
  <c r="G41" i="11" s="1"/>
  <c r="D19" i="11"/>
  <c r="D22" i="11" s="1"/>
  <c r="D25" i="11" s="1"/>
  <c r="D26" i="11" s="1"/>
  <c r="D37" i="11"/>
  <c r="D40" i="11" s="1"/>
  <c r="D41" i="11" s="1"/>
  <c r="J40" i="11"/>
  <c r="J41" i="11" s="1"/>
  <c r="E37" i="11"/>
  <c r="E40" i="11" s="1"/>
  <c r="E41" i="11" s="1"/>
  <c r="K31" i="11"/>
  <c r="K33" i="11" s="1"/>
  <c r="K34" i="11" s="1"/>
  <c r="K20" i="11"/>
  <c r="K23" i="11" s="1"/>
  <c r="K25" i="11" s="1"/>
  <c r="K26" i="11" s="1"/>
  <c r="N31" i="11"/>
  <c r="N33" i="11" s="1"/>
  <c r="N34" i="11" s="1"/>
  <c r="N20" i="11"/>
  <c r="N23" i="11" s="1"/>
  <c r="N25" i="11" s="1"/>
  <c r="N26" i="11" s="1"/>
  <c r="E19" i="11"/>
  <c r="E22" i="11" s="1"/>
  <c r="E25" i="11" s="1"/>
  <c r="E26" i="11" s="1"/>
  <c r="E30" i="11"/>
  <c r="E33" i="11" s="1"/>
  <c r="E34" i="11" s="1"/>
  <c r="J31" i="11"/>
  <c r="J33" i="11" s="1"/>
  <c r="J34" i="11" s="1"/>
  <c r="J20" i="11"/>
  <c r="J23" i="11" s="1"/>
  <c r="J25" i="11" s="1"/>
  <c r="J26" i="11" s="1"/>
  <c r="L19" i="11"/>
  <c r="L22" i="11" s="1"/>
  <c r="L25" i="11" s="1"/>
  <c r="L26" i="11" s="1"/>
  <c r="L30" i="11"/>
  <c r="L33" i="11" s="1"/>
  <c r="L34" i="11" s="1"/>
  <c r="H19" i="11"/>
  <c r="H22" i="11" s="1"/>
  <c r="H25" i="11" s="1"/>
  <c r="H26" i="11" s="1"/>
  <c r="H30" i="11"/>
  <c r="H33" i="11" s="1"/>
  <c r="H34" i="11" s="1"/>
  <c r="M19" i="11"/>
  <c r="M22" i="11" s="1"/>
  <c r="M25" i="11" s="1"/>
  <c r="M26" i="11" s="1"/>
  <c r="M30" i="11"/>
  <c r="M33" i="11" s="1"/>
  <c r="M34" i="11" s="1"/>
  <c r="F31" i="11"/>
  <c r="F33" i="11" s="1"/>
  <c r="F34" i="11" s="1"/>
  <c r="F20" i="11"/>
  <c r="F23" i="11" s="1"/>
  <c r="F25" i="11" s="1"/>
  <c r="F26" i="11" s="1"/>
  <c r="C30" i="11"/>
  <c r="C33" i="11" s="1"/>
  <c r="C34" i="11" s="1"/>
  <c r="I31" i="11"/>
  <c r="I33" i="11" s="1"/>
  <c r="I34" i="11" s="1"/>
  <c r="I20" i="11"/>
  <c r="I23" i="11" s="1"/>
  <c r="I25" i="11" s="1"/>
  <c r="I26" i="11" s="1"/>
  <c r="P14" i="11"/>
  <c r="E31" i="6"/>
  <c r="G31" i="6" s="1"/>
  <c r="G13" i="6"/>
  <c r="E14" i="6"/>
  <c r="G14" i="6" s="1"/>
  <c r="F14" i="6"/>
  <c r="H14" i="6" s="1"/>
  <c r="F19" i="6"/>
  <c r="H19" i="6" s="1"/>
  <c r="E38" i="6"/>
  <c r="G38" i="6" s="1"/>
  <c r="F38" i="6"/>
  <c r="H38" i="6" s="1"/>
  <c r="E39" i="6"/>
  <c r="G39" i="6" s="1"/>
  <c r="F39" i="6"/>
  <c r="H39" i="6" s="1"/>
  <c r="E40" i="6"/>
  <c r="G40" i="6" s="1"/>
  <c r="F40" i="6"/>
  <c r="H40" i="6" s="1"/>
  <c r="E41" i="6"/>
  <c r="G41" i="6" s="1"/>
  <c r="F41" i="6"/>
  <c r="H41" i="6" s="1"/>
  <c r="E42" i="6"/>
  <c r="G42" i="6" s="1"/>
  <c r="F42" i="6"/>
  <c r="H42" i="6" s="1"/>
  <c r="E43" i="6"/>
  <c r="G43" i="6" s="1"/>
  <c r="F43" i="6"/>
  <c r="H43" i="6" s="1"/>
  <c r="E44" i="6"/>
  <c r="F44" i="6"/>
  <c r="H44" i="6" s="1"/>
  <c r="G44" i="6"/>
  <c r="E45" i="6"/>
  <c r="F45" i="6"/>
  <c r="H45" i="6" s="1"/>
  <c r="G45" i="6"/>
  <c r="E34" i="6"/>
  <c r="G34" i="6" s="1"/>
  <c r="F34" i="6"/>
  <c r="H34" i="6" s="1"/>
  <c r="E35" i="6"/>
  <c r="G35" i="6" s="1"/>
  <c r="F35" i="6"/>
  <c r="H35" i="6" s="1"/>
  <c r="E36" i="6"/>
  <c r="G36" i="6" s="1"/>
  <c r="F36" i="6"/>
  <c r="H36" i="6" s="1"/>
  <c r="E37" i="6"/>
  <c r="F37" i="6"/>
  <c r="H37" i="6" s="1"/>
  <c r="G37" i="6"/>
  <c r="E16" i="6"/>
  <c r="G16" i="6" s="1"/>
  <c r="F16" i="6"/>
  <c r="H16" i="6" s="1"/>
  <c r="E21" i="6"/>
  <c r="G21" i="6" s="1"/>
  <c r="F21" i="6"/>
  <c r="H21" i="6" s="1"/>
  <c r="E22" i="6"/>
  <c r="G22" i="6" s="1"/>
  <c r="F22" i="6"/>
  <c r="H22" i="6" s="1"/>
  <c r="E23" i="6"/>
  <c r="G23" i="6" s="1"/>
  <c r="F23" i="6"/>
  <c r="H23" i="6" s="1"/>
  <c r="E24" i="6"/>
  <c r="G24" i="6" s="1"/>
  <c r="F24" i="6"/>
  <c r="H24" i="6" s="1"/>
  <c r="E25" i="6"/>
  <c r="G25" i="6" s="1"/>
  <c r="F25" i="6"/>
  <c r="H25" i="6" s="1"/>
  <c r="E26" i="6"/>
  <c r="G26" i="6" s="1"/>
  <c r="F26" i="6"/>
  <c r="H26" i="6" s="1"/>
  <c r="E18" i="6"/>
  <c r="G18" i="6" s="1"/>
  <c r="F18" i="6"/>
  <c r="H18" i="6" s="1"/>
  <c r="E17" i="6"/>
  <c r="G17" i="6" s="1"/>
  <c r="F17" i="6"/>
  <c r="H17" i="6" s="1"/>
  <c r="E20" i="6"/>
  <c r="G20" i="6" s="1"/>
  <c r="F20" i="6"/>
  <c r="H20" i="6" s="1"/>
  <c r="F29" i="6"/>
  <c r="H29" i="6" s="1"/>
  <c r="E29" i="6"/>
  <c r="G29" i="6" s="1"/>
  <c r="F31" i="6"/>
  <c r="H31" i="6" s="1"/>
  <c r="E32" i="6"/>
  <c r="G32" i="6" s="1"/>
  <c r="F32" i="6"/>
  <c r="H32" i="6" s="1"/>
  <c r="E33" i="6"/>
  <c r="G33" i="6" s="1"/>
  <c r="F33" i="6"/>
  <c r="H33" i="6" s="1"/>
  <c r="E19" i="6"/>
  <c r="G19" i="6" s="1"/>
  <c r="F15" i="6"/>
  <c r="H15" i="6" s="1"/>
  <c r="E15" i="6"/>
  <c r="G15" i="6" s="1"/>
  <c r="L25" i="14" l="1"/>
  <c r="L27" i="14"/>
  <c r="I14" i="6"/>
  <c r="I35" i="6"/>
  <c r="I38" i="6"/>
  <c r="I34" i="6"/>
  <c r="I43" i="6"/>
  <c r="I40" i="6"/>
  <c r="I36" i="6"/>
  <c r="I42" i="6"/>
  <c r="I44" i="6"/>
  <c r="I41" i="6"/>
  <c r="I39" i="6"/>
  <c r="I45" i="6"/>
  <c r="I37" i="6"/>
  <c r="I32" i="6"/>
  <c r="I15" i="6"/>
  <c r="I31" i="6"/>
  <c r="I19" i="6"/>
  <c r="I29" i="6"/>
  <c r="I17" i="6"/>
  <c r="I33" i="6"/>
  <c r="I16" i="6"/>
  <c r="I23" i="6"/>
  <c r="I22" i="6"/>
  <c r="I24" i="6"/>
  <c r="I21" i="6"/>
  <c r="I26" i="6"/>
  <c r="I25" i="6"/>
  <c r="I18" i="6"/>
  <c r="I20" i="6"/>
  <c r="E30" i="6"/>
  <c r="G30" i="6" s="1"/>
  <c r="F30" i="6"/>
  <c r="H30" i="6" s="1"/>
  <c r="E48" i="6"/>
  <c r="G48" i="6" s="1"/>
  <c r="F48" i="6"/>
  <c r="H48" i="6" s="1"/>
  <c r="M25" i="14" l="1"/>
  <c r="M27" i="14"/>
  <c r="I30" i="6"/>
  <c r="I48" i="6"/>
  <c r="F13" i="6"/>
  <c r="H13" i="6" s="1"/>
  <c r="I13" i="6" s="1"/>
  <c r="N25" i="14" l="1"/>
  <c r="N27" i="14" s="1"/>
  <c r="O27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Dhorat(ESO), Haarith</author>
    <author>tc={4F0886B5-4C7E-40EA-B208-16E25C9A44C5}</author>
  </authors>
  <commentList>
    <comment ref="E11" authorId="0" shapeId="0" xr:uid="{2780B291-DC6E-4674-B7AE-05B94A13B15F}">
      <text>
        <r>
          <rPr>
            <b/>
            <sz val="9"/>
            <color indexed="81"/>
            <rFont val="Tahoma"/>
            <family val="2"/>
          </rPr>
          <t>Dhorat(ESO), Haarith:</t>
        </r>
        <r>
          <rPr>
            <sz val="9"/>
            <color indexed="81"/>
            <rFont val="Tahoma"/>
            <family val="2"/>
          </rPr>
          <t xml:space="preserve">
performance score capped at 100% to prevent increasing SCL availability to make up for low inertia availability and vice versa</t>
        </r>
      </text>
    </comment>
    <comment ref="G13" authorId="0" shapeId="0" xr:uid="{C99839AE-3381-47CE-A0A8-EC8F1860F6F3}">
      <text>
        <r>
          <rPr>
            <b/>
            <sz val="9"/>
            <color indexed="81"/>
            <rFont val="Tahoma"/>
            <family val="2"/>
          </rPr>
          <t>Dhorat(ESO), Haarith:</t>
        </r>
        <r>
          <rPr>
            <sz val="9"/>
            <color indexed="81"/>
            <rFont val="Tahoma"/>
            <family val="2"/>
          </rPr>
          <t xml:space="preserve">
or we can pay at this rate which gives more weighting to the SCL availability</t>
        </r>
      </text>
    </comment>
    <comment ref="F17" authorId="1" shapeId="0" xr:uid="{4F0886B5-4C7E-40EA-B208-16E25C9A44C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@Dhorat(ESO), Haarith sorry for a silly question. how are these numbers calculated? are they based on chart 2?
Reply:
    No such thing as a silly question.
F10 is calculated by dividing B10 (what the inertia availabilty actually was in a given period) by B3 (what they submitted in the tender.) The same approach applies for Column E for SCL. 
Column G is then an average of E and F.
Reply:
    the figures in yellow are made up for this example and can be changed around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Dhorat(ESO), Haarith</author>
    <author>tc={4F0886B5-4C7E-40EB-B208-16E25C9A44C5}</author>
  </authors>
  <commentList>
    <comment ref="E11" authorId="0" shapeId="0" xr:uid="{71C301B2-762D-4B9E-AAEA-B21A3627ACBA}">
      <text>
        <r>
          <rPr>
            <b/>
            <sz val="9"/>
            <color indexed="81"/>
            <rFont val="Tahoma"/>
            <family val="2"/>
          </rPr>
          <t>Dhorat(ESO), Haarith:</t>
        </r>
        <r>
          <rPr>
            <sz val="9"/>
            <color indexed="81"/>
            <rFont val="Tahoma"/>
            <family val="2"/>
          </rPr>
          <t xml:space="preserve">
performance score capped at 100% to prevent increasing SCL availability to make up for low inertia availability and vice versa</t>
        </r>
      </text>
    </comment>
    <comment ref="F17" authorId="1" shapeId="0" xr:uid="{B4C1831D-AB1F-4211-A836-0413458148A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@Dhorat(ESO), Haarith sorry for a silly question. how are these numbers calculated? are they based on chart 2?
Reply:
    No such thing as a silly question.
F10 is calculated by dividing B10 (what the inertia availabilty actually was in a given period) by B3 (what they submitted in the tender.) The same approach applies for Column E for SCL. 
Column G is then an average of E and F.
Reply:
    the figures in yellow are made up for this example and can be changed around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Dhorat(ESO), Haarith</author>
    <author>tc={4F0886B5-4C7E-40EC-B208-16E25C9A44C5}</author>
  </authors>
  <commentList>
    <comment ref="E11" authorId="0" shapeId="0" xr:uid="{308C0ADE-07BF-46D8-94CA-7D8CF19C0406}">
      <text>
        <r>
          <rPr>
            <b/>
            <sz val="9"/>
            <color indexed="81"/>
            <rFont val="Tahoma"/>
            <family val="2"/>
          </rPr>
          <t>Dhorat(ESO), Haarith:</t>
        </r>
        <r>
          <rPr>
            <sz val="9"/>
            <color indexed="81"/>
            <rFont val="Tahoma"/>
            <family val="2"/>
          </rPr>
          <t xml:space="preserve">
performance score capped at 100% to prevent increasing SCL availability to make up for low inertia availability and vice versa</t>
        </r>
      </text>
    </comment>
    <comment ref="F17" authorId="1" shapeId="0" xr:uid="{A199DD28-4A33-45FB-BA16-3C482AE901B8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@Dhorat(ESO), Haarith sorry for a silly question. how are these numbers calculated? are they based on chart 2?
Reply:
    No such thing as a silly question.
F10 is calculated by dividing B10 (what the inertia availabilty actually was in a given period) by B3 (what they submitted in the tender.) The same approach applies for Column E for SCL. 
Column G is then an average of E and F.
Reply:
    the figures in yellow are made up for this example and can be changed around</t>
        </r>
      </text>
    </comment>
  </commentList>
</comments>
</file>

<file path=xl/sharedStrings.xml><?xml version="1.0" encoding="utf-8"?>
<sst xmlns="http://schemas.openxmlformats.org/spreadsheetml/2006/main" count="206" uniqueCount="112">
  <si>
    <t>Field</t>
  </si>
  <si>
    <t>Value</t>
  </si>
  <si>
    <t>Note</t>
  </si>
  <si>
    <t>Desription: SCL and Inertia are weighted individually and then averaged to work out the average no of SP in a month that they are made available. This Avg % is multiplied by total no of SP in a month and the £/SP</t>
  </si>
  <si>
    <r>
      <t>W</t>
    </r>
    <r>
      <rPr>
        <vertAlign val="subscript"/>
        <sz val="11"/>
        <color theme="1"/>
        <rFont val="Calibri"/>
        <family val="2"/>
        <scheme val="minor"/>
      </rPr>
      <t>SCL</t>
    </r>
  </si>
  <si>
    <t>=(min(Actual SCL availability/Required SCL availability,1)) * actual SCL availability</t>
  </si>
  <si>
    <t>Required SCL %</t>
  </si>
  <si>
    <t>Fixed value for all</t>
  </si>
  <si>
    <r>
      <t>W</t>
    </r>
    <r>
      <rPr>
        <vertAlign val="subscript"/>
        <sz val="11"/>
        <color theme="1"/>
        <rFont val="Calibri"/>
        <family val="2"/>
        <scheme val="minor"/>
      </rPr>
      <t>inertia</t>
    </r>
  </si>
  <si>
    <t>=(min(Actual Inertia availability/Required Inertia availability,1)) * actual Inertia availability</t>
  </si>
  <si>
    <t>Required Inertia %</t>
  </si>
  <si>
    <t>Flex per provider</t>
  </si>
  <si>
    <r>
      <t>(W</t>
    </r>
    <r>
      <rPr>
        <vertAlign val="subscript"/>
        <sz val="11"/>
        <color theme="1"/>
        <rFont val="Calibri"/>
        <family val="2"/>
        <scheme val="minor"/>
      </rPr>
      <t>SCL</t>
    </r>
    <r>
      <rPr>
        <sz val="11"/>
        <color theme="1"/>
        <rFont val="Calibri"/>
        <family val="2"/>
        <scheme val="minor"/>
      </rPr>
      <t xml:space="preserve"> + W</t>
    </r>
    <r>
      <rPr>
        <vertAlign val="subscript"/>
        <sz val="11"/>
        <color theme="1"/>
        <rFont val="Calibri"/>
        <family val="2"/>
        <scheme val="minor"/>
      </rPr>
      <t>inertia</t>
    </r>
    <r>
      <rPr>
        <sz val="11"/>
        <color theme="1"/>
        <rFont val="Calibri"/>
        <family val="2"/>
        <scheme val="minor"/>
      </rPr>
      <t>) / 2 * £/SP * ΣSP</t>
    </r>
    <r>
      <rPr>
        <vertAlign val="subscript"/>
        <sz val="11"/>
        <color theme="1"/>
        <rFont val="Calibri"/>
        <family val="2"/>
        <scheme val="minor"/>
      </rPr>
      <t>mth</t>
    </r>
  </si>
  <si>
    <t>Over Deliver SCL</t>
  </si>
  <si>
    <t>Under deliver SCL</t>
  </si>
  <si>
    <t>ΣSPmth = total number of SPs in a month</t>
  </si>
  <si>
    <t>Over deliver Inertia</t>
  </si>
  <si>
    <t>Under deliver Inertia</t>
  </si>
  <si>
    <t>Capped at 100%</t>
  </si>
  <si>
    <t>Actual Availability</t>
  </si>
  <si>
    <t>Performance (Actual/required)</t>
  </si>
  <si>
    <t>Payment</t>
  </si>
  <si>
    <t>annual reconciliation to account for wind/solar difference over the year</t>
  </si>
  <si>
    <t>SCL</t>
  </si>
  <si>
    <t>Inertia</t>
  </si>
  <si>
    <t>Scenario</t>
  </si>
  <si>
    <t>SCL weighting</t>
  </si>
  <si>
    <t>Inertia Weighting</t>
  </si>
  <si>
    <t>Avg</t>
  </si>
  <si>
    <t>Over Deliver SCL/Over deliver Inertia</t>
  </si>
  <si>
    <t>Over Deliver SCL/Under deliver Inertia</t>
  </si>
  <si>
    <t>Under deliver SCL/Over deliver Inertia</t>
  </si>
  <si>
    <t>Under deliver SCL/Under deliver Inertia</t>
  </si>
  <si>
    <t>Description: As long as the baseline requirement is met, then payment is made for 100% of SPs in the month</t>
  </si>
  <si>
    <t>= ( min ( Actual SCL availability / Required SCL availability , 1 ) )</t>
  </si>
  <si>
    <t>= ( min ( Actual Inertia availability / Required Inertia availability , 1 ) )</t>
  </si>
  <si>
    <r>
      <t>= ( W</t>
    </r>
    <r>
      <rPr>
        <vertAlign val="subscript"/>
        <sz val="11"/>
        <color theme="1"/>
        <rFont val="Calibri"/>
        <family val="2"/>
        <scheme val="minor"/>
      </rPr>
      <t>SCL</t>
    </r>
    <r>
      <rPr>
        <sz val="11"/>
        <color theme="1"/>
        <rFont val="Calibri"/>
        <family val="2"/>
        <scheme val="minor"/>
      </rPr>
      <t xml:space="preserve"> + W</t>
    </r>
    <r>
      <rPr>
        <vertAlign val="subscript"/>
        <sz val="11"/>
        <color theme="1"/>
        <rFont val="Calibri"/>
        <family val="2"/>
        <scheme val="minor"/>
      </rPr>
      <t xml:space="preserve">inertia </t>
    </r>
    <r>
      <rPr>
        <sz val="11"/>
        <color theme="1"/>
        <rFont val="Calibri"/>
        <family val="2"/>
        <scheme val="minor"/>
      </rPr>
      <t>) / 2 * £/SP * ΣSP</t>
    </r>
    <r>
      <rPr>
        <vertAlign val="subscript"/>
        <sz val="11"/>
        <color theme="1"/>
        <rFont val="Calibri"/>
        <family val="2"/>
        <scheme val="minor"/>
      </rPr>
      <t>mth</t>
    </r>
  </si>
  <si>
    <t>What is the incentive to increase SCL/inertia availability once you have met the baseline</t>
  </si>
  <si>
    <t>Performance</t>
  </si>
  <si>
    <t>Description: As long as the baseline requirement is met, then payment is made for 100% of SPs in the month. Difference here is that under delivery of one can be offset by over delivery of the other</t>
  </si>
  <si>
    <t>= ( Actual SCL availability / Required SCL availability )</t>
  </si>
  <si>
    <t>= ( Actual Inertia availability / Required Inertia availability )</t>
  </si>
  <si>
    <r>
      <t>= min ( ( W</t>
    </r>
    <r>
      <rPr>
        <vertAlign val="subscript"/>
        <sz val="11"/>
        <color theme="1"/>
        <rFont val="Calibri"/>
        <family val="2"/>
        <scheme val="minor"/>
      </rPr>
      <t>SCL</t>
    </r>
    <r>
      <rPr>
        <sz val="11"/>
        <color theme="1"/>
        <rFont val="Calibri"/>
        <family val="2"/>
        <scheme val="minor"/>
      </rPr>
      <t xml:space="preserve"> + W</t>
    </r>
    <r>
      <rPr>
        <vertAlign val="subscript"/>
        <sz val="11"/>
        <color theme="1"/>
        <rFont val="Calibri"/>
        <family val="2"/>
        <scheme val="minor"/>
      </rPr>
      <t>inertia</t>
    </r>
    <r>
      <rPr>
        <sz val="11"/>
        <color theme="1"/>
        <rFont val="Calibri"/>
        <family val="2"/>
        <scheme val="minor"/>
      </rPr>
      <t>) / 2 , 1 ) * £/SP * ΣSP</t>
    </r>
    <r>
      <rPr>
        <vertAlign val="subscript"/>
        <sz val="11"/>
        <color theme="1"/>
        <rFont val="Calibri"/>
        <family val="2"/>
        <scheme val="minor"/>
      </rPr>
      <t>mth</t>
    </r>
  </si>
  <si>
    <t>Introduction</t>
  </si>
  <si>
    <t>This spreadsheet has been created to provide an illustration of how availability payments will be calculated for SCL and Inertia based on the Heads of Terms</t>
  </si>
  <si>
    <t>As part of the consultation on the draft contract terms which we will launch in October, the calculation will be shown as a set of formulae</t>
  </si>
  <si>
    <t>Providers will be able to feedback on the formulae which may then be updated before the terms are finalised ahead of the commercial tender</t>
  </si>
  <si>
    <t>We will be hosting a webinar following the publication of the draft contract terms, where we will provide an overview of this spreadsheet</t>
  </si>
  <si>
    <t>User guide</t>
  </si>
  <si>
    <t>Cells highlighted in yellow (Inertia Availability %  in C3 , £/SP in C4 and number of SP/month each service is made available - rows 9 &amp; 16) can be amended to create different scenarios.
NOTE: The values currently entered are purely illiustrative and should not be taken as a guide on what to submit in the tender.</t>
  </si>
  <si>
    <t>All other cells contain formula that can be viewed to understand the payment calculation</t>
  </si>
  <si>
    <t>Availability outturn and payment will be calculated separately for SCL (Blue) and inertia (Orange), though paid as a single amount (Row 27)</t>
  </si>
  <si>
    <t>Where there is a rebate for a given month (Row 25), this will reduce any payments due to providers in the current and future months</t>
  </si>
  <si>
    <t>Calculation methodology</t>
  </si>
  <si>
    <t>For the settlement periods where SCL is made available (row 9),  50% of the contracted availability price (C4) will be payable for these periods (row 12)</t>
  </si>
  <si>
    <t>Similarly for the settlement periods where inertia is made available (row 16) payment will be made for these (row 19)</t>
  </si>
  <si>
    <t>Where the proportion of availabilty in a given month(rows 10 and 17) is below the required availabilty % for SCL or inertia(C2 and C3), then a rebate will be applied individually (row 13 and 20)</t>
  </si>
  <si>
    <t>The net values of each component will be added together (row 23) to determine the amount due to the provider or as a rebate.</t>
  </si>
  <si>
    <t>Where there is a payment due to the provider, this will be offset against any outstanding rebate carried forward from previous months</t>
  </si>
  <si>
    <t>Where there is a rebate amount, this will be carried forward against future months payments</t>
  </si>
  <si>
    <t>Flexible per provider</t>
  </si>
  <si>
    <t>Price</t>
  </si>
  <si>
    <t>£/SP</t>
  </si>
  <si>
    <t>Date</t>
  </si>
  <si>
    <t>Total no of SP</t>
  </si>
  <si>
    <t>SCL Avail SP</t>
  </si>
  <si>
    <t>SCL Avail %</t>
  </si>
  <si>
    <t>SCL payment</t>
  </si>
  <si>
    <t>SCL rebate</t>
  </si>
  <si>
    <t xml:space="preserve">Rebate where SCL availabilty is &lt;90%. </t>
  </si>
  <si>
    <t>SCL Nett</t>
  </si>
  <si>
    <t>Nett amount due for SCL</t>
  </si>
  <si>
    <t>Inertia Avail SP</t>
  </si>
  <si>
    <t>Inertia Avail %</t>
  </si>
  <si>
    <t>Inertia Payment</t>
  </si>
  <si>
    <t>Inertia Rebate</t>
  </si>
  <si>
    <t>Rebate where inertia availabilty outurn is less than tendered value in C3</t>
  </si>
  <si>
    <t>Inertia Nett</t>
  </si>
  <si>
    <t>Nett amout due for Inertia</t>
  </si>
  <si>
    <t>Monthly Total (£)</t>
  </si>
  <si>
    <t>Sum of the SCL and Inertia Nett amounts</t>
  </si>
  <si>
    <t>Rebate carried forward</t>
  </si>
  <si>
    <t>Rebates carried forward are offset against future amounts due</t>
  </si>
  <si>
    <t>Monthly Settlement Amount (£)</t>
  </si>
  <si>
    <t>Amount payable monthly by NGESO, with maximum exposure to providers of £0 except in final month</t>
  </si>
  <si>
    <t>A) If inertia availabilty &gt; target then rebate is 50</t>
  </si>
  <si>
    <t>B) If SCL availabilty &gt; target then rebate is 50</t>
  </si>
  <si>
    <t>Total rebate = A) + B)</t>
  </si>
  <si>
    <t>Annual Performance</t>
  </si>
  <si>
    <t>A) If inertia availabilty &lt; target then rebate is -100</t>
  </si>
  <si>
    <t>B) If SCL availabilty &lt; target then rebate is -100</t>
  </si>
  <si>
    <t>Monthly Payment</t>
  </si>
  <si>
    <t>Inertia rebate</t>
  </si>
  <si>
    <t>If inertia availability is &gt; then target then rebate is Price/2</t>
  </si>
  <si>
    <t>Weighting</t>
  </si>
  <si>
    <t>If inertia availability is &lt; then target then rebate is -Price</t>
  </si>
  <si>
    <t>How did you perform against the base requirement</t>
  </si>
  <si>
    <t>If SCL availability is &gt; then target then rebate is Price/2</t>
  </si>
  <si>
    <t>We weight the actual delivery by the performance score</t>
  </si>
  <si>
    <t>If SCL availability is &lt; then target then rebate is -Price</t>
  </si>
  <si>
    <t>Total Rebate = Inertia + SCL</t>
  </si>
  <si>
    <t>Avg of the 2</t>
  </si>
  <si>
    <t>£</t>
  </si>
  <si>
    <t>Exceed</t>
  </si>
  <si>
    <t>Uncapped</t>
  </si>
  <si>
    <t>Total no of Settlement Periods in a month</t>
  </si>
  <si>
    <t>Total no of Settlement Periods in a given month SCL is made available</t>
  </si>
  <si>
    <t>No of Settlement Periods that SCL is made available/total no of Settlement Periods in a month</t>
  </si>
  <si>
    <t>No of Settlement Periods that SCL is made available * £/Settlement Periods / 2</t>
  </si>
  <si>
    <t>Total no of Settlement Periods in a given month Inertia is made available</t>
  </si>
  <si>
    <t>No of Settlement Periods that Inertia is made available/total no of Settlement Periods in a month</t>
  </si>
  <si>
    <t>No of Settlement Periods that Inertia is made available * £/Settlement Periods /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</si>
</sst>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0.00000000000000%"/>
    <numFmt numFmtId="167" formatCode="#,##0.00_ ;[Red]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vertAlign val="subscript"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4B08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3">
    <xf numFmtId="0" fontId="0" fillId="0" borderId="0" xfId="0"/>
    <xf numFmtId="0" fontId="0" fillId="0" borderId="1" xfId="0" applyBorder="1"/>
    <xf numFmtId="9" fontId="0" fillId="0" borderId="0" xfId="2" applyFont="1"/>
    <xf numFmtId="0" fontId="0" fillId="0" borderId="4" xfId="0" applyBorder="1"/>
    <xf numFmtId="0" fontId="0" fillId="0" borderId="5" xfId="0" applyBorder="1"/>
    <xf numFmtId="9" fontId="0" fillId="0" borderId="0" xfId="0" applyNumberForma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0" xfId="0" applyAlignment="1"/>
    <xf numFmtId="9" fontId="0" fillId="0" borderId="4" xfId="2" applyFont="1" applyBorder="1"/>
    <xf numFmtId="9" fontId="0" fillId="0" borderId="5" xfId="2" applyFont="1" applyBorder="1"/>
    <xf numFmtId="9" fontId="0" fillId="0" borderId="7" xfId="2" applyFont="1" applyBorder="1"/>
    <xf numFmtId="165" fontId="0" fillId="0" borderId="5" xfId="2" applyNumberFormat="1" applyFont="1" applyBorder="1"/>
    <xf numFmtId="0" fontId="0" fillId="0" borderId="1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9" fontId="0" fillId="0" borderId="9" xfId="2" applyFont="1" applyBorder="1" applyAlignment="1">
      <alignment horizontal="center"/>
    </xf>
    <xf numFmtId="165" fontId="0" fillId="0" borderId="10" xfId="2" applyNumberFormat="1" applyFont="1" applyBorder="1"/>
    <xf numFmtId="9" fontId="0" fillId="0" borderId="10" xfId="2" applyFont="1" applyBorder="1"/>
    <xf numFmtId="165" fontId="0" fillId="2" borderId="5" xfId="0" applyNumberFormat="1" applyFill="1" applyBorder="1"/>
    <xf numFmtId="10" fontId="0" fillId="0" borderId="0" xfId="2" applyNumberFormat="1" applyFont="1"/>
    <xf numFmtId="9" fontId="0" fillId="0" borderId="10" xfId="2" applyNumberFormat="1" applyFont="1" applyBorder="1"/>
    <xf numFmtId="0" fontId="0" fillId="0" borderId="0" xfId="0" quotePrefix="1"/>
    <xf numFmtId="10" fontId="0" fillId="0" borderId="10" xfId="2" applyNumberFormat="1" applyFont="1" applyBorder="1"/>
    <xf numFmtId="0" fontId="0" fillId="0" borderId="0" xfId="0" applyBorder="1" applyAlignment="1">
      <alignment horizontal="center"/>
    </xf>
    <xf numFmtId="9" fontId="0" fillId="0" borderId="4" xfId="2" applyFont="1" applyFill="1" applyBorder="1"/>
    <xf numFmtId="9" fontId="0" fillId="0" borderId="10" xfId="2" applyNumberFormat="1" applyFont="1" applyFill="1" applyBorder="1"/>
    <xf numFmtId="9" fontId="0" fillId="0" borderId="5" xfId="2" applyFont="1" applyFill="1" applyBorder="1"/>
    <xf numFmtId="165" fontId="0" fillId="0" borderId="5" xfId="2" applyNumberFormat="1" applyFont="1" applyFill="1" applyBorder="1"/>
    <xf numFmtId="9" fontId="0" fillId="3" borderId="0" xfId="0" applyNumberFormat="1" applyFill="1"/>
    <xf numFmtId="14" fontId="6" fillId="4" borderId="0" xfId="0" applyNumberFormat="1" applyFont="1" applyFill="1"/>
    <xf numFmtId="0" fontId="2" fillId="0" borderId="12" xfId="0" applyFont="1" applyBorder="1"/>
    <xf numFmtId="0" fontId="2" fillId="0" borderId="9" xfId="0" applyFont="1" applyBorder="1"/>
    <xf numFmtId="0" fontId="0" fillId="0" borderId="7" xfId="0" applyBorder="1"/>
    <xf numFmtId="14" fontId="2" fillId="0" borderId="8" xfId="0" applyNumberFormat="1" applyFont="1" applyBorder="1"/>
    <xf numFmtId="14" fontId="2" fillId="0" borderId="3" xfId="0" applyNumberFormat="1" applyFont="1" applyBorder="1"/>
    <xf numFmtId="0" fontId="0" fillId="0" borderId="0" xfId="0" applyAlignment="1">
      <alignment horizontal="left" indent="1"/>
    </xf>
    <xf numFmtId="166" fontId="0" fillId="0" borderId="0" xfId="0" applyNumberFormat="1"/>
    <xf numFmtId="0" fontId="0" fillId="0" borderId="0" xfId="0" applyBorder="1"/>
    <xf numFmtId="0" fontId="0" fillId="0" borderId="8" xfId="0" applyBorder="1"/>
    <xf numFmtId="0" fontId="0" fillId="0" borderId="3" xfId="0" applyBorder="1"/>
    <xf numFmtId="9" fontId="0" fillId="0" borderId="0" xfId="2" applyFont="1" applyBorder="1"/>
    <xf numFmtId="9" fontId="0" fillId="0" borderId="1" xfId="2" applyFont="1" applyBorder="1"/>
    <xf numFmtId="0" fontId="0" fillId="0" borderId="5" xfId="0" applyBorder="1" applyAlignment="1">
      <alignment horizontal="left" indent="1"/>
    </xf>
    <xf numFmtId="0" fontId="2" fillId="0" borderId="11" xfId="0" applyFont="1" applyBorder="1" applyAlignment="1">
      <alignment horizontal="left" indent="1"/>
    </xf>
    <xf numFmtId="9" fontId="2" fillId="0" borderId="14" xfId="0" applyNumberFormat="1" applyFont="1" applyBorder="1"/>
    <xf numFmtId="9" fontId="2" fillId="0" borderId="15" xfId="0" applyNumberFormat="1" applyFont="1" applyBorder="1"/>
    <xf numFmtId="9" fontId="2" fillId="0" borderId="1" xfId="0" applyNumberFormat="1" applyFont="1" applyBorder="1"/>
    <xf numFmtId="9" fontId="2" fillId="0" borderId="7" xfId="0" applyNumberFormat="1" applyFont="1" applyBorder="1"/>
    <xf numFmtId="9" fontId="0" fillId="0" borderId="0" xfId="0" applyNumberFormat="1" applyBorder="1"/>
    <xf numFmtId="9" fontId="2" fillId="2" borderId="14" xfId="0" applyNumberFormat="1" applyFont="1" applyFill="1" applyBorder="1"/>
    <xf numFmtId="165" fontId="0" fillId="0" borderId="0" xfId="2" applyNumberFormat="1" applyFont="1" applyBorder="1"/>
    <xf numFmtId="10" fontId="0" fillId="0" borderId="0" xfId="2" applyNumberFormat="1" applyFont="1" applyBorder="1"/>
    <xf numFmtId="10" fontId="2" fillId="0" borderId="14" xfId="2" applyNumberFormat="1" applyFont="1" applyBorder="1"/>
    <xf numFmtId="10" fontId="2" fillId="0" borderId="15" xfId="2" applyNumberFormat="1" applyFont="1" applyBorder="1"/>
    <xf numFmtId="0" fontId="2" fillId="0" borderId="0" xfId="0" applyFont="1" applyBorder="1" applyAlignment="1">
      <alignment horizontal="left" indent="1"/>
    </xf>
    <xf numFmtId="10" fontId="2" fillId="0" borderId="0" xfId="2" applyNumberFormat="1" applyFont="1" applyBorder="1"/>
    <xf numFmtId="44" fontId="2" fillId="0" borderId="0" xfId="1" applyFont="1" applyBorder="1"/>
    <xf numFmtId="0" fontId="2" fillId="0" borderId="1" xfId="0" applyFont="1" applyBorder="1" applyAlignment="1">
      <alignment horizontal="left" indent="1"/>
    </xf>
    <xf numFmtId="44" fontId="2" fillId="2" borderId="1" xfId="1" applyFont="1" applyFill="1" applyBorder="1"/>
    <xf numFmtId="44" fontId="2" fillId="0" borderId="1" xfId="1" applyFont="1" applyBorder="1"/>
    <xf numFmtId="44" fontId="2" fillId="0" borderId="7" xfId="1" applyFont="1" applyBorder="1"/>
    <xf numFmtId="44" fontId="0" fillId="0" borderId="1" xfId="1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44" fontId="7" fillId="5" borderId="0" xfId="1" applyFont="1" applyFill="1" applyBorder="1"/>
    <xf numFmtId="0" fontId="8" fillId="0" borderId="15" xfId="0" applyFont="1" applyBorder="1"/>
    <xf numFmtId="0" fontId="9" fillId="0" borderId="5" xfId="0" applyFont="1" applyBorder="1"/>
    <xf numFmtId="0" fontId="9" fillId="0" borderId="7" xfId="0" applyFont="1" applyBorder="1"/>
    <xf numFmtId="44" fontId="9" fillId="0" borderId="0" xfId="1" applyFont="1" applyBorder="1"/>
    <xf numFmtId="0" fontId="8" fillId="9" borderId="2" xfId="0" applyFont="1" applyFill="1" applyBorder="1"/>
    <xf numFmtId="0" fontId="9" fillId="0" borderId="0" xfId="0" applyFont="1"/>
    <xf numFmtId="0" fontId="9" fillId="6" borderId="2" xfId="0" applyFont="1" applyFill="1" applyBorder="1"/>
    <xf numFmtId="0" fontId="8" fillId="0" borderId="0" xfId="0" applyFont="1" applyFill="1" applyBorder="1"/>
    <xf numFmtId="0" fontId="8" fillId="8" borderId="13" xfId="0" applyFont="1" applyFill="1" applyBorder="1"/>
    <xf numFmtId="14" fontId="8" fillId="9" borderId="2" xfId="0" applyNumberFormat="1" applyFont="1" applyFill="1" applyBorder="1"/>
    <xf numFmtId="14" fontId="8" fillId="9" borderId="8" xfId="0" applyNumberFormat="1" applyFont="1" applyFill="1" applyBorder="1"/>
    <xf numFmtId="14" fontId="8" fillId="9" borderId="3" xfId="0" applyNumberFormat="1" applyFont="1" applyFill="1" applyBorder="1"/>
    <xf numFmtId="0" fontId="10" fillId="0" borderId="0" xfId="0" applyFont="1"/>
    <xf numFmtId="0" fontId="9" fillId="9" borderId="6" xfId="0" applyFont="1" applyFill="1" applyBorder="1"/>
    <xf numFmtId="0" fontId="9" fillId="9" borderId="1" xfId="0" applyFont="1" applyFill="1" applyBorder="1"/>
    <xf numFmtId="0" fontId="9" fillId="9" borderId="7" xfId="0" applyFont="1" applyFill="1" applyBorder="1"/>
    <xf numFmtId="0" fontId="9" fillId="2" borderId="2" xfId="0" applyFont="1" applyFill="1" applyBorder="1"/>
    <xf numFmtId="0" fontId="9" fillId="2" borderId="8" xfId="0" applyFont="1" applyFill="1" applyBorder="1"/>
    <xf numFmtId="10" fontId="9" fillId="6" borderId="6" xfId="2" applyNumberFormat="1" applyFont="1" applyFill="1" applyBorder="1"/>
    <xf numFmtId="10" fontId="9" fillId="6" borderId="1" xfId="2" applyNumberFormat="1" applyFont="1" applyFill="1" applyBorder="1"/>
    <xf numFmtId="10" fontId="9" fillId="6" borderId="7" xfId="2" applyNumberFormat="1" applyFont="1" applyFill="1" applyBorder="1"/>
    <xf numFmtId="167" fontId="9" fillId="6" borderId="2" xfId="0" applyNumberFormat="1" applyFont="1" applyFill="1" applyBorder="1"/>
    <xf numFmtId="167" fontId="9" fillId="6" borderId="8" xfId="0" applyNumberFormat="1" applyFont="1" applyFill="1" applyBorder="1"/>
    <xf numFmtId="167" fontId="9" fillId="6" borderId="3" xfId="0" applyNumberFormat="1" applyFont="1" applyFill="1" applyBorder="1"/>
    <xf numFmtId="167" fontId="9" fillId="6" borderId="4" xfId="1" applyNumberFormat="1" applyFont="1" applyFill="1" applyBorder="1"/>
    <xf numFmtId="167" fontId="9" fillId="6" borderId="0" xfId="1" applyNumberFormat="1" applyFont="1" applyFill="1" applyBorder="1"/>
    <xf numFmtId="167" fontId="9" fillId="6" borderId="5" xfId="1" applyNumberFormat="1" applyFont="1" applyFill="1" applyBorder="1"/>
    <xf numFmtId="167" fontId="9" fillId="6" borderId="13" xfId="0" applyNumberFormat="1" applyFont="1" applyFill="1" applyBorder="1"/>
    <xf numFmtId="167" fontId="9" fillId="6" borderId="14" xfId="0" applyNumberFormat="1" applyFont="1" applyFill="1" applyBorder="1"/>
    <xf numFmtId="167" fontId="9" fillId="6" borderId="15" xfId="0" applyNumberFormat="1" applyFont="1" applyFill="1" applyBorder="1"/>
    <xf numFmtId="167" fontId="9" fillId="0" borderId="0" xfId="0" applyNumberFormat="1" applyFont="1"/>
    <xf numFmtId="164" fontId="9" fillId="0" borderId="0" xfId="0" applyNumberFormat="1" applyFont="1" applyBorder="1"/>
    <xf numFmtId="10" fontId="9" fillId="7" borderId="6" xfId="2" applyNumberFormat="1" applyFont="1" applyFill="1" applyBorder="1"/>
    <xf numFmtId="10" fontId="9" fillId="7" borderId="1" xfId="2" applyNumberFormat="1" applyFont="1" applyFill="1" applyBorder="1"/>
    <xf numFmtId="10" fontId="9" fillId="7" borderId="7" xfId="2" applyNumberFormat="1" applyFont="1" applyFill="1" applyBorder="1"/>
    <xf numFmtId="167" fontId="9" fillId="7" borderId="2" xfId="0" applyNumberFormat="1" applyFont="1" applyFill="1" applyBorder="1"/>
    <xf numFmtId="167" fontId="9" fillId="7" borderId="8" xfId="0" applyNumberFormat="1" applyFont="1" applyFill="1" applyBorder="1"/>
    <xf numFmtId="167" fontId="9" fillId="7" borderId="3" xfId="0" applyNumberFormat="1" applyFont="1" applyFill="1" applyBorder="1"/>
    <xf numFmtId="167" fontId="9" fillId="7" borderId="4" xfId="1" applyNumberFormat="1" applyFont="1" applyFill="1" applyBorder="1"/>
    <xf numFmtId="167" fontId="9" fillId="7" borderId="0" xfId="1" applyNumberFormat="1" applyFont="1" applyFill="1" applyBorder="1"/>
    <xf numFmtId="167" fontId="9" fillId="7" borderId="5" xfId="1" applyNumberFormat="1" applyFont="1" applyFill="1" applyBorder="1"/>
    <xf numFmtId="167" fontId="9" fillId="7" borderId="13" xfId="0" applyNumberFormat="1" applyFont="1" applyFill="1" applyBorder="1"/>
    <xf numFmtId="167" fontId="9" fillId="7" borderId="14" xfId="0" applyNumberFormat="1" applyFont="1" applyFill="1" applyBorder="1"/>
    <xf numFmtId="167" fontId="9" fillId="7" borderId="15" xfId="0" applyNumberFormat="1" applyFont="1" applyFill="1" applyBorder="1"/>
    <xf numFmtId="167" fontId="9" fillId="8" borderId="13" xfId="0" applyNumberFormat="1" applyFont="1" applyFill="1" applyBorder="1"/>
    <xf numFmtId="167" fontId="9" fillId="8" borderId="14" xfId="0" applyNumberFormat="1" applyFont="1" applyFill="1" applyBorder="1"/>
    <xf numFmtId="167" fontId="9" fillId="0" borderId="16" xfId="0" applyNumberFormat="1" applyFont="1" applyBorder="1"/>
    <xf numFmtId="43" fontId="9" fillId="0" borderId="0" xfId="0" applyNumberFormat="1" applyFont="1"/>
    <xf numFmtId="0" fontId="8" fillId="0" borderId="13" xfId="0" applyFont="1" applyBorder="1"/>
    <xf numFmtId="0" fontId="9" fillId="0" borderId="0" xfId="0" applyFont="1" applyAlignment="1"/>
    <xf numFmtId="0" fontId="9" fillId="0" borderId="0" xfId="0" applyFont="1" applyBorder="1"/>
    <xf numFmtId="0" fontId="8" fillId="9" borderId="12" xfId="0" applyFont="1" applyFill="1" applyBorder="1"/>
    <xf numFmtId="0" fontId="8" fillId="9" borderId="9" xfId="0" applyFont="1" applyFill="1" applyBorder="1"/>
    <xf numFmtId="0" fontId="9" fillId="0" borderId="0" xfId="0" applyFont="1" applyFill="1" applyBorder="1"/>
    <xf numFmtId="0" fontId="8" fillId="6" borderId="12" xfId="0" applyFont="1" applyFill="1" applyBorder="1"/>
    <xf numFmtId="0" fontId="8" fillId="6" borderId="9" xfId="0" applyFont="1" applyFill="1" applyBorder="1"/>
    <xf numFmtId="0" fontId="8" fillId="6" borderId="10" xfId="0" applyFont="1" applyFill="1" applyBorder="1"/>
    <xf numFmtId="0" fontId="8" fillId="7" borderId="12" xfId="0" applyFont="1" applyFill="1" applyBorder="1"/>
    <xf numFmtId="0" fontId="8" fillId="7" borderId="9" xfId="0" applyFont="1" applyFill="1" applyBorder="1"/>
    <xf numFmtId="0" fontId="8" fillId="7" borderId="10" xfId="0" applyFont="1" applyFill="1" applyBorder="1"/>
    <xf numFmtId="0" fontId="8" fillId="8" borderId="11" xfId="0" applyFont="1" applyFill="1" applyBorder="1"/>
    <xf numFmtId="0" fontId="9" fillId="6" borderId="6" xfId="0" applyFont="1" applyFill="1" applyBorder="1"/>
    <xf numFmtId="0" fontId="9" fillId="6" borderId="4" xfId="0" applyFont="1" applyFill="1" applyBorder="1"/>
    <xf numFmtId="0" fontId="9" fillId="7" borderId="2" xfId="0" applyFont="1" applyFill="1" applyBorder="1"/>
    <xf numFmtId="0" fontId="9" fillId="7" borderId="6" xfId="0" applyFont="1" applyFill="1" applyBorder="1"/>
    <xf numFmtId="0" fontId="9" fillId="7" borderId="4" xfId="0" applyFont="1" applyFill="1" applyBorder="1"/>
    <xf numFmtId="1" fontId="9" fillId="2" borderId="2" xfId="0" applyNumberFormat="1" applyFont="1" applyFill="1" applyBorder="1"/>
    <xf numFmtId="1" fontId="9" fillId="2" borderId="8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" fontId="9" fillId="0" borderId="0" xfId="0" applyNumberFormat="1" applyFont="1"/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9" fillId="0" borderId="14" xfId="0" applyFont="1" applyBorder="1"/>
    <xf numFmtId="0" fontId="8" fillId="0" borderId="11" xfId="0" applyFont="1" applyBorder="1"/>
    <xf numFmtId="9" fontId="9" fillId="0" borderId="10" xfId="0" applyNumberFormat="1" applyFont="1" applyBorder="1"/>
    <xf numFmtId="9" fontId="9" fillId="2" borderId="10" xfId="0" applyNumberFormat="1" applyFont="1" applyFill="1" applyBorder="1"/>
    <xf numFmtId="44" fontId="9" fillId="2" borderId="9" xfId="1" applyFont="1" applyFill="1" applyBorder="1"/>
    <xf numFmtId="0" fontId="9" fillId="0" borderId="10" xfId="0" applyFont="1" applyBorder="1"/>
    <xf numFmtId="0" fontId="9" fillId="0" borderId="9" xfId="0" applyFont="1" applyBorder="1"/>
    <xf numFmtId="43" fontId="9" fillId="10" borderId="13" xfId="0" applyNumberFormat="1" applyFont="1" applyFill="1" applyBorder="1"/>
    <xf numFmtId="43" fontId="9" fillId="10" borderId="14" xfId="0" applyNumberFormat="1" applyFont="1" applyFill="1" applyBorder="1"/>
    <xf numFmtId="43" fontId="9" fillId="10" borderId="15" xfId="0" applyNumberFormat="1" applyFont="1" applyFill="1" applyBorder="1"/>
    <xf numFmtId="0" fontId="9" fillId="10" borderId="13" xfId="0" applyFont="1" applyFill="1" applyBorder="1"/>
    <xf numFmtId="43" fontId="9" fillId="0" borderId="14" xfId="3" applyFont="1" applyBorder="1"/>
    <xf numFmtId="43" fontId="9" fillId="0" borderId="15" xfId="3" applyFont="1" applyBorder="1"/>
    <xf numFmtId="0" fontId="9" fillId="0" borderId="13" xfId="0" applyFont="1" applyBorder="1"/>
    <xf numFmtId="43" fontId="9" fillId="0" borderId="13" xfId="3" applyFont="1" applyBorder="1"/>
    <xf numFmtId="0" fontId="9" fillId="2" borderId="3" xfId="0" applyFont="1" applyFill="1" applyBorder="1"/>
    <xf numFmtId="1" fontId="9" fillId="2" borderId="3" xfId="0" applyNumberFormat="1" applyFont="1" applyFill="1" applyBorder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12"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horat(ESO), Haarith" id="{ACF32986-EBF3-4B76-8B2D-0BDCA92BA674}" userId="Haarith.Dhorat@uk.nationalgrid.com" providerId="PeoplePicker"/>
  <person displayName="Dhorat(ESO), Haarith" id="{EE0FA4E1-B846-4F26-AF84-6725A8CBA5D5}" userId="S::haarith.dhorat@uk.nationalgrid.com::0cd168d0-143e-4c03-83f3-99dd3e4257b3" providerId="AD"/>
  <person displayName="Baloch (ESO), Shurooque" id="{3BE3132A-5F43-455B-830C-C7A1141C814B}" userId="S::shurooque.baloch@uk.nationalgrid.com::f05249a4-2078-4b1a-8505-a187dcab1683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7" dT="2020-08-03T15:00:43.59" personId="{3BE3132A-5F43-455B-830C-C7A1141C814B}" id="{4F0886B5-4C7E-40EA-B208-16E25C9A44C5}">
    <text>@Dhorat(ESO), Haarith sorry for a silly question. how are these numbers calculated? are they based on chart 2?</text>
    <mentions>
      <mention mentionpersonId="{ACF32986-EBF3-4B76-8B2D-0BDCA92BA674}" mentionId="{8AF64FE9-DD25-4824-920C-3A2EE37D7089}" startIndex="0" length="21"/>
    </mentions>
  </threadedComment>
  <threadedComment ref="F17" dT="2020-08-03T15:06:58.09" personId="{EE0FA4E1-B846-4F26-AF84-6725A8CBA5D5}" id="{33C1ED39-E388-4EFD-B269-379EF0EFA83C}" parentId="{4F0886B5-4C7E-40EA-B208-16E25C9A44C5}">
    <text>No such thing as a silly question.
F10 is calculated by dividing B10 (what the inertia availabilty actually was in a given period) by B3 (what they submitted in the tender.) The same approach applies for Column E for SCL. 
Column G is then an average of E and F.</text>
  </threadedComment>
  <threadedComment ref="F17" dT="2020-08-03T15:10:17.46" personId="{EE0FA4E1-B846-4F26-AF84-6725A8CBA5D5}" id="{79F85CBE-66D5-4319-99CE-848DD0A091DE}" parentId="{4F0886B5-4C7E-40EA-B208-16E25C9A44C5}">
    <text>the figures in yellow are made up for this example and can be changed around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17" dT="2020-08-03T15:00:43.59" personId="{3BE3132A-5F43-455B-830C-C7A1141C814B}" id="{4F0886B5-4C7E-40EB-B208-16E25C9A44C5}">
    <text>@Dhorat(ESO), Haarith sorry for a silly question. how are these numbers calculated? are they based on chart 2?</text>
    <mentions>
      <mention mentionpersonId="{ACF32986-EBF3-4B76-8B2D-0BDCA92BA674}" mentionId="{7E663210-5A18-4C7B-8AAF-2C57F84A82A3}" startIndex="0" length="21"/>
    </mentions>
  </threadedComment>
  <threadedComment ref="F17" dT="2020-08-03T15:06:58.09" personId="{EE0FA4E1-B846-4F26-AF84-6725A8CBA5D5}" id="{33C1ED39-E388-4EFE-B269-379EF0EFA83C}" parentId="{4F0886B5-4C7E-40EB-B208-16E25C9A44C5}">
    <text>No such thing as a silly question.
F10 is calculated by dividing B10 (what the inertia availabilty actually was in a given period) by B3 (what they submitted in the tender.) The same approach applies for Column E for SCL. 
Column G is then an average of E and F.</text>
  </threadedComment>
  <threadedComment ref="F17" dT="2020-08-03T15:10:17.46" personId="{EE0FA4E1-B846-4F26-AF84-6725A8CBA5D5}" id="{33C1ED39-E388-4EFF-B269-379EF0EFA83C}" parentId="{4F0886B5-4C7E-40EB-B208-16E25C9A44C5}">
    <text>the figures in yellow are made up for this example and can be changed around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F17" dT="2020-08-03T15:00:43.59" personId="{3BE3132A-5F43-455B-830C-C7A1141C814B}" id="{4F0886B5-4C7E-40EC-B208-16E25C9A44C5}">
    <text>@Dhorat(ESO), Haarith sorry for a silly question. how are these numbers calculated? are they based on chart 2?</text>
    <mentions>
      <mention mentionpersonId="{ACF32986-EBF3-4B76-8B2D-0BDCA92BA674}" mentionId="{A58F7D12-15EB-4086-ADAC-51B98AA1DBE2}" startIndex="0" length="21"/>
    </mentions>
  </threadedComment>
  <threadedComment ref="F17" dT="2020-08-03T15:06:58.09" personId="{EE0FA4E1-B846-4F26-AF84-6725A8CBA5D5}" id="{33C1ED39-E388-4F00-B269-379EF0EFA83C}" parentId="{4F0886B5-4C7E-40EC-B208-16E25C9A44C5}">
    <text>No such thing as a silly question.
F10 is calculated by dividing B10 (what the inertia availabilty actually was in a given period) by B3 (what they submitted in the tender.) The same approach applies for Column E for SCL. 
Column G is then an average of E and F.</text>
  </threadedComment>
  <threadedComment ref="F17" dT="2020-08-03T15:10:17.46" personId="{EE0FA4E1-B846-4F26-AF84-6725A8CBA5D5}" id="{33C1ED39-E388-4F01-B269-379EF0EFA83C}" parentId="{4F0886B5-4C7E-40EC-B208-16E25C9A44C5}">
    <text>the figures in yellow are made up for this example and can be changed around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F7FDD-6BC2-41F4-904D-577EADB2B704}">
  <dimension ref="A1:K56"/>
  <sheetViews>
    <sheetView zoomScale="81" workbookViewId="0">
      <selection sqref="A1:XFD1048576"/>
    </sheetView>
  </sheetViews>
  <sheetFormatPr defaultRowHeight="15.05" x14ac:dyDescent="0.3"/>
  <cols>
    <col min="1" max="1" width="17.88671875" bestFit="1" customWidth="1"/>
    <col min="2" max="2" width="6.88671875" bestFit="1" customWidth="1"/>
    <col min="3" max="3" width="31.33203125" bestFit="1" customWidth="1"/>
    <col min="4" max="4" width="7.33203125" customWidth="1"/>
    <col min="5" max="5" width="10.6640625" customWidth="1"/>
    <col min="6" max="6" width="13.33203125" customWidth="1"/>
    <col min="7" max="7" width="20.33203125" bestFit="1" customWidth="1"/>
    <col min="8" max="8" width="15" bestFit="1" customWidth="1"/>
    <col min="9" max="9" width="7" bestFit="1" customWidth="1"/>
    <col min="11" max="11" width="75.109375" style="2" bestFit="1" customWidth="1"/>
  </cols>
  <sheetData>
    <row r="1" spans="1:11" ht="16.3" x14ac:dyDescent="0.35">
      <c r="A1" s="8" t="s">
        <v>0</v>
      </c>
      <c r="B1" s="8" t="s">
        <v>1</v>
      </c>
      <c r="C1" s="8" t="s">
        <v>2</v>
      </c>
      <c r="D1" s="146" t="s">
        <v>3</v>
      </c>
      <c r="E1" s="146"/>
      <c r="F1" s="146"/>
      <c r="G1" s="146"/>
      <c r="H1" s="146"/>
      <c r="J1" t="s">
        <v>4</v>
      </c>
      <c r="K1" s="22" t="s">
        <v>5</v>
      </c>
    </row>
    <row r="2" spans="1:11" ht="16.3" x14ac:dyDescent="0.35">
      <c r="A2" t="s">
        <v>6</v>
      </c>
      <c r="B2" s="5">
        <v>0.9</v>
      </c>
      <c r="C2" t="s">
        <v>7</v>
      </c>
      <c r="D2" s="146"/>
      <c r="E2" s="146"/>
      <c r="F2" s="146"/>
      <c r="G2" s="146"/>
      <c r="H2" s="146"/>
      <c r="J2" t="s">
        <v>8</v>
      </c>
      <c r="K2" s="22" t="s">
        <v>9</v>
      </c>
    </row>
    <row r="3" spans="1:11" x14ac:dyDescent="0.3">
      <c r="A3" t="s">
        <v>10</v>
      </c>
      <c r="B3" s="5">
        <v>0.6</v>
      </c>
      <c r="C3" t="s">
        <v>11</v>
      </c>
      <c r="D3" s="146"/>
      <c r="E3" s="146"/>
      <c r="F3" s="146"/>
      <c r="G3" s="146"/>
      <c r="H3" s="146"/>
      <c r="K3"/>
    </row>
    <row r="4" spans="1:11" ht="16.3" x14ac:dyDescent="0.35">
      <c r="B4" s="5"/>
      <c r="G4" s="9"/>
      <c r="K4" t="s">
        <v>12</v>
      </c>
    </row>
    <row r="5" spans="1:11" x14ac:dyDescent="0.3">
      <c r="A5" t="s">
        <v>13</v>
      </c>
      <c r="G5" s="2"/>
      <c r="K5"/>
    </row>
    <row r="6" spans="1:11" x14ac:dyDescent="0.3">
      <c r="A6" t="s">
        <v>14</v>
      </c>
      <c r="G6" s="2"/>
      <c r="K6" t="s">
        <v>15</v>
      </c>
    </row>
    <row r="7" spans="1:11" x14ac:dyDescent="0.3">
      <c r="A7" t="s">
        <v>16</v>
      </c>
      <c r="G7" s="2"/>
    </row>
    <row r="8" spans="1:11" x14ac:dyDescent="0.3">
      <c r="A8" t="s">
        <v>17</v>
      </c>
      <c r="G8" s="2"/>
    </row>
    <row r="9" spans="1:11" x14ac:dyDescent="0.3">
      <c r="E9" s="37"/>
      <c r="G9" s="2"/>
    </row>
    <row r="10" spans="1:11" x14ac:dyDescent="0.3">
      <c r="E10" s="142" t="s">
        <v>18</v>
      </c>
      <c r="F10" s="142"/>
      <c r="G10" s="2"/>
    </row>
    <row r="11" spans="1:11" x14ac:dyDescent="0.3">
      <c r="A11" s="143" t="s">
        <v>19</v>
      </c>
      <c r="B11" s="144"/>
      <c r="C11" s="140"/>
      <c r="D11" s="135"/>
      <c r="E11" s="143" t="s">
        <v>20</v>
      </c>
      <c r="F11" s="144"/>
      <c r="G11" s="143" t="s">
        <v>21</v>
      </c>
      <c r="H11" s="144"/>
      <c r="I11" s="145"/>
      <c r="K11" s="20" t="s">
        <v>22</v>
      </c>
    </row>
    <row r="12" spans="1:11" x14ac:dyDescent="0.3">
      <c r="A12" s="6" t="s">
        <v>23</v>
      </c>
      <c r="B12" s="138" t="s">
        <v>24</v>
      </c>
      <c r="C12" s="7" t="s">
        <v>25</v>
      </c>
      <c r="D12" s="135"/>
      <c r="E12" s="6" t="s">
        <v>23</v>
      </c>
      <c r="F12" s="7" t="s">
        <v>24</v>
      </c>
      <c r="G12" s="16" t="s">
        <v>26</v>
      </c>
      <c r="H12" s="14" t="s">
        <v>27</v>
      </c>
      <c r="I12" s="15" t="s">
        <v>28</v>
      </c>
      <c r="K12"/>
    </row>
    <row r="13" spans="1:11" x14ac:dyDescent="0.3">
      <c r="A13" s="29">
        <v>0.95</v>
      </c>
      <c r="B13" s="29">
        <v>0.8</v>
      </c>
      <c r="C13" t="str">
        <f>CONCATENATE(IF(A13&gt;=$B$2,$A$5,$A$6),"/",IF(B13&gt;=$B$3,$A$7,$A$8))</f>
        <v>Over Deliver SCL/Over deliver Inertia</v>
      </c>
      <c r="E13" s="10">
        <f>(MIN(A13,$B$2)/$B$2)</f>
        <v>1</v>
      </c>
      <c r="F13" s="11">
        <f>(MIN(B13,$B$3)/$B$3)</f>
        <v>1</v>
      </c>
      <c r="G13" s="23">
        <f>A13*E13</f>
        <v>0.95</v>
      </c>
      <c r="H13" s="13">
        <f t="shared" ref="G13:H15" si="0">B13*F13</f>
        <v>0.8</v>
      </c>
      <c r="I13" s="19">
        <f>AVERAGE(G13,H13)</f>
        <v>0.875</v>
      </c>
    </row>
    <row r="14" spans="1:11" x14ac:dyDescent="0.3">
      <c r="A14" s="29">
        <v>0.95</v>
      </c>
      <c r="B14" s="29">
        <v>0.75</v>
      </c>
      <c r="C14" t="str">
        <f t="shared" ref="C14:C26" si="1">CONCATENATE(IF(A14&gt;=$B$2,$A$5,$A$6),"/",IF(B14&gt;=$B$3,$A$7,$A$8))</f>
        <v>Over Deliver SCL/Over deliver Inertia</v>
      </c>
      <c r="E14" s="10">
        <f>(MIN(A14,$B$2)/$B$2)</f>
        <v>1</v>
      </c>
      <c r="F14" s="11">
        <f>(MIN(B14,$B$3)/$B$3)</f>
        <v>1</v>
      </c>
      <c r="G14" s="21">
        <f t="shared" si="0"/>
        <v>0.95</v>
      </c>
      <c r="H14" s="13">
        <f t="shared" si="0"/>
        <v>0.75</v>
      </c>
      <c r="I14" s="19">
        <f>AVERAGE(G14,H14)</f>
        <v>0.85</v>
      </c>
      <c r="K14" s="20"/>
    </row>
    <row r="15" spans="1:11" x14ac:dyDescent="0.3">
      <c r="A15" s="29">
        <v>0.95</v>
      </c>
      <c r="B15" s="29">
        <v>0.7</v>
      </c>
      <c r="C15" t="str">
        <f t="shared" si="1"/>
        <v>Over Deliver SCL/Over deliver Inertia</v>
      </c>
      <c r="E15" s="10">
        <f t="shared" ref="E15" si="2">(MIN(A15,$B$2)/$B$2)</f>
        <v>1</v>
      </c>
      <c r="F15" s="11">
        <f t="shared" ref="F15" si="3">(MIN(B15,$B$3)/$B$3)</f>
        <v>1</v>
      </c>
      <c r="G15" s="21">
        <f t="shared" si="0"/>
        <v>0.95</v>
      </c>
      <c r="H15" s="13">
        <f t="shared" si="0"/>
        <v>0.7</v>
      </c>
      <c r="I15" s="19">
        <f t="shared" ref="I15" si="4">AVERAGE(G15,H15)</f>
        <v>0.82499999999999996</v>
      </c>
      <c r="K15" s="20"/>
    </row>
    <row r="16" spans="1:11" x14ac:dyDescent="0.3">
      <c r="A16" s="29">
        <v>0.95</v>
      </c>
      <c r="B16" s="29">
        <v>0.65</v>
      </c>
      <c r="C16" t="str">
        <f t="shared" si="1"/>
        <v>Over Deliver SCL/Over deliver Inertia</v>
      </c>
      <c r="E16" s="10">
        <f t="shared" ref="E16" si="5">(MIN(A16,$B$2)/$B$2)</f>
        <v>1</v>
      </c>
      <c r="F16" s="11">
        <f t="shared" ref="F16" si="6">(MIN(B16,$B$3)/$B$3)</f>
        <v>1</v>
      </c>
      <c r="G16" s="21">
        <f t="shared" ref="G16:G26" si="7">A16*E16</f>
        <v>0.95</v>
      </c>
      <c r="H16" s="13">
        <f t="shared" ref="H16:H26" si="8">B16*F16</f>
        <v>0.65</v>
      </c>
      <c r="I16" s="19">
        <f t="shared" ref="I16" si="9">AVERAGE(G16,H16)</f>
        <v>0.8</v>
      </c>
      <c r="K16" s="20"/>
    </row>
    <row r="17" spans="1:11" x14ac:dyDescent="0.3">
      <c r="A17" s="29">
        <v>0.95</v>
      </c>
      <c r="B17" s="29">
        <v>0.6</v>
      </c>
      <c r="C17" t="str">
        <f t="shared" si="1"/>
        <v>Over Deliver SCL/Over deliver Inertia</v>
      </c>
      <c r="E17" s="10">
        <f>(MIN(A17,$B$2)/$B$2)</f>
        <v>1</v>
      </c>
      <c r="F17" s="11">
        <f>(MIN(B17,$B$3)/$B$3)</f>
        <v>1</v>
      </c>
      <c r="G17" s="21">
        <f t="shared" si="7"/>
        <v>0.95</v>
      </c>
      <c r="H17" s="13">
        <f t="shared" si="8"/>
        <v>0.6</v>
      </c>
      <c r="I17" s="19">
        <f t="shared" ref="I17:I48" si="10">AVERAGE(G17,H17)</f>
        <v>0.77499999999999991</v>
      </c>
      <c r="K17" s="20" t="s">
        <v>29</v>
      </c>
    </row>
    <row r="18" spans="1:11" x14ac:dyDescent="0.3">
      <c r="A18" s="29">
        <v>0.95</v>
      </c>
      <c r="B18" s="29">
        <v>0.55000000000000004</v>
      </c>
      <c r="C18" t="str">
        <f t="shared" si="1"/>
        <v>Over Deliver SCL/Under deliver Inertia</v>
      </c>
      <c r="E18" s="10">
        <f>(MIN(A18,$B$2)/$B$2)</f>
        <v>1</v>
      </c>
      <c r="F18" s="11">
        <f>(MIN(B18,$B$3)/$B$3)</f>
        <v>0.91666666666666674</v>
      </c>
      <c r="G18" s="21">
        <f t="shared" si="7"/>
        <v>0.95</v>
      </c>
      <c r="H18" s="13">
        <f t="shared" si="8"/>
        <v>0.50416666666666676</v>
      </c>
      <c r="I18" s="19">
        <f t="shared" ref="I18" si="11">AVERAGE(G18,H18)</f>
        <v>0.7270833333333333</v>
      </c>
      <c r="K18" s="20" t="s">
        <v>30</v>
      </c>
    </row>
    <row r="19" spans="1:11" x14ac:dyDescent="0.3">
      <c r="A19" s="29">
        <v>0.95</v>
      </c>
      <c r="B19" s="29">
        <v>0.5</v>
      </c>
      <c r="C19" t="str">
        <f t="shared" si="1"/>
        <v>Over Deliver SCL/Under deliver Inertia</v>
      </c>
      <c r="E19" s="10">
        <f>(MIN(A19,$B$2)/$B$2)</f>
        <v>1</v>
      </c>
      <c r="F19" s="11">
        <f>(MIN(B19,$B$3)/$B$3)</f>
        <v>0.83333333333333337</v>
      </c>
      <c r="G19" s="21">
        <f t="shared" si="7"/>
        <v>0.95</v>
      </c>
      <c r="H19" s="13">
        <f t="shared" si="8"/>
        <v>0.41666666666666669</v>
      </c>
      <c r="I19" s="19">
        <f t="shared" ref="I19" si="12">AVERAGE(G19,H19)</f>
        <v>0.68333333333333335</v>
      </c>
      <c r="K19" s="20" t="s">
        <v>31</v>
      </c>
    </row>
    <row r="20" spans="1:11" x14ac:dyDescent="0.3">
      <c r="A20" s="29">
        <v>0.95</v>
      </c>
      <c r="B20" s="29">
        <v>0.45</v>
      </c>
      <c r="C20" t="str">
        <f t="shared" si="1"/>
        <v>Over Deliver SCL/Under deliver Inertia</v>
      </c>
      <c r="E20" s="10">
        <f>(MIN(A20,$B$2)/$B$2)</f>
        <v>1</v>
      </c>
      <c r="F20" s="11">
        <f>(MIN(B20,$B$3)/$B$3)</f>
        <v>0.75</v>
      </c>
      <c r="G20" s="21">
        <f t="shared" si="7"/>
        <v>0.95</v>
      </c>
      <c r="H20" s="13">
        <f t="shared" si="8"/>
        <v>0.33750000000000002</v>
      </c>
      <c r="I20" s="19">
        <f t="shared" ref="I20" si="13">AVERAGE(G20,H20)</f>
        <v>0.64375000000000004</v>
      </c>
      <c r="K20" s="20" t="s">
        <v>32</v>
      </c>
    </row>
    <row r="21" spans="1:11" x14ac:dyDescent="0.3">
      <c r="A21" s="29">
        <v>0.95</v>
      </c>
      <c r="B21" s="29">
        <v>0.4</v>
      </c>
      <c r="C21" t="str">
        <f t="shared" si="1"/>
        <v>Over Deliver SCL/Under deliver Inertia</v>
      </c>
      <c r="E21" s="10">
        <f t="shared" ref="E21:E26" si="14">(MIN(A21,$B$2)/$B$2)</f>
        <v>1</v>
      </c>
      <c r="F21" s="11">
        <f t="shared" ref="F21:F26" si="15">(MIN(B21,$B$3)/$B$3)</f>
        <v>0.66666666666666674</v>
      </c>
      <c r="G21" s="21">
        <f t="shared" si="7"/>
        <v>0.95</v>
      </c>
      <c r="H21" s="13">
        <f t="shared" si="8"/>
        <v>0.26666666666666672</v>
      </c>
      <c r="I21" s="19">
        <f t="shared" ref="I21:I26" si="16">AVERAGE(G21,H21)</f>
        <v>0.60833333333333339</v>
      </c>
      <c r="K21" s="20"/>
    </row>
    <row r="22" spans="1:11" x14ac:dyDescent="0.3">
      <c r="A22" s="29">
        <v>0.95</v>
      </c>
      <c r="B22" s="29">
        <v>0.35</v>
      </c>
      <c r="C22" t="str">
        <f t="shared" si="1"/>
        <v>Over Deliver SCL/Under deliver Inertia</v>
      </c>
      <c r="E22" s="10">
        <f t="shared" si="14"/>
        <v>1</v>
      </c>
      <c r="F22" s="11">
        <f t="shared" si="15"/>
        <v>0.58333333333333337</v>
      </c>
      <c r="G22" s="21">
        <f t="shared" si="7"/>
        <v>0.95</v>
      </c>
      <c r="H22" s="13">
        <f t="shared" si="8"/>
        <v>0.20416666666666666</v>
      </c>
      <c r="I22" s="19">
        <f t="shared" si="16"/>
        <v>0.57708333333333328</v>
      </c>
      <c r="K22" s="20"/>
    </row>
    <row r="23" spans="1:11" x14ac:dyDescent="0.3">
      <c r="A23" s="29">
        <v>0.95</v>
      </c>
      <c r="B23" s="29">
        <v>0.3</v>
      </c>
      <c r="C23" t="str">
        <f t="shared" si="1"/>
        <v>Over Deliver SCL/Under deliver Inertia</v>
      </c>
      <c r="E23" s="10">
        <f t="shared" si="14"/>
        <v>1</v>
      </c>
      <c r="F23" s="11">
        <f t="shared" si="15"/>
        <v>0.5</v>
      </c>
      <c r="G23" s="21">
        <f t="shared" si="7"/>
        <v>0.95</v>
      </c>
      <c r="H23" s="13">
        <f t="shared" si="8"/>
        <v>0.15</v>
      </c>
      <c r="I23" s="19">
        <f t="shared" si="16"/>
        <v>0.54999999999999993</v>
      </c>
      <c r="K23" s="20"/>
    </row>
    <row r="24" spans="1:11" x14ac:dyDescent="0.3">
      <c r="A24" s="29">
        <v>0.95</v>
      </c>
      <c r="B24" s="29">
        <v>0.25</v>
      </c>
      <c r="C24" t="str">
        <f t="shared" si="1"/>
        <v>Over Deliver SCL/Under deliver Inertia</v>
      </c>
      <c r="E24" s="10">
        <f t="shared" si="14"/>
        <v>1</v>
      </c>
      <c r="F24" s="11">
        <f t="shared" si="15"/>
        <v>0.41666666666666669</v>
      </c>
      <c r="G24" s="21">
        <f t="shared" si="7"/>
        <v>0.95</v>
      </c>
      <c r="H24" s="13">
        <f t="shared" si="8"/>
        <v>0.10416666666666667</v>
      </c>
      <c r="I24" s="19">
        <f t="shared" si="16"/>
        <v>0.52708333333333335</v>
      </c>
      <c r="K24" s="20"/>
    </row>
    <row r="25" spans="1:11" x14ac:dyDescent="0.3">
      <c r="A25" s="29">
        <v>0.95</v>
      </c>
      <c r="B25" s="29">
        <v>0.2</v>
      </c>
      <c r="C25" t="str">
        <f t="shared" si="1"/>
        <v>Over Deliver SCL/Under deliver Inertia</v>
      </c>
      <c r="E25" s="10">
        <f t="shared" si="14"/>
        <v>1</v>
      </c>
      <c r="F25" s="11">
        <f t="shared" si="15"/>
        <v>0.33333333333333337</v>
      </c>
      <c r="G25" s="21">
        <f t="shared" si="7"/>
        <v>0.95</v>
      </c>
      <c r="H25" s="13">
        <f t="shared" si="8"/>
        <v>6.666666666666668E-2</v>
      </c>
      <c r="I25" s="19">
        <f t="shared" si="16"/>
        <v>0.5083333333333333</v>
      </c>
      <c r="K25" s="20"/>
    </row>
    <row r="26" spans="1:11" x14ac:dyDescent="0.3">
      <c r="A26" s="29">
        <v>0.95</v>
      </c>
      <c r="B26" s="29">
        <v>0.15</v>
      </c>
      <c r="C26" t="str">
        <f t="shared" si="1"/>
        <v>Over Deliver SCL/Under deliver Inertia</v>
      </c>
      <c r="E26" s="10">
        <f t="shared" si="14"/>
        <v>1</v>
      </c>
      <c r="F26" s="11">
        <f t="shared" si="15"/>
        <v>0.25</v>
      </c>
      <c r="G26" s="21">
        <f t="shared" si="7"/>
        <v>0.95</v>
      </c>
      <c r="H26" s="13">
        <f t="shared" si="8"/>
        <v>3.7499999999999999E-2</v>
      </c>
      <c r="I26" s="19">
        <f t="shared" si="16"/>
        <v>0.49374999999999997</v>
      </c>
      <c r="K26" s="20"/>
    </row>
    <row r="27" spans="1:11" x14ac:dyDescent="0.3">
      <c r="A27" s="29"/>
      <c r="B27" s="29"/>
      <c r="E27" s="10"/>
      <c r="F27" s="11"/>
      <c r="G27" s="21"/>
      <c r="H27" s="13"/>
      <c r="I27" s="19"/>
      <c r="K27"/>
    </row>
    <row r="28" spans="1:11" x14ac:dyDescent="0.3">
      <c r="A28" s="29"/>
      <c r="B28" s="29"/>
      <c r="E28" s="10"/>
      <c r="F28" s="11"/>
      <c r="G28" s="21"/>
      <c r="H28" s="13"/>
      <c r="I28" s="19"/>
      <c r="K28"/>
    </row>
    <row r="29" spans="1:11" x14ac:dyDescent="0.3">
      <c r="A29" s="29">
        <v>0.95</v>
      </c>
      <c r="B29" s="29">
        <v>0.7</v>
      </c>
      <c r="C29" t="str">
        <f t="shared" ref="C29:C45" si="17">CONCATENATE(IF(A29&gt;=$B$2,$A$5,$A$6),"/",IF(B29&gt;=$B$3,$A$7,$A$8))</f>
        <v>Over Deliver SCL/Over deliver Inertia</v>
      </c>
      <c r="E29" s="10">
        <f>(MIN(A29,$B$2)/$B$2)</f>
        <v>1</v>
      </c>
      <c r="F29" s="11">
        <f>(MIN(B29,$B$3)/$B$3)</f>
        <v>1</v>
      </c>
      <c r="G29" s="21">
        <f t="shared" ref="G29:G45" si="18">A29*E29</f>
        <v>0.95</v>
      </c>
      <c r="H29" s="13">
        <f t="shared" ref="H29:H45" si="19">B29*F29</f>
        <v>0.7</v>
      </c>
      <c r="I29" s="19">
        <f t="shared" ref="I29" si="20">AVERAGE(G29,H29)</f>
        <v>0.82499999999999996</v>
      </c>
      <c r="K29"/>
    </row>
    <row r="30" spans="1:11" x14ac:dyDescent="0.3">
      <c r="A30" s="29">
        <v>0.9</v>
      </c>
      <c r="B30" s="29">
        <v>0.7</v>
      </c>
      <c r="C30" t="str">
        <f t="shared" si="17"/>
        <v>Over Deliver SCL/Over deliver Inertia</v>
      </c>
      <c r="E30" s="10">
        <f>(MIN(A30,$B$2)/$B$2)</f>
        <v>1</v>
      </c>
      <c r="F30" s="11">
        <f>(MIN(B30,$B$3)/$B$3)</f>
        <v>1</v>
      </c>
      <c r="G30" s="17">
        <f t="shared" si="18"/>
        <v>0.9</v>
      </c>
      <c r="H30" s="13">
        <f t="shared" si="19"/>
        <v>0.7</v>
      </c>
      <c r="I30" s="19">
        <f t="shared" si="10"/>
        <v>0.8</v>
      </c>
      <c r="K30"/>
    </row>
    <row r="31" spans="1:11" x14ac:dyDescent="0.3">
      <c r="A31" s="29">
        <v>0.85</v>
      </c>
      <c r="B31" s="29">
        <v>0.7</v>
      </c>
      <c r="C31" t="str">
        <f t="shared" si="17"/>
        <v>Under deliver SCL/Over deliver Inertia</v>
      </c>
      <c r="E31" s="10">
        <f>(MIN(A31,$B$2)/$B$2)</f>
        <v>0.94444444444444442</v>
      </c>
      <c r="F31" s="11">
        <f t="shared" ref="F31:F33" si="21">(MIN(B31,$B$3)/$B$3)</f>
        <v>1</v>
      </c>
      <c r="G31" s="18">
        <f t="shared" si="18"/>
        <v>0.8027777777777777</v>
      </c>
      <c r="H31" s="13">
        <f t="shared" si="19"/>
        <v>0.7</v>
      </c>
      <c r="I31" s="19">
        <f t="shared" ref="I31:I33" si="22">AVERAGE(G31,H31)</f>
        <v>0.75138888888888888</v>
      </c>
      <c r="K31"/>
    </row>
    <row r="32" spans="1:11" x14ac:dyDescent="0.3">
      <c r="A32" s="29">
        <v>0.8</v>
      </c>
      <c r="B32" s="29">
        <v>0.7</v>
      </c>
      <c r="C32" t="str">
        <f t="shared" si="17"/>
        <v>Under deliver SCL/Over deliver Inertia</v>
      </c>
      <c r="E32" s="10">
        <f t="shared" ref="E32:E33" si="23">(MIN(A32,$B$2)/$B$2)</f>
        <v>0.88888888888888895</v>
      </c>
      <c r="F32" s="11">
        <f t="shared" si="21"/>
        <v>1</v>
      </c>
      <c r="G32" s="21">
        <f t="shared" si="18"/>
        <v>0.71111111111111125</v>
      </c>
      <c r="H32" s="13">
        <f t="shared" si="19"/>
        <v>0.7</v>
      </c>
      <c r="I32" s="19">
        <f t="shared" si="22"/>
        <v>0.7055555555555556</v>
      </c>
      <c r="K32"/>
    </row>
    <row r="33" spans="1:11" x14ac:dyDescent="0.3">
      <c r="A33" s="29">
        <v>0.75</v>
      </c>
      <c r="B33" s="29">
        <v>0.7</v>
      </c>
      <c r="C33" t="str">
        <f t="shared" si="17"/>
        <v>Under deliver SCL/Over deliver Inertia</v>
      </c>
      <c r="E33" s="10">
        <f t="shared" si="23"/>
        <v>0.83333333333333326</v>
      </c>
      <c r="F33" s="11">
        <f t="shared" si="21"/>
        <v>1</v>
      </c>
      <c r="G33" s="21">
        <f t="shared" si="18"/>
        <v>0.625</v>
      </c>
      <c r="H33" s="13">
        <f t="shared" si="19"/>
        <v>0.7</v>
      </c>
      <c r="I33" s="19">
        <f t="shared" si="22"/>
        <v>0.66249999999999998</v>
      </c>
      <c r="K33"/>
    </row>
    <row r="34" spans="1:11" x14ac:dyDescent="0.3">
      <c r="A34" s="29">
        <v>0.7</v>
      </c>
      <c r="B34" s="29">
        <v>0.7</v>
      </c>
      <c r="C34" t="str">
        <f t="shared" si="17"/>
        <v>Under deliver SCL/Over deliver Inertia</v>
      </c>
      <c r="E34" s="10">
        <f t="shared" ref="E34:E37" si="24">(MIN(A34,$B$2)/$B$2)</f>
        <v>0.77777777777777768</v>
      </c>
      <c r="F34" s="11">
        <f t="shared" ref="F34:F37" si="25">(MIN(B34,$B$3)/$B$3)</f>
        <v>1</v>
      </c>
      <c r="G34" s="21">
        <f t="shared" si="18"/>
        <v>0.54444444444444429</v>
      </c>
      <c r="H34" s="13">
        <f t="shared" si="19"/>
        <v>0.7</v>
      </c>
      <c r="I34" s="19">
        <f t="shared" ref="I34:I37" si="26">AVERAGE(G34,H34)</f>
        <v>0.62222222222222212</v>
      </c>
      <c r="K34"/>
    </row>
    <row r="35" spans="1:11" x14ac:dyDescent="0.3">
      <c r="A35" s="29">
        <v>0.65</v>
      </c>
      <c r="B35" s="29">
        <v>0.7</v>
      </c>
      <c r="C35" t="str">
        <f t="shared" si="17"/>
        <v>Under deliver SCL/Over deliver Inertia</v>
      </c>
      <c r="E35" s="10">
        <f t="shared" si="24"/>
        <v>0.72222222222222221</v>
      </c>
      <c r="F35" s="11">
        <f t="shared" si="25"/>
        <v>1</v>
      </c>
      <c r="G35" s="21">
        <f t="shared" si="18"/>
        <v>0.46944444444444444</v>
      </c>
      <c r="H35" s="13">
        <f t="shared" si="19"/>
        <v>0.7</v>
      </c>
      <c r="I35" s="19">
        <f t="shared" si="26"/>
        <v>0.58472222222222214</v>
      </c>
      <c r="K35"/>
    </row>
    <row r="36" spans="1:11" x14ac:dyDescent="0.3">
      <c r="A36" s="29">
        <v>0.6</v>
      </c>
      <c r="B36" s="29">
        <v>0.7</v>
      </c>
      <c r="C36" t="str">
        <f t="shared" si="17"/>
        <v>Under deliver SCL/Over deliver Inertia</v>
      </c>
      <c r="E36" s="10">
        <f t="shared" si="24"/>
        <v>0.66666666666666663</v>
      </c>
      <c r="F36" s="11">
        <f t="shared" si="25"/>
        <v>1</v>
      </c>
      <c r="G36" s="21">
        <f t="shared" si="18"/>
        <v>0.39999999999999997</v>
      </c>
      <c r="H36" s="13">
        <f t="shared" si="19"/>
        <v>0.7</v>
      </c>
      <c r="I36" s="19">
        <f t="shared" si="26"/>
        <v>0.54999999999999993</v>
      </c>
      <c r="K36"/>
    </row>
    <row r="37" spans="1:11" x14ac:dyDescent="0.3">
      <c r="A37" s="29">
        <v>0.55000000000000104</v>
      </c>
      <c r="B37" s="29">
        <v>0.7</v>
      </c>
      <c r="C37" t="str">
        <f t="shared" si="17"/>
        <v>Under deliver SCL/Over deliver Inertia</v>
      </c>
      <c r="E37" s="10">
        <f t="shared" si="24"/>
        <v>0.61111111111111227</v>
      </c>
      <c r="F37" s="11">
        <f t="shared" si="25"/>
        <v>1</v>
      </c>
      <c r="G37" s="21">
        <f t="shared" si="18"/>
        <v>0.33611111111111236</v>
      </c>
      <c r="H37" s="13">
        <f t="shared" si="19"/>
        <v>0.7</v>
      </c>
      <c r="I37" s="19">
        <f t="shared" si="26"/>
        <v>0.51805555555555616</v>
      </c>
      <c r="K37"/>
    </row>
    <row r="38" spans="1:11" x14ac:dyDescent="0.3">
      <c r="A38" s="29">
        <v>0.500000000000002</v>
      </c>
      <c r="B38" s="29">
        <v>0.7</v>
      </c>
      <c r="C38" t="str">
        <f t="shared" si="17"/>
        <v>Under deliver SCL/Over deliver Inertia</v>
      </c>
      <c r="E38" s="10">
        <f t="shared" ref="E38:E45" si="27">(MIN(A38,$B$2)/$B$2)</f>
        <v>0.5555555555555578</v>
      </c>
      <c r="F38" s="11">
        <f t="shared" ref="F38:F45" si="28">(MIN(B38,$B$3)/$B$3)</f>
        <v>1</v>
      </c>
      <c r="G38" s="21">
        <f t="shared" si="18"/>
        <v>0.27777777777778001</v>
      </c>
      <c r="H38" s="13">
        <f t="shared" si="19"/>
        <v>0.7</v>
      </c>
      <c r="I38" s="19">
        <f t="shared" ref="I38:I45" si="29">AVERAGE(G38,H38)</f>
        <v>0.48888888888888998</v>
      </c>
      <c r="K38"/>
    </row>
    <row r="39" spans="1:11" x14ac:dyDescent="0.3">
      <c r="A39" s="29">
        <v>0.45000000000000301</v>
      </c>
      <c r="B39" s="29">
        <v>0.7</v>
      </c>
      <c r="C39" t="str">
        <f t="shared" si="17"/>
        <v>Under deliver SCL/Over deliver Inertia</v>
      </c>
      <c r="E39" s="10">
        <f t="shared" si="27"/>
        <v>0.50000000000000333</v>
      </c>
      <c r="F39" s="11">
        <f t="shared" si="28"/>
        <v>1</v>
      </c>
      <c r="G39" s="21">
        <f t="shared" si="18"/>
        <v>0.225000000000003</v>
      </c>
      <c r="H39" s="13">
        <f t="shared" si="19"/>
        <v>0.7</v>
      </c>
      <c r="I39" s="19">
        <f t="shared" si="29"/>
        <v>0.46250000000000147</v>
      </c>
      <c r="K39"/>
    </row>
    <row r="40" spans="1:11" x14ac:dyDescent="0.3">
      <c r="A40" s="29">
        <v>0.40000000000000402</v>
      </c>
      <c r="B40" s="29">
        <v>0.7</v>
      </c>
      <c r="C40" t="str">
        <f t="shared" si="17"/>
        <v>Under deliver SCL/Over deliver Inertia</v>
      </c>
      <c r="E40" s="10">
        <f t="shared" si="27"/>
        <v>0.44444444444444892</v>
      </c>
      <c r="F40" s="11">
        <f t="shared" si="28"/>
        <v>1</v>
      </c>
      <c r="G40" s="21">
        <f t="shared" si="18"/>
        <v>0.17777777777778137</v>
      </c>
      <c r="H40" s="13">
        <f t="shared" si="19"/>
        <v>0.7</v>
      </c>
      <c r="I40" s="19">
        <f t="shared" si="29"/>
        <v>0.43888888888889066</v>
      </c>
      <c r="K40"/>
    </row>
    <row r="41" spans="1:11" x14ac:dyDescent="0.3">
      <c r="A41" s="29">
        <v>0.35000000000000497</v>
      </c>
      <c r="B41" s="29">
        <v>0.7</v>
      </c>
      <c r="C41" t="str">
        <f t="shared" si="17"/>
        <v>Under deliver SCL/Over deliver Inertia</v>
      </c>
      <c r="E41" s="10">
        <f t="shared" si="27"/>
        <v>0.38888888888889439</v>
      </c>
      <c r="F41" s="11">
        <f t="shared" si="28"/>
        <v>1</v>
      </c>
      <c r="G41" s="21">
        <f t="shared" si="18"/>
        <v>0.13611111111111496</v>
      </c>
      <c r="H41" s="13">
        <f t="shared" si="19"/>
        <v>0.7</v>
      </c>
      <c r="I41" s="19">
        <f t="shared" si="29"/>
        <v>0.41805555555555746</v>
      </c>
      <c r="K41"/>
    </row>
    <row r="42" spans="1:11" x14ac:dyDescent="0.3">
      <c r="A42" s="29">
        <v>0.30000000000000598</v>
      </c>
      <c r="B42" s="29">
        <v>0.7</v>
      </c>
      <c r="C42" t="str">
        <f t="shared" si="17"/>
        <v>Under deliver SCL/Over deliver Inertia</v>
      </c>
      <c r="E42" s="10">
        <f t="shared" si="27"/>
        <v>0.33333333333333998</v>
      </c>
      <c r="F42" s="11">
        <f t="shared" si="28"/>
        <v>1</v>
      </c>
      <c r="G42" s="21">
        <f t="shared" si="18"/>
        <v>0.10000000000000399</v>
      </c>
      <c r="H42" s="13">
        <f t="shared" si="19"/>
        <v>0.7</v>
      </c>
      <c r="I42" s="19">
        <f t="shared" si="29"/>
        <v>0.40000000000000197</v>
      </c>
      <c r="K42"/>
    </row>
    <row r="43" spans="1:11" x14ac:dyDescent="0.3">
      <c r="A43" s="29">
        <v>0.25000000000000699</v>
      </c>
      <c r="B43" s="29">
        <v>0.7</v>
      </c>
      <c r="C43" t="str">
        <f t="shared" si="17"/>
        <v>Under deliver SCL/Over deliver Inertia</v>
      </c>
      <c r="E43" s="10">
        <f t="shared" si="27"/>
        <v>0.27777777777778556</v>
      </c>
      <c r="F43" s="11">
        <f t="shared" si="28"/>
        <v>1</v>
      </c>
      <c r="G43" s="21">
        <f t="shared" si="18"/>
        <v>6.9444444444448333E-2</v>
      </c>
      <c r="H43" s="13">
        <f t="shared" si="19"/>
        <v>0.7</v>
      </c>
      <c r="I43" s="19">
        <f t="shared" si="29"/>
        <v>0.38472222222222413</v>
      </c>
      <c r="K43"/>
    </row>
    <row r="44" spans="1:11" x14ac:dyDescent="0.3">
      <c r="A44" s="29">
        <v>0.200000000000009</v>
      </c>
      <c r="B44" s="29">
        <v>0.7</v>
      </c>
      <c r="C44" t="str">
        <f t="shared" si="17"/>
        <v>Under deliver SCL/Over deliver Inertia</v>
      </c>
      <c r="E44" s="10">
        <f t="shared" si="27"/>
        <v>0.22222222222223223</v>
      </c>
      <c r="F44" s="11">
        <f t="shared" si="28"/>
        <v>1</v>
      </c>
      <c r="G44" s="21">
        <f t="shared" si="18"/>
        <v>4.444444444444845E-2</v>
      </c>
      <c r="H44" s="13">
        <f t="shared" si="19"/>
        <v>0.7</v>
      </c>
      <c r="I44" s="19">
        <f t="shared" si="29"/>
        <v>0.37222222222222423</v>
      </c>
      <c r="K44"/>
    </row>
    <row r="45" spans="1:11" x14ac:dyDescent="0.3">
      <c r="A45" s="29">
        <v>0.15000000000000999</v>
      </c>
      <c r="B45" s="29">
        <v>0.7</v>
      </c>
      <c r="C45" t="str">
        <f t="shared" si="17"/>
        <v>Under deliver SCL/Over deliver Inertia</v>
      </c>
      <c r="E45" s="10">
        <f t="shared" si="27"/>
        <v>0.16666666666667776</v>
      </c>
      <c r="F45" s="11">
        <f t="shared" si="28"/>
        <v>1</v>
      </c>
      <c r="G45" s="21">
        <f t="shared" si="18"/>
        <v>2.5000000000003329E-2</v>
      </c>
      <c r="H45" s="13">
        <f t="shared" si="19"/>
        <v>0.7</v>
      </c>
      <c r="I45" s="19">
        <f t="shared" si="29"/>
        <v>0.36250000000000165</v>
      </c>
      <c r="K45"/>
    </row>
    <row r="46" spans="1:11" x14ac:dyDescent="0.3">
      <c r="A46" s="29"/>
      <c r="B46" s="29"/>
      <c r="E46" s="10"/>
      <c r="F46" s="11"/>
      <c r="G46" s="21"/>
      <c r="H46" s="13"/>
      <c r="I46" s="19"/>
      <c r="K46"/>
    </row>
    <row r="47" spans="1:11" x14ac:dyDescent="0.3">
      <c r="A47" s="29"/>
      <c r="B47" s="29"/>
      <c r="E47" s="10"/>
      <c r="F47" s="11"/>
      <c r="G47" s="21"/>
      <c r="H47" s="13"/>
      <c r="I47" s="19"/>
      <c r="K47"/>
    </row>
    <row r="48" spans="1:11" x14ac:dyDescent="0.3">
      <c r="A48" s="29">
        <v>0.9</v>
      </c>
      <c r="B48" s="29">
        <v>0.6</v>
      </c>
      <c r="C48" t="str">
        <f t="shared" ref="C48:C56" si="30">CONCATENATE(IF(A48&gt;=$B$2,$A$5,$A$6),"/",IF(B48&gt;=$B$3,$A$7,$A$8))</f>
        <v>Over Deliver SCL/Over deliver Inertia</v>
      </c>
      <c r="E48" s="10">
        <f>(MIN(A48,$B$2)/$B$2)</f>
        <v>1</v>
      </c>
      <c r="F48" s="11">
        <f>(MIN(B48,$B$3)/$B$3)</f>
        <v>1</v>
      </c>
      <c r="G48" s="21">
        <f>A48*E48</f>
        <v>0.9</v>
      </c>
      <c r="H48" s="13">
        <f>B48*F48</f>
        <v>0.6</v>
      </c>
      <c r="I48" s="19">
        <f t="shared" si="10"/>
        <v>0.75</v>
      </c>
      <c r="K48"/>
    </row>
    <row r="49" spans="1:9" x14ac:dyDescent="0.3">
      <c r="A49" s="29">
        <v>0.85</v>
      </c>
      <c r="B49" s="29">
        <v>0.6</v>
      </c>
      <c r="C49" t="str">
        <f t="shared" si="30"/>
        <v>Under deliver SCL/Over deliver Inertia</v>
      </c>
      <c r="E49" s="10">
        <f t="shared" ref="E49:E50" si="31">(MIN(A49,$B$2)/$B$2)</f>
        <v>0.94444444444444442</v>
      </c>
      <c r="F49" s="11">
        <f t="shared" ref="F49:F50" si="32">(MIN(B49,$B$3)/$B$3)</f>
        <v>1</v>
      </c>
      <c r="G49" s="21">
        <f t="shared" ref="G49:G50" si="33">A49*E49</f>
        <v>0.8027777777777777</v>
      </c>
      <c r="H49" s="13">
        <f t="shared" ref="H49:H50" si="34">B49*F49</f>
        <v>0.6</v>
      </c>
      <c r="I49" s="19">
        <f t="shared" ref="I49:I50" si="35">AVERAGE(G49,H49)</f>
        <v>0.70138888888888884</v>
      </c>
    </row>
    <row r="50" spans="1:9" x14ac:dyDescent="0.3">
      <c r="A50" s="29">
        <v>0.85</v>
      </c>
      <c r="B50" s="29">
        <v>0.65</v>
      </c>
      <c r="C50" t="str">
        <f t="shared" si="30"/>
        <v>Under deliver SCL/Over deliver Inertia</v>
      </c>
      <c r="E50" s="10">
        <f t="shared" si="31"/>
        <v>0.94444444444444442</v>
      </c>
      <c r="F50" s="11">
        <f t="shared" si="32"/>
        <v>1</v>
      </c>
      <c r="G50" s="21">
        <f t="shared" si="33"/>
        <v>0.8027777777777777</v>
      </c>
      <c r="H50" s="13">
        <f t="shared" si="34"/>
        <v>0.65</v>
      </c>
      <c r="I50" s="19">
        <f t="shared" si="35"/>
        <v>0.72638888888888886</v>
      </c>
    </row>
    <row r="51" spans="1:9" x14ac:dyDescent="0.3">
      <c r="A51" s="29">
        <v>0.8</v>
      </c>
      <c r="B51" s="29">
        <v>0.65</v>
      </c>
      <c r="C51" t="str">
        <f t="shared" si="30"/>
        <v>Under deliver SCL/Over deliver Inertia</v>
      </c>
      <c r="E51" s="10">
        <f t="shared" ref="E51:E56" si="36">(MIN(A51,$B$2)/$B$2)</f>
        <v>0.88888888888888895</v>
      </c>
      <c r="F51" s="11">
        <f t="shared" ref="F51:F56" si="37">(MIN(B51,$B$3)/$B$3)</f>
        <v>1</v>
      </c>
      <c r="G51" s="21">
        <f t="shared" ref="G51:G56" si="38">A51*E51</f>
        <v>0.71111111111111125</v>
      </c>
      <c r="H51" s="13">
        <f t="shared" ref="H51:H56" si="39">B51*F51</f>
        <v>0.65</v>
      </c>
      <c r="I51" s="19">
        <f t="shared" ref="I51:I56" si="40">AVERAGE(G51,H51)</f>
        <v>0.68055555555555558</v>
      </c>
    </row>
    <row r="52" spans="1:9" x14ac:dyDescent="0.3">
      <c r="A52" s="29">
        <v>0.75</v>
      </c>
      <c r="B52" s="29">
        <v>0.6</v>
      </c>
      <c r="C52" t="str">
        <f t="shared" si="30"/>
        <v>Under deliver SCL/Over deliver Inertia</v>
      </c>
      <c r="E52" s="10">
        <f t="shared" si="36"/>
        <v>0.83333333333333326</v>
      </c>
      <c r="F52" s="11">
        <f t="shared" si="37"/>
        <v>1</v>
      </c>
      <c r="G52" s="21">
        <f t="shared" si="38"/>
        <v>0.625</v>
      </c>
      <c r="H52" s="13">
        <f t="shared" si="39"/>
        <v>0.6</v>
      </c>
      <c r="I52" s="19">
        <f t="shared" si="40"/>
        <v>0.61250000000000004</v>
      </c>
    </row>
    <row r="53" spans="1:9" x14ac:dyDescent="0.3">
      <c r="A53" s="29">
        <v>0.7</v>
      </c>
      <c r="B53" s="29">
        <v>0.6</v>
      </c>
      <c r="C53" t="str">
        <f t="shared" si="30"/>
        <v>Under deliver SCL/Over deliver Inertia</v>
      </c>
      <c r="E53" s="25">
        <f t="shared" si="36"/>
        <v>0.77777777777777768</v>
      </c>
      <c r="F53" s="27">
        <f t="shared" si="37"/>
        <v>1</v>
      </c>
      <c r="G53" s="26">
        <f t="shared" si="38"/>
        <v>0.54444444444444429</v>
      </c>
      <c r="H53" s="28">
        <f t="shared" si="39"/>
        <v>0.6</v>
      </c>
      <c r="I53" s="19">
        <f t="shared" si="40"/>
        <v>0.57222222222222219</v>
      </c>
    </row>
    <row r="54" spans="1:9" x14ac:dyDescent="0.3">
      <c r="A54" s="29">
        <v>0.65</v>
      </c>
      <c r="B54" s="29">
        <v>0.6</v>
      </c>
      <c r="C54" t="str">
        <f t="shared" si="30"/>
        <v>Under deliver SCL/Over deliver Inertia</v>
      </c>
      <c r="E54" s="25">
        <f t="shared" si="36"/>
        <v>0.72222222222222221</v>
      </c>
      <c r="F54" s="27">
        <f t="shared" si="37"/>
        <v>1</v>
      </c>
      <c r="G54" s="26">
        <f t="shared" si="38"/>
        <v>0.46944444444444444</v>
      </c>
      <c r="H54" s="28">
        <f t="shared" si="39"/>
        <v>0.6</v>
      </c>
      <c r="I54" s="19">
        <f t="shared" si="40"/>
        <v>0.53472222222222221</v>
      </c>
    </row>
    <row r="55" spans="1:9" x14ac:dyDescent="0.3">
      <c r="A55" s="29">
        <v>0.6</v>
      </c>
      <c r="B55" s="29">
        <v>0.6</v>
      </c>
      <c r="C55" t="str">
        <f t="shared" si="30"/>
        <v>Under deliver SCL/Over deliver Inertia</v>
      </c>
      <c r="E55" s="25">
        <f t="shared" si="36"/>
        <v>0.66666666666666663</v>
      </c>
      <c r="F55" s="27">
        <f t="shared" si="37"/>
        <v>1</v>
      </c>
      <c r="G55" s="26">
        <f t="shared" si="38"/>
        <v>0.39999999999999997</v>
      </c>
      <c r="H55" s="28">
        <f t="shared" si="39"/>
        <v>0.6</v>
      </c>
      <c r="I55" s="19">
        <f t="shared" si="40"/>
        <v>0.5</v>
      </c>
    </row>
    <row r="56" spans="1:9" x14ac:dyDescent="0.3">
      <c r="A56" s="29">
        <v>0.55000000000000004</v>
      </c>
      <c r="B56" s="29">
        <v>0.55000000000000004</v>
      </c>
      <c r="C56" t="str">
        <f t="shared" si="30"/>
        <v>Under deliver SCL/Under deliver Inertia</v>
      </c>
      <c r="E56" s="25">
        <f t="shared" si="36"/>
        <v>0.61111111111111116</v>
      </c>
      <c r="F56" s="27">
        <f t="shared" si="37"/>
        <v>0.91666666666666674</v>
      </c>
      <c r="G56" s="26">
        <f t="shared" si="38"/>
        <v>0.33611111111111114</v>
      </c>
      <c r="H56" s="28">
        <f t="shared" si="39"/>
        <v>0.50416666666666676</v>
      </c>
      <c r="I56" s="19">
        <f t="shared" si="40"/>
        <v>0.42013888888888895</v>
      </c>
    </row>
  </sheetData>
  <mergeCells count="5">
    <mergeCell ref="E10:F10"/>
    <mergeCell ref="A11:B11"/>
    <mergeCell ref="G11:I11"/>
    <mergeCell ref="E11:F11"/>
    <mergeCell ref="D1:H3"/>
  </mergeCells>
  <conditionalFormatting sqref="C13:C56">
    <cfRule type="cellIs" dxfId="11" priority="1" operator="equal">
      <formula>$K$20</formula>
    </cfRule>
    <cfRule type="cellIs" dxfId="10" priority="2" operator="equal">
      <formula>$K$19</formula>
    </cfRule>
    <cfRule type="cellIs" dxfId="9" priority="3" operator="equal">
      <formula>$K$18</formula>
    </cfRule>
    <cfRule type="cellIs" dxfId="8" priority="4" operator="equal">
      <formula>$K$17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74AE1-D813-4437-BDEC-4BD5051ABD08}">
  <dimension ref="A1:I55"/>
  <sheetViews>
    <sheetView workbookViewId="0">
      <selection sqref="A1:XFD1048576"/>
    </sheetView>
  </sheetViews>
  <sheetFormatPr defaultRowHeight="15.05" x14ac:dyDescent="0.3"/>
  <cols>
    <col min="1" max="1" width="17.88671875" bestFit="1" customWidth="1"/>
    <col min="2" max="2" width="6.88671875" bestFit="1" customWidth="1"/>
    <col min="3" max="3" width="31.33203125" bestFit="1" customWidth="1"/>
    <col min="4" max="4" width="7.33203125" customWidth="1"/>
    <col min="5" max="5" width="14.33203125" bestFit="1" customWidth="1"/>
    <col min="6" max="6" width="6.33203125" bestFit="1" customWidth="1"/>
    <col min="7" max="7" width="8.109375" bestFit="1" customWidth="1"/>
    <col min="9" max="9" width="75.109375" style="2" bestFit="1" customWidth="1"/>
  </cols>
  <sheetData>
    <row r="1" spans="1:9" ht="16.3" x14ac:dyDescent="0.35">
      <c r="A1" s="8" t="s">
        <v>0</v>
      </c>
      <c r="B1" s="8" t="s">
        <v>1</v>
      </c>
      <c r="C1" s="8" t="s">
        <v>2</v>
      </c>
      <c r="D1" s="146" t="s">
        <v>33</v>
      </c>
      <c r="E1" s="146"/>
      <c r="F1" s="146"/>
      <c r="H1" t="s">
        <v>4</v>
      </c>
      <c r="I1" s="22" t="s">
        <v>34</v>
      </c>
    </row>
    <row r="2" spans="1:9" ht="16.3" x14ac:dyDescent="0.35">
      <c r="A2" t="s">
        <v>6</v>
      </c>
      <c r="B2" s="5">
        <v>0.9</v>
      </c>
      <c r="C2" t="s">
        <v>7</v>
      </c>
      <c r="D2" s="146"/>
      <c r="E2" s="146"/>
      <c r="F2" s="146"/>
      <c r="H2" t="s">
        <v>8</v>
      </c>
      <c r="I2" s="22" t="s">
        <v>35</v>
      </c>
    </row>
    <row r="3" spans="1:9" x14ac:dyDescent="0.3">
      <c r="A3" t="s">
        <v>10</v>
      </c>
      <c r="B3" s="5">
        <v>0.6</v>
      </c>
      <c r="C3" t="s">
        <v>11</v>
      </c>
      <c r="D3" s="146"/>
      <c r="E3" s="146"/>
      <c r="F3" s="146"/>
      <c r="I3"/>
    </row>
    <row r="4" spans="1:9" ht="16.3" x14ac:dyDescent="0.35">
      <c r="B4" s="5"/>
      <c r="D4" s="146"/>
      <c r="E4" s="146"/>
      <c r="F4" s="146"/>
      <c r="I4" s="22" t="s">
        <v>36</v>
      </c>
    </row>
    <row r="5" spans="1:9" x14ac:dyDescent="0.3">
      <c r="A5" t="s">
        <v>13</v>
      </c>
      <c r="I5"/>
    </row>
    <row r="6" spans="1:9" x14ac:dyDescent="0.3">
      <c r="A6" t="s">
        <v>14</v>
      </c>
      <c r="I6" t="s">
        <v>15</v>
      </c>
    </row>
    <row r="7" spans="1:9" x14ac:dyDescent="0.3">
      <c r="A7" t="s">
        <v>16</v>
      </c>
    </row>
    <row r="8" spans="1:9" x14ac:dyDescent="0.3">
      <c r="A8" t="s">
        <v>17</v>
      </c>
    </row>
    <row r="10" spans="1:9" x14ac:dyDescent="0.3">
      <c r="E10" s="142" t="s">
        <v>18</v>
      </c>
      <c r="F10" s="142"/>
      <c r="G10" s="24"/>
      <c r="I10" s="20" t="s">
        <v>37</v>
      </c>
    </row>
    <row r="11" spans="1:9" x14ac:dyDescent="0.3">
      <c r="A11" s="143" t="s">
        <v>19</v>
      </c>
      <c r="B11" s="144"/>
      <c r="C11" s="140"/>
      <c r="D11" s="135"/>
      <c r="E11" s="143" t="s">
        <v>38</v>
      </c>
      <c r="F11" s="144"/>
      <c r="G11" s="139"/>
    </row>
    <row r="12" spans="1:9" x14ac:dyDescent="0.3">
      <c r="A12" s="6" t="s">
        <v>23</v>
      </c>
      <c r="B12" s="138" t="s">
        <v>24</v>
      </c>
      <c r="C12" s="7" t="s">
        <v>25</v>
      </c>
      <c r="D12" s="135"/>
      <c r="E12" s="6" t="s">
        <v>23</v>
      </c>
      <c r="F12" s="7" t="s">
        <v>24</v>
      </c>
      <c r="G12" s="7"/>
      <c r="I12"/>
    </row>
    <row r="13" spans="1:9" x14ac:dyDescent="0.3">
      <c r="A13" s="29">
        <v>0.9</v>
      </c>
      <c r="B13" s="29">
        <v>0.8</v>
      </c>
      <c r="C13" t="str">
        <f>CONCATENATE(IF(A13&gt;=$B$2,$A$5,$A$6),"/",IF(B13&gt;=$B$3,$A$7,$A$8))</f>
        <v>Over Deliver SCL/Over deliver Inertia</v>
      </c>
      <c r="E13" s="10">
        <f>(MIN(A13,$B$2)/$B$2)</f>
        <v>1</v>
      </c>
      <c r="F13" s="11">
        <f>(MIN(B13,$B$3)/$B$3)</f>
        <v>1</v>
      </c>
      <c r="G13" s="11">
        <f>AVERAGE(E13,F13)</f>
        <v>1</v>
      </c>
    </row>
    <row r="14" spans="1:9" x14ac:dyDescent="0.3">
      <c r="A14" s="29">
        <v>0.95</v>
      </c>
      <c r="B14" s="29">
        <v>0.75</v>
      </c>
      <c r="C14" t="str">
        <f t="shared" ref="C14:C55" si="0">CONCATENATE(IF(A14&gt;=$B$2,$A$5,$A$6),"/",IF(B14&gt;=$B$3,$A$7,$A$8))</f>
        <v>Over Deliver SCL/Over deliver Inertia</v>
      </c>
      <c r="E14" s="10">
        <f>(MIN(A14,$B$2)/$B$2)</f>
        <v>1</v>
      </c>
      <c r="F14" s="11">
        <f>(MIN(B14,$B$3)/$B$3)</f>
        <v>1</v>
      </c>
      <c r="G14" s="11">
        <f t="shared" ref="G14:G26" si="1">AVERAGE(E14,F14)</f>
        <v>1</v>
      </c>
      <c r="I14" s="20"/>
    </row>
    <row r="15" spans="1:9" x14ac:dyDescent="0.3">
      <c r="A15" s="29">
        <v>0.95</v>
      </c>
      <c r="B15" s="29">
        <v>0.7</v>
      </c>
      <c r="C15" t="str">
        <f t="shared" si="0"/>
        <v>Over Deliver SCL/Over deliver Inertia</v>
      </c>
      <c r="E15" s="10">
        <f t="shared" ref="E15:E16" si="2">(MIN(A15,$B$2)/$B$2)</f>
        <v>1</v>
      </c>
      <c r="F15" s="11">
        <f t="shared" ref="F15:F16" si="3">(MIN(B15,$B$3)/$B$3)</f>
        <v>1</v>
      </c>
      <c r="G15" s="11">
        <f t="shared" si="1"/>
        <v>1</v>
      </c>
      <c r="I15" s="20"/>
    </row>
    <row r="16" spans="1:9" x14ac:dyDescent="0.3">
      <c r="A16" s="29">
        <v>0.95</v>
      </c>
      <c r="B16" s="29">
        <v>0.65</v>
      </c>
      <c r="C16" t="str">
        <f t="shared" si="0"/>
        <v>Over Deliver SCL/Over deliver Inertia</v>
      </c>
      <c r="E16" s="10">
        <f t="shared" si="2"/>
        <v>1</v>
      </c>
      <c r="F16" s="11">
        <f t="shared" si="3"/>
        <v>1</v>
      </c>
      <c r="G16" s="11">
        <f t="shared" si="1"/>
        <v>1</v>
      </c>
      <c r="I16" s="20"/>
    </row>
    <row r="17" spans="1:9" x14ac:dyDescent="0.3">
      <c r="A17" s="29">
        <v>0.95</v>
      </c>
      <c r="B17" s="29">
        <v>0.6</v>
      </c>
      <c r="C17" t="str">
        <f t="shared" si="0"/>
        <v>Over Deliver SCL/Over deliver Inertia</v>
      </c>
      <c r="E17" s="10">
        <f>(MIN(A17,$B$2)/$B$2)</f>
        <v>1</v>
      </c>
      <c r="F17" s="11">
        <f>(MIN(B17,$B$3)/$B$3)</f>
        <v>1</v>
      </c>
      <c r="G17" s="11">
        <f t="shared" si="1"/>
        <v>1</v>
      </c>
      <c r="I17" s="20" t="s">
        <v>29</v>
      </c>
    </row>
    <row r="18" spans="1:9" x14ac:dyDescent="0.3">
      <c r="A18" s="29">
        <v>0.95</v>
      </c>
      <c r="B18" s="29">
        <v>0.55000000000000004</v>
      </c>
      <c r="C18" t="str">
        <f t="shared" si="0"/>
        <v>Over Deliver SCL/Under deliver Inertia</v>
      </c>
      <c r="E18" s="10">
        <f>(MIN(A18,$B$2)/$B$2)</f>
        <v>1</v>
      </c>
      <c r="F18" s="11">
        <f>(MIN(B18,$B$3)/$B$3)</f>
        <v>0.91666666666666674</v>
      </c>
      <c r="G18" s="11">
        <f t="shared" si="1"/>
        <v>0.95833333333333337</v>
      </c>
      <c r="I18" s="20" t="s">
        <v>30</v>
      </c>
    </row>
    <row r="19" spans="1:9" x14ac:dyDescent="0.3">
      <c r="A19" s="29">
        <v>0.95</v>
      </c>
      <c r="B19" s="29">
        <v>0.5</v>
      </c>
      <c r="C19" t="str">
        <f t="shared" si="0"/>
        <v>Over Deliver SCL/Under deliver Inertia</v>
      </c>
      <c r="E19" s="10">
        <f>(MIN(A19,$B$2)/$B$2)</f>
        <v>1</v>
      </c>
      <c r="F19" s="11">
        <f>(MIN(B19,$B$3)/$B$3)</f>
        <v>0.83333333333333337</v>
      </c>
      <c r="G19" s="11">
        <f t="shared" si="1"/>
        <v>0.91666666666666674</v>
      </c>
      <c r="I19" s="20" t="s">
        <v>31</v>
      </c>
    </row>
    <row r="20" spans="1:9" x14ac:dyDescent="0.3">
      <c r="A20" s="29">
        <v>0.95</v>
      </c>
      <c r="B20" s="29">
        <v>0.45</v>
      </c>
      <c r="C20" t="str">
        <f t="shared" si="0"/>
        <v>Over Deliver SCL/Under deliver Inertia</v>
      </c>
      <c r="E20" s="10">
        <f>(MIN(A20,$B$2)/$B$2)</f>
        <v>1</v>
      </c>
      <c r="F20" s="11">
        <f>(MIN(B20,$B$3)/$B$3)</f>
        <v>0.75</v>
      </c>
      <c r="G20" s="11">
        <f t="shared" si="1"/>
        <v>0.875</v>
      </c>
      <c r="I20" s="20" t="s">
        <v>32</v>
      </c>
    </row>
    <row r="21" spans="1:9" x14ac:dyDescent="0.3">
      <c r="A21" s="29">
        <v>0.95</v>
      </c>
      <c r="B21" s="29">
        <v>0.4</v>
      </c>
      <c r="C21" t="str">
        <f t="shared" si="0"/>
        <v>Over Deliver SCL/Under deliver Inertia</v>
      </c>
      <c r="E21" s="10">
        <f t="shared" ref="E21:E26" si="4">(MIN(A21,$B$2)/$B$2)</f>
        <v>1</v>
      </c>
      <c r="F21" s="11">
        <f t="shared" ref="F21:F26" si="5">(MIN(B21,$B$3)/$B$3)</f>
        <v>0.66666666666666674</v>
      </c>
      <c r="G21" s="11">
        <f t="shared" si="1"/>
        <v>0.83333333333333337</v>
      </c>
      <c r="I21" s="20"/>
    </row>
    <row r="22" spans="1:9" x14ac:dyDescent="0.3">
      <c r="A22" s="29">
        <v>0.95</v>
      </c>
      <c r="B22" s="29">
        <v>0.35</v>
      </c>
      <c r="C22" t="str">
        <f t="shared" si="0"/>
        <v>Over Deliver SCL/Under deliver Inertia</v>
      </c>
      <c r="E22" s="10">
        <f t="shared" si="4"/>
        <v>1</v>
      </c>
      <c r="F22" s="11">
        <f t="shared" si="5"/>
        <v>0.58333333333333337</v>
      </c>
      <c r="G22" s="11">
        <f t="shared" si="1"/>
        <v>0.79166666666666674</v>
      </c>
      <c r="I22" s="20"/>
    </row>
    <row r="23" spans="1:9" x14ac:dyDescent="0.3">
      <c r="A23" s="29">
        <v>0.95</v>
      </c>
      <c r="B23" s="29">
        <v>0.3</v>
      </c>
      <c r="C23" t="str">
        <f t="shared" si="0"/>
        <v>Over Deliver SCL/Under deliver Inertia</v>
      </c>
      <c r="E23" s="10">
        <f t="shared" si="4"/>
        <v>1</v>
      </c>
      <c r="F23" s="11">
        <f t="shared" si="5"/>
        <v>0.5</v>
      </c>
      <c r="G23" s="11">
        <f t="shared" si="1"/>
        <v>0.75</v>
      </c>
      <c r="I23" s="20"/>
    </row>
    <row r="24" spans="1:9" x14ac:dyDescent="0.3">
      <c r="A24" s="29">
        <v>0.95</v>
      </c>
      <c r="B24" s="29">
        <v>0.25</v>
      </c>
      <c r="C24" t="str">
        <f t="shared" si="0"/>
        <v>Over Deliver SCL/Under deliver Inertia</v>
      </c>
      <c r="E24" s="10">
        <f t="shared" si="4"/>
        <v>1</v>
      </c>
      <c r="F24" s="11">
        <f t="shared" si="5"/>
        <v>0.41666666666666669</v>
      </c>
      <c r="G24" s="11">
        <f t="shared" si="1"/>
        <v>0.70833333333333337</v>
      </c>
      <c r="I24" s="20"/>
    </row>
    <row r="25" spans="1:9" x14ac:dyDescent="0.3">
      <c r="A25" s="29">
        <v>0.95</v>
      </c>
      <c r="B25" s="29">
        <v>0.2</v>
      </c>
      <c r="C25" t="str">
        <f t="shared" si="0"/>
        <v>Over Deliver SCL/Under deliver Inertia</v>
      </c>
      <c r="E25" s="10">
        <f t="shared" si="4"/>
        <v>1</v>
      </c>
      <c r="F25" s="11">
        <f t="shared" si="5"/>
        <v>0.33333333333333337</v>
      </c>
      <c r="G25" s="11">
        <f t="shared" si="1"/>
        <v>0.66666666666666674</v>
      </c>
      <c r="I25" s="20"/>
    </row>
    <row r="26" spans="1:9" x14ac:dyDescent="0.3">
      <c r="A26" s="29">
        <v>0.95</v>
      </c>
      <c r="B26" s="29">
        <v>0.15</v>
      </c>
      <c r="C26" t="str">
        <f t="shared" si="0"/>
        <v>Over Deliver SCL/Under deliver Inertia</v>
      </c>
      <c r="E26" s="10">
        <f t="shared" si="4"/>
        <v>1</v>
      </c>
      <c r="F26" s="11">
        <f t="shared" si="5"/>
        <v>0.25</v>
      </c>
      <c r="G26" s="11">
        <f t="shared" si="1"/>
        <v>0.625</v>
      </c>
      <c r="I26" s="20"/>
    </row>
    <row r="27" spans="1:9" x14ac:dyDescent="0.3">
      <c r="A27" s="29"/>
      <c r="B27" s="29"/>
      <c r="E27" s="10"/>
      <c r="F27" s="11"/>
      <c r="G27" s="11"/>
      <c r="I27"/>
    </row>
    <row r="28" spans="1:9" x14ac:dyDescent="0.3">
      <c r="A28" s="29"/>
      <c r="B28" s="29"/>
      <c r="E28" s="10"/>
      <c r="F28" s="11"/>
      <c r="G28" s="11"/>
      <c r="I28"/>
    </row>
    <row r="29" spans="1:9" x14ac:dyDescent="0.3">
      <c r="A29" s="29">
        <v>0.95</v>
      </c>
      <c r="B29" s="29">
        <v>0.7</v>
      </c>
      <c r="C29" t="str">
        <f t="shared" si="0"/>
        <v>Over Deliver SCL/Over deliver Inertia</v>
      </c>
      <c r="E29" s="10">
        <f>(MIN(A29,$B$2)/$B$2)</f>
        <v>1</v>
      </c>
      <c r="F29" s="11">
        <f>(MIN(B29,$B$3)/$B$3)</f>
        <v>1</v>
      </c>
      <c r="G29" s="11"/>
      <c r="I29"/>
    </row>
    <row r="30" spans="1:9" x14ac:dyDescent="0.3">
      <c r="A30" s="29">
        <v>0.9</v>
      </c>
      <c r="B30" s="29">
        <v>0.7</v>
      </c>
      <c r="C30" t="str">
        <f t="shared" si="0"/>
        <v>Over Deliver SCL/Over deliver Inertia</v>
      </c>
      <c r="E30" s="10">
        <f>(MIN(A30,$B$2)/$B$2)</f>
        <v>1</v>
      </c>
      <c r="F30" s="11">
        <f>(MIN(B30,$B$3)/$B$3)</f>
        <v>1</v>
      </c>
      <c r="G30" s="11"/>
      <c r="I30"/>
    </row>
    <row r="31" spans="1:9" x14ac:dyDescent="0.3">
      <c r="A31" s="29">
        <v>0.85</v>
      </c>
      <c r="B31" s="29">
        <v>0.7</v>
      </c>
      <c r="C31" t="str">
        <f t="shared" si="0"/>
        <v>Under deliver SCL/Over deliver Inertia</v>
      </c>
      <c r="E31" s="10">
        <f>(MIN(A31,$B$2)/$B$2)</f>
        <v>0.94444444444444442</v>
      </c>
      <c r="F31" s="11">
        <f t="shared" ref="F31:F45" si="6">(MIN(B31,$B$3)/$B$3)</f>
        <v>1</v>
      </c>
      <c r="G31" s="11"/>
      <c r="I31"/>
    </row>
    <row r="32" spans="1:9" x14ac:dyDescent="0.3">
      <c r="A32" s="29">
        <v>0.8</v>
      </c>
      <c r="B32" s="29">
        <v>0.7</v>
      </c>
      <c r="C32" t="str">
        <f t="shared" si="0"/>
        <v>Under deliver SCL/Over deliver Inertia</v>
      </c>
      <c r="E32" s="10">
        <f t="shared" ref="E32:E45" si="7">(MIN(A32,$B$2)/$B$2)</f>
        <v>0.88888888888888895</v>
      </c>
      <c r="F32" s="11">
        <f t="shared" si="6"/>
        <v>1</v>
      </c>
      <c r="G32" s="11"/>
      <c r="I32"/>
    </row>
    <row r="33" spans="1:9" x14ac:dyDescent="0.3">
      <c r="A33" s="29">
        <v>0.75</v>
      </c>
      <c r="B33" s="29">
        <v>0.7</v>
      </c>
      <c r="C33" t="str">
        <f t="shared" si="0"/>
        <v>Under deliver SCL/Over deliver Inertia</v>
      </c>
      <c r="E33" s="10">
        <f t="shared" si="7"/>
        <v>0.83333333333333326</v>
      </c>
      <c r="F33" s="11">
        <f t="shared" si="6"/>
        <v>1</v>
      </c>
      <c r="G33" s="11"/>
      <c r="I33"/>
    </row>
    <row r="34" spans="1:9" x14ac:dyDescent="0.3">
      <c r="A34" s="29">
        <v>0.7</v>
      </c>
      <c r="B34" s="29">
        <v>0.7</v>
      </c>
      <c r="C34" t="str">
        <f t="shared" si="0"/>
        <v>Under deliver SCL/Over deliver Inertia</v>
      </c>
      <c r="E34" s="10">
        <f t="shared" si="7"/>
        <v>0.77777777777777768</v>
      </c>
      <c r="F34" s="11">
        <f t="shared" si="6"/>
        <v>1</v>
      </c>
      <c r="G34" s="11"/>
      <c r="I34"/>
    </row>
    <row r="35" spans="1:9" x14ac:dyDescent="0.3">
      <c r="A35" s="29">
        <v>0.65</v>
      </c>
      <c r="B35" s="29">
        <v>0.7</v>
      </c>
      <c r="C35" t="str">
        <f t="shared" si="0"/>
        <v>Under deliver SCL/Over deliver Inertia</v>
      </c>
      <c r="E35" s="10">
        <f t="shared" si="7"/>
        <v>0.72222222222222221</v>
      </c>
      <c r="F35" s="11">
        <f t="shared" si="6"/>
        <v>1</v>
      </c>
      <c r="G35" s="11"/>
      <c r="I35"/>
    </row>
    <row r="36" spans="1:9" x14ac:dyDescent="0.3">
      <c r="A36" s="29">
        <v>0.6</v>
      </c>
      <c r="B36" s="29">
        <v>0.7</v>
      </c>
      <c r="C36" t="str">
        <f t="shared" si="0"/>
        <v>Under deliver SCL/Over deliver Inertia</v>
      </c>
      <c r="E36" s="10">
        <f t="shared" si="7"/>
        <v>0.66666666666666663</v>
      </c>
      <c r="F36" s="11">
        <f t="shared" si="6"/>
        <v>1</v>
      </c>
      <c r="G36" s="11"/>
      <c r="I36"/>
    </row>
    <row r="37" spans="1:9" x14ac:dyDescent="0.3">
      <c r="A37" s="29">
        <v>0.55000000000000104</v>
      </c>
      <c r="B37" s="29">
        <v>0.7</v>
      </c>
      <c r="C37" t="str">
        <f t="shared" si="0"/>
        <v>Under deliver SCL/Over deliver Inertia</v>
      </c>
      <c r="E37" s="10">
        <f t="shared" si="7"/>
        <v>0.61111111111111227</v>
      </c>
      <c r="F37" s="11">
        <f t="shared" si="6"/>
        <v>1</v>
      </c>
      <c r="G37" s="11"/>
      <c r="I37"/>
    </row>
    <row r="38" spans="1:9" x14ac:dyDescent="0.3">
      <c r="A38" s="29">
        <v>0.500000000000002</v>
      </c>
      <c r="B38" s="29">
        <v>0.7</v>
      </c>
      <c r="C38" t="str">
        <f t="shared" si="0"/>
        <v>Under deliver SCL/Over deliver Inertia</v>
      </c>
      <c r="E38" s="10">
        <f t="shared" si="7"/>
        <v>0.5555555555555578</v>
      </c>
      <c r="F38" s="11">
        <f t="shared" si="6"/>
        <v>1</v>
      </c>
      <c r="G38" s="11"/>
      <c r="I38"/>
    </row>
    <row r="39" spans="1:9" x14ac:dyDescent="0.3">
      <c r="A39" s="29">
        <v>0.45000000000000301</v>
      </c>
      <c r="B39" s="29">
        <v>0.7</v>
      </c>
      <c r="C39" t="str">
        <f t="shared" si="0"/>
        <v>Under deliver SCL/Over deliver Inertia</v>
      </c>
      <c r="E39" s="10">
        <f t="shared" si="7"/>
        <v>0.50000000000000333</v>
      </c>
      <c r="F39" s="11">
        <f t="shared" si="6"/>
        <v>1</v>
      </c>
      <c r="G39" s="11"/>
      <c r="I39"/>
    </row>
    <row r="40" spans="1:9" x14ac:dyDescent="0.3">
      <c r="A40" s="29">
        <v>0.40000000000000402</v>
      </c>
      <c r="B40" s="29">
        <v>0.7</v>
      </c>
      <c r="C40" t="str">
        <f t="shared" si="0"/>
        <v>Under deliver SCL/Over deliver Inertia</v>
      </c>
      <c r="E40" s="10">
        <f t="shared" si="7"/>
        <v>0.44444444444444892</v>
      </c>
      <c r="F40" s="11">
        <f t="shared" si="6"/>
        <v>1</v>
      </c>
      <c r="G40" s="11"/>
      <c r="I40"/>
    </row>
    <row r="41" spans="1:9" x14ac:dyDescent="0.3">
      <c r="A41" s="29">
        <v>0.35000000000000497</v>
      </c>
      <c r="B41" s="29">
        <v>0.7</v>
      </c>
      <c r="C41" t="str">
        <f t="shared" si="0"/>
        <v>Under deliver SCL/Over deliver Inertia</v>
      </c>
      <c r="E41" s="10">
        <f t="shared" si="7"/>
        <v>0.38888888888889439</v>
      </c>
      <c r="F41" s="11">
        <f t="shared" si="6"/>
        <v>1</v>
      </c>
      <c r="G41" s="11"/>
      <c r="I41"/>
    </row>
    <row r="42" spans="1:9" x14ac:dyDescent="0.3">
      <c r="A42" s="29">
        <v>0.30000000000000598</v>
      </c>
      <c r="B42" s="29">
        <v>0.7</v>
      </c>
      <c r="C42" t="str">
        <f t="shared" si="0"/>
        <v>Under deliver SCL/Over deliver Inertia</v>
      </c>
      <c r="E42" s="10">
        <f t="shared" si="7"/>
        <v>0.33333333333333998</v>
      </c>
      <c r="F42" s="11">
        <f t="shared" si="6"/>
        <v>1</v>
      </c>
      <c r="G42" s="11"/>
      <c r="I42"/>
    </row>
    <row r="43" spans="1:9" x14ac:dyDescent="0.3">
      <c r="A43" s="29">
        <v>0.25000000000000699</v>
      </c>
      <c r="B43" s="29">
        <v>0.7</v>
      </c>
      <c r="C43" t="str">
        <f t="shared" si="0"/>
        <v>Under deliver SCL/Over deliver Inertia</v>
      </c>
      <c r="E43" s="10">
        <f t="shared" si="7"/>
        <v>0.27777777777778556</v>
      </c>
      <c r="F43" s="11">
        <f t="shared" si="6"/>
        <v>1</v>
      </c>
      <c r="G43" s="11"/>
      <c r="I43"/>
    </row>
    <row r="44" spans="1:9" x14ac:dyDescent="0.3">
      <c r="A44" s="29">
        <v>0.200000000000009</v>
      </c>
      <c r="B44" s="29">
        <v>0.7</v>
      </c>
      <c r="C44" t="str">
        <f t="shared" si="0"/>
        <v>Under deliver SCL/Over deliver Inertia</v>
      </c>
      <c r="E44" s="10">
        <f t="shared" si="7"/>
        <v>0.22222222222223223</v>
      </c>
      <c r="F44" s="11">
        <f t="shared" si="6"/>
        <v>1</v>
      </c>
      <c r="G44" s="11"/>
      <c r="I44"/>
    </row>
    <row r="45" spans="1:9" x14ac:dyDescent="0.3">
      <c r="A45" s="29">
        <v>0.15000000000000999</v>
      </c>
      <c r="B45" s="29">
        <v>0.7</v>
      </c>
      <c r="C45" t="str">
        <f t="shared" si="0"/>
        <v>Under deliver SCL/Over deliver Inertia</v>
      </c>
      <c r="E45" s="10">
        <f t="shared" si="7"/>
        <v>0.16666666666667776</v>
      </c>
      <c r="F45" s="11">
        <f t="shared" si="6"/>
        <v>1</v>
      </c>
      <c r="G45" s="11"/>
      <c r="I45"/>
    </row>
    <row r="46" spans="1:9" x14ac:dyDescent="0.3">
      <c r="A46" s="29"/>
      <c r="B46" s="29"/>
      <c r="E46" s="10"/>
      <c r="F46" s="11"/>
      <c r="G46" s="11"/>
      <c r="I46"/>
    </row>
    <row r="47" spans="1:9" x14ac:dyDescent="0.3">
      <c r="A47" s="29"/>
      <c r="B47" s="29"/>
      <c r="E47" s="10"/>
      <c r="F47" s="11"/>
      <c r="G47" s="11"/>
      <c r="I47"/>
    </row>
    <row r="48" spans="1:9" x14ac:dyDescent="0.3">
      <c r="A48" s="29">
        <v>0.9</v>
      </c>
      <c r="B48" s="29">
        <v>0.6</v>
      </c>
      <c r="C48" t="str">
        <f t="shared" si="0"/>
        <v>Over Deliver SCL/Over deliver Inertia</v>
      </c>
      <c r="E48" s="10">
        <f>(MIN(A48,$B$2)/$B$2)</f>
        <v>1</v>
      </c>
      <c r="F48" s="11">
        <f>(MIN(B48,$B$3)/$B$3)</f>
        <v>1</v>
      </c>
      <c r="G48" s="11"/>
      <c r="I48"/>
    </row>
    <row r="49" spans="1:7" x14ac:dyDescent="0.3">
      <c r="A49" s="29">
        <v>0.85</v>
      </c>
      <c r="B49" s="29">
        <v>0.6</v>
      </c>
      <c r="C49" t="str">
        <f t="shared" si="0"/>
        <v>Under deliver SCL/Over deliver Inertia</v>
      </c>
      <c r="E49" s="10">
        <f t="shared" ref="E49:E55" si="8">(MIN(A49,$B$2)/$B$2)</f>
        <v>0.94444444444444442</v>
      </c>
      <c r="F49" s="11">
        <f t="shared" ref="F49:F55" si="9">(MIN(B49,$B$3)/$B$3)</f>
        <v>1</v>
      </c>
      <c r="G49" s="11"/>
    </row>
    <row r="50" spans="1:7" x14ac:dyDescent="0.3">
      <c r="A50" s="29">
        <v>0.85</v>
      </c>
      <c r="B50" s="29">
        <v>0.65</v>
      </c>
      <c r="C50" t="str">
        <f t="shared" si="0"/>
        <v>Under deliver SCL/Over deliver Inertia</v>
      </c>
      <c r="E50" s="10">
        <f t="shared" si="8"/>
        <v>0.94444444444444442</v>
      </c>
      <c r="F50" s="11">
        <f t="shared" si="9"/>
        <v>1</v>
      </c>
      <c r="G50" s="11"/>
    </row>
    <row r="51" spans="1:7" x14ac:dyDescent="0.3">
      <c r="A51" s="29">
        <v>0.8</v>
      </c>
      <c r="B51" s="29">
        <v>0.65</v>
      </c>
      <c r="C51" t="str">
        <f t="shared" si="0"/>
        <v>Under deliver SCL/Over deliver Inertia</v>
      </c>
      <c r="E51" s="10">
        <f t="shared" si="8"/>
        <v>0.88888888888888895</v>
      </c>
      <c r="F51" s="11">
        <f t="shared" si="9"/>
        <v>1</v>
      </c>
      <c r="G51" s="11"/>
    </row>
    <row r="52" spans="1:7" x14ac:dyDescent="0.3">
      <c r="A52" s="29">
        <v>0.75</v>
      </c>
      <c r="B52" s="29">
        <v>0.6</v>
      </c>
      <c r="C52" t="str">
        <f t="shared" si="0"/>
        <v>Under deliver SCL/Over deliver Inertia</v>
      </c>
      <c r="E52" s="10">
        <f t="shared" si="8"/>
        <v>0.83333333333333326</v>
      </c>
      <c r="F52" s="11">
        <f t="shared" si="9"/>
        <v>1</v>
      </c>
      <c r="G52" s="11"/>
    </row>
    <row r="53" spans="1:7" x14ac:dyDescent="0.3">
      <c r="A53" s="29">
        <v>0.7</v>
      </c>
      <c r="B53" s="29">
        <v>0.6</v>
      </c>
      <c r="C53" t="str">
        <f t="shared" si="0"/>
        <v>Under deliver SCL/Over deliver Inertia</v>
      </c>
      <c r="E53" s="25">
        <f t="shared" si="8"/>
        <v>0.77777777777777768</v>
      </c>
      <c r="F53" s="27">
        <f t="shared" si="9"/>
        <v>1</v>
      </c>
    </row>
    <row r="54" spans="1:7" x14ac:dyDescent="0.3">
      <c r="A54" s="29">
        <v>0.65</v>
      </c>
      <c r="B54" s="29">
        <v>0.6</v>
      </c>
      <c r="C54" t="str">
        <f t="shared" si="0"/>
        <v>Under deliver SCL/Over deliver Inertia</v>
      </c>
      <c r="E54" s="25">
        <f t="shared" si="8"/>
        <v>0.72222222222222221</v>
      </c>
      <c r="F54" s="27">
        <f t="shared" si="9"/>
        <v>1</v>
      </c>
    </row>
    <row r="55" spans="1:7" x14ac:dyDescent="0.3">
      <c r="A55" s="29">
        <v>0.6</v>
      </c>
      <c r="B55" s="29">
        <v>0.6</v>
      </c>
      <c r="C55" t="str">
        <f t="shared" si="0"/>
        <v>Under deliver SCL/Over deliver Inertia</v>
      </c>
      <c r="E55" s="25">
        <f t="shared" si="8"/>
        <v>0.66666666666666663</v>
      </c>
      <c r="F55" s="27">
        <f t="shared" si="9"/>
        <v>1</v>
      </c>
    </row>
  </sheetData>
  <mergeCells count="4">
    <mergeCell ref="E10:F10"/>
    <mergeCell ref="A11:B11"/>
    <mergeCell ref="E11:F11"/>
    <mergeCell ref="D1:F4"/>
  </mergeCells>
  <conditionalFormatting sqref="C13:C55">
    <cfRule type="cellIs" dxfId="7" priority="1" operator="equal">
      <formula>$I$20</formula>
    </cfRule>
    <cfRule type="cellIs" dxfId="6" priority="2" operator="equal">
      <formula>$I$19</formula>
    </cfRule>
    <cfRule type="cellIs" dxfId="5" priority="3" operator="equal">
      <formula>$I$18</formula>
    </cfRule>
    <cfRule type="cellIs" dxfId="4" priority="4" operator="equal">
      <formula>$I$17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F7859-7570-466D-A83B-C908326308B1}">
  <dimension ref="A1:I55"/>
  <sheetViews>
    <sheetView workbookViewId="0">
      <selection sqref="A1:XFD1048576"/>
    </sheetView>
  </sheetViews>
  <sheetFormatPr defaultRowHeight="15.05" x14ac:dyDescent="0.3"/>
  <cols>
    <col min="1" max="1" width="17.88671875" bestFit="1" customWidth="1"/>
    <col min="2" max="2" width="6.88671875" bestFit="1" customWidth="1"/>
    <col min="3" max="3" width="31.33203125" bestFit="1" customWidth="1"/>
    <col min="4" max="4" width="7.33203125" customWidth="1"/>
    <col min="5" max="5" width="14.33203125" bestFit="1" customWidth="1"/>
    <col min="6" max="6" width="6.33203125" bestFit="1" customWidth="1"/>
    <col min="7" max="7" width="8.109375" bestFit="1" customWidth="1"/>
    <col min="9" max="9" width="75.109375" style="2" bestFit="1" customWidth="1"/>
  </cols>
  <sheetData>
    <row r="1" spans="1:9" ht="16.3" customHeight="1" x14ac:dyDescent="0.35">
      <c r="A1" s="8" t="s">
        <v>0</v>
      </c>
      <c r="B1" s="8" t="s">
        <v>1</v>
      </c>
      <c r="C1" s="8" t="s">
        <v>2</v>
      </c>
      <c r="D1" s="146" t="s">
        <v>39</v>
      </c>
      <c r="E1" s="146"/>
      <c r="F1" s="146"/>
      <c r="H1" t="s">
        <v>4</v>
      </c>
      <c r="I1" s="22" t="s">
        <v>40</v>
      </c>
    </row>
    <row r="2" spans="1:9" ht="16.3" x14ac:dyDescent="0.35">
      <c r="A2" t="s">
        <v>6</v>
      </c>
      <c r="B2" s="5">
        <v>0.9</v>
      </c>
      <c r="C2" t="s">
        <v>7</v>
      </c>
      <c r="D2" s="146"/>
      <c r="E2" s="146"/>
      <c r="F2" s="146"/>
      <c r="H2" t="s">
        <v>8</v>
      </c>
      <c r="I2" s="22" t="s">
        <v>41</v>
      </c>
    </row>
    <row r="3" spans="1:9" x14ac:dyDescent="0.3">
      <c r="A3" t="s">
        <v>10</v>
      </c>
      <c r="B3" s="5">
        <v>0.6</v>
      </c>
      <c r="C3" t="s">
        <v>11</v>
      </c>
      <c r="D3" s="146"/>
      <c r="E3" s="146"/>
      <c r="F3" s="146"/>
      <c r="I3"/>
    </row>
    <row r="4" spans="1:9" ht="16.3" x14ac:dyDescent="0.35">
      <c r="B4" s="5"/>
      <c r="D4" s="146"/>
      <c r="E4" s="146"/>
      <c r="F4" s="146"/>
      <c r="I4" s="22" t="s">
        <v>42</v>
      </c>
    </row>
    <row r="5" spans="1:9" x14ac:dyDescent="0.3">
      <c r="A5" t="s">
        <v>13</v>
      </c>
      <c r="D5" s="146"/>
      <c r="E5" s="146"/>
      <c r="F5" s="146"/>
      <c r="I5"/>
    </row>
    <row r="6" spans="1:9" x14ac:dyDescent="0.3">
      <c r="A6" t="s">
        <v>14</v>
      </c>
      <c r="D6" s="146"/>
      <c r="E6" s="146"/>
      <c r="F6" s="146"/>
      <c r="I6" t="s">
        <v>15</v>
      </c>
    </row>
    <row r="7" spans="1:9" x14ac:dyDescent="0.3">
      <c r="A7" t="s">
        <v>16</v>
      </c>
      <c r="D7" s="146"/>
      <c r="E7" s="146"/>
      <c r="F7" s="146"/>
    </row>
    <row r="8" spans="1:9" x14ac:dyDescent="0.3">
      <c r="A8" t="s">
        <v>17</v>
      </c>
    </row>
    <row r="10" spans="1:9" x14ac:dyDescent="0.3">
      <c r="E10" s="142" t="s">
        <v>18</v>
      </c>
      <c r="F10" s="142"/>
      <c r="G10" s="24"/>
      <c r="I10" s="20" t="s">
        <v>37</v>
      </c>
    </row>
    <row r="11" spans="1:9" x14ac:dyDescent="0.3">
      <c r="A11" s="143" t="s">
        <v>19</v>
      </c>
      <c r="B11" s="144"/>
      <c r="C11" s="140"/>
      <c r="D11" s="135"/>
      <c r="E11" s="143" t="s">
        <v>38</v>
      </c>
      <c r="F11" s="144"/>
      <c r="G11" s="139"/>
    </row>
    <row r="12" spans="1:9" x14ac:dyDescent="0.3">
      <c r="A12" s="6" t="s">
        <v>23</v>
      </c>
      <c r="B12" s="138" t="s">
        <v>24</v>
      </c>
      <c r="C12" s="7" t="s">
        <v>25</v>
      </c>
      <c r="D12" s="135"/>
      <c r="E12" s="6" t="s">
        <v>23</v>
      </c>
      <c r="F12" s="7" t="s">
        <v>24</v>
      </c>
      <c r="G12" s="7"/>
      <c r="I12"/>
    </row>
    <row r="13" spans="1:9" x14ac:dyDescent="0.3">
      <c r="A13" s="29">
        <v>0.9</v>
      </c>
      <c r="B13" s="29">
        <v>0.8</v>
      </c>
      <c r="C13" t="str">
        <f>CONCATENATE(IF(A13&gt;=$B$2,$A$5,$A$6),"/",IF(B13&gt;=$B$3,$A$7,$A$8))</f>
        <v>Over Deliver SCL/Over deliver Inertia</v>
      </c>
      <c r="E13" s="10">
        <f>(A13/$B$2)</f>
        <v>1</v>
      </c>
      <c r="F13" s="11">
        <f>(B13/$B$3)</f>
        <v>1.3333333333333335</v>
      </c>
      <c r="G13" s="11">
        <f>MIN(AVERAGE(E13,F13),1)</f>
        <v>1</v>
      </c>
    </row>
    <row r="14" spans="1:9" x14ac:dyDescent="0.3">
      <c r="A14" s="29">
        <v>0.95</v>
      </c>
      <c r="B14" s="29">
        <v>0.75</v>
      </c>
      <c r="C14" t="str">
        <f t="shared" ref="C14:C26" si="0">CONCATENATE(IF(A14&gt;=$B$2,$A$5,$A$6),"/",IF(B14&gt;=$B$3,$A$7,$A$8))</f>
        <v>Over Deliver SCL/Over deliver Inertia</v>
      </c>
      <c r="E14" s="10">
        <f t="shared" ref="E14:E55" si="1">(A14/$B$2)</f>
        <v>1.0555555555555556</v>
      </c>
      <c r="F14" s="11">
        <f t="shared" ref="F14:F55" si="2">(B14/$B$3)</f>
        <v>1.25</v>
      </c>
      <c r="G14" s="11">
        <f t="shared" ref="G14:G26" si="3">MIN(AVERAGE(E14,F14),1)</f>
        <v>1</v>
      </c>
      <c r="I14" s="20"/>
    </row>
    <row r="15" spans="1:9" x14ac:dyDescent="0.3">
      <c r="A15" s="29">
        <v>0.95</v>
      </c>
      <c r="B15" s="29">
        <v>0.7</v>
      </c>
      <c r="C15" t="str">
        <f t="shared" si="0"/>
        <v>Over Deliver SCL/Over deliver Inertia</v>
      </c>
      <c r="E15" s="10">
        <f t="shared" si="1"/>
        <v>1.0555555555555556</v>
      </c>
      <c r="F15" s="11">
        <f t="shared" si="2"/>
        <v>1.1666666666666667</v>
      </c>
      <c r="G15" s="11">
        <f t="shared" si="3"/>
        <v>1</v>
      </c>
      <c r="I15" s="20"/>
    </row>
    <row r="16" spans="1:9" x14ac:dyDescent="0.3">
      <c r="A16" s="29">
        <v>0.95</v>
      </c>
      <c r="B16" s="29">
        <v>0.65</v>
      </c>
      <c r="C16" t="str">
        <f t="shared" si="0"/>
        <v>Over Deliver SCL/Over deliver Inertia</v>
      </c>
      <c r="E16" s="10">
        <f t="shared" si="1"/>
        <v>1.0555555555555556</v>
      </c>
      <c r="F16" s="11">
        <f t="shared" si="2"/>
        <v>1.0833333333333335</v>
      </c>
      <c r="G16" s="11">
        <f t="shared" si="3"/>
        <v>1</v>
      </c>
      <c r="I16" s="20"/>
    </row>
    <row r="17" spans="1:9" x14ac:dyDescent="0.3">
      <c r="A17" s="29">
        <v>0.95</v>
      </c>
      <c r="B17" s="29">
        <v>0.6</v>
      </c>
      <c r="C17" t="str">
        <f t="shared" si="0"/>
        <v>Over Deliver SCL/Over deliver Inertia</v>
      </c>
      <c r="E17" s="10">
        <f t="shared" si="1"/>
        <v>1.0555555555555556</v>
      </c>
      <c r="F17" s="11">
        <f t="shared" si="2"/>
        <v>1</v>
      </c>
      <c r="G17" s="11">
        <f t="shared" si="3"/>
        <v>1</v>
      </c>
      <c r="I17" s="20" t="s">
        <v>29</v>
      </c>
    </row>
    <row r="18" spans="1:9" x14ac:dyDescent="0.3">
      <c r="A18" s="29">
        <v>0.95</v>
      </c>
      <c r="B18" s="29">
        <v>0.55000000000000004</v>
      </c>
      <c r="C18" t="str">
        <f t="shared" si="0"/>
        <v>Over Deliver SCL/Under deliver Inertia</v>
      </c>
      <c r="E18" s="10">
        <f t="shared" si="1"/>
        <v>1.0555555555555556</v>
      </c>
      <c r="F18" s="11">
        <f t="shared" si="2"/>
        <v>0.91666666666666674</v>
      </c>
      <c r="G18" s="11">
        <f t="shared" si="3"/>
        <v>0.98611111111111116</v>
      </c>
      <c r="I18" s="20" t="s">
        <v>30</v>
      </c>
    </row>
    <row r="19" spans="1:9" x14ac:dyDescent="0.3">
      <c r="A19" s="29">
        <v>0.95</v>
      </c>
      <c r="B19" s="29">
        <v>0.5</v>
      </c>
      <c r="C19" t="str">
        <f t="shared" si="0"/>
        <v>Over Deliver SCL/Under deliver Inertia</v>
      </c>
      <c r="E19" s="10">
        <f t="shared" si="1"/>
        <v>1.0555555555555556</v>
      </c>
      <c r="F19" s="11">
        <f t="shared" si="2"/>
        <v>0.83333333333333337</v>
      </c>
      <c r="G19" s="11">
        <f t="shared" si="3"/>
        <v>0.94444444444444442</v>
      </c>
      <c r="I19" s="20" t="s">
        <v>31</v>
      </c>
    </row>
    <row r="20" spans="1:9" x14ac:dyDescent="0.3">
      <c r="A20" s="29">
        <v>0.95</v>
      </c>
      <c r="B20" s="29">
        <v>0.45</v>
      </c>
      <c r="C20" t="str">
        <f t="shared" si="0"/>
        <v>Over Deliver SCL/Under deliver Inertia</v>
      </c>
      <c r="E20" s="10">
        <f t="shared" si="1"/>
        <v>1.0555555555555556</v>
      </c>
      <c r="F20" s="11">
        <f t="shared" si="2"/>
        <v>0.75</v>
      </c>
      <c r="G20" s="11">
        <f t="shared" si="3"/>
        <v>0.90277777777777779</v>
      </c>
      <c r="I20" s="20" t="s">
        <v>32</v>
      </c>
    </row>
    <row r="21" spans="1:9" x14ac:dyDescent="0.3">
      <c r="A21" s="29">
        <v>0.95</v>
      </c>
      <c r="B21" s="29">
        <v>0.4</v>
      </c>
      <c r="C21" t="str">
        <f t="shared" si="0"/>
        <v>Over Deliver SCL/Under deliver Inertia</v>
      </c>
      <c r="E21" s="10">
        <f t="shared" si="1"/>
        <v>1.0555555555555556</v>
      </c>
      <c r="F21" s="11">
        <f t="shared" si="2"/>
        <v>0.66666666666666674</v>
      </c>
      <c r="G21" s="11">
        <f t="shared" si="3"/>
        <v>0.86111111111111116</v>
      </c>
      <c r="I21" s="20"/>
    </row>
    <row r="22" spans="1:9" x14ac:dyDescent="0.3">
      <c r="A22" s="29">
        <v>0.95</v>
      </c>
      <c r="B22" s="29">
        <v>0.35</v>
      </c>
      <c r="C22" t="str">
        <f t="shared" si="0"/>
        <v>Over Deliver SCL/Under deliver Inertia</v>
      </c>
      <c r="E22" s="10">
        <f t="shared" si="1"/>
        <v>1.0555555555555556</v>
      </c>
      <c r="F22" s="11">
        <f t="shared" si="2"/>
        <v>0.58333333333333337</v>
      </c>
      <c r="G22" s="11">
        <f t="shared" si="3"/>
        <v>0.81944444444444442</v>
      </c>
      <c r="I22" s="20"/>
    </row>
    <row r="23" spans="1:9" x14ac:dyDescent="0.3">
      <c r="A23" s="29">
        <v>0.95</v>
      </c>
      <c r="B23" s="29">
        <v>0.3</v>
      </c>
      <c r="C23" t="str">
        <f t="shared" si="0"/>
        <v>Over Deliver SCL/Under deliver Inertia</v>
      </c>
      <c r="E23" s="10">
        <f t="shared" si="1"/>
        <v>1.0555555555555556</v>
      </c>
      <c r="F23" s="11">
        <f t="shared" si="2"/>
        <v>0.5</v>
      </c>
      <c r="G23" s="11">
        <f t="shared" si="3"/>
        <v>0.77777777777777779</v>
      </c>
      <c r="I23" s="20"/>
    </row>
    <row r="24" spans="1:9" x14ac:dyDescent="0.3">
      <c r="A24" s="29">
        <v>0.95</v>
      </c>
      <c r="B24" s="29">
        <v>0.25</v>
      </c>
      <c r="C24" t="str">
        <f t="shared" si="0"/>
        <v>Over Deliver SCL/Under deliver Inertia</v>
      </c>
      <c r="E24" s="10">
        <f t="shared" si="1"/>
        <v>1.0555555555555556</v>
      </c>
      <c r="F24" s="11">
        <f t="shared" si="2"/>
        <v>0.41666666666666669</v>
      </c>
      <c r="G24" s="11">
        <f t="shared" si="3"/>
        <v>0.73611111111111116</v>
      </c>
      <c r="I24" s="20"/>
    </row>
    <row r="25" spans="1:9" x14ac:dyDescent="0.3">
      <c r="A25" s="29">
        <v>0.95</v>
      </c>
      <c r="B25" s="29">
        <v>0.2</v>
      </c>
      <c r="C25" t="str">
        <f t="shared" si="0"/>
        <v>Over Deliver SCL/Under deliver Inertia</v>
      </c>
      <c r="E25" s="10">
        <f t="shared" si="1"/>
        <v>1.0555555555555556</v>
      </c>
      <c r="F25" s="11">
        <f t="shared" si="2"/>
        <v>0.33333333333333337</v>
      </c>
      <c r="G25" s="11">
        <f t="shared" si="3"/>
        <v>0.69444444444444442</v>
      </c>
      <c r="I25" s="20"/>
    </row>
    <row r="26" spans="1:9" x14ac:dyDescent="0.3">
      <c r="A26" s="29">
        <v>0.95</v>
      </c>
      <c r="B26" s="29">
        <v>0.15</v>
      </c>
      <c r="C26" t="str">
        <f t="shared" si="0"/>
        <v>Over Deliver SCL/Under deliver Inertia</v>
      </c>
      <c r="E26" s="10">
        <f t="shared" si="1"/>
        <v>1.0555555555555556</v>
      </c>
      <c r="F26" s="11">
        <f t="shared" si="2"/>
        <v>0.25</v>
      </c>
      <c r="G26" s="11">
        <f t="shared" si="3"/>
        <v>0.65277777777777779</v>
      </c>
      <c r="I26" s="20"/>
    </row>
    <row r="27" spans="1:9" x14ac:dyDescent="0.3">
      <c r="A27" s="29"/>
      <c r="B27" s="29"/>
      <c r="E27" s="10"/>
      <c r="F27" s="11"/>
      <c r="G27" s="11"/>
      <c r="I27"/>
    </row>
    <row r="28" spans="1:9" x14ac:dyDescent="0.3">
      <c r="A28" s="29"/>
      <c r="B28" s="29"/>
      <c r="E28" s="10"/>
      <c r="F28" s="11"/>
      <c r="G28" s="11"/>
      <c r="I28"/>
    </row>
    <row r="29" spans="1:9" x14ac:dyDescent="0.3">
      <c r="A29" s="29">
        <v>0.95</v>
      </c>
      <c r="B29" s="29">
        <v>0.7</v>
      </c>
      <c r="C29" t="str">
        <f t="shared" ref="C29:C45" si="4">CONCATENATE(IF(A29&gt;=$B$2,$A$5,$A$6),"/",IF(B29&gt;=$B$3,$A$7,$A$8))</f>
        <v>Over Deliver SCL/Over deliver Inertia</v>
      </c>
      <c r="E29" s="10">
        <f t="shared" si="1"/>
        <v>1.0555555555555556</v>
      </c>
      <c r="F29" s="11">
        <f t="shared" si="2"/>
        <v>1.1666666666666667</v>
      </c>
      <c r="G29" s="11">
        <f t="shared" ref="G29:G45" si="5">MIN(AVERAGE(E29,F29),1)</f>
        <v>1</v>
      </c>
      <c r="I29"/>
    </row>
    <row r="30" spans="1:9" x14ac:dyDescent="0.3">
      <c r="A30" s="29">
        <v>0.9</v>
      </c>
      <c r="B30" s="29">
        <v>0.7</v>
      </c>
      <c r="C30" t="str">
        <f t="shared" si="4"/>
        <v>Over Deliver SCL/Over deliver Inertia</v>
      </c>
      <c r="E30" s="10">
        <f t="shared" si="1"/>
        <v>1</v>
      </c>
      <c r="F30" s="11">
        <f t="shared" si="2"/>
        <v>1.1666666666666667</v>
      </c>
      <c r="G30" s="11">
        <f t="shared" si="5"/>
        <v>1</v>
      </c>
      <c r="I30"/>
    </row>
    <row r="31" spans="1:9" x14ac:dyDescent="0.3">
      <c r="A31" s="29">
        <v>0.85</v>
      </c>
      <c r="B31" s="29">
        <v>0.7</v>
      </c>
      <c r="C31" t="str">
        <f t="shared" si="4"/>
        <v>Under deliver SCL/Over deliver Inertia</v>
      </c>
      <c r="E31" s="10">
        <f t="shared" si="1"/>
        <v>0.94444444444444442</v>
      </c>
      <c r="F31" s="11">
        <f t="shared" si="2"/>
        <v>1.1666666666666667</v>
      </c>
      <c r="G31" s="11">
        <f t="shared" si="5"/>
        <v>1</v>
      </c>
      <c r="I31"/>
    </row>
    <row r="32" spans="1:9" x14ac:dyDescent="0.3">
      <c r="A32" s="29">
        <v>0.8</v>
      </c>
      <c r="B32" s="29">
        <v>0.7</v>
      </c>
      <c r="C32" t="str">
        <f t="shared" si="4"/>
        <v>Under deliver SCL/Over deliver Inertia</v>
      </c>
      <c r="E32" s="10">
        <f t="shared" si="1"/>
        <v>0.88888888888888895</v>
      </c>
      <c r="F32" s="11">
        <f t="shared" si="2"/>
        <v>1.1666666666666667</v>
      </c>
      <c r="G32" s="11">
        <f t="shared" si="5"/>
        <v>1</v>
      </c>
      <c r="I32"/>
    </row>
    <row r="33" spans="1:9" x14ac:dyDescent="0.3">
      <c r="A33" s="29">
        <v>0.75</v>
      </c>
      <c r="B33" s="29">
        <v>0.7</v>
      </c>
      <c r="C33" t="str">
        <f t="shared" si="4"/>
        <v>Under deliver SCL/Over deliver Inertia</v>
      </c>
      <c r="E33" s="10">
        <f t="shared" si="1"/>
        <v>0.83333333333333326</v>
      </c>
      <c r="F33" s="11">
        <f t="shared" si="2"/>
        <v>1.1666666666666667</v>
      </c>
      <c r="G33" s="11">
        <f t="shared" si="5"/>
        <v>1</v>
      </c>
      <c r="I33"/>
    </row>
    <row r="34" spans="1:9" x14ac:dyDescent="0.3">
      <c r="A34" s="29">
        <v>0.7</v>
      </c>
      <c r="B34" s="29">
        <v>0.7</v>
      </c>
      <c r="C34" t="str">
        <f t="shared" si="4"/>
        <v>Under deliver SCL/Over deliver Inertia</v>
      </c>
      <c r="E34" s="10">
        <f t="shared" si="1"/>
        <v>0.77777777777777768</v>
      </c>
      <c r="F34" s="11">
        <f t="shared" si="2"/>
        <v>1.1666666666666667</v>
      </c>
      <c r="G34" s="11">
        <f t="shared" si="5"/>
        <v>0.97222222222222221</v>
      </c>
      <c r="I34"/>
    </row>
    <row r="35" spans="1:9" x14ac:dyDescent="0.3">
      <c r="A35" s="29">
        <v>0.65</v>
      </c>
      <c r="B35" s="29">
        <v>0.7</v>
      </c>
      <c r="C35" t="str">
        <f t="shared" si="4"/>
        <v>Under deliver SCL/Over deliver Inertia</v>
      </c>
      <c r="E35" s="10">
        <f t="shared" si="1"/>
        <v>0.72222222222222221</v>
      </c>
      <c r="F35" s="11">
        <f t="shared" si="2"/>
        <v>1.1666666666666667</v>
      </c>
      <c r="G35" s="11">
        <f t="shared" si="5"/>
        <v>0.94444444444444442</v>
      </c>
      <c r="I35"/>
    </row>
    <row r="36" spans="1:9" x14ac:dyDescent="0.3">
      <c r="A36" s="29">
        <v>0.6</v>
      </c>
      <c r="B36" s="29">
        <v>0.7</v>
      </c>
      <c r="C36" t="str">
        <f t="shared" si="4"/>
        <v>Under deliver SCL/Over deliver Inertia</v>
      </c>
      <c r="E36" s="10">
        <f t="shared" si="1"/>
        <v>0.66666666666666663</v>
      </c>
      <c r="F36" s="11">
        <f t="shared" si="2"/>
        <v>1.1666666666666667</v>
      </c>
      <c r="G36" s="11">
        <f t="shared" si="5"/>
        <v>0.91666666666666674</v>
      </c>
      <c r="I36"/>
    </row>
    <row r="37" spans="1:9" x14ac:dyDescent="0.3">
      <c r="A37" s="29">
        <v>0.55000000000000104</v>
      </c>
      <c r="B37" s="29">
        <v>0.7</v>
      </c>
      <c r="C37" t="str">
        <f t="shared" si="4"/>
        <v>Under deliver SCL/Over deliver Inertia</v>
      </c>
      <c r="E37" s="10">
        <f t="shared" si="1"/>
        <v>0.61111111111111227</v>
      </c>
      <c r="F37" s="11">
        <f t="shared" si="2"/>
        <v>1.1666666666666667</v>
      </c>
      <c r="G37" s="11">
        <f t="shared" si="5"/>
        <v>0.88888888888888951</v>
      </c>
      <c r="I37"/>
    </row>
    <row r="38" spans="1:9" x14ac:dyDescent="0.3">
      <c r="A38" s="29">
        <v>0.500000000000002</v>
      </c>
      <c r="B38" s="29">
        <v>0.7</v>
      </c>
      <c r="C38" t="str">
        <f t="shared" si="4"/>
        <v>Under deliver SCL/Over deliver Inertia</v>
      </c>
      <c r="E38" s="10">
        <f t="shared" si="1"/>
        <v>0.5555555555555578</v>
      </c>
      <c r="F38" s="11">
        <f t="shared" si="2"/>
        <v>1.1666666666666667</v>
      </c>
      <c r="G38" s="11">
        <f t="shared" si="5"/>
        <v>0.86111111111111227</v>
      </c>
      <c r="I38"/>
    </row>
    <row r="39" spans="1:9" x14ac:dyDescent="0.3">
      <c r="A39" s="29">
        <v>0.45000000000000301</v>
      </c>
      <c r="B39" s="29">
        <v>0.7</v>
      </c>
      <c r="C39" t="str">
        <f t="shared" si="4"/>
        <v>Under deliver SCL/Over deliver Inertia</v>
      </c>
      <c r="E39" s="10">
        <f t="shared" si="1"/>
        <v>0.50000000000000333</v>
      </c>
      <c r="F39" s="11">
        <f t="shared" si="2"/>
        <v>1.1666666666666667</v>
      </c>
      <c r="G39" s="11">
        <f t="shared" si="5"/>
        <v>0.83333333333333504</v>
      </c>
      <c r="I39"/>
    </row>
    <row r="40" spans="1:9" x14ac:dyDescent="0.3">
      <c r="A40" s="29">
        <v>0.40000000000000402</v>
      </c>
      <c r="B40" s="29">
        <v>0.7</v>
      </c>
      <c r="C40" t="str">
        <f t="shared" si="4"/>
        <v>Under deliver SCL/Over deliver Inertia</v>
      </c>
      <c r="E40" s="10">
        <f t="shared" si="1"/>
        <v>0.44444444444444892</v>
      </c>
      <c r="F40" s="11">
        <f t="shared" si="2"/>
        <v>1.1666666666666667</v>
      </c>
      <c r="G40" s="11">
        <f t="shared" si="5"/>
        <v>0.8055555555555578</v>
      </c>
      <c r="I40"/>
    </row>
    <row r="41" spans="1:9" x14ac:dyDescent="0.3">
      <c r="A41" s="29">
        <v>0.35000000000000497</v>
      </c>
      <c r="B41" s="29">
        <v>0.7</v>
      </c>
      <c r="C41" t="str">
        <f t="shared" si="4"/>
        <v>Under deliver SCL/Over deliver Inertia</v>
      </c>
      <c r="E41" s="10">
        <f t="shared" si="1"/>
        <v>0.38888888888889439</v>
      </c>
      <c r="F41" s="11">
        <f t="shared" si="2"/>
        <v>1.1666666666666667</v>
      </c>
      <c r="G41" s="11">
        <f t="shared" si="5"/>
        <v>0.77777777777778057</v>
      </c>
      <c r="I41"/>
    </row>
    <row r="42" spans="1:9" x14ac:dyDescent="0.3">
      <c r="A42" s="29">
        <v>0.30000000000000598</v>
      </c>
      <c r="B42" s="29">
        <v>0.7</v>
      </c>
      <c r="C42" t="str">
        <f t="shared" si="4"/>
        <v>Under deliver SCL/Over deliver Inertia</v>
      </c>
      <c r="E42" s="10">
        <f t="shared" si="1"/>
        <v>0.33333333333333998</v>
      </c>
      <c r="F42" s="11">
        <f t="shared" si="2"/>
        <v>1.1666666666666667</v>
      </c>
      <c r="G42" s="11">
        <f t="shared" si="5"/>
        <v>0.75000000000000333</v>
      </c>
      <c r="I42"/>
    </row>
    <row r="43" spans="1:9" x14ac:dyDescent="0.3">
      <c r="A43" s="29">
        <v>0.25000000000000699</v>
      </c>
      <c r="B43" s="29">
        <v>0.7</v>
      </c>
      <c r="C43" t="str">
        <f t="shared" si="4"/>
        <v>Under deliver SCL/Over deliver Inertia</v>
      </c>
      <c r="E43" s="10">
        <f t="shared" si="1"/>
        <v>0.27777777777778556</v>
      </c>
      <c r="F43" s="11">
        <f t="shared" si="2"/>
        <v>1.1666666666666667</v>
      </c>
      <c r="G43" s="11">
        <f t="shared" si="5"/>
        <v>0.7222222222222261</v>
      </c>
      <c r="I43"/>
    </row>
    <row r="44" spans="1:9" x14ac:dyDescent="0.3">
      <c r="A44" s="29">
        <v>0.200000000000009</v>
      </c>
      <c r="B44" s="29">
        <v>0.7</v>
      </c>
      <c r="C44" t="str">
        <f t="shared" si="4"/>
        <v>Under deliver SCL/Over deliver Inertia</v>
      </c>
      <c r="E44" s="10">
        <f t="shared" si="1"/>
        <v>0.22222222222223223</v>
      </c>
      <c r="F44" s="11">
        <f t="shared" si="2"/>
        <v>1.1666666666666667</v>
      </c>
      <c r="G44" s="11">
        <f t="shared" si="5"/>
        <v>0.69444444444444953</v>
      </c>
      <c r="I44"/>
    </row>
    <row r="45" spans="1:9" x14ac:dyDescent="0.3">
      <c r="A45" s="29">
        <v>0.15000000000000999</v>
      </c>
      <c r="B45" s="29">
        <v>0.7</v>
      </c>
      <c r="C45" t="str">
        <f t="shared" si="4"/>
        <v>Under deliver SCL/Over deliver Inertia</v>
      </c>
      <c r="E45" s="10">
        <f t="shared" si="1"/>
        <v>0.16666666666667776</v>
      </c>
      <c r="F45" s="11">
        <f t="shared" si="2"/>
        <v>1.1666666666666667</v>
      </c>
      <c r="G45" s="11">
        <f t="shared" si="5"/>
        <v>0.66666666666667229</v>
      </c>
      <c r="I45"/>
    </row>
    <row r="46" spans="1:9" x14ac:dyDescent="0.3">
      <c r="A46" s="29"/>
      <c r="B46" s="29"/>
      <c r="E46" s="10"/>
      <c r="F46" s="11"/>
      <c r="G46" s="11"/>
      <c r="I46"/>
    </row>
    <row r="47" spans="1:9" x14ac:dyDescent="0.3">
      <c r="A47" s="29"/>
      <c r="B47" s="29"/>
      <c r="E47" s="10"/>
      <c r="F47" s="11"/>
      <c r="G47" s="11"/>
      <c r="I47"/>
    </row>
    <row r="48" spans="1:9" x14ac:dyDescent="0.3">
      <c r="A48" s="29">
        <v>0.9</v>
      </c>
      <c r="B48" s="29">
        <v>0.6</v>
      </c>
      <c r="C48" t="str">
        <f t="shared" ref="C48:C55" si="6">CONCATENATE(IF(A48&gt;=$B$2,$A$5,$A$6),"/",IF(B48&gt;=$B$3,$A$7,$A$8))</f>
        <v>Over Deliver SCL/Over deliver Inertia</v>
      </c>
      <c r="E48" s="10">
        <f t="shared" si="1"/>
        <v>1</v>
      </c>
      <c r="F48" s="11">
        <f t="shared" si="2"/>
        <v>1</v>
      </c>
      <c r="G48" s="11">
        <f t="shared" ref="G48:G55" si="7">MIN(AVERAGE(E48,F48),1)</f>
        <v>1</v>
      </c>
      <c r="I48"/>
    </row>
    <row r="49" spans="1:7" x14ac:dyDescent="0.3">
      <c r="A49" s="29">
        <v>0.85</v>
      </c>
      <c r="B49" s="29">
        <v>0.6</v>
      </c>
      <c r="C49" t="str">
        <f t="shared" si="6"/>
        <v>Under deliver SCL/Over deliver Inertia</v>
      </c>
      <c r="E49" s="10">
        <f t="shared" si="1"/>
        <v>0.94444444444444442</v>
      </c>
      <c r="F49" s="11">
        <f t="shared" si="2"/>
        <v>1</v>
      </c>
      <c r="G49" s="11">
        <f t="shared" si="7"/>
        <v>0.97222222222222221</v>
      </c>
    </row>
    <row r="50" spans="1:7" x14ac:dyDescent="0.3">
      <c r="A50" s="29">
        <v>0.85</v>
      </c>
      <c r="B50" s="29">
        <v>0.65</v>
      </c>
      <c r="C50" t="str">
        <f t="shared" si="6"/>
        <v>Under deliver SCL/Over deliver Inertia</v>
      </c>
      <c r="E50" s="10">
        <f t="shared" si="1"/>
        <v>0.94444444444444442</v>
      </c>
      <c r="F50" s="11">
        <f t="shared" si="2"/>
        <v>1.0833333333333335</v>
      </c>
      <c r="G50" s="11">
        <f t="shared" si="7"/>
        <v>1</v>
      </c>
    </row>
    <row r="51" spans="1:7" x14ac:dyDescent="0.3">
      <c r="A51" s="29">
        <v>0.8</v>
      </c>
      <c r="B51" s="29">
        <v>0.65</v>
      </c>
      <c r="C51" t="str">
        <f t="shared" si="6"/>
        <v>Under deliver SCL/Over deliver Inertia</v>
      </c>
      <c r="E51" s="10">
        <f t="shared" si="1"/>
        <v>0.88888888888888895</v>
      </c>
      <c r="F51" s="11">
        <f t="shared" si="2"/>
        <v>1.0833333333333335</v>
      </c>
      <c r="G51" s="11">
        <f t="shared" si="7"/>
        <v>0.98611111111111116</v>
      </c>
    </row>
    <row r="52" spans="1:7" x14ac:dyDescent="0.3">
      <c r="A52" s="29">
        <v>0.75</v>
      </c>
      <c r="B52" s="29">
        <v>0.6</v>
      </c>
      <c r="C52" t="str">
        <f t="shared" si="6"/>
        <v>Under deliver SCL/Over deliver Inertia</v>
      </c>
      <c r="E52" s="10">
        <f t="shared" si="1"/>
        <v>0.83333333333333326</v>
      </c>
      <c r="F52" s="11">
        <f t="shared" si="2"/>
        <v>1</v>
      </c>
      <c r="G52" s="11">
        <f t="shared" si="7"/>
        <v>0.91666666666666663</v>
      </c>
    </row>
    <row r="53" spans="1:7" x14ac:dyDescent="0.3">
      <c r="A53" s="29">
        <v>0.7</v>
      </c>
      <c r="B53" s="29">
        <v>0.6</v>
      </c>
      <c r="C53" t="str">
        <f t="shared" si="6"/>
        <v>Under deliver SCL/Over deliver Inertia</v>
      </c>
      <c r="E53" s="25">
        <f t="shared" si="1"/>
        <v>0.77777777777777768</v>
      </c>
      <c r="F53" s="27">
        <f t="shared" si="2"/>
        <v>1</v>
      </c>
      <c r="G53" s="11">
        <f t="shared" si="7"/>
        <v>0.88888888888888884</v>
      </c>
    </row>
    <row r="54" spans="1:7" x14ac:dyDescent="0.3">
      <c r="A54" s="29">
        <v>0.65</v>
      </c>
      <c r="B54" s="29">
        <v>0.6</v>
      </c>
      <c r="C54" t="str">
        <f t="shared" si="6"/>
        <v>Under deliver SCL/Over deliver Inertia</v>
      </c>
      <c r="E54" s="25">
        <f t="shared" si="1"/>
        <v>0.72222222222222221</v>
      </c>
      <c r="F54" s="27">
        <f t="shared" si="2"/>
        <v>1</v>
      </c>
      <c r="G54" s="11">
        <f t="shared" si="7"/>
        <v>0.86111111111111116</v>
      </c>
    </row>
    <row r="55" spans="1:7" x14ac:dyDescent="0.3">
      <c r="A55" s="29">
        <v>0.6</v>
      </c>
      <c r="B55" s="29">
        <v>0.6</v>
      </c>
      <c r="C55" t="str">
        <f t="shared" si="6"/>
        <v>Under deliver SCL/Over deliver Inertia</v>
      </c>
      <c r="E55" s="25">
        <f t="shared" si="1"/>
        <v>0.66666666666666663</v>
      </c>
      <c r="F55" s="27">
        <f t="shared" si="2"/>
        <v>1</v>
      </c>
      <c r="G55" s="11">
        <f t="shared" si="7"/>
        <v>0.83333333333333326</v>
      </c>
    </row>
  </sheetData>
  <mergeCells count="4">
    <mergeCell ref="E10:F10"/>
    <mergeCell ref="A11:B11"/>
    <mergeCell ref="E11:F11"/>
    <mergeCell ref="D1:F7"/>
  </mergeCells>
  <conditionalFormatting sqref="C13:C55">
    <cfRule type="cellIs" dxfId="3" priority="1" operator="equal">
      <formula>$I$20</formula>
    </cfRule>
    <cfRule type="cellIs" dxfId="2" priority="2" operator="equal">
      <formula>$I$19</formula>
    </cfRule>
    <cfRule type="cellIs" dxfId="1" priority="3" operator="equal">
      <formula>$I$18</formula>
    </cfRule>
    <cfRule type="cellIs" dxfId="0" priority="4" operator="equal">
      <formula>$I$17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AC83B-DD61-4110-9A74-9E71214B9057}">
  <dimension ref="A1:A19"/>
  <sheetViews>
    <sheetView tabSelected="1" workbookViewId="0"/>
  </sheetViews>
  <sheetFormatPr defaultColWidth="8.6640625" defaultRowHeight="15.05" x14ac:dyDescent="0.3"/>
  <cols>
    <col min="1" max="1" width="174.44140625" bestFit="1" customWidth="1"/>
  </cols>
  <sheetData>
    <row r="1" spans="1:1" x14ac:dyDescent="0.3">
      <c r="A1" s="8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  <row r="5" spans="1:1" x14ac:dyDescent="0.3">
      <c r="A5" t="s">
        <v>47</v>
      </c>
    </row>
    <row r="7" spans="1:1" x14ac:dyDescent="0.3">
      <c r="A7" s="8" t="s">
        <v>48</v>
      </c>
    </row>
    <row r="8" spans="1:1" ht="30.05" x14ac:dyDescent="0.3">
      <c r="A8" s="136" t="s">
        <v>49</v>
      </c>
    </row>
    <row r="9" spans="1:1" x14ac:dyDescent="0.3">
      <c r="A9" s="136" t="s">
        <v>50</v>
      </c>
    </row>
    <row r="10" spans="1:1" x14ac:dyDescent="0.3">
      <c r="A10" t="s">
        <v>51</v>
      </c>
    </row>
    <row r="11" spans="1:1" x14ac:dyDescent="0.3">
      <c r="A11" t="s">
        <v>52</v>
      </c>
    </row>
    <row r="13" spans="1:1" x14ac:dyDescent="0.3">
      <c r="A13" s="8" t="s">
        <v>53</v>
      </c>
    </row>
    <row r="14" spans="1:1" x14ac:dyDescent="0.3">
      <c r="A14" t="s">
        <v>54</v>
      </c>
    </row>
    <row r="15" spans="1:1" x14ac:dyDescent="0.3">
      <c r="A15" t="s">
        <v>55</v>
      </c>
    </row>
    <row r="16" spans="1:1" x14ac:dyDescent="0.3">
      <c r="A16" t="s">
        <v>56</v>
      </c>
    </row>
    <row r="17" spans="1:1" x14ac:dyDescent="0.3">
      <c r="A17" t="s">
        <v>57</v>
      </c>
    </row>
    <row r="18" spans="1:1" x14ac:dyDescent="0.3">
      <c r="A18" t="s">
        <v>58</v>
      </c>
    </row>
    <row r="19" spans="1:1" x14ac:dyDescent="0.3">
      <c r="A19" t="s">
        <v>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A6A7C-C506-4EF3-8665-E1810B79D102}">
  <dimension ref="A1:Q30"/>
  <sheetViews>
    <sheetView zoomScale="99" workbookViewId="0"/>
  </sheetViews>
  <sheetFormatPr defaultColWidth="9" defaultRowHeight="13.15" x14ac:dyDescent="0.25"/>
  <cols>
    <col min="1" max="1" width="27.109375" style="72" bestFit="1" customWidth="1"/>
    <col min="2" max="2" width="76.109375" style="72" bestFit="1" customWidth="1"/>
    <col min="3" max="3" width="12.109375" style="72" customWidth="1"/>
    <col min="4" max="9" width="10" style="72" customWidth="1"/>
    <col min="10" max="10" width="9.88671875" style="72" customWidth="1"/>
    <col min="11" max="11" width="10" style="72" customWidth="1"/>
    <col min="12" max="13" width="10.88671875" style="72" customWidth="1"/>
    <col min="14" max="14" width="11" style="72" bestFit="1" customWidth="1"/>
    <col min="15" max="15" width="10.88671875" style="72" customWidth="1"/>
    <col min="16" max="16" width="10.6640625" style="72" customWidth="1"/>
    <col min="17" max="16383" width="9" style="72" customWidth="1"/>
    <col min="16384" max="16384" width="9" style="72"/>
  </cols>
  <sheetData>
    <row r="1" spans="1:17" x14ac:dyDescent="0.25">
      <c r="A1" s="157" t="s">
        <v>0</v>
      </c>
      <c r="B1" s="67" t="s">
        <v>2</v>
      </c>
      <c r="C1" s="157" t="s">
        <v>1</v>
      </c>
    </row>
    <row r="2" spans="1:17" x14ac:dyDescent="0.25">
      <c r="A2" s="161" t="s">
        <v>6</v>
      </c>
      <c r="B2" s="68" t="s">
        <v>7</v>
      </c>
      <c r="C2" s="158">
        <v>0.9</v>
      </c>
    </row>
    <row r="3" spans="1:17" x14ac:dyDescent="0.25">
      <c r="A3" s="161" t="s">
        <v>10</v>
      </c>
      <c r="B3" s="68" t="s">
        <v>60</v>
      </c>
      <c r="C3" s="159">
        <v>0.75</v>
      </c>
    </row>
    <row r="4" spans="1:17" x14ac:dyDescent="0.25">
      <c r="A4" s="162" t="s">
        <v>61</v>
      </c>
      <c r="B4" s="69" t="s">
        <v>62</v>
      </c>
      <c r="C4" s="160">
        <v>100</v>
      </c>
      <c r="E4" s="116"/>
      <c r="F4" s="116"/>
      <c r="G4" s="116"/>
      <c r="H4" s="116"/>
      <c r="I4" s="116"/>
      <c r="J4" s="116"/>
    </row>
    <row r="5" spans="1:17" x14ac:dyDescent="0.25">
      <c r="A5" s="117"/>
      <c r="B5" s="70"/>
      <c r="C5" s="156"/>
    </row>
    <row r="6" spans="1:17" x14ac:dyDescent="0.25">
      <c r="A6" s="118" t="s">
        <v>63</v>
      </c>
      <c r="B6" s="71"/>
      <c r="C6" s="76">
        <v>44652</v>
      </c>
      <c r="D6" s="77">
        <v>44682</v>
      </c>
      <c r="E6" s="77">
        <v>44713</v>
      </c>
      <c r="F6" s="77">
        <v>44743</v>
      </c>
      <c r="G6" s="77">
        <v>44774</v>
      </c>
      <c r="H6" s="77">
        <v>44805</v>
      </c>
      <c r="I6" s="77">
        <v>44835</v>
      </c>
      <c r="J6" s="77">
        <v>44866</v>
      </c>
      <c r="K6" s="77">
        <v>44896</v>
      </c>
      <c r="L6" s="77">
        <v>44927</v>
      </c>
      <c r="M6" s="77">
        <v>44958</v>
      </c>
      <c r="N6" s="78">
        <v>44986</v>
      </c>
      <c r="O6" s="79">
        <v>45017</v>
      </c>
    </row>
    <row r="7" spans="1:17" x14ac:dyDescent="0.25">
      <c r="A7" s="119" t="s">
        <v>64</v>
      </c>
      <c r="B7" s="80" t="s">
        <v>105</v>
      </c>
      <c r="C7" s="80">
        <f>(D6-C6)*48</f>
        <v>1440</v>
      </c>
      <c r="D7" s="81">
        <f t="shared" ref="D7:M7" si="0">(E6-D6)*48</f>
        <v>1488</v>
      </c>
      <c r="E7" s="81">
        <f t="shared" si="0"/>
        <v>1440</v>
      </c>
      <c r="F7" s="81">
        <f t="shared" si="0"/>
        <v>1488</v>
      </c>
      <c r="G7" s="81">
        <f t="shared" si="0"/>
        <v>1488</v>
      </c>
      <c r="H7" s="81">
        <f t="shared" si="0"/>
        <v>1440</v>
      </c>
      <c r="I7" s="81">
        <f t="shared" si="0"/>
        <v>1488</v>
      </c>
      <c r="J7" s="81">
        <f t="shared" si="0"/>
        <v>1440</v>
      </c>
      <c r="K7" s="81">
        <f t="shared" si="0"/>
        <v>1488</v>
      </c>
      <c r="L7" s="81">
        <f t="shared" si="0"/>
        <v>1488</v>
      </c>
      <c r="M7" s="81">
        <f t="shared" si="0"/>
        <v>1344</v>
      </c>
      <c r="N7" s="82">
        <f>(O6-N6)*48</f>
        <v>1488</v>
      </c>
      <c r="P7" s="120"/>
      <c r="Q7" s="120"/>
    </row>
    <row r="9" spans="1:17" x14ac:dyDescent="0.25">
      <c r="A9" s="121" t="s">
        <v>65</v>
      </c>
      <c r="B9" s="73" t="s">
        <v>106</v>
      </c>
      <c r="C9" s="133">
        <v>1080</v>
      </c>
      <c r="D9" s="134">
        <v>1265</v>
      </c>
      <c r="E9" s="134">
        <v>1224</v>
      </c>
      <c r="F9" s="134">
        <v>800</v>
      </c>
      <c r="G9" s="134">
        <v>700</v>
      </c>
      <c r="H9" s="134">
        <v>900</v>
      </c>
      <c r="I9" s="134">
        <v>650</v>
      </c>
      <c r="J9" s="134">
        <v>1300</v>
      </c>
      <c r="K9" s="134">
        <v>650</v>
      </c>
      <c r="L9" s="134">
        <v>650</v>
      </c>
      <c r="M9" s="134">
        <v>1300</v>
      </c>
      <c r="N9" s="172">
        <v>1300</v>
      </c>
    </row>
    <row r="10" spans="1:17" x14ac:dyDescent="0.25">
      <c r="A10" s="122" t="s">
        <v>66</v>
      </c>
      <c r="B10" s="128" t="s">
        <v>107</v>
      </c>
      <c r="C10" s="85">
        <f t="shared" ref="C10:E10" si="1">C9/C7</f>
        <v>0.75</v>
      </c>
      <c r="D10" s="86">
        <f t="shared" si="1"/>
        <v>0.8501344086021505</v>
      </c>
      <c r="E10" s="86">
        <f t="shared" si="1"/>
        <v>0.85</v>
      </c>
      <c r="F10" s="86">
        <f>F9/F7</f>
        <v>0.5376344086021505</v>
      </c>
      <c r="G10" s="86">
        <f t="shared" ref="G10:N10" si="2">G9/G7</f>
        <v>0.47043010752688175</v>
      </c>
      <c r="H10" s="86">
        <f t="shared" si="2"/>
        <v>0.625</v>
      </c>
      <c r="I10" s="86">
        <f t="shared" si="2"/>
        <v>0.43682795698924731</v>
      </c>
      <c r="J10" s="86">
        <f t="shared" si="2"/>
        <v>0.90277777777777779</v>
      </c>
      <c r="K10" s="86">
        <f t="shared" si="2"/>
        <v>0.43682795698924731</v>
      </c>
      <c r="L10" s="86">
        <f t="shared" si="2"/>
        <v>0.43682795698924731</v>
      </c>
      <c r="M10" s="86">
        <f t="shared" si="2"/>
        <v>0.96726190476190477</v>
      </c>
      <c r="N10" s="87">
        <f t="shared" si="2"/>
        <v>0.87365591397849462</v>
      </c>
    </row>
    <row r="12" spans="1:17" x14ac:dyDescent="0.25">
      <c r="A12" s="121" t="s">
        <v>67</v>
      </c>
      <c r="B12" s="73" t="s">
        <v>108</v>
      </c>
      <c r="C12" s="88">
        <f t="shared" ref="C12:N12" si="3">C9*($C$4/2)</f>
        <v>54000</v>
      </c>
      <c r="D12" s="89">
        <f>D9*($C$4/2)</f>
        <v>63250</v>
      </c>
      <c r="E12" s="89">
        <f t="shared" si="3"/>
        <v>61200</v>
      </c>
      <c r="F12" s="89">
        <f t="shared" si="3"/>
        <v>40000</v>
      </c>
      <c r="G12" s="89">
        <f t="shared" si="3"/>
        <v>35000</v>
      </c>
      <c r="H12" s="89">
        <f t="shared" si="3"/>
        <v>45000</v>
      </c>
      <c r="I12" s="89">
        <f t="shared" si="3"/>
        <v>32500</v>
      </c>
      <c r="J12" s="89">
        <f t="shared" si="3"/>
        <v>65000</v>
      </c>
      <c r="K12" s="89">
        <f t="shared" si="3"/>
        <v>32500</v>
      </c>
      <c r="L12" s="89">
        <f t="shared" si="3"/>
        <v>32500</v>
      </c>
      <c r="M12" s="89">
        <f t="shared" si="3"/>
        <v>65000</v>
      </c>
      <c r="N12" s="90">
        <f t="shared" si="3"/>
        <v>65000</v>
      </c>
    </row>
    <row r="13" spans="1:17" x14ac:dyDescent="0.25">
      <c r="A13" s="123" t="s">
        <v>68</v>
      </c>
      <c r="B13" s="129" t="s">
        <v>69</v>
      </c>
      <c r="C13" s="91">
        <f>IF($C$2&gt;C10,(C10-$C$2)*$C$4 * 1000,0)</f>
        <v>-15000.000000000002</v>
      </c>
      <c r="D13" s="92">
        <f>IF($C$2&gt;D10,(D10-$C$2)*$C$4 * 1000,0)</f>
        <v>-4986.5591397849512</v>
      </c>
      <c r="E13" s="92">
        <f t="shared" ref="E13:N13" si="4">IF($C$2&gt;E10,(E10-$C$2)*$C$4 * 1000,0)</f>
        <v>-5000.0000000000045</v>
      </c>
      <c r="F13" s="92">
        <f t="shared" si="4"/>
        <v>-36236.559139784949</v>
      </c>
      <c r="G13" s="92">
        <f t="shared" si="4"/>
        <v>-42956.989247311823</v>
      </c>
      <c r="H13" s="92">
        <f t="shared" si="4"/>
        <v>-27500.000000000004</v>
      </c>
      <c r="I13" s="92">
        <f t="shared" si="4"/>
        <v>-46317.204301075275</v>
      </c>
      <c r="J13" s="92">
        <f t="shared" si="4"/>
        <v>0</v>
      </c>
      <c r="K13" s="92">
        <f t="shared" si="4"/>
        <v>-46317.204301075275</v>
      </c>
      <c r="L13" s="92">
        <f t="shared" si="4"/>
        <v>-46317.204301075275</v>
      </c>
      <c r="M13" s="92">
        <f t="shared" si="4"/>
        <v>0</v>
      </c>
      <c r="N13" s="93">
        <f t="shared" si="4"/>
        <v>-2634.4086021505395</v>
      </c>
    </row>
    <row r="14" spans="1:17" x14ac:dyDescent="0.25">
      <c r="A14" s="122" t="s">
        <v>70</v>
      </c>
      <c r="B14" s="128" t="s">
        <v>71</v>
      </c>
      <c r="C14" s="94">
        <f t="shared" ref="C14:E14" si="5">SUM(C12:C13)</f>
        <v>39000</v>
      </c>
      <c r="D14" s="95">
        <f t="shared" si="5"/>
        <v>58263.440860215051</v>
      </c>
      <c r="E14" s="95">
        <f t="shared" si="5"/>
        <v>56199.999999999993</v>
      </c>
      <c r="F14" s="95">
        <f>SUM(F12:F13)</f>
        <v>3763.4408602150506</v>
      </c>
      <c r="G14" s="95">
        <f t="shared" ref="G14:N14" si="6">SUM(G12:G13)</f>
        <v>-7956.9892473118234</v>
      </c>
      <c r="H14" s="95">
        <f t="shared" si="6"/>
        <v>17499.999999999996</v>
      </c>
      <c r="I14" s="95">
        <f t="shared" si="6"/>
        <v>-13817.204301075275</v>
      </c>
      <c r="J14" s="95">
        <f t="shared" si="6"/>
        <v>65000</v>
      </c>
      <c r="K14" s="95">
        <f t="shared" si="6"/>
        <v>-13817.204301075275</v>
      </c>
      <c r="L14" s="95">
        <f t="shared" si="6"/>
        <v>-13817.204301075275</v>
      </c>
      <c r="M14" s="95">
        <f t="shared" si="6"/>
        <v>65000</v>
      </c>
      <c r="N14" s="96">
        <f t="shared" si="6"/>
        <v>62365.591397849457</v>
      </c>
      <c r="O14" s="97">
        <f>SUM(C14:N14)</f>
        <v>317683.87096774188</v>
      </c>
    </row>
    <row r="15" spans="1:17" x14ac:dyDescent="0.25">
      <c r="A15" s="74"/>
      <c r="B15" s="120"/>
      <c r="C15" s="98"/>
      <c r="D15" s="98"/>
      <c r="E15" s="98"/>
      <c r="F15" s="98"/>
      <c r="G15" s="98"/>
      <c r="H15" s="98"/>
      <c r="I15" s="98"/>
      <c r="J15" s="98"/>
      <c r="K15" s="98"/>
    </row>
    <row r="16" spans="1:17" x14ac:dyDescent="0.25">
      <c r="A16" s="124" t="s">
        <v>72</v>
      </c>
      <c r="B16" s="130" t="s">
        <v>109</v>
      </c>
      <c r="C16" s="83">
        <v>1100</v>
      </c>
      <c r="D16" s="84">
        <v>950</v>
      </c>
      <c r="E16" s="84">
        <v>700</v>
      </c>
      <c r="F16" s="84">
        <v>600</v>
      </c>
      <c r="G16" s="84">
        <v>500</v>
      </c>
      <c r="H16" s="84">
        <v>800</v>
      </c>
      <c r="I16" s="84">
        <v>550</v>
      </c>
      <c r="J16" s="84">
        <v>800</v>
      </c>
      <c r="K16" s="84">
        <v>550</v>
      </c>
      <c r="L16" s="84">
        <v>550</v>
      </c>
      <c r="M16" s="84">
        <v>1200</v>
      </c>
      <c r="N16" s="171">
        <v>1200</v>
      </c>
    </row>
    <row r="17" spans="1:15" x14ac:dyDescent="0.25">
      <c r="A17" s="125" t="s">
        <v>73</v>
      </c>
      <c r="B17" s="131" t="s">
        <v>110</v>
      </c>
      <c r="C17" s="99">
        <f t="shared" ref="C17:N17" si="7">C16/C7</f>
        <v>0.76388888888888884</v>
      </c>
      <c r="D17" s="100">
        <f t="shared" si="7"/>
        <v>0.63844086021505375</v>
      </c>
      <c r="E17" s="100">
        <f t="shared" si="7"/>
        <v>0.4861111111111111</v>
      </c>
      <c r="F17" s="100">
        <f t="shared" si="7"/>
        <v>0.40322580645161288</v>
      </c>
      <c r="G17" s="100">
        <f t="shared" si="7"/>
        <v>0.33602150537634407</v>
      </c>
      <c r="H17" s="100">
        <f t="shared" si="7"/>
        <v>0.55555555555555558</v>
      </c>
      <c r="I17" s="100">
        <f t="shared" si="7"/>
        <v>0.3696236559139785</v>
      </c>
      <c r="J17" s="100">
        <f t="shared" si="7"/>
        <v>0.55555555555555558</v>
      </c>
      <c r="K17" s="100">
        <f t="shared" si="7"/>
        <v>0.3696236559139785</v>
      </c>
      <c r="L17" s="100">
        <f t="shared" si="7"/>
        <v>0.3696236559139785</v>
      </c>
      <c r="M17" s="100">
        <f t="shared" si="7"/>
        <v>0.8928571428571429</v>
      </c>
      <c r="N17" s="101">
        <f t="shared" si="7"/>
        <v>0.80645161290322576</v>
      </c>
    </row>
    <row r="19" spans="1:15" x14ac:dyDescent="0.25">
      <c r="A19" s="124" t="s">
        <v>74</v>
      </c>
      <c r="B19" s="130" t="s">
        <v>111</v>
      </c>
      <c r="C19" s="102">
        <f t="shared" ref="C19:N19" si="8">C16*($C$4/2)</f>
        <v>55000</v>
      </c>
      <c r="D19" s="103">
        <f t="shared" si="8"/>
        <v>47500</v>
      </c>
      <c r="E19" s="103">
        <f t="shared" si="8"/>
        <v>35000</v>
      </c>
      <c r="F19" s="103">
        <f t="shared" si="8"/>
        <v>30000</v>
      </c>
      <c r="G19" s="103">
        <f t="shared" si="8"/>
        <v>25000</v>
      </c>
      <c r="H19" s="103">
        <f t="shared" si="8"/>
        <v>40000</v>
      </c>
      <c r="I19" s="103">
        <f t="shared" si="8"/>
        <v>27500</v>
      </c>
      <c r="J19" s="103">
        <f t="shared" si="8"/>
        <v>40000</v>
      </c>
      <c r="K19" s="103">
        <f t="shared" si="8"/>
        <v>27500</v>
      </c>
      <c r="L19" s="103">
        <f t="shared" si="8"/>
        <v>27500</v>
      </c>
      <c r="M19" s="103">
        <f t="shared" si="8"/>
        <v>60000</v>
      </c>
      <c r="N19" s="104">
        <f t="shared" si="8"/>
        <v>60000</v>
      </c>
    </row>
    <row r="20" spans="1:15" x14ac:dyDescent="0.25">
      <c r="A20" s="126" t="s">
        <v>75</v>
      </c>
      <c r="B20" s="132" t="s">
        <v>76</v>
      </c>
      <c r="C20" s="105">
        <f t="shared" ref="C20:N20" si="9">IF(C17&lt;$C$3,(C17-$C$3) * $C$4 * 1000,0)</f>
        <v>0</v>
      </c>
      <c r="D20" s="106">
        <f t="shared" si="9"/>
        <v>-11155.913978494624</v>
      </c>
      <c r="E20" s="106">
        <f t="shared" si="9"/>
        <v>-26388.888888888891</v>
      </c>
      <c r="F20" s="106">
        <f t="shared" si="9"/>
        <v>-34677.419354838712</v>
      </c>
      <c r="G20" s="106">
        <f t="shared" si="9"/>
        <v>-41397.849462365593</v>
      </c>
      <c r="H20" s="106">
        <f t="shared" si="9"/>
        <v>-19444.444444444442</v>
      </c>
      <c r="I20" s="106">
        <f t="shared" si="9"/>
        <v>-38037.634408602149</v>
      </c>
      <c r="J20" s="106">
        <f t="shared" si="9"/>
        <v>-19444.444444444442</v>
      </c>
      <c r="K20" s="106">
        <f t="shared" si="9"/>
        <v>-38037.634408602149</v>
      </c>
      <c r="L20" s="106">
        <f t="shared" si="9"/>
        <v>-38037.634408602149</v>
      </c>
      <c r="M20" s="106">
        <f t="shared" si="9"/>
        <v>0</v>
      </c>
      <c r="N20" s="107">
        <f t="shared" si="9"/>
        <v>0</v>
      </c>
    </row>
    <row r="21" spans="1:15" x14ac:dyDescent="0.25">
      <c r="A21" s="125" t="s">
        <v>77</v>
      </c>
      <c r="B21" s="131" t="s">
        <v>78</v>
      </c>
      <c r="C21" s="108">
        <f t="shared" ref="C21:N21" si="10">SUM(C19:C20)</f>
        <v>55000</v>
      </c>
      <c r="D21" s="109">
        <f t="shared" si="10"/>
        <v>36344.086021505376</v>
      </c>
      <c r="E21" s="109">
        <f t="shared" si="10"/>
        <v>8611.1111111111095</v>
      </c>
      <c r="F21" s="109">
        <f t="shared" si="10"/>
        <v>-4677.419354838712</v>
      </c>
      <c r="G21" s="109">
        <f t="shared" si="10"/>
        <v>-16397.849462365593</v>
      </c>
      <c r="H21" s="109">
        <f t="shared" si="10"/>
        <v>20555.555555555558</v>
      </c>
      <c r="I21" s="109">
        <f t="shared" si="10"/>
        <v>-10537.634408602149</v>
      </c>
      <c r="J21" s="109">
        <f t="shared" si="10"/>
        <v>20555.555555555558</v>
      </c>
      <c r="K21" s="109">
        <f t="shared" si="10"/>
        <v>-10537.634408602149</v>
      </c>
      <c r="L21" s="109">
        <f t="shared" si="10"/>
        <v>-10537.634408602149</v>
      </c>
      <c r="M21" s="109">
        <f t="shared" si="10"/>
        <v>60000</v>
      </c>
      <c r="N21" s="110">
        <f t="shared" si="10"/>
        <v>60000</v>
      </c>
      <c r="O21" s="97">
        <f>SUM(C21:N21)</f>
        <v>208378.13620071689</v>
      </c>
    </row>
    <row r="22" spans="1:15" ht="13.8" thickBot="1" x14ac:dyDescent="0.3"/>
    <row r="23" spans="1:15" ht="13.8" thickBot="1" x14ac:dyDescent="0.3">
      <c r="A23" s="127" t="s">
        <v>79</v>
      </c>
      <c r="B23" s="75" t="s">
        <v>80</v>
      </c>
      <c r="C23" s="111">
        <f>C14+C21</f>
        <v>94000</v>
      </c>
      <c r="D23" s="112">
        <f t="shared" ref="D23:N23" si="11">D14+D21</f>
        <v>94607.526881720434</v>
      </c>
      <c r="E23" s="112">
        <f>E14+E21</f>
        <v>64811.111111111102</v>
      </c>
      <c r="F23" s="112">
        <f>F14+F21</f>
        <v>-913.97849462366139</v>
      </c>
      <c r="G23" s="112">
        <f t="shared" si="11"/>
        <v>-24354.838709677417</v>
      </c>
      <c r="H23" s="112">
        <f t="shared" si="11"/>
        <v>38055.555555555555</v>
      </c>
      <c r="I23" s="112">
        <f t="shared" si="11"/>
        <v>-24354.838709677424</v>
      </c>
      <c r="J23" s="112">
        <f t="shared" si="11"/>
        <v>85555.555555555562</v>
      </c>
      <c r="K23" s="112">
        <f t="shared" si="11"/>
        <v>-24354.838709677424</v>
      </c>
      <c r="L23" s="112">
        <f t="shared" si="11"/>
        <v>-24354.838709677424</v>
      </c>
      <c r="M23" s="112">
        <f t="shared" si="11"/>
        <v>125000</v>
      </c>
      <c r="N23" s="112">
        <f t="shared" si="11"/>
        <v>122365.59139784946</v>
      </c>
      <c r="O23" s="113">
        <f>SUM(C23:N23)</f>
        <v>526062.00716845866</v>
      </c>
    </row>
    <row r="24" spans="1:15" x14ac:dyDescent="0.25">
      <c r="D24" s="114"/>
    </row>
    <row r="25" spans="1:15" x14ac:dyDescent="0.25">
      <c r="A25" s="115" t="s">
        <v>81</v>
      </c>
      <c r="B25" s="169" t="s">
        <v>82</v>
      </c>
      <c r="C25" s="170">
        <f>IF(C23&lt;0,C23,0)</f>
        <v>0</v>
      </c>
      <c r="D25" s="167">
        <f>MIN(D23+C25,0)</f>
        <v>0</v>
      </c>
      <c r="E25" s="167">
        <f t="shared" ref="E25:N25" si="12">MIN(E23+D25,0)</f>
        <v>0</v>
      </c>
      <c r="F25" s="167">
        <f t="shared" si="12"/>
        <v>-913.97849462366139</v>
      </c>
      <c r="G25" s="167">
        <f t="shared" si="12"/>
        <v>-25268.817204301078</v>
      </c>
      <c r="H25" s="167">
        <f t="shared" si="12"/>
        <v>0</v>
      </c>
      <c r="I25" s="167">
        <f t="shared" si="12"/>
        <v>-24354.838709677424</v>
      </c>
      <c r="J25" s="167">
        <f t="shared" si="12"/>
        <v>0</v>
      </c>
      <c r="K25" s="167">
        <f t="shared" si="12"/>
        <v>-24354.838709677424</v>
      </c>
      <c r="L25" s="167">
        <f t="shared" si="12"/>
        <v>-48709.677419354848</v>
      </c>
      <c r="M25" s="167">
        <f t="shared" si="12"/>
        <v>0</v>
      </c>
      <c r="N25" s="168">
        <f t="shared" si="12"/>
        <v>0</v>
      </c>
    </row>
    <row r="27" spans="1:15" x14ac:dyDescent="0.25">
      <c r="A27" s="115" t="s">
        <v>83</v>
      </c>
      <c r="B27" s="166" t="s">
        <v>84</v>
      </c>
      <c r="C27" s="163">
        <f>IF(C25&lt;0,0,C23)</f>
        <v>94000</v>
      </c>
      <c r="D27" s="164">
        <f>MAX(IF(C25&lt;0,D23+C25,D23),0)</f>
        <v>94607.526881720434</v>
      </c>
      <c r="E27" s="164">
        <f t="shared" ref="E27:M27" si="13">MAX(IF(D25&lt;0,E23+D25,E23),0)</f>
        <v>64811.111111111102</v>
      </c>
      <c r="F27" s="164">
        <f t="shared" si="13"/>
        <v>0</v>
      </c>
      <c r="G27" s="164">
        <f t="shared" si="13"/>
        <v>0</v>
      </c>
      <c r="H27" s="164">
        <f t="shared" si="13"/>
        <v>12786.738351254477</v>
      </c>
      <c r="I27" s="164">
        <f t="shared" si="13"/>
        <v>0</v>
      </c>
      <c r="J27" s="164">
        <f t="shared" si="13"/>
        <v>61200.716845878138</v>
      </c>
      <c r="K27" s="164">
        <f t="shared" si="13"/>
        <v>0</v>
      </c>
      <c r="L27" s="164">
        <f t="shared" si="13"/>
        <v>0</v>
      </c>
      <c r="M27" s="164">
        <f t="shared" si="13"/>
        <v>76290.322580645152</v>
      </c>
      <c r="N27" s="165">
        <f>IF(N25&lt;0,N25,M25+N23)</f>
        <v>122365.59139784946</v>
      </c>
      <c r="O27" s="114">
        <f>SUM(C27:N27)</f>
        <v>526062.00716845877</v>
      </c>
    </row>
    <row r="28" spans="1:15" x14ac:dyDescent="0.25">
      <c r="D28" s="97"/>
    </row>
    <row r="30" spans="1:15" x14ac:dyDescent="0.25">
      <c r="D30" s="137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6E614-C590-44D6-8742-E163EB5093B0}">
  <dimension ref="A1:U41"/>
  <sheetViews>
    <sheetView zoomScale="89" workbookViewId="0">
      <pane ySplit="14" topLeftCell="A15" activePane="bottomLeft" state="frozen"/>
      <selection pane="bottomLeft" activeCell="D24" sqref="D24"/>
    </sheetView>
  </sheetViews>
  <sheetFormatPr defaultRowHeight="15.05" outlineLevelRow="1" x14ac:dyDescent="0.3"/>
  <cols>
    <col min="1" max="1" width="16" bestFit="1" customWidth="1"/>
    <col min="2" max="2" width="13.6640625" bestFit="1" customWidth="1"/>
    <col min="3" max="3" width="20.44140625" bestFit="1" customWidth="1"/>
    <col min="4" max="8" width="12.5546875" bestFit="1" customWidth="1"/>
    <col min="9" max="9" width="12.44140625" bestFit="1" customWidth="1"/>
    <col min="10" max="10" width="12.5546875" bestFit="1" customWidth="1"/>
    <col min="11" max="11" width="12.44140625" bestFit="1" customWidth="1"/>
    <col min="12" max="13" width="12.5546875" bestFit="1" customWidth="1"/>
    <col min="14" max="14" width="12.44140625" bestFit="1" customWidth="1"/>
    <col min="15" max="15" width="10.5546875" bestFit="1" customWidth="1"/>
    <col min="16" max="16" width="17.6640625" bestFit="1" customWidth="1"/>
  </cols>
  <sheetData>
    <row r="1" spans="1:21" x14ac:dyDescent="0.3">
      <c r="A1" s="63" t="s">
        <v>0</v>
      </c>
      <c r="B1" s="64" t="s">
        <v>1</v>
      </c>
      <c r="C1" s="65" t="s">
        <v>2</v>
      </c>
    </row>
    <row r="2" spans="1:21" x14ac:dyDescent="0.3">
      <c r="A2" s="3" t="s">
        <v>6</v>
      </c>
      <c r="B2" s="49">
        <v>0.9</v>
      </c>
      <c r="C2" s="4" t="s">
        <v>7</v>
      </c>
    </row>
    <row r="3" spans="1:21" x14ac:dyDescent="0.3">
      <c r="A3" s="3" t="s">
        <v>10</v>
      </c>
      <c r="B3" s="49">
        <v>0.6</v>
      </c>
      <c r="C3" s="4" t="s">
        <v>11</v>
      </c>
    </row>
    <row r="4" spans="1:21" x14ac:dyDescent="0.3">
      <c r="A4" s="1" t="s">
        <v>61</v>
      </c>
      <c r="B4" s="62">
        <v>100</v>
      </c>
      <c r="C4" s="33" t="s">
        <v>62</v>
      </c>
      <c r="U4" t="s">
        <v>85</v>
      </c>
    </row>
    <row r="5" spans="1:21" x14ac:dyDescent="0.3">
      <c r="A5" s="38"/>
      <c r="B5" s="49"/>
      <c r="C5" s="38"/>
      <c r="U5" t="s">
        <v>86</v>
      </c>
    </row>
    <row r="6" spans="1:21" x14ac:dyDescent="0.3">
      <c r="U6" t="s">
        <v>87</v>
      </c>
    </row>
    <row r="7" spans="1:21" x14ac:dyDescent="0.3">
      <c r="B7" s="31" t="s">
        <v>63</v>
      </c>
      <c r="C7" s="34">
        <v>44652</v>
      </c>
      <c r="D7" s="34">
        <v>44682</v>
      </c>
      <c r="E7" s="34">
        <v>44713</v>
      </c>
      <c r="F7" s="34">
        <v>44743</v>
      </c>
      <c r="G7" s="34">
        <v>44774</v>
      </c>
      <c r="H7" s="34">
        <v>44805</v>
      </c>
      <c r="I7" s="34">
        <v>44835</v>
      </c>
      <c r="J7" s="34">
        <v>44866</v>
      </c>
      <c r="K7" s="34">
        <v>44896</v>
      </c>
      <c r="L7" s="34">
        <v>44927</v>
      </c>
      <c r="M7" s="34">
        <v>44958</v>
      </c>
      <c r="N7" s="35">
        <v>44986</v>
      </c>
      <c r="O7" s="30">
        <v>45017</v>
      </c>
      <c r="P7" t="s">
        <v>88</v>
      </c>
    </row>
    <row r="8" spans="1:21" x14ac:dyDescent="0.3">
      <c r="B8" s="32" t="s">
        <v>64</v>
      </c>
      <c r="C8" s="1">
        <f t="shared" ref="C8:N8" si="0">(D7-C7)*48</f>
        <v>1440</v>
      </c>
      <c r="D8" s="1">
        <f t="shared" si="0"/>
        <v>1488</v>
      </c>
      <c r="E8" s="1">
        <f t="shared" si="0"/>
        <v>1440</v>
      </c>
      <c r="F8" s="1">
        <f t="shared" si="0"/>
        <v>1488</v>
      </c>
      <c r="G8" s="1">
        <f t="shared" si="0"/>
        <v>1488</v>
      </c>
      <c r="H8" s="1">
        <f t="shared" si="0"/>
        <v>1440</v>
      </c>
      <c r="I8" s="1">
        <f t="shared" si="0"/>
        <v>1488</v>
      </c>
      <c r="J8" s="1">
        <f t="shared" si="0"/>
        <v>1440</v>
      </c>
      <c r="K8" s="1">
        <f t="shared" si="0"/>
        <v>1488</v>
      </c>
      <c r="L8" s="1">
        <f t="shared" si="0"/>
        <v>1488</v>
      </c>
      <c r="M8" s="1">
        <f t="shared" si="0"/>
        <v>1344</v>
      </c>
      <c r="N8" s="33">
        <f t="shared" si="0"/>
        <v>1488</v>
      </c>
      <c r="P8">
        <f>SUM(C8:O8)</f>
        <v>17520</v>
      </c>
      <c r="U8" t="s">
        <v>89</v>
      </c>
    </row>
    <row r="9" spans="1:21" x14ac:dyDescent="0.3">
      <c r="B9" s="8"/>
      <c r="U9" t="s">
        <v>90</v>
      </c>
    </row>
    <row r="10" spans="1:21" x14ac:dyDescent="0.3">
      <c r="B10" s="31" t="s">
        <v>65</v>
      </c>
      <c r="C10" s="39">
        <v>90</v>
      </c>
      <c r="D10" s="39">
        <v>1350</v>
      </c>
      <c r="E10" s="39">
        <v>1399</v>
      </c>
      <c r="F10" s="39">
        <v>1310</v>
      </c>
      <c r="G10" s="39">
        <v>1398</v>
      </c>
      <c r="H10" s="39">
        <v>1123</v>
      </c>
      <c r="I10" s="39">
        <v>1324</v>
      </c>
      <c r="J10" s="39">
        <v>1296</v>
      </c>
      <c r="K10" s="39">
        <v>1160</v>
      </c>
      <c r="L10" s="39">
        <v>1324</v>
      </c>
      <c r="M10" s="39">
        <v>1249</v>
      </c>
      <c r="N10" s="40">
        <v>1294</v>
      </c>
      <c r="P10">
        <f>SUM(C10:O10)</f>
        <v>14317</v>
      </c>
      <c r="U10" t="s">
        <v>87</v>
      </c>
    </row>
    <row r="11" spans="1:21" x14ac:dyDescent="0.3">
      <c r="B11" s="32" t="s">
        <v>66</v>
      </c>
      <c r="C11" s="42">
        <f>C10/C8</f>
        <v>6.25E-2</v>
      </c>
      <c r="D11" s="42">
        <f t="shared" ref="D11:N11" si="1">D10/D8</f>
        <v>0.907258064516129</v>
      </c>
      <c r="E11" s="42">
        <f t="shared" si="1"/>
        <v>0.97152777777777777</v>
      </c>
      <c r="F11" s="42">
        <f t="shared" si="1"/>
        <v>0.8803763440860215</v>
      </c>
      <c r="G11" s="42">
        <f t="shared" si="1"/>
        <v>0.93951612903225812</v>
      </c>
      <c r="H11" s="42">
        <f t="shared" si="1"/>
        <v>0.77986111111111112</v>
      </c>
      <c r="I11" s="42">
        <f t="shared" si="1"/>
        <v>0.88978494623655913</v>
      </c>
      <c r="J11" s="42">
        <f t="shared" si="1"/>
        <v>0.9</v>
      </c>
      <c r="K11" s="42">
        <f t="shared" si="1"/>
        <v>0.77956989247311825</v>
      </c>
      <c r="L11" s="42">
        <f t="shared" si="1"/>
        <v>0.88978494623655913</v>
      </c>
      <c r="M11" s="42">
        <f t="shared" si="1"/>
        <v>0.92931547619047616</v>
      </c>
      <c r="N11" s="12">
        <f t="shared" si="1"/>
        <v>0.8696236559139785</v>
      </c>
      <c r="P11" s="2">
        <f>P10/P8</f>
        <v>0.8171803652968036</v>
      </c>
    </row>
    <row r="12" spans="1:21" x14ac:dyDescent="0.3">
      <c r="B12" s="8"/>
    </row>
    <row r="13" spans="1:21" x14ac:dyDescent="0.3">
      <c r="B13" s="31" t="s">
        <v>72</v>
      </c>
      <c r="C13" s="39">
        <v>59</v>
      </c>
      <c r="D13" s="39">
        <v>860</v>
      </c>
      <c r="E13" s="39">
        <v>1094</v>
      </c>
      <c r="F13" s="39">
        <v>831</v>
      </c>
      <c r="G13" s="39">
        <v>848</v>
      </c>
      <c r="H13" s="39">
        <v>1051</v>
      </c>
      <c r="I13" s="39">
        <v>669</v>
      </c>
      <c r="J13" s="39">
        <v>806</v>
      </c>
      <c r="K13" s="39">
        <v>967</v>
      </c>
      <c r="L13" s="39">
        <v>922</v>
      </c>
      <c r="M13" s="39">
        <v>900</v>
      </c>
      <c r="N13" s="40">
        <v>729</v>
      </c>
      <c r="P13">
        <f>SUM(C13:O13)</f>
        <v>9736</v>
      </c>
    </row>
    <row r="14" spans="1:21" x14ac:dyDescent="0.3">
      <c r="B14" s="32" t="s">
        <v>73</v>
      </c>
      <c r="C14" s="42">
        <f>C13/C8</f>
        <v>4.0972222222222222E-2</v>
      </c>
      <c r="D14" s="42">
        <f t="shared" ref="D14:N14" si="2">D13/D8</f>
        <v>0.57795698924731187</v>
      </c>
      <c r="E14" s="42">
        <f t="shared" si="2"/>
        <v>0.75972222222222219</v>
      </c>
      <c r="F14" s="42">
        <f t="shared" si="2"/>
        <v>0.55846774193548387</v>
      </c>
      <c r="G14" s="42">
        <f t="shared" si="2"/>
        <v>0.56989247311827962</v>
      </c>
      <c r="H14" s="42">
        <f t="shared" si="2"/>
        <v>0.72986111111111107</v>
      </c>
      <c r="I14" s="42">
        <f t="shared" si="2"/>
        <v>0.44959677419354838</v>
      </c>
      <c r="J14" s="42">
        <f t="shared" si="2"/>
        <v>0.55972222222222223</v>
      </c>
      <c r="K14" s="42">
        <f t="shared" si="2"/>
        <v>0.6498655913978495</v>
      </c>
      <c r="L14" s="42">
        <f t="shared" si="2"/>
        <v>0.6196236559139785</v>
      </c>
      <c r="M14" s="42">
        <f t="shared" si="2"/>
        <v>0.6696428571428571</v>
      </c>
      <c r="N14" s="12">
        <f t="shared" si="2"/>
        <v>0.48991935483870969</v>
      </c>
      <c r="P14" s="2">
        <f>P13/P8</f>
        <v>0.55570776255707766</v>
      </c>
    </row>
    <row r="16" spans="1:21" x14ac:dyDescent="0.3">
      <c r="A16" s="147" t="s">
        <v>91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9"/>
      <c r="U16" s="8" t="s">
        <v>92</v>
      </c>
    </row>
    <row r="17" spans="1:21" x14ac:dyDescent="0.3">
      <c r="U17" t="s">
        <v>93</v>
      </c>
    </row>
    <row r="18" spans="1:21" outlineLevel="1" x14ac:dyDescent="0.3">
      <c r="A18" s="153" t="s">
        <v>94</v>
      </c>
      <c r="B18" s="40" t="s">
        <v>38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40"/>
      <c r="U18" t="s">
        <v>95</v>
      </c>
    </row>
    <row r="19" spans="1:21" outlineLevel="1" x14ac:dyDescent="0.3">
      <c r="A19" s="154"/>
      <c r="B19" s="43" t="s">
        <v>23</v>
      </c>
      <c r="C19" s="41">
        <f xml:space="preserve"> MIN( C11 / $B$2, 1)</f>
        <v>6.9444444444444448E-2</v>
      </c>
      <c r="D19" s="41">
        <f t="shared" ref="D19:N19" si="3" xml:space="preserve"> MIN( D11 / $B$2, 1)</f>
        <v>1</v>
      </c>
      <c r="E19" s="41">
        <f t="shared" si="3"/>
        <v>1</v>
      </c>
      <c r="F19" s="41">
        <f t="shared" si="3"/>
        <v>0.97819593787335724</v>
      </c>
      <c r="G19" s="41">
        <f t="shared" si="3"/>
        <v>1</v>
      </c>
      <c r="H19" s="41">
        <f t="shared" si="3"/>
        <v>0.86651234567901236</v>
      </c>
      <c r="I19" s="41">
        <f t="shared" si="3"/>
        <v>0.98864994026284347</v>
      </c>
      <c r="J19" s="41">
        <f t="shared" si="3"/>
        <v>1</v>
      </c>
      <c r="K19" s="41">
        <f t="shared" si="3"/>
        <v>0.86618876941457579</v>
      </c>
      <c r="L19" s="41">
        <f t="shared" si="3"/>
        <v>0.98864994026284347</v>
      </c>
      <c r="M19" s="41">
        <f t="shared" si="3"/>
        <v>1</v>
      </c>
      <c r="N19" s="11">
        <f t="shared" si="3"/>
        <v>0.96624850657108718</v>
      </c>
      <c r="P19" s="155" t="s">
        <v>96</v>
      </c>
    </row>
    <row r="20" spans="1:21" outlineLevel="1" x14ac:dyDescent="0.3">
      <c r="A20" s="154"/>
      <c r="B20" s="43" t="s">
        <v>24</v>
      </c>
      <c r="C20" s="41">
        <f xml:space="preserve"> MIN( C14 / $B$3, 1)</f>
        <v>6.8287037037037035E-2</v>
      </c>
      <c r="D20" s="41">
        <f t="shared" ref="D20:N20" si="4" xml:space="preserve"> MIN( D14 / $B$3, 1)</f>
        <v>0.96326164874551978</v>
      </c>
      <c r="E20" s="41">
        <f t="shared" si="4"/>
        <v>1</v>
      </c>
      <c r="F20" s="41">
        <f t="shared" si="4"/>
        <v>0.93077956989247312</v>
      </c>
      <c r="G20" s="41">
        <f t="shared" si="4"/>
        <v>0.94982078853046603</v>
      </c>
      <c r="H20" s="41">
        <f t="shared" si="4"/>
        <v>1</v>
      </c>
      <c r="I20" s="41">
        <f t="shared" si="4"/>
        <v>0.74932795698924737</v>
      </c>
      <c r="J20" s="41">
        <f t="shared" si="4"/>
        <v>0.93287037037037046</v>
      </c>
      <c r="K20" s="41">
        <f t="shared" si="4"/>
        <v>1</v>
      </c>
      <c r="L20" s="41">
        <f t="shared" si="4"/>
        <v>1</v>
      </c>
      <c r="M20" s="41">
        <f t="shared" si="4"/>
        <v>1</v>
      </c>
      <c r="N20" s="11">
        <f t="shared" si="4"/>
        <v>0.81653225806451613</v>
      </c>
      <c r="P20" s="155"/>
      <c r="U20" s="8" t="s">
        <v>68</v>
      </c>
    </row>
    <row r="21" spans="1:21" outlineLevel="1" x14ac:dyDescent="0.3">
      <c r="A21" s="154"/>
      <c r="B21" s="4" t="s">
        <v>94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4"/>
      <c r="U21" t="s">
        <v>97</v>
      </c>
    </row>
    <row r="22" spans="1:21" outlineLevel="1" x14ac:dyDescent="0.3">
      <c r="A22" s="154"/>
      <c r="B22" s="43" t="s">
        <v>23</v>
      </c>
      <c r="C22" s="51">
        <f xml:space="preserve"> C11 * C19</f>
        <v>4.340277777777778E-3</v>
      </c>
      <c r="D22" s="41">
        <f t="shared" ref="D22:N22" si="5" xml:space="preserve"> D11 * D19</f>
        <v>0.907258064516129</v>
      </c>
      <c r="E22" s="41">
        <f t="shared" si="5"/>
        <v>0.97152777777777777</v>
      </c>
      <c r="F22" s="41">
        <f t="shared" si="5"/>
        <v>0.86118056358474326</v>
      </c>
      <c r="G22" s="41">
        <f t="shared" si="5"/>
        <v>0.93951612903225812</v>
      </c>
      <c r="H22" s="41">
        <f t="shared" si="5"/>
        <v>0.67575928069272984</v>
      </c>
      <c r="I22" s="41">
        <f t="shared" si="5"/>
        <v>0.8796858339435516</v>
      </c>
      <c r="J22" s="41">
        <f t="shared" si="5"/>
        <v>0.9</v>
      </c>
      <c r="K22" s="41">
        <f t="shared" si="5"/>
        <v>0.67525468583394344</v>
      </c>
      <c r="L22" s="41">
        <f t="shared" si="5"/>
        <v>0.8796858339435516</v>
      </c>
      <c r="M22" s="41">
        <f t="shared" si="5"/>
        <v>0.92931547619047616</v>
      </c>
      <c r="N22" s="11">
        <f t="shared" si="5"/>
        <v>0.84027255880577068</v>
      </c>
      <c r="P22" s="155" t="s">
        <v>98</v>
      </c>
      <c r="U22" t="s">
        <v>99</v>
      </c>
    </row>
    <row r="23" spans="1:21" outlineLevel="1" x14ac:dyDescent="0.3">
      <c r="A23" s="154"/>
      <c r="B23" s="43" t="s">
        <v>24</v>
      </c>
      <c r="C23" s="52">
        <f xml:space="preserve"> C14 * C20</f>
        <v>2.7978716563786007E-3</v>
      </c>
      <c r="D23" s="41">
        <f t="shared" ref="D23:N23" si="6" xml:space="preserve"> D14 * D20</f>
        <v>0.55672380236636232</v>
      </c>
      <c r="E23" s="41">
        <f t="shared" si="6"/>
        <v>0.75972222222222219</v>
      </c>
      <c r="F23" s="41">
        <f t="shared" si="6"/>
        <v>0.51981036463753039</v>
      </c>
      <c r="G23" s="41">
        <f t="shared" si="6"/>
        <v>0.54129571819478173</v>
      </c>
      <c r="H23" s="41">
        <f t="shared" si="6"/>
        <v>0.72986111111111107</v>
      </c>
      <c r="I23" s="41">
        <f t="shared" si="6"/>
        <v>0.33689543227540758</v>
      </c>
      <c r="J23" s="41">
        <f t="shared" si="6"/>
        <v>0.52214827674897124</v>
      </c>
      <c r="K23" s="41">
        <f t="shared" si="6"/>
        <v>0.6498655913978495</v>
      </c>
      <c r="L23" s="41">
        <f t="shared" si="6"/>
        <v>0.6196236559139785</v>
      </c>
      <c r="M23" s="41">
        <f t="shared" si="6"/>
        <v>0.6696428571428571</v>
      </c>
      <c r="N23" s="11">
        <f t="shared" si="6"/>
        <v>0.40003495707596254</v>
      </c>
      <c r="P23" s="155"/>
    </row>
    <row r="24" spans="1:21" outlineLevel="1" x14ac:dyDescent="0.3">
      <c r="A24" s="154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4"/>
      <c r="U24" t="s">
        <v>100</v>
      </c>
    </row>
    <row r="25" spans="1:21" outlineLevel="1" x14ac:dyDescent="0.3">
      <c r="A25" s="154"/>
      <c r="B25" s="44" t="s">
        <v>28</v>
      </c>
      <c r="C25" s="53">
        <f>AVERAGE(C22,C23)</f>
        <v>3.5690747170781896E-3</v>
      </c>
      <c r="D25" s="53">
        <f t="shared" ref="D25:N25" si="7">AVERAGE(D22,D23)</f>
        <v>0.73199093344124566</v>
      </c>
      <c r="E25" s="53">
        <f t="shared" si="7"/>
        <v>0.86562499999999998</v>
      </c>
      <c r="F25" s="53">
        <f t="shared" si="7"/>
        <v>0.69049546411113683</v>
      </c>
      <c r="G25" s="53">
        <f t="shared" si="7"/>
        <v>0.74040592361351987</v>
      </c>
      <c r="H25" s="53">
        <f t="shared" si="7"/>
        <v>0.7028101959019204</v>
      </c>
      <c r="I25" s="53">
        <f t="shared" si="7"/>
        <v>0.60829063310947962</v>
      </c>
      <c r="J25" s="53">
        <f t="shared" si="7"/>
        <v>0.71107413837448563</v>
      </c>
      <c r="K25" s="53">
        <f t="shared" si="7"/>
        <v>0.66256013861589647</v>
      </c>
      <c r="L25" s="53">
        <f t="shared" si="7"/>
        <v>0.74965474492876505</v>
      </c>
      <c r="M25" s="53">
        <f t="shared" si="7"/>
        <v>0.79947916666666663</v>
      </c>
      <c r="N25" s="54">
        <f t="shared" si="7"/>
        <v>0.62015375794086658</v>
      </c>
      <c r="P25" t="s">
        <v>101</v>
      </c>
    </row>
    <row r="26" spans="1:21" outlineLevel="1" x14ac:dyDescent="0.3">
      <c r="A26" s="154"/>
      <c r="B26" s="55" t="s">
        <v>102</v>
      </c>
      <c r="C26" s="66">
        <f xml:space="preserve"> C25 * $B$4 * C$8</f>
        <v>513.94675925925924</v>
      </c>
      <c r="D26" s="57">
        <f t="shared" ref="D26:N26" si="8" xml:space="preserve"> D25 * $B$4 * D$8</f>
        <v>108920.25089605735</v>
      </c>
      <c r="E26" s="57">
        <f t="shared" si="8"/>
        <v>124650</v>
      </c>
      <c r="F26" s="57">
        <f t="shared" si="8"/>
        <v>102745.72505973716</v>
      </c>
      <c r="G26" s="57">
        <f t="shared" si="8"/>
        <v>110172.40143369175</v>
      </c>
      <c r="H26" s="57">
        <f t="shared" si="8"/>
        <v>101204.66820987655</v>
      </c>
      <c r="I26" s="57">
        <f t="shared" si="8"/>
        <v>90513.646206690566</v>
      </c>
      <c r="J26" s="57">
        <f t="shared" si="8"/>
        <v>102394.67592592593</v>
      </c>
      <c r="K26" s="57">
        <f t="shared" si="8"/>
        <v>98588.9486260454</v>
      </c>
      <c r="L26" s="57">
        <f t="shared" si="8"/>
        <v>111548.62604540025</v>
      </c>
      <c r="M26" s="57">
        <f t="shared" si="8"/>
        <v>107449.99999999999</v>
      </c>
      <c r="N26" s="57">
        <f t="shared" si="8"/>
        <v>92278.879181600947</v>
      </c>
    </row>
    <row r="27" spans="1:21" outlineLevel="1" x14ac:dyDescent="0.3">
      <c r="A27" s="141"/>
      <c r="B27" s="55"/>
      <c r="C27" s="6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</row>
    <row r="28" spans="1:21" x14ac:dyDescent="0.3">
      <c r="B28" s="36"/>
    </row>
    <row r="29" spans="1:21" hidden="1" outlineLevel="1" x14ac:dyDescent="0.3">
      <c r="A29" s="150" t="s">
        <v>103</v>
      </c>
      <c r="B29" s="40" t="s">
        <v>38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40"/>
    </row>
    <row r="30" spans="1:21" hidden="1" outlineLevel="1" x14ac:dyDescent="0.3">
      <c r="A30" s="151"/>
      <c r="B30" s="43" t="s">
        <v>23</v>
      </c>
      <c r="C30" s="41">
        <f t="shared" ref="C30:N30" si="9" xml:space="preserve"> MIN( C11 / $B$2, 1)</f>
        <v>6.9444444444444448E-2</v>
      </c>
      <c r="D30" s="41">
        <f t="shared" si="9"/>
        <v>1</v>
      </c>
      <c r="E30" s="41">
        <f t="shared" si="9"/>
        <v>1</v>
      </c>
      <c r="F30" s="41">
        <f t="shared" si="9"/>
        <v>0.97819593787335724</v>
      </c>
      <c r="G30" s="41">
        <f t="shared" si="9"/>
        <v>1</v>
      </c>
      <c r="H30" s="41">
        <f t="shared" si="9"/>
        <v>0.86651234567901236</v>
      </c>
      <c r="I30" s="41">
        <f t="shared" si="9"/>
        <v>0.98864994026284347</v>
      </c>
      <c r="J30" s="41">
        <f t="shared" si="9"/>
        <v>1</v>
      </c>
      <c r="K30" s="41">
        <f t="shared" si="9"/>
        <v>0.86618876941457579</v>
      </c>
      <c r="L30" s="41">
        <f t="shared" si="9"/>
        <v>0.98864994026284347</v>
      </c>
      <c r="M30" s="41">
        <f t="shared" si="9"/>
        <v>1</v>
      </c>
      <c r="N30" s="11">
        <f t="shared" si="9"/>
        <v>0.96624850657108718</v>
      </c>
    </row>
    <row r="31" spans="1:21" hidden="1" outlineLevel="1" x14ac:dyDescent="0.3">
      <c r="A31" s="151"/>
      <c r="B31" s="43" t="s">
        <v>24</v>
      </c>
      <c r="C31" s="41">
        <f t="shared" ref="C31:N31" si="10" xml:space="preserve"> MIN( C14 / $B$3, 1)</f>
        <v>6.8287037037037035E-2</v>
      </c>
      <c r="D31" s="41">
        <f t="shared" si="10"/>
        <v>0.96326164874551978</v>
      </c>
      <c r="E31" s="41">
        <f t="shared" si="10"/>
        <v>1</v>
      </c>
      <c r="F31" s="41">
        <f t="shared" si="10"/>
        <v>0.93077956989247312</v>
      </c>
      <c r="G31" s="41">
        <f t="shared" si="10"/>
        <v>0.94982078853046603</v>
      </c>
      <c r="H31" s="41">
        <f t="shared" si="10"/>
        <v>1</v>
      </c>
      <c r="I31" s="41">
        <f t="shared" si="10"/>
        <v>0.74932795698924737</v>
      </c>
      <c r="J31" s="41">
        <f t="shared" si="10"/>
        <v>0.93287037037037046</v>
      </c>
      <c r="K31" s="41">
        <f t="shared" si="10"/>
        <v>1</v>
      </c>
      <c r="L31" s="41">
        <f t="shared" si="10"/>
        <v>1</v>
      </c>
      <c r="M31" s="41">
        <f t="shared" si="10"/>
        <v>1</v>
      </c>
      <c r="N31" s="11">
        <f t="shared" si="10"/>
        <v>0.81653225806451613</v>
      </c>
    </row>
    <row r="32" spans="1:21" hidden="1" outlineLevel="1" x14ac:dyDescent="0.3">
      <c r="A32" s="151"/>
      <c r="B32" s="43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4"/>
    </row>
    <row r="33" spans="1:14" hidden="1" outlineLevel="1" x14ac:dyDescent="0.3">
      <c r="A33" s="151"/>
      <c r="B33" s="44" t="s">
        <v>28</v>
      </c>
      <c r="C33" s="50">
        <f>AVERAGE(C30,C31)</f>
        <v>6.8865740740740741E-2</v>
      </c>
      <c r="D33" s="45">
        <f t="shared" ref="D33:N33" si="11">AVERAGE(D30,D31)</f>
        <v>0.98163082437275984</v>
      </c>
      <c r="E33" s="45">
        <f t="shared" si="11"/>
        <v>1</v>
      </c>
      <c r="F33" s="45">
        <f t="shared" si="11"/>
        <v>0.95448775388291518</v>
      </c>
      <c r="G33" s="45">
        <f t="shared" si="11"/>
        <v>0.97491039426523307</v>
      </c>
      <c r="H33" s="45">
        <f t="shared" si="11"/>
        <v>0.93325617283950613</v>
      </c>
      <c r="I33" s="45">
        <f t="shared" si="11"/>
        <v>0.86898894862604537</v>
      </c>
      <c r="J33" s="45">
        <f t="shared" si="11"/>
        <v>0.96643518518518523</v>
      </c>
      <c r="K33" s="45">
        <f t="shared" si="11"/>
        <v>0.93309438470728789</v>
      </c>
      <c r="L33" s="45">
        <f t="shared" si="11"/>
        <v>0.99432497013142174</v>
      </c>
      <c r="M33" s="45">
        <f t="shared" si="11"/>
        <v>1</v>
      </c>
      <c r="N33" s="46">
        <f t="shared" si="11"/>
        <v>0.89139038231780165</v>
      </c>
    </row>
    <row r="34" spans="1:14" hidden="1" outlineLevel="1" x14ac:dyDescent="0.3">
      <c r="A34" s="152"/>
      <c r="B34" s="58" t="s">
        <v>102</v>
      </c>
      <c r="C34" s="59">
        <f xml:space="preserve"> C33 * C$8 * $B$4</f>
        <v>9916.6666666666679</v>
      </c>
      <c r="D34" s="60">
        <f t="shared" ref="D34:N34" si="12" xml:space="preserve"> D33 * D$8 * $B$4</f>
        <v>146066.66666666669</v>
      </c>
      <c r="E34" s="60">
        <f t="shared" si="12"/>
        <v>144000</v>
      </c>
      <c r="F34" s="60">
        <f t="shared" si="12"/>
        <v>142027.77777777778</v>
      </c>
      <c r="G34" s="60">
        <f t="shared" si="12"/>
        <v>145066.66666666669</v>
      </c>
      <c r="H34" s="60">
        <f t="shared" si="12"/>
        <v>134388.88888888891</v>
      </c>
      <c r="I34" s="60">
        <f t="shared" si="12"/>
        <v>129305.55555555555</v>
      </c>
      <c r="J34" s="60">
        <f t="shared" si="12"/>
        <v>139166.66666666669</v>
      </c>
      <c r="K34" s="60">
        <f t="shared" si="12"/>
        <v>138844.44444444444</v>
      </c>
      <c r="L34" s="60">
        <f t="shared" si="12"/>
        <v>147955.55555555556</v>
      </c>
      <c r="M34" s="60">
        <f t="shared" si="12"/>
        <v>134400</v>
      </c>
      <c r="N34" s="61">
        <f t="shared" si="12"/>
        <v>132638.88888888891</v>
      </c>
    </row>
    <row r="35" spans="1:14" collapsed="1" x14ac:dyDescent="0.3"/>
    <row r="36" spans="1:14" outlineLevel="1" x14ac:dyDescent="0.3">
      <c r="A36" s="150" t="s">
        <v>104</v>
      </c>
      <c r="B36" s="40" t="s">
        <v>38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40"/>
    </row>
    <row r="37" spans="1:14" outlineLevel="1" x14ac:dyDescent="0.3">
      <c r="A37" s="151"/>
      <c r="B37" s="43" t="s">
        <v>23</v>
      </c>
      <c r="C37" s="41">
        <f>C11/$B$2</f>
        <v>6.9444444444444448E-2</v>
      </c>
      <c r="D37" s="41">
        <f t="shared" ref="D37:N37" si="13">D11/$B$2</f>
        <v>1.0080645161290323</v>
      </c>
      <c r="E37" s="41">
        <f t="shared" si="13"/>
        <v>1.0794753086419753</v>
      </c>
      <c r="F37" s="41">
        <f t="shared" si="13"/>
        <v>0.97819593787335724</v>
      </c>
      <c r="G37" s="41">
        <f t="shared" si="13"/>
        <v>1.0439068100358424</v>
      </c>
      <c r="H37" s="41">
        <f t="shared" si="13"/>
        <v>0.86651234567901236</v>
      </c>
      <c r="I37" s="41">
        <f t="shared" si="13"/>
        <v>0.98864994026284347</v>
      </c>
      <c r="J37" s="41">
        <f t="shared" si="13"/>
        <v>1</v>
      </c>
      <c r="K37" s="41">
        <f t="shared" si="13"/>
        <v>0.86618876941457579</v>
      </c>
      <c r="L37" s="41">
        <f t="shared" si="13"/>
        <v>0.98864994026284347</v>
      </c>
      <c r="M37" s="41">
        <f t="shared" si="13"/>
        <v>1.0325727513227512</v>
      </c>
      <c r="N37" s="11">
        <f t="shared" si="13"/>
        <v>0.96624850657108718</v>
      </c>
    </row>
    <row r="38" spans="1:14" outlineLevel="1" x14ac:dyDescent="0.3">
      <c r="A38" s="151"/>
      <c r="B38" s="43" t="s">
        <v>24</v>
      </c>
      <c r="C38" s="41">
        <f>C14/$B$3</f>
        <v>6.8287037037037035E-2</v>
      </c>
      <c r="D38" s="41">
        <f t="shared" ref="D38:N38" si="14">D14/$B$3</f>
        <v>0.96326164874551978</v>
      </c>
      <c r="E38" s="41">
        <f t="shared" si="14"/>
        <v>1.2662037037037037</v>
      </c>
      <c r="F38" s="41">
        <f t="shared" si="14"/>
        <v>0.93077956989247312</v>
      </c>
      <c r="G38" s="41">
        <f t="shared" si="14"/>
        <v>0.94982078853046603</v>
      </c>
      <c r="H38" s="41">
        <f t="shared" si="14"/>
        <v>1.2164351851851851</v>
      </c>
      <c r="I38" s="41">
        <f t="shared" si="14"/>
        <v>0.74932795698924737</v>
      </c>
      <c r="J38" s="41">
        <f t="shared" si="14"/>
        <v>0.93287037037037046</v>
      </c>
      <c r="K38" s="41">
        <f t="shared" si="14"/>
        <v>1.0831093189964158</v>
      </c>
      <c r="L38" s="41">
        <f t="shared" si="14"/>
        <v>1.0327060931899643</v>
      </c>
      <c r="M38" s="41">
        <f t="shared" si="14"/>
        <v>1.1160714285714286</v>
      </c>
      <c r="N38" s="11">
        <f t="shared" si="14"/>
        <v>0.81653225806451613</v>
      </c>
    </row>
    <row r="39" spans="1:14" outlineLevel="1" x14ac:dyDescent="0.3">
      <c r="A39" s="151"/>
      <c r="B39" s="4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4"/>
    </row>
    <row r="40" spans="1:14" outlineLevel="1" x14ac:dyDescent="0.3">
      <c r="A40" s="151"/>
      <c r="B40" s="44" t="s">
        <v>28</v>
      </c>
      <c r="C40" s="47">
        <f xml:space="preserve"> MIN( AVERAGE( C37, C38 ), 1)</f>
        <v>6.8865740740740741E-2</v>
      </c>
      <c r="D40" s="47">
        <f t="shared" ref="D40:N40" si="15" xml:space="preserve"> MIN( AVERAGE( D37, D38 ), 1)</f>
        <v>0.98566308243727607</v>
      </c>
      <c r="E40" s="47">
        <f t="shared" si="15"/>
        <v>1</v>
      </c>
      <c r="F40" s="47">
        <f t="shared" si="15"/>
        <v>0.95448775388291518</v>
      </c>
      <c r="G40" s="47">
        <f t="shared" si="15"/>
        <v>0.99686379928315416</v>
      </c>
      <c r="H40" s="47">
        <f t="shared" si="15"/>
        <v>1</v>
      </c>
      <c r="I40" s="47">
        <f t="shared" si="15"/>
        <v>0.86898894862604537</v>
      </c>
      <c r="J40" s="47">
        <f t="shared" si="15"/>
        <v>0.96643518518518523</v>
      </c>
      <c r="K40" s="47">
        <f t="shared" si="15"/>
        <v>0.97464904420549581</v>
      </c>
      <c r="L40" s="47">
        <f t="shared" si="15"/>
        <v>1</v>
      </c>
      <c r="M40" s="47">
        <f t="shared" si="15"/>
        <v>1</v>
      </c>
      <c r="N40" s="48">
        <f t="shared" si="15"/>
        <v>0.89139038231780165</v>
      </c>
    </row>
    <row r="41" spans="1:14" x14ac:dyDescent="0.3">
      <c r="A41" s="152"/>
      <c r="B41" s="58" t="s">
        <v>102</v>
      </c>
      <c r="C41" s="59">
        <f xml:space="preserve"> C40 * C$8 * $B$4</f>
        <v>9916.6666666666679</v>
      </c>
      <c r="D41" s="60">
        <f t="shared" ref="D41" si="16" xml:space="preserve"> D40 * D$8 * $B$4</f>
        <v>146666.66666666669</v>
      </c>
      <c r="E41" s="60">
        <f t="shared" ref="E41" si="17" xml:space="preserve"> E40 * E$8 * $B$4</f>
        <v>144000</v>
      </c>
      <c r="F41" s="60">
        <f t="shared" ref="F41" si="18" xml:space="preserve"> F40 * F$8 * $B$4</f>
        <v>142027.77777777778</v>
      </c>
      <c r="G41" s="60">
        <f t="shared" ref="G41" si="19" xml:space="preserve"> G40 * G$8 * $B$4</f>
        <v>148333.33333333334</v>
      </c>
      <c r="H41" s="60">
        <f t="shared" ref="H41" si="20" xml:space="preserve"> H40 * H$8 * $B$4</f>
        <v>144000</v>
      </c>
      <c r="I41" s="60">
        <f t="shared" ref="I41" si="21" xml:space="preserve"> I40 * I$8 * $B$4</f>
        <v>129305.55555555555</v>
      </c>
      <c r="J41" s="60">
        <f t="shared" ref="J41" si="22" xml:space="preserve"> J40 * J$8 * $B$4</f>
        <v>139166.66666666669</v>
      </c>
      <c r="K41" s="60">
        <f t="shared" ref="K41" si="23" xml:space="preserve"> K40 * K$8 * $B$4</f>
        <v>145027.77777777778</v>
      </c>
      <c r="L41" s="60">
        <f t="shared" ref="L41" si="24" xml:space="preserve"> L40 * L$8 * $B$4</f>
        <v>148800</v>
      </c>
      <c r="M41" s="60">
        <f t="shared" ref="M41" si="25" xml:space="preserve"> M40 * M$8 * $B$4</f>
        <v>134400</v>
      </c>
      <c r="N41" s="61">
        <f t="shared" ref="N41" si="26" xml:space="preserve"> N40 * N$8 * $B$4</f>
        <v>132638.88888888891</v>
      </c>
    </row>
  </sheetData>
  <mergeCells count="6">
    <mergeCell ref="A16:N16"/>
    <mergeCell ref="A36:A41"/>
    <mergeCell ref="A29:A34"/>
    <mergeCell ref="A18:A26"/>
    <mergeCell ref="P19:P20"/>
    <mergeCell ref="P22:P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1C4DF7D45DB248AC86FE0097C440F5" ma:contentTypeVersion="16" ma:contentTypeDescription="Create a new document." ma:contentTypeScope="" ma:versionID="f8c5d4fa98df6487d7d8087e58fb7814">
  <xsd:schema xmlns:xsd="http://www.w3.org/2001/XMLSchema" xmlns:xs="http://www.w3.org/2001/XMLSchema" xmlns:p="http://schemas.microsoft.com/office/2006/metadata/properties" xmlns:ns2="28344a50-20ee-46b1-93e0-1faae7350029" xmlns:ns3="66e1bbde-16dd-49de-9a92-988d359cd6e4" targetNamespace="http://schemas.microsoft.com/office/2006/metadata/properties" ma:root="true" ma:fieldsID="14cd2b8ba505fd11c9e4b4b8e5cd1d24" ns2:_="" ns3:_="">
    <xsd:import namespace="28344a50-20ee-46b1-93e0-1faae7350029"/>
    <xsd:import namespace="66e1bbde-16dd-49de-9a92-988d359cd6e4"/>
    <xsd:element name="properties">
      <xsd:complexType>
        <xsd:sequence>
          <xsd:element name="documentManagement">
            <xsd:complexType>
              <xsd:all>
                <xsd:element ref="ns2:NGESOowner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NGESO_x0020_responded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44a50-20ee-46b1-93e0-1faae7350029" elementFormDefault="qualified">
    <xsd:import namespace="http://schemas.microsoft.com/office/2006/documentManagement/types"/>
    <xsd:import namespace="http://schemas.microsoft.com/office/infopath/2007/PartnerControls"/>
    <xsd:element name="NGESOowner" ma:index="1" nillable="true" ma:displayName="NGESO owner" ma:format="Dropdown" ma:list="UserInfo" ma:SharePointGroup="0" ma:internalName="NGESOown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7" nillable="true" ma:displayName="Location" ma:hidden="true" ma:internalName="MediaServiceLocation" ma:readOnly="true">
      <xsd:simpleType>
        <xsd:restriction base="dms:Text"/>
      </xsd:simpleType>
    </xsd:element>
    <xsd:element name="NGESO_x0020_responded_x003f_" ma:index="21" nillable="true" ma:displayName="NGESO responded?" ma:default="1" ma:internalName="NGESO_x0020_responded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e1bbde-16dd-49de-9a92-988d359cd6e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GESO_x0020_responded_x003f_ xmlns="28344a50-20ee-46b1-93e0-1faae7350029">true</NGESO_x0020_responded_x003f_>
    <NGESOowner xmlns="28344a50-20ee-46b1-93e0-1faae7350029">
      <UserInfo>
        <DisplayName/>
        <AccountId xsi:nil="true"/>
        <AccountType/>
      </UserInfo>
    </NGESOown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4C3908-4BB2-4E9A-9648-2C6285B456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344a50-20ee-46b1-93e0-1faae7350029"/>
    <ds:schemaRef ds:uri="66e1bbde-16dd-49de-9a92-988d359cd6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AFB279-2584-44E8-819E-03B6204EAD70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28344a50-20ee-46b1-93e0-1faae7350029"/>
    <ds:schemaRef ds:uri="http://purl.org/dc/terms/"/>
    <ds:schemaRef ds:uri="http://schemas.openxmlformats.org/package/2006/metadata/core-properties"/>
    <ds:schemaRef ds:uri="66e1bbde-16dd-49de-9a92-988d359cd6e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8E00D94-4019-4B81-895C-A04209DA43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Weighting</vt:lpstr>
      <vt:lpstr>Exceed baseling</vt:lpstr>
      <vt:lpstr>Uncapped</vt:lpstr>
      <vt:lpstr>Intro</vt:lpstr>
      <vt:lpstr>Monthly Breakdown</vt:lpstr>
      <vt:lpstr>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Dhorat(ESO), Haarith</dc:creator>
  <cp:keywords/>
  <dc:description/>
  <cp:lastModifiedBy>Dhorat(ESO), Haarith</cp:lastModifiedBy>
  <cp:revision/>
  <dcterms:created xsi:type="dcterms:W3CDTF">2020-06-22T09:00:09Z</dcterms:created>
  <dcterms:modified xsi:type="dcterms:W3CDTF">2020-09-29T10:53:05Z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0x010100951C4DF7D45DB248AC86FE0097C440F5</vt:lpwstr>
  </property>
</Properties>
</file>