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nyu.luo\Desktop\Publish\"/>
    </mc:Choice>
  </mc:AlternateContent>
  <xr:revisionPtr revIDLastSave="0" documentId="13_ncr:1_{2032B307-A55C-4004-BE07-62FFF4CE5728}" xr6:coauthVersionLast="44" xr6:coauthVersionMax="45" xr10:uidLastSave="{00000000-0000-0000-0000-000000000000}"/>
  <bookViews>
    <workbookView xWindow="-120" yWindow="-120" windowWidth="20730" windowHeight="11160" xr2:uid="{7BB005C0-752B-4424-AA3D-91845DD44D8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1" l="1"/>
  <c r="K30" i="1"/>
  <c r="C17" i="1" l="1"/>
  <c r="D17" i="1"/>
  <c r="E17" i="1"/>
  <c r="F17" i="1"/>
  <c r="G17" i="1"/>
  <c r="H17" i="1"/>
  <c r="I17" i="1"/>
  <c r="J17" i="1"/>
  <c r="K17" i="1"/>
  <c r="B17" i="1"/>
  <c r="I42" i="1" l="1"/>
  <c r="J42" i="1"/>
  <c r="K42" i="1"/>
  <c r="C16" i="1" l="1"/>
  <c r="D16" i="1"/>
  <c r="E16" i="1"/>
  <c r="F16" i="1"/>
  <c r="G16" i="1"/>
  <c r="H16" i="1"/>
  <c r="I16" i="1"/>
  <c r="J16" i="1"/>
  <c r="K16" i="1"/>
  <c r="K18" i="1" s="1"/>
  <c r="B16" i="1"/>
  <c r="C9" i="1"/>
  <c r="D9" i="1"/>
  <c r="E9" i="1"/>
  <c r="F9" i="1"/>
  <c r="G9" i="1"/>
  <c r="H9" i="1"/>
  <c r="I9" i="1"/>
  <c r="J9" i="1"/>
  <c r="K9" i="1"/>
  <c r="K11" i="1" s="1"/>
  <c r="B9" i="1"/>
  <c r="N54" i="1" l="1"/>
  <c r="M55" i="1"/>
  <c r="C55" i="1"/>
  <c r="D55" i="1"/>
  <c r="E55" i="1"/>
  <c r="F55" i="1"/>
  <c r="G55" i="1"/>
  <c r="H55" i="1"/>
  <c r="I55" i="1"/>
  <c r="J55" i="1"/>
  <c r="K55" i="1"/>
  <c r="L55" i="1"/>
  <c r="B55" i="1"/>
  <c r="N53" i="1"/>
  <c r="N55" i="1" l="1"/>
  <c r="M56" i="1" s="1"/>
  <c r="B56" i="1" l="1"/>
  <c r="J56" i="1"/>
  <c r="C56" i="1"/>
  <c r="D56" i="1"/>
  <c r="E56" i="1"/>
  <c r="G56" i="1"/>
  <c r="L56" i="1"/>
  <c r="K56" i="1"/>
  <c r="H56" i="1"/>
  <c r="I56" i="1"/>
  <c r="F56" i="1"/>
  <c r="J18" i="1" l="1"/>
  <c r="I18" i="1"/>
  <c r="H18" i="1"/>
  <c r="G18" i="1"/>
  <c r="F18" i="1"/>
  <c r="E18" i="1"/>
  <c r="D18" i="1"/>
  <c r="C18" i="1"/>
  <c r="B18" i="1"/>
  <c r="J11" i="1"/>
  <c r="I11" i="1"/>
  <c r="H11" i="1"/>
  <c r="G11" i="1"/>
  <c r="F11" i="1"/>
  <c r="E11" i="1"/>
  <c r="D11" i="1"/>
  <c r="C11" i="1"/>
  <c r="B11" i="1"/>
  <c r="I19" i="1" l="1"/>
  <c r="E19" i="1"/>
  <c r="B22" i="1" s="1"/>
  <c r="F19" i="1"/>
  <c r="G19" i="1"/>
  <c r="H19" i="1"/>
  <c r="B23" i="1"/>
  <c r="M41" i="1" l="1"/>
  <c r="M43" i="1" s="1"/>
  <c r="J41" i="1"/>
  <c r="M32" i="1"/>
  <c r="K41" i="1"/>
  <c r="L32" i="1"/>
  <c r="J32" i="1"/>
  <c r="L41" i="1"/>
  <c r="L43" i="1" s="1"/>
  <c r="B46" i="1" s="1"/>
  <c r="B49" i="1" s="1"/>
  <c r="K32" i="1"/>
  <c r="D57" i="1" l="1"/>
  <c r="D62" i="1" s="1"/>
  <c r="I57" i="1"/>
  <c r="I62" i="1" s="1"/>
  <c r="B57" i="1"/>
  <c r="B62" i="1" s="1"/>
  <c r="G57" i="1"/>
  <c r="G62" i="1" s="1"/>
  <c r="C57" i="1"/>
  <c r="C62" i="1" s="1"/>
  <c r="H57" i="1"/>
  <c r="H62" i="1" s="1"/>
  <c r="L57" i="1"/>
  <c r="L62" i="1" s="1"/>
  <c r="K57" i="1"/>
  <c r="K62" i="1" s="1"/>
  <c r="F57" i="1"/>
  <c r="F62" i="1" s="1"/>
  <c r="E57" i="1"/>
  <c r="E62" i="1" s="1"/>
  <c r="J57" i="1"/>
  <c r="J62" i="1" s="1"/>
  <c r="M57" i="1"/>
  <c r="M62" i="1" s="1"/>
  <c r="K61" i="1" l="1"/>
  <c r="K63" i="1"/>
  <c r="L63" i="1"/>
  <c r="L61" i="1"/>
  <c r="H63" i="1"/>
  <c r="H61" i="1"/>
  <c r="C63" i="1"/>
  <c r="C61" i="1"/>
  <c r="M63" i="1"/>
  <c r="M61" i="1"/>
  <c r="G61" i="1"/>
  <c r="G63" i="1"/>
  <c r="J63" i="1"/>
  <c r="J61" i="1"/>
  <c r="N57" i="1"/>
  <c r="N62" i="1" s="1"/>
  <c r="E63" i="1"/>
  <c r="E61" i="1"/>
  <c r="I61" i="1"/>
  <c r="I63" i="1"/>
  <c r="F61" i="1"/>
  <c r="F63" i="1"/>
  <c r="D61" i="1"/>
  <c r="D63" i="1"/>
  <c r="B63" i="1" l="1"/>
  <c r="B61" i="1"/>
  <c r="N63" i="1" l="1"/>
  <c r="N61" i="1"/>
</calcChain>
</file>

<file path=xl/sharedStrings.xml><?xml version="1.0" encoding="utf-8"?>
<sst xmlns="http://schemas.openxmlformats.org/spreadsheetml/2006/main" count="76" uniqueCount="47">
  <si>
    <t>Step 1: Table of costs over the last 10 years</t>
  </si>
  <si>
    <t>Financial Year beginning</t>
  </si>
  <si>
    <t>Raw Balancing  Cost (£m)</t>
  </si>
  <si>
    <t>Step 2: Removing the benefit of the Western Link</t>
  </si>
  <si>
    <t>Raw Balancing Cost (£m)</t>
  </si>
  <si>
    <t>WL adjustment</t>
  </si>
  <si>
    <t>Adjusted Balancing Cost (£m)</t>
  </si>
  <si>
    <t>Step 3: Calculating a 5-year rolling average of the Adjusted Balancing Costs</t>
  </si>
  <si>
    <t>5 Year Adjusted Moving Average (£m)</t>
  </si>
  <si>
    <t>Step 4: Calculate line of best fit</t>
  </si>
  <si>
    <t>Slope</t>
  </si>
  <si>
    <t>Intercept</t>
  </si>
  <si>
    <t>Step 5: Project linear trend</t>
  </si>
  <si>
    <t>Linear trend projection of 5 year moving average (£m)</t>
  </si>
  <si>
    <t>Step 6: Add back in the benefit of the Western Link</t>
  </si>
  <si>
    <t>WL adjustment (£m)</t>
  </si>
  <si>
    <t>WL re-adjustment (£m)</t>
  </si>
  <si>
    <t>Benchmark (£m)</t>
  </si>
  <si>
    <t>Step 7: Add in adjustment factors</t>
  </si>
  <si>
    <t>Output of Step 4</t>
  </si>
  <si>
    <t>Energy Uplift (£m)</t>
  </si>
  <si>
    <t>RoCoF Uplift (£m)</t>
  </si>
  <si>
    <t>Adjusted benchmark (£m)</t>
  </si>
  <si>
    <t>Step 8: Adjust 2019-20 balancing costs to take account of Western Link availability, and calculate profiling of costs across the year</t>
  </si>
  <si>
    <t>Month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</si>
  <si>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</si>
  <si>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</si>
  <si>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</si>
  <si>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</si>
  <si>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</si>
  <si>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</si>
  <si>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</si>
  <si>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</si>
  <si>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</si>
  <si>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Jan</t>
  </si>
  <si>
    <t>Feb</t>
  </si>
  <si>
    <t>March</t>
  </si>
  <si>
    <t>total</t>
  </si>
  <si>
    <t>2019-20 outturn cost (£m) </t>
  </si>
  <si>
    <t>Cost resulting from Western Link unavailability (£m)</t>
  </si>
  <si>
    <t>Assumed cost if Western Link was available (£m)</t>
  </si>
  <si>
    <t>Proportion of adjusted costs incurred in each month (%)</t>
  </si>
  <si>
    <t>Expected distribution for 2020-21 (£m)</t>
  </si>
  <si>
    <t>Exceeding expectations (£m)</t>
  </si>
  <si>
    <t>In line with expectations (£m)</t>
  </si>
  <si>
    <t>Below expectations (£m)</t>
  </si>
  <si>
    <t>Step 9: define benchmarks for below and exceeding expectations, for comparison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</si>
</sst>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/>
    </xf>
    <xf numFmtId="164" fontId="2" fillId="0" borderId="4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4" fillId="0" borderId="0" xfId="0" applyNumberFormat="1" applyFont="1"/>
    <xf numFmtId="1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top"/>
    </xf>
    <xf numFmtId="1" fontId="2" fillId="0" borderId="2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Fill="1"/>
    <xf numFmtId="164" fontId="2" fillId="0" borderId="4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/>
    <xf numFmtId="164" fontId="4" fillId="0" borderId="0" xfId="0" applyNumberFormat="1" applyFont="1" applyFill="1"/>
    <xf numFmtId="164" fontId="1" fillId="0" borderId="4" xfId="0" applyNumberFormat="1" applyFont="1" applyFill="1" applyBorder="1" applyAlignment="1">
      <alignment vertical="top"/>
    </xf>
    <xf numFmtId="164" fontId="3" fillId="0" borderId="4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2" fillId="0" borderId="1" xfId="0" applyNumberFormat="1" applyFont="1" applyFill="1" applyBorder="1" applyAlignment="1">
      <alignment vertical="center"/>
    </xf>
    <xf numFmtId="165" fontId="1" fillId="0" borderId="0" xfId="0" applyNumberFormat="1" applyFont="1" applyFill="1"/>
    <xf numFmtId="164" fontId="2" fillId="0" borderId="3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Step 3: 5 Year Adjusted Moving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Sheet1!$A$19</c:f>
              <c:strCache>
                <c:ptCount val="1"/>
                <c:pt idx="0">
                  <c:v>5 Year Adjusted Moving Average (£m)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xVal>
            <c:numRef>
              <c:f>Sheet1!$B$15:$K$15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Sheet1!$B$19:$K$19</c:f>
              <c:numCache>
                <c:formatCode>0.0</c:formatCode>
                <c:ptCount val="10"/>
                <c:pt idx="3">
                  <c:v>821.51800000000003</c:v>
                </c:pt>
                <c:pt idx="4">
                  <c:v>836.82999999999993</c:v>
                </c:pt>
                <c:pt idx="5">
                  <c:v>868.67600000000004</c:v>
                </c:pt>
                <c:pt idx="6">
                  <c:v>930.2</c:v>
                </c:pt>
                <c:pt idx="7">
                  <c:v>1024.2720000000002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D9-48AA-A49E-25571DCA3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020008"/>
        <c:axId val="370020664"/>
      </c:scatterChart>
      <c:valAx>
        <c:axId val="370020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020664"/>
        <c:crosses val="autoZero"/>
        <c:crossBetween val="midCat"/>
      </c:valAx>
      <c:valAx>
        <c:axId val="37002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020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249209</xdr:colOff>
      <xdr:row>7</xdr:row>
      <xdr:rowOff>179416</xdr:rowOff>
    </xdr:from>
    <xdr:to>
      <xdr:col>22</xdr:col>
      <xdr:colOff>408536</xdr:colOff>
      <xdr:row>32</xdr:row>
      <xdr:rowOff>91614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3ED8BF-9129-4405-BD27-F71B0EC1ED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D2987-E917-49EF-91E9-8462437A89AD}">
  <dimension ref="A1:N80"/>
  <sheetViews>
    <sheetView tabSelected="1" zoomScaleNormal="100" workbookViewId="0"/>
  </sheetViews>
  <sheetFormatPr defaultColWidth="8.85546875" defaultRowHeight="12.75" x14ac:dyDescent="0.2"/>
  <cols>
    <col min="1" max="1" width="42.5703125" style="1" customWidth="1"/>
    <col min="2" max="2" width="10.7109375" style="1" bestFit="1" customWidth="1"/>
    <col min="3" max="10" width="10.5703125" style="1" bestFit="1" customWidth="1"/>
    <col min="11" max="11" width="10.5703125" style="12" bestFit="1" customWidth="1"/>
    <col min="12" max="14" width="10.5703125" style="1" bestFit="1" customWidth="1"/>
    <col min="15" max="16384" width="8.85546875" style="1"/>
  </cols>
  <sheetData>
    <row r="1" spans="1:13" x14ac:dyDescent="0.2">
      <c r="A1" s="1" t="s">
        <v>0</v>
      </c>
    </row>
    <row r="2" spans="1:13" ht="13.5" thickBot="1" x14ac:dyDescent="0.25"/>
    <row r="3" spans="1:13" ht="13.5" thickBot="1" x14ac:dyDescent="0.25">
      <c r="A3" s="2" t="s">
        <v>1</v>
      </c>
      <c r="B3" s="3">
        <v>2010</v>
      </c>
      <c r="C3" s="3">
        <v>2011</v>
      </c>
      <c r="D3" s="3">
        <v>2012</v>
      </c>
      <c r="E3" s="3">
        <v>2013</v>
      </c>
      <c r="F3" s="3">
        <v>2014</v>
      </c>
      <c r="G3" s="3">
        <v>2015</v>
      </c>
      <c r="H3" s="3">
        <v>2016</v>
      </c>
      <c r="I3" s="3">
        <v>2017</v>
      </c>
      <c r="J3" s="3">
        <v>2018</v>
      </c>
      <c r="K3" s="13">
        <v>2019</v>
      </c>
    </row>
    <row r="4" spans="1:13" ht="13.5" thickBot="1" x14ac:dyDescent="0.25">
      <c r="A4" s="4" t="s">
        <v>2</v>
      </c>
      <c r="B4" s="5">
        <v>540.51</v>
      </c>
      <c r="C4" s="5">
        <v>796.46</v>
      </c>
      <c r="D4" s="5">
        <v>785.95</v>
      </c>
      <c r="E4" s="5">
        <v>851.14</v>
      </c>
      <c r="F4" s="5">
        <v>824.83</v>
      </c>
      <c r="G4" s="5">
        <v>849.21</v>
      </c>
      <c r="H4" s="5">
        <v>873.02</v>
      </c>
      <c r="I4" s="5">
        <v>941.94</v>
      </c>
      <c r="J4" s="5">
        <v>1139.3</v>
      </c>
      <c r="K4" s="14">
        <v>1268.4000000000001</v>
      </c>
    </row>
    <row r="6" spans="1:13" x14ac:dyDescent="0.2">
      <c r="A6" s="1" t="s">
        <v>3</v>
      </c>
    </row>
    <row r="7" spans="1:13" ht="13.5" thickBot="1" x14ac:dyDescent="0.25"/>
    <row r="8" spans="1:13" ht="13.5" thickBot="1" x14ac:dyDescent="0.25">
      <c r="A8" s="2" t="s">
        <v>1</v>
      </c>
      <c r="B8" s="3">
        <v>2010</v>
      </c>
      <c r="C8" s="3">
        <v>2011</v>
      </c>
      <c r="D8" s="3">
        <v>2012</v>
      </c>
      <c r="E8" s="3">
        <v>2013</v>
      </c>
      <c r="F8" s="3">
        <v>2014</v>
      </c>
      <c r="G8" s="3">
        <v>2015</v>
      </c>
      <c r="H8" s="3">
        <v>2016</v>
      </c>
      <c r="I8" s="3">
        <v>2017</v>
      </c>
      <c r="J8" s="3">
        <v>2018</v>
      </c>
      <c r="K8" s="13">
        <v>2019</v>
      </c>
    </row>
    <row r="9" spans="1:13" ht="13.5" thickBot="1" x14ac:dyDescent="0.25">
      <c r="A9" s="4" t="s">
        <v>4</v>
      </c>
      <c r="B9" s="5">
        <f>B4</f>
        <v>540.51</v>
      </c>
      <c r="C9" s="5">
        <f t="shared" ref="C9:K9" si="0">C4</f>
        <v>796.46</v>
      </c>
      <c r="D9" s="5">
        <f t="shared" si="0"/>
        <v>785.95</v>
      </c>
      <c r="E9" s="5">
        <f t="shared" si="0"/>
        <v>851.14</v>
      </c>
      <c r="F9" s="5">
        <f t="shared" si="0"/>
        <v>824.83</v>
      </c>
      <c r="G9" s="5">
        <f t="shared" si="0"/>
        <v>849.21</v>
      </c>
      <c r="H9" s="5">
        <f t="shared" si="0"/>
        <v>873.02</v>
      </c>
      <c r="I9" s="5">
        <f t="shared" si="0"/>
        <v>941.94</v>
      </c>
      <c r="J9" s="5">
        <f t="shared" si="0"/>
        <v>1139.3</v>
      </c>
      <c r="K9" s="15">
        <f t="shared" si="0"/>
        <v>1268.4000000000001</v>
      </c>
    </row>
    <row r="10" spans="1:13" ht="13.5" thickBot="1" x14ac:dyDescent="0.25">
      <c r="A10" s="4" t="s">
        <v>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3.24</v>
      </c>
      <c r="J10" s="5">
        <v>19.46</v>
      </c>
      <c r="K10" s="15">
        <v>26.79</v>
      </c>
    </row>
    <row r="11" spans="1:13" ht="13.5" thickBot="1" x14ac:dyDescent="0.25">
      <c r="A11" s="4" t="s">
        <v>6</v>
      </c>
      <c r="B11" s="5">
        <f t="shared" ref="B11:J11" si="1">B9+B10</f>
        <v>540.51</v>
      </c>
      <c r="C11" s="5">
        <f t="shared" si="1"/>
        <v>796.46</v>
      </c>
      <c r="D11" s="5">
        <f t="shared" si="1"/>
        <v>785.95</v>
      </c>
      <c r="E11" s="5">
        <f t="shared" si="1"/>
        <v>851.14</v>
      </c>
      <c r="F11" s="5">
        <f t="shared" si="1"/>
        <v>824.83</v>
      </c>
      <c r="G11" s="5">
        <f t="shared" si="1"/>
        <v>849.21</v>
      </c>
      <c r="H11" s="5">
        <f t="shared" si="1"/>
        <v>873.02</v>
      </c>
      <c r="I11" s="5">
        <f t="shared" si="1"/>
        <v>945.18000000000006</v>
      </c>
      <c r="J11" s="5">
        <f t="shared" si="1"/>
        <v>1158.76</v>
      </c>
      <c r="K11" s="15">
        <f t="shared" ref="K11" si="2">K9+K10</f>
        <v>1295.19</v>
      </c>
    </row>
    <row r="13" spans="1:13" x14ac:dyDescent="0.2">
      <c r="A13" s="6" t="s">
        <v>7</v>
      </c>
    </row>
    <row r="14" spans="1:13" ht="13.5" thickBot="1" x14ac:dyDescent="0.25"/>
    <row r="15" spans="1:13" ht="13.5" thickBot="1" x14ac:dyDescent="0.25">
      <c r="A15" s="2" t="s">
        <v>1</v>
      </c>
      <c r="B15" s="3">
        <v>2010</v>
      </c>
      <c r="C15" s="3">
        <v>2011</v>
      </c>
      <c r="D15" s="3">
        <v>2012</v>
      </c>
      <c r="E15" s="3">
        <v>2013</v>
      </c>
      <c r="F15" s="3">
        <v>2014</v>
      </c>
      <c r="G15" s="3">
        <v>2015</v>
      </c>
      <c r="H15" s="18">
        <v>2016</v>
      </c>
      <c r="I15" s="18">
        <v>2017</v>
      </c>
      <c r="J15" s="18">
        <v>2018</v>
      </c>
      <c r="K15" s="19">
        <v>2019</v>
      </c>
      <c r="L15" s="20"/>
      <c r="M15" s="20"/>
    </row>
    <row r="16" spans="1:13" ht="13.5" thickBot="1" x14ac:dyDescent="0.25">
      <c r="A16" s="4" t="s">
        <v>4</v>
      </c>
      <c r="B16" s="5">
        <f>B4</f>
        <v>540.51</v>
      </c>
      <c r="C16" s="5">
        <f t="shared" ref="C16:K16" si="3">C4</f>
        <v>796.46</v>
      </c>
      <c r="D16" s="5">
        <f t="shared" si="3"/>
        <v>785.95</v>
      </c>
      <c r="E16" s="5">
        <f t="shared" si="3"/>
        <v>851.14</v>
      </c>
      <c r="F16" s="5">
        <f t="shared" si="3"/>
        <v>824.83</v>
      </c>
      <c r="G16" s="5">
        <f t="shared" si="3"/>
        <v>849.21</v>
      </c>
      <c r="H16" s="21">
        <f t="shared" si="3"/>
        <v>873.02</v>
      </c>
      <c r="I16" s="21">
        <f t="shared" si="3"/>
        <v>941.94</v>
      </c>
      <c r="J16" s="21">
        <f t="shared" si="3"/>
        <v>1139.3</v>
      </c>
      <c r="K16" s="22">
        <f t="shared" si="3"/>
        <v>1268.4000000000001</v>
      </c>
      <c r="L16" s="20"/>
      <c r="M16" s="20"/>
    </row>
    <row r="17" spans="1:13" ht="13.5" thickBot="1" x14ac:dyDescent="0.25">
      <c r="A17" s="4" t="s">
        <v>5</v>
      </c>
      <c r="B17" s="5">
        <f>B10</f>
        <v>0</v>
      </c>
      <c r="C17" s="5">
        <f t="shared" ref="C17:K17" si="4">C10</f>
        <v>0</v>
      </c>
      <c r="D17" s="5">
        <f t="shared" si="4"/>
        <v>0</v>
      </c>
      <c r="E17" s="5">
        <f t="shared" si="4"/>
        <v>0</v>
      </c>
      <c r="F17" s="5">
        <f t="shared" si="4"/>
        <v>0</v>
      </c>
      <c r="G17" s="5">
        <f t="shared" si="4"/>
        <v>0</v>
      </c>
      <c r="H17" s="5">
        <f t="shared" si="4"/>
        <v>0</v>
      </c>
      <c r="I17" s="5">
        <f t="shared" si="4"/>
        <v>3.24</v>
      </c>
      <c r="J17" s="5">
        <f t="shared" si="4"/>
        <v>19.46</v>
      </c>
      <c r="K17" s="5">
        <f t="shared" si="4"/>
        <v>26.79</v>
      </c>
      <c r="L17" s="20"/>
      <c r="M17" s="20"/>
    </row>
    <row r="18" spans="1:13" ht="13.5" thickBot="1" x14ac:dyDescent="0.25">
      <c r="A18" s="4" t="s">
        <v>6</v>
      </c>
      <c r="B18" s="5">
        <f t="shared" ref="B18:K18" si="5">B16+B17</f>
        <v>540.51</v>
      </c>
      <c r="C18" s="5">
        <f t="shared" si="5"/>
        <v>796.46</v>
      </c>
      <c r="D18" s="5">
        <f t="shared" si="5"/>
        <v>785.95</v>
      </c>
      <c r="E18" s="5">
        <f t="shared" si="5"/>
        <v>851.14</v>
      </c>
      <c r="F18" s="5">
        <f t="shared" si="5"/>
        <v>824.83</v>
      </c>
      <c r="G18" s="5">
        <f t="shared" si="5"/>
        <v>849.21</v>
      </c>
      <c r="H18" s="21">
        <f t="shared" si="5"/>
        <v>873.02</v>
      </c>
      <c r="I18" s="21">
        <f t="shared" si="5"/>
        <v>945.18000000000006</v>
      </c>
      <c r="J18" s="21">
        <f t="shared" si="5"/>
        <v>1158.76</v>
      </c>
      <c r="K18" s="15">
        <f t="shared" si="5"/>
        <v>1295.19</v>
      </c>
      <c r="L18" s="20"/>
      <c r="M18" s="20"/>
    </row>
    <row r="19" spans="1:13" x14ac:dyDescent="0.2">
      <c r="A19" s="7" t="s">
        <v>8</v>
      </c>
      <c r="B19" s="8"/>
      <c r="C19" s="9"/>
      <c r="D19" s="5"/>
      <c r="E19" s="5">
        <f t="shared" ref="E19:I19" si="6">AVERAGE(C18:G18)</f>
        <v>821.51800000000003</v>
      </c>
      <c r="F19" s="5">
        <f t="shared" si="6"/>
        <v>836.82999999999993</v>
      </c>
      <c r="G19" s="5">
        <f t="shared" si="6"/>
        <v>868.67600000000004</v>
      </c>
      <c r="H19" s="21">
        <f t="shared" si="6"/>
        <v>930.2</v>
      </c>
      <c r="I19" s="21">
        <f t="shared" si="6"/>
        <v>1024.2720000000002</v>
      </c>
      <c r="J19" s="23"/>
      <c r="K19" s="14"/>
      <c r="L19" s="20"/>
      <c r="M19" s="20"/>
    </row>
    <row r="20" spans="1:13" x14ac:dyDescent="0.2">
      <c r="A20" s="16"/>
      <c r="B20" s="17"/>
      <c r="C20" s="17"/>
      <c r="D20" s="17"/>
      <c r="E20" s="17"/>
      <c r="F20" s="17"/>
      <c r="G20" s="17"/>
      <c r="H20" s="24"/>
      <c r="I20" s="25"/>
      <c r="J20" s="25"/>
      <c r="K20" s="26"/>
      <c r="L20" s="20"/>
      <c r="M20" s="20"/>
    </row>
    <row r="21" spans="1:13" ht="13.5" thickBot="1" x14ac:dyDescent="0.25">
      <c r="A21" s="16" t="s">
        <v>9</v>
      </c>
      <c r="B21" s="17"/>
      <c r="C21" s="17"/>
      <c r="D21" s="17"/>
      <c r="E21" s="17"/>
      <c r="F21" s="17"/>
      <c r="G21" s="17"/>
      <c r="H21" s="24"/>
      <c r="I21" s="25"/>
      <c r="J21" s="25"/>
      <c r="K21" s="26"/>
      <c r="L21" s="20"/>
      <c r="M21" s="20"/>
    </row>
    <row r="22" spans="1:13" ht="13.5" thickBot="1" x14ac:dyDescent="0.25">
      <c r="A22" s="31" t="s">
        <v>10</v>
      </c>
      <c r="B22" s="33">
        <f>SLOPE(E19:I19,E15:I15)</f>
        <v>49.887800000000041</v>
      </c>
      <c r="C22" s="17"/>
      <c r="D22" s="17"/>
      <c r="E22" s="17"/>
      <c r="F22" s="17"/>
      <c r="G22" s="17"/>
      <c r="H22" s="24"/>
      <c r="I22" s="25"/>
      <c r="J22" s="25"/>
      <c r="K22" s="26"/>
      <c r="L22" s="20"/>
      <c r="M22" s="20"/>
    </row>
    <row r="23" spans="1:13" ht="13.5" thickBot="1" x14ac:dyDescent="0.25">
      <c r="A23" s="32" t="s">
        <v>11</v>
      </c>
      <c r="B23" s="34">
        <f>INTERCEPT(E19:I19,E15:I15)</f>
        <v>-99627.617800000095</v>
      </c>
      <c r="C23" s="17"/>
      <c r="D23" s="17"/>
      <c r="E23" s="17"/>
      <c r="F23" s="17"/>
      <c r="G23" s="17"/>
      <c r="H23" s="24"/>
      <c r="I23" s="25"/>
      <c r="J23" s="25"/>
      <c r="K23" s="26"/>
      <c r="L23" s="20"/>
      <c r="M23" s="20"/>
    </row>
    <row r="24" spans="1:13" x14ac:dyDescent="0.2">
      <c r="A24" s="16"/>
      <c r="B24" s="17"/>
      <c r="C24" s="17"/>
      <c r="D24" s="17"/>
      <c r="E24" s="17"/>
      <c r="F24" s="17"/>
      <c r="G24" s="17"/>
      <c r="H24" s="24"/>
      <c r="I24" s="25"/>
      <c r="J24" s="25"/>
      <c r="K24" s="26"/>
      <c r="L24" s="20"/>
      <c r="M24" s="20"/>
    </row>
    <row r="25" spans="1:13" x14ac:dyDescent="0.2">
      <c r="A25" s="6" t="s">
        <v>12</v>
      </c>
      <c r="H25" s="20"/>
      <c r="I25" s="20"/>
      <c r="J25" s="20"/>
      <c r="K25" s="27"/>
      <c r="L25" s="20"/>
      <c r="M25" s="20"/>
    </row>
    <row r="26" spans="1:13" x14ac:dyDescent="0.2">
      <c r="H26" s="20"/>
      <c r="I26" s="20"/>
      <c r="J26" s="20"/>
      <c r="K26" s="27"/>
      <c r="L26" s="20"/>
      <c r="M26" s="20"/>
    </row>
    <row r="27" spans="1:13" x14ac:dyDescent="0.2">
      <c r="A27" s="2" t="s">
        <v>1</v>
      </c>
      <c r="B27" s="3">
        <v>2010</v>
      </c>
      <c r="C27" s="3">
        <v>2011</v>
      </c>
      <c r="D27" s="3">
        <v>2012</v>
      </c>
      <c r="E27" s="3">
        <v>2013</v>
      </c>
      <c r="F27" s="3">
        <v>2014</v>
      </c>
      <c r="G27" s="3">
        <v>2015</v>
      </c>
      <c r="H27" s="18">
        <v>2016</v>
      </c>
      <c r="I27" s="18">
        <v>2017</v>
      </c>
      <c r="J27" s="18">
        <v>2018</v>
      </c>
      <c r="K27" s="19">
        <v>2019</v>
      </c>
      <c r="L27" s="18">
        <v>2020</v>
      </c>
      <c r="M27" s="18">
        <v>2021</v>
      </c>
    </row>
    <row r="28" spans="1:13" x14ac:dyDescent="0.2">
      <c r="A28" s="4" t="s">
        <v>4</v>
      </c>
      <c r="B28" s="5">
        <v>540.51</v>
      </c>
      <c r="C28" s="5">
        <v>796.46</v>
      </c>
      <c r="D28" s="5">
        <v>785.95</v>
      </c>
      <c r="E28" s="5">
        <v>851.14</v>
      </c>
      <c r="F28" s="5">
        <v>824.83</v>
      </c>
      <c r="G28" s="5">
        <v>849.21</v>
      </c>
      <c r="H28" s="21">
        <v>873.02</v>
      </c>
      <c r="I28" s="21">
        <v>941.94</v>
      </c>
      <c r="J28" s="21">
        <v>1139.3</v>
      </c>
      <c r="K28" s="22">
        <v>1268.4000000000001</v>
      </c>
      <c r="L28" s="23"/>
      <c r="M28" s="21"/>
    </row>
    <row r="29" spans="1:13" x14ac:dyDescent="0.2">
      <c r="A29" s="4" t="s">
        <v>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21">
        <v>0</v>
      </c>
      <c r="I29" s="21">
        <v>3.24</v>
      </c>
      <c r="J29" s="21">
        <v>19.46</v>
      </c>
      <c r="K29" s="5">
        <v>26.79</v>
      </c>
      <c r="L29" s="23"/>
      <c r="M29" s="21"/>
    </row>
    <row r="30" spans="1:13" x14ac:dyDescent="0.2">
      <c r="A30" s="4" t="s">
        <v>6</v>
      </c>
      <c r="B30" s="5">
        <v>540.51</v>
      </c>
      <c r="C30" s="5">
        <v>796.46</v>
      </c>
      <c r="D30" s="5">
        <v>785.95</v>
      </c>
      <c r="E30" s="5">
        <v>851.14</v>
      </c>
      <c r="F30" s="5">
        <v>824.83</v>
      </c>
      <c r="G30" s="5">
        <v>849.21</v>
      </c>
      <c r="H30" s="21">
        <v>873.02</v>
      </c>
      <c r="I30" s="21">
        <v>945.18000000000006</v>
      </c>
      <c r="J30" s="21">
        <v>1158.76</v>
      </c>
      <c r="K30" s="15">
        <f t="shared" ref="K30" si="7">K28+K29</f>
        <v>1295.19</v>
      </c>
      <c r="L30" s="23"/>
      <c r="M30" s="21"/>
    </row>
    <row r="31" spans="1:13" x14ac:dyDescent="0.2">
      <c r="A31" s="7" t="s">
        <v>8</v>
      </c>
      <c r="B31" s="8"/>
      <c r="C31" s="9"/>
      <c r="D31" s="5"/>
      <c r="E31" s="5">
        <v>821.51800000000003</v>
      </c>
      <c r="F31" s="5">
        <v>836.82999999999993</v>
      </c>
      <c r="G31" s="5">
        <v>868.67600000000004</v>
      </c>
      <c r="H31" s="21">
        <v>930.2</v>
      </c>
      <c r="I31" s="21">
        <v>1025.614</v>
      </c>
      <c r="J31" s="23"/>
      <c r="K31" s="14"/>
      <c r="L31" s="23"/>
      <c r="M31" s="23"/>
    </row>
    <row r="32" spans="1:13" x14ac:dyDescent="0.2">
      <c r="A32" s="4" t="s">
        <v>13</v>
      </c>
      <c r="B32" s="9"/>
      <c r="C32" s="9"/>
      <c r="D32" s="9"/>
      <c r="E32" s="9"/>
      <c r="F32" s="9"/>
      <c r="G32" s="9"/>
      <c r="H32" s="28"/>
      <c r="I32" s="29"/>
      <c r="J32" s="15">
        <f>$B$23+$B$22*J27</f>
        <v>1045.9625999999844</v>
      </c>
      <c r="K32" s="15">
        <f>$B$23+$B$22*K27</f>
        <v>1095.8503999999957</v>
      </c>
      <c r="L32" s="15">
        <f t="shared" ref="L32:M32" si="8">$B$23+$B$22*L27</f>
        <v>1145.7381999999925</v>
      </c>
      <c r="M32" s="15">
        <f t="shared" si="8"/>
        <v>1195.6259999999893</v>
      </c>
    </row>
    <row r="33" spans="1:14" x14ac:dyDescent="0.2">
      <c r="A33" s="16"/>
      <c r="B33" s="17"/>
      <c r="C33" s="17"/>
      <c r="D33" s="17"/>
      <c r="E33" s="17"/>
      <c r="F33" s="17"/>
      <c r="G33" s="17"/>
      <c r="H33" s="24"/>
      <c r="I33" s="25"/>
      <c r="J33" s="25"/>
      <c r="K33" s="25"/>
      <c r="L33" s="20"/>
      <c r="M33" s="20"/>
    </row>
    <row r="34" spans="1:14" x14ac:dyDescent="0.2">
      <c r="A34" s="16" t="s">
        <v>14</v>
      </c>
      <c r="B34" s="17"/>
      <c r="C34" s="17"/>
      <c r="D34" s="17"/>
      <c r="E34" s="17"/>
      <c r="F34" s="17"/>
      <c r="G34" s="17"/>
      <c r="H34" s="24"/>
      <c r="I34" s="25"/>
      <c r="J34" s="25"/>
      <c r="K34" s="25"/>
      <c r="L34" s="20"/>
      <c r="M34" s="20"/>
    </row>
    <row r="35" spans="1:14" x14ac:dyDescent="0.2">
      <c r="H35" s="20"/>
      <c r="I35" s="20"/>
      <c r="J35" s="20"/>
      <c r="K35" s="27"/>
      <c r="L35" s="20"/>
      <c r="M35" s="20"/>
    </row>
    <row r="36" spans="1:14" x14ac:dyDescent="0.2">
      <c r="A36" s="2" t="s">
        <v>1</v>
      </c>
      <c r="B36" s="3">
        <v>2010</v>
      </c>
      <c r="C36" s="3">
        <v>2011</v>
      </c>
      <c r="D36" s="3">
        <v>2012</v>
      </c>
      <c r="E36" s="3">
        <v>2013</v>
      </c>
      <c r="F36" s="3">
        <v>2014</v>
      </c>
      <c r="G36" s="3">
        <v>2015</v>
      </c>
      <c r="H36" s="18">
        <v>2016</v>
      </c>
      <c r="I36" s="18">
        <v>2017</v>
      </c>
      <c r="J36" s="18">
        <v>2018</v>
      </c>
      <c r="K36" s="19">
        <v>2019</v>
      </c>
      <c r="L36" s="18">
        <v>2020</v>
      </c>
      <c r="M36" s="18">
        <v>2021</v>
      </c>
    </row>
    <row r="37" spans="1:14" x14ac:dyDescent="0.2">
      <c r="A37" s="4" t="s">
        <v>4</v>
      </c>
      <c r="B37" s="5">
        <v>540.51</v>
      </c>
      <c r="C37" s="5">
        <v>796.46</v>
      </c>
      <c r="D37" s="5">
        <v>785.95</v>
      </c>
      <c r="E37" s="5">
        <v>851.14</v>
      </c>
      <c r="F37" s="5">
        <v>824.83</v>
      </c>
      <c r="G37" s="5">
        <v>849.21</v>
      </c>
      <c r="H37" s="21">
        <v>873.02</v>
      </c>
      <c r="I37" s="21">
        <v>941.94</v>
      </c>
      <c r="J37" s="21">
        <v>1139.3</v>
      </c>
      <c r="K37" s="22">
        <v>1268.4000000000001</v>
      </c>
      <c r="L37" s="23"/>
      <c r="M37" s="21"/>
    </row>
    <row r="38" spans="1:14" x14ac:dyDescent="0.2">
      <c r="A38" s="4" t="s">
        <v>15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21">
        <v>0</v>
      </c>
      <c r="I38" s="21">
        <v>3.24</v>
      </c>
      <c r="J38" s="21">
        <v>19.46</v>
      </c>
      <c r="K38" s="5">
        <v>26.79</v>
      </c>
      <c r="L38" s="23"/>
      <c r="M38" s="21"/>
    </row>
    <row r="39" spans="1:14" x14ac:dyDescent="0.2">
      <c r="A39" s="4" t="s">
        <v>6</v>
      </c>
      <c r="B39" s="5">
        <v>540.51</v>
      </c>
      <c r="C39" s="5">
        <v>796.46</v>
      </c>
      <c r="D39" s="5">
        <v>785.95</v>
      </c>
      <c r="E39" s="5">
        <v>851.14</v>
      </c>
      <c r="F39" s="5">
        <v>824.83</v>
      </c>
      <c r="G39" s="5">
        <v>849.21</v>
      </c>
      <c r="H39" s="21">
        <v>873.02</v>
      </c>
      <c r="I39" s="21">
        <v>945.18000000000006</v>
      </c>
      <c r="J39" s="21">
        <v>1158.76</v>
      </c>
      <c r="K39" s="15">
        <f t="shared" ref="K39" si="9">K37+K38</f>
        <v>1295.19</v>
      </c>
      <c r="L39" s="23"/>
      <c r="M39" s="21"/>
    </row>
    <row r="40" spans="1:14" x14ac:dyDescent="0.2">
      <c r="A40" s="7" t="s">
        <v>8</v>
      </c>
      <c r="B40" s="8"/>
      <c r="C40" s="9"/>
      <c r="D40" s="5">
        <v>759.77800000000002</v>
      </c>
      <c r="E40" s="5">
        <v>821.51800000000003</v>
      </c>
      <c r="F40" s="5">
        <v>836.82999999999993</v>
      </c>
      <c r="G40" s="5">
        <v>868.67600000000004</v>
      </c>
      <c r="H40" s="21">
        <v>930.2</v>
      </c>
      <c r="I40" s="21">
        <v>1025.614</v>
      </c>
      <c r="J40" s="30"/>
      <c r="K40" s="14"/>
      <c r="L40" s="30"/>
      <c r="M40" s="30"/>
    </row>
    <row r="41" spans="1:14" x14ac:dyDescent="0.2">
      <c r="A41" s="4" t="s">
        <v>13</v>
      </c>
      <c r="B41" s="9"/>
      <c r="C41" s="9"/>
      <c r="D41" s="9"/>
      <c r="E41" s="9"/>
      <c r="F41" s="9"/>
      <c r="G41" s="9"/>
      <c r="H41" s="28"/>
      <c r="I41" s="29"/>
      <c r="J41" s="15">
        <f>$B$23+$B$22*J36</f>
        <v>1045.9625999999844</v>
      </c>
      <c r="K41" s="15">
        <f>$B$23+$B$22*K36</f>
        <v>1095.8503999999957</v>
      </c>
      <c r="L41" s="15">
        <f t="shared" ref="L41:M41" si="10">$B$23+$B$22*L36</f>
        <v>1145.7381999999925</v>
      </c>
      <c r="M41" s="15">
        <f t="shared" si="10"/>
        <v>1195.6259999999893</v>
      </c>
    </row>
    <row r="42" spans="1:14" x14ac:dyDescent="0.2">
      <c r="A42" s="4" t="s">
        <v>16</v>
      </c>
      <c r="B42" s="9"/>
      <c r="C42" s="9"/>
      <c r="D42" s="9"/>
      <c r="E42" s="9"/>
      <c r="F42" s="9"/>
      <c r="G42" s="9"/>
      <c r="H42" s="28"/>
      <c r="I42" s="28">
        <f t="shared" ref="I42:K42" si="11">I38</f>
        <v>3.24</v>
      </c>
      <c r="J42" s="28">
        <f t="shared" si="11"/>
        <v>19.46</v>
      </c>
      <c r="K42" s="28">
        <f t="shared" si="11"/>
        <v>26.79</v>
      </c>
      <c r="L42" s="21">
        <v>136.4</v>
      </c>
      <c r="M42" s="21">
        <v>136.4</v>
      </c>
    </row>
    <row r="43" spans="1:14" ht="13.5" thickBot="1" x14ac:dyDescent="0.25">
      <c r="A43" s="7" t="s">
        <v>17</v>
      </c>
      <c r="B43" s="10"/>
      <c r="C43" s="10"/>
      <c r="D43" s="10"/>
      <c r="E43" s="10"/>
      <c r="F43" s="10"/>
      <c r="G43" s="10"/>
      <c r="H43" s="23"/>
      <c r="I43" s="23"/>
      <c r="J43" s="23"/>
      <c r="K43" s="15"/>
      <c r="L43" s="21">
        <f>L41-L42</f>
        <v>1009.3381999999925</v>
      </c>
      <c r="M43" s="21">
        <f>M41-M42</f>
        <v>1059.2259999999892</v>
      </c>
    </row>
    <row r="44" spans="1:14" x14ac:dyDescent="0.2">
      <c r="H44" s="20"/>
      <c r="I44" s="20"/>
      <c r="J44" s="20"/>
      <c r="K44" s="27"/>
      <c r="L44" s="20"/>
      <c r="M44" s="20"/>
    </row>
    <row r="45" spans="1:14" ht="13.5" thickBot="1" x14ac:dyDescent="0.25">
      <c r="A45" s="20" t="s">
        <v>18</v>
      </c>
      <c r="B45" s="20"/>
      <c r="C45" s="20"/>
      <c r="D45" s="20"/>
      <c r="E45" s="20"/>
      <c r="F45" s="20"/>
      <c r="G45" s="20"/>
      <c r="H45" s="20"/>
      <c r="I45" s="20"/>
      <c r="J45" s="20"/>
      <c r="K45" s="27"/>
      <c r="L45" s="20"/>
      <c r="M45" s="20"/>
      <c r="N45" s="20"/>
    </row>
    <row r="46" spans="1:14" ht="13.5" thickBot="1" x14ac:dyDescent="0.25">
      <c r="A46" s="35" t="s">
        <v>19</v>
      </c>
      <c r="B46" s="35">
        <f>L43</f>
        <v>1009.3381999999925</v>
      </c>
      <c r="C46" s="20"/>
      <c r="D46" s="20"/>
      <c r="E46" s="20"/>
      <c r="F46" s="20"/>
      <c r="G46" s="20"/>
      <c r="H46" s="20"/>
      <c r="I46" s="36"/>
      <c r="J46" s="36"/>
      <c r="K46" s="36"/>
      <c r="L46" s="20"/>
      <c r="M46" s="20"/>
      <c r="N46" s="20"/>
    </row>
    <row r="47" spans="1:14" ht="13.5" thickBot="1" x14ac:dyDescent="0.25">
      <c r="A47" s="37" t="s">
        <v>20</v>
      </c>
      <c r="B47" s="21">
        <v>114</v>
      </c>
      <c r="C47" s="20"/>
      <c r="D47" s="20"/>
      <c r="E47" s="20"/>
      <c r="F47" s="20"/>
      <c r="G47" s="20"/>
      <c r="H47" s="20"/>
      <c r="I47" s="20"/>
      <c r="J47" s="20"/>
      <c r="K47" s="27"/>
      <c r="L47" s="20"/>
      <c r="M47" s="20"/>
      <c r="N47" s="20"/>
    </row>
    <row r="48" spans="1:14" ht="13.5" thickBot="1" x14ac:dyDescent="0.25">
      <c r="A48" s="35" t="s">
        <v>21</v>
      </c>
      <c r="B48" s="35">
        <v>76</v>
      </c>
      <c r="C48" s="20"/>
      <c r="D48" s="20"/>
      <c r="E48" s="20"/>
      <c r="F48" s="20"/>
      <c r="G48" s="20"/>
      <c r="H48" s="20"/>
      <c r="I48" s="20"/>
      <c r="J48" s="20"/>
      <c r="K48" s="27"/>
      <c r="L48" s="20"/>
      <c r="M48" s="20"/>
      <c r="N48" s="20"/>
    </row>
    <row r="49" spans="1:14" ht="13.5" thickBot="1" x14ac:dyDescent="0.25">
      <c r="A49" s="35" t="s">
        <v>22</v>
      </c>
      <c r="B49" s="35">
        <f>SUM(B46:B48)</f>
        <v>1199.3381999999924</v>
      </c>
      <c r="C49" s="20"/>
      <c r="D49" s="20"/>
      <c r="E49" s="20"/>
      <c r="F49" s="20"/>
      <c r="G49" s="20"/>
      <c r="H49" s="20"/>
      <c r="I49" s="20"/>
      <c r="J49" s="20"/>
      <c r="K49" s="27"/>
      <c r="L49" s="20"/>
      <c r="M49" s="20"/>
      <c r="N49" s="20"/>
    </row>
    <row r="50" spans="1:14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7"/>
      <c r="L50" s="20"/>
      <c r="M50" s="20"/>
      <c r="N50" s="20"/>
    </row>
    <row r="51" spans="1:14" ht="13.5" thickBot="1" x14ac:dyDescent="0.25">
      <c r="A51" s="20" t="s">
        <v>23</v>
      </c>
      <c r="B51" s="20"/>
      <c r="C51" s="20"/>
      <c r="D51" s="20"/>
      <c r="E51" s="20"/>
      <c r="F51" s="20"/>
      <c r="G51" s="20"/>
      <c r="H51" s="20"/>
      <c r="I51" s="20"/>
      <c r="J51" s="20"/>
      <c r="K51" s="27"/>
      <c r="L51" s="20"/>
      <c r="M51" s="20"/>
      <c r="N51" s="20"/>
    </row>
    <row r="52" spans="1:14" ht="13.5" thickBot="1" x14ac:dyDescent="0.25">
      <c r="A52" s="35" t="s">
        <v>24</v>
      </c>
      <c r="B52" s="35" t="s">
        <v>25</v>
      </c>
      <c r="C52" s="35" t="s">
        <v>26</v>
      </c>
      <c r="D52" s="35" t="s">
        <v>27</v>
      </c>
      <c r="E52" s="35" t="s">
        <v>28</v>
      </c>
      <c r="F52" s="35" t="s">
        <v>29</v>
      </c>
      <c r="G52" s="35" t="s">
        <v>30</v>
      </c>
      <c r="H52" s="35" t="s">
        <v>31</v>
      </c>
      <c r="I52" s="35" t="s">
        <v>32</v>
      </c>
      <c r="J52" s="35" t="s">
        <v>33</v>
      </c>
      <c r="K52" s="38" t="s">
        <v>34</v>
      </c>
      <c r="L52" s="35" t="s">
        <v>35</v>
      </c>
      <c r="M52" s="35" t="s">
        <v>36</v>
      </c>
      <c r="N52" s="35" t="s">
        <v>37</v>
      </c>
    </row>
    <row r="53" spans="1:14" ht="13.5" thickBot="1" x14ac:dyDescent="0.25">
      <c r="A53" s="35" t="s">
        <v>38</v>
      </c>
      <c r="B53" s="35">
        <v>80.099999999999994</v>
      </c>
      <c r="C53" s="35">
        <v>60.8</v>
      </c>
      <c r="D53" s="35">
        <v>85.8</v>
      </c>
      <c r="E53" s="35">
        <v>67.2</v>
      </c>
      <c r="F53" s="35">
        <v>105.2</v>
      </c>
      <c r="G53" s="35">
        <v>107.4</v>
      </c>
      <c r="H53" s="35">
        <v>130.30000000000001</v>
      </c>
      <c r="I53" s="35">
        <v>86.5</v>
      </c>
      <c r="J53" s="35">
        <v>130</v>
      </c>
      <c r="K53" s="38">
        <v>144.80000000000001</v>
      </c>
      <c r="L53" s="35">
        <v>148.9</v>
      </c>
      <c r="M53" s="35">
        <v>121.4</v>
      </c>
      <c r="N53" s="35">
        <f>SUM(B53:M53)</f>
        <v>1268.4000000000001</v>
      </c>
    </row>
    <row r="54" spans="1:14" ht="13.5" thickBot="1" x14ac:dyDescent="0.25">
      <c r="A54" s="37" t="s">
        <v>39</v>
      </c>
      <c r="B54" s="21">
        <v>11.3</v>
      </c>
      <c r="C54" s="37">
        <v>11.3</v>
      </c>
      <c r="D54" s="21">
        <v>1</v>
      </c>
      <c r="E54" s="37">
        <v>0</v>
      </c>
      <c r="F54" s="21">
        <v>0.5</v>
      </c>
      <c r="G54" s="37">
        <v>1</v>
      </c>
      <c r="H54" s="21">
        <v>0</v>
      </c>
      <c r="I54" s="37">
        <v>1.5</v>
      </c>
      <c r="J54" s="21">
        <v>0</v>
      </c>
      <c r="K54" s="39">
        <v>8.1</v>
      </c>
      <c r="L54" s="21">
        <v>2.6</v>
      </c>
      <c r="M54" s="37">
        <v>0</v>
      </c>
      <c r="N54" s="35">
        <f t="shared" ref="N54:N55" si="12">SUM(B54:M54)</f>
        <v>37.300000000000004</v>
      </c>
    </row>
    <row r="55" spans="1:14" ht="13.5" thickBot="1" x14ac:dyDescent="0.25">
      <c r="A55" s="35" t="s">
        <v>40</v>
      </c>
      <c r="B55" s="35">
        <f>B53-B54</f>
        <v>68.8</v>
      </c>
      <c r="C55" s="35">
        <f t="shared" ref="C55:M55" si="13">C53-C54</f>
        <v>49.5</v>
      </c>
      <c r="D55" s="35">
        <f t="shared" si="13"/>
        <v>84.8</v>
      </c>
      <c r="E55" s="35">
        <f t="shared" si="13"/>
        <v>67.2</v>
      </c>
      <c r="F55" s="35">
        <f t="shared" si="13"/>
        <v>104.7</v>
      </c>
      <c r="G55" s="35">
        <f t="shared" si="13"/>
        <v>106.4</v>
      </c>
      <c r="H55" s="35">
        <f t="shared" si="13"/>
        <v>130.30000000000001</v>
      </c>
      <c r="I55" s="35">
        <f t="shared" si="13"/>
        <v>85</v>
      </c>
      <c r="J55" s="35">
        <f t="shared" si="13"/>
        <v>130</v>
      </c>
      <c r="K55" s="38">
        <f t="shared" si="13"/>
        <v>136.70000000000002</v>
      </c>
      <c r="L55" s="35">
        <f t="shared" si="13"/>
        <v>146.30000000000001</v>
      </c>
      <c r="M55" s="35">
        <f t="shared" si="13"/>
        <v>121.4</v>
      </c>
      <c r="N55" s="35">
        <f t="shared" si="12"/>
        <v>1231.1000000000001</v>
      </c>
    </row>
    <row r="56" spans="1:14" ht="13.5" thickBot="1" x14ac:dyDescent="0.25">
      <c r="A56" s="35" t="s">
        <v>41</v>
      </c>
      <c r="B56" s="35">
        <f t="shared" ref="B56:M56" si="14">(B55/$N55)*100</f>
        <v>5.5884980911380051</v>
      </c>
      <c r="C56" s="35">
        <f t="shared" si="14"/>
        <v>4.0207944115019085</v>
      </c>
      <c r="D56" s="35">
        <f t="shared" si="14"/>
        <v>6.8881488100073094</v>
      </c>
      <c r="E56" s="35">
        <f t="shared" si="14"/>
        <v>5.4585330192510755</v>
      </c>
      <c r="F56" s="35">
        <f t="shared" si="14"/>
        <v>8.5045893916010069</v>
      </c>
      <c r="G56" s="35">
        <f t="shared" si="14"/>
        <v>8.6426772804808714</v>
      </c>
      <c r="H56" s="35">
        <f t="shared" si="14"/>
        <v>10.584030541791893</v>
      </c>
      <c r="I56" s="35">
        <f t="shared" si="14"/>
        <v>6.9043944439931764</v>
      </c>
      <c r="J56" s="35">
        <f t="shared" si="14"/>
        <v>10.559662090813093</v>
      </c>
      <c r="K56" s="38">
        <f t="shared" si="14"/>
        <v>11.103890829339615</v>
      </c>
      <c r="L56" s="35">
        <f t="shared" si="14"/>
        <v>11.883681260661197</v>
      </c>
      <c r="M56" s="35">
        <f t="shared" si="14"/>
        <v>9.8610998294208425</v>
      </c>
      <c r="N56" s="35"/>
    </row>
    <row r="57" spans="1:14" ht="13.5" thickBot="1" x14ac:dyDescent="0.25">
      <c r="A57" s="35" t="s">
        <v>42</v>
      </c>
      <c r="B57" s="35">
        <f>$B$49*B56/100</f>
        <v>67.024992413288487</v>
      </c>
      <c r="C57" s="35">
        <f t="shared" ref="C57:M57" si="15">$B$49*C56/100</f>
        <v>48.222923320607279</v>
      </c>
      <c r="D57" s="35">
        <f t="shared" si="15"/>
        <v>82.612199951262554</v>
      </c>
      <c r="E57" s="35">
        <f t="shared" si="15"/>
        <v>65.466271659491085</v>
      </c>
      <c r="F57" s="35">
        <f t="shared" si="15"/>
        <v>101.99878932661782</v>
      </c>
      <c r="G57" s="35">
        <f t="shared" si="15"/>
        <v>103.65493012752759</v>
      </c>
      <c r="H57" s="35">
        <f t="shared" si="15"/>
        <v>126.93832138737635</v>
      </c>
      <c r="I57" s="35">
        <f t="shared" si="15"/>
        <v>82.807040045487241</v>
      </c>
      <c r="J57" s="35">
        <f t="shared" si="15"/>
        <v>126.64606124603932</v>
      </c>
      <c r="K57" s="38">
        <f t="shared" si="15"/>
        <v>133.17320440256597</v>
      </c>
      <c r="L57" s="35">
        <f t="shared" si="15"/>
        <v>142.52552892535041</v>
      </c>
      <c r="M57" s="35">
        <f t="shared" si="15"/>
        <v>118.26793719437825</v>
      </c>
      <c r="N57" s="35">
        <f>SUM(B57:M57)</f>
        <v>1199.3381999999924</v>
      </c>
    </row>
    <row r="58" spans="1:14" x14ac:dyDescent="0.2">
      <c r="A58" s="11"/>
    </row>
    <row r="59" spans="1:14" ht="13.5" thickBot="1" x14ac:dyDescent="0.25">
      <c r="A59" s="1" t="s">
        <v>46</v>
      </c>
    </row>
    <row r="60" spans="1:14" ht="13.5" thickBot="1" x14ac:dyDescent="0.25">
      <c r="A60" s="35" t="s">
        <v>24</v>
      </c>
      <c r="B60" s="35" t="s">
        <v>25</v>
      </c>
      <c r="C60" s="35" t="s">
        <v>26</v>
      </c>
      <c r="D60" s="35" t="s">
        <v>27</v>
      </c>
      <c r="E60" s="35" t="s">
        <v>28</v>
      </c>
      <c r="F60" s="35" t="s">
        <v>29</v>
      </c>
      <c r="G60" s="35" t="s">
        <v>30</v>
      </c>
      <c r="H60" s="35" t="s">
        <v>31</v>
      </c>
      <c r="I60" s="35" t="s">
        <v>32</v>
      </c>
      <c r="J60" s="35" t="s">
        <v>33</v>
      </c>
      <c r="K60" s="38" t="s">
        <v>34</v>
      </c>
      <c r="L60" s="35" t="s">
        <v>35</v>
      </c>
      <c r="M60" s="35" t="s">
        <v>36</v>
      </c>
      <c r="N60" s="35" t="s">
        <v>37</v>
      </c>
    </row>
    <row r="61" spans="1:14" ht="13.5" thickBot="1" x14ac:dyDescent="0.25">
      <c r="A61" s="35" t="s">
        <v>43</v>
      </c>
      <c r="B61" s="35">
        <f>B62*0.9</f>
        <v>60.322493171959643</v>
      </c>
      <c r="C61" s="35">
        <f t="shared" ref="C61:N61" si="16">C62*0.9</f>
        <v>43.400630988546553</v>
      </c>
      <c r="D61" s="35">
        <f t="shared" si="16"/>
        <v>74.3509799561363</v>
      </c>
      <c r="E61" s="35">
        <f t="shared" si="16"/>
        <v>58.919644493541981</v>
      </c>
      <c r="F61" s="35">
        <f t="shared" si="16"/>
        <v>91.798910393956049</v>
      </c>
      <c r="G61" s="35">
        <f t="shared" si="16"/>
        <v>93.289437114774842</v>
      </c>
      <c r="H61" s="35">
        <f t="shared" si="16"/>
        <v>114.24448924863871</v>
      </c>
      <c r="I61" s="35">
        <f t="shared" si="16"/>
        <v>74.526336040938517</v>
      </c>
      <c r="J61" s="35">
        <f t="shared" si="16"/>
        <v>113.98145512143539</v>
      </c>
      <c r="K61" s="38">
        <f t="shared" si="16"/>
        <v>119.85588396230938</v>
      </c>
      <c r="L61" s="35">
        <f t="shared" si="16"/>
        <v>128.27297603281536</v>
      </c>
      <c r="M61" s="35">
        <f t="shared" si="16"/>
        <v>106.44114347494043</v>
      </c>
      <c r="N61" s="35">
        <f t="shared" si="16"/>
        <v>1079.4043799999931</v>
      </c>
    </row>
    <row r="62" spans="1:14" ht="13.5" thickBot="1" x14ac:dyDescent="0.25">
      <c r="A62" s="35" t="s">
        <v>44</v>
      </c>
      <c r="B62" s="35">
        <f>B57</f>
        <v>67.024992413288487</v>
      </c>
      <c r="C62" s="35">
        <f>C57</f>
        <v>48.222923320607279</v>
      </c>
      <c r="D62" s="35">
        <f t="shared" ref="D62:N62" si="17">D57</f>
        <v>82.612199951262554</v>
      </c>
      <c r="E62" s="35">
        <f t="shared" si="17"/>
        <v>65.466271659491085</v>
      </c>
      <c r="F62" s="35">
        <f t="shared" si="17"/>
        <v>101.99878932661782</v>
      </c>
      <c r="G62" s="35">
        <f t="shared" si="17"/>
        <v>103.65493012752759</v>
      </c>
      <c r="H62" s="35">
        <f t="shared" si="17"/>
        <v>126.93832138737635</v>
      </c>
      <c r="I62" s="35">
        <f t="shared" si="17"/>
        <v>82.807040045487241</v>
      </c>
      <c r="J62" s="35">
        <f t="shared" si="17"/>
        <v>126.64606124603932</v>
      </c>
      <c r="K62" s="35">
        <f t="shared" si="17"/>
        <v>133.17320440256597</v>
      </c>
      <c r="L62" s="35">
        <f t="shared" si="17"/>
        <v>142.52552892535041</v>
      </c>
      <c r="M62" s="35">
        <f t="shared" si="17"/>
        <v>118.26793719437825</v>
      </c>
      <c r="N62" s="35">
        <f t="shared" si="17"/>
        <v>1199.3381999999924</v>
      </c>
    </row>
    <row r="63" spans="1:14" ht="13.5" thickBot="1" x14ac:dyDescent="0.25">
      <c r="A63" s="35" t="s">
        <v>45</v>
      </c>
      <c r="B63" s="35">
        <f>B62*1.1</f>
        <v>73.727491654617339</v>
      </c>
      <c r="C63" s="35">
        <f t="shared" ref="C63:N63" si="18">C62*1.1</f>
        <v>53.045215652668013</v>
      </c>
      <c r="D63" s="35">
        <f t="shared" si="18"/>
        <v>90.873419946388822</v>
      </c>
      <c r="E63" s="35">
        <f t="shared" si="18"/>
        <v>72.012898825440203</v>
      </c>
      <c r="F63" s="35">
        <f t="shared" si="18"/>
        <v>112.19866825927961</v>
      </c>
      <c r="G63" s="35">
        <f t="shared" si="18"/>
        <v>114.02042314028036</v>
      </c>
      <c r="H63" s="35">
        <f t="shared" si="18"/>
        <v>139.632153526114</v>
      </c>
      <c r="I63" s="35">
        <f t="shared" si="18"/>
        <v>91.08774405003598</v>
      </c>
      <c r="J63" s="35">
        <f t="shared" si="18"/>
        <v>139.31066737064327</v>
      </c>
      <c r="K63" s="38">
        <f t="shared" si="18"/>
        <v>146.49052484282259</v>
      </c>
      <c r="L63" s="35">
        <f t="shared" si="18"/>
        <v>156.77808181788546</v>
      </c>
      <c r="M63" s="35">
        <f t="shared" si="18"/>
        <v>130.09473091381608</v>
      </c>
      <c r="N63" s="35">
        <f t="shared" si="18"/>
        <v>1319.2720199999917</v>
      </c>
    </row>
    <row r="69" spans="2:2" ht="15" x14ac:dyDescent="0.25">
      <c r="B69"/>
    </row>
    <row r="70" spans="2:2" ht="15" x14ac:dyDescent="0.25">
      <c r="B70"/>
    </row>
    <row r="71" spans="2:2" ht="15" x14ac:dyDescent="0.25">
      <c r="B71"/>
    </row>
    <row r="72" spans="2:2" ht="15" x14ac:dyDescent="0.25">
      <c r="B72"/>
    </row>
    <row r="73" spans="2:2" ht="15" x14ac:dyDescent="0.25">
      <c r="B73"/>
    </row>
    <row r="74" spans="2:2" ht="15" x14ac:dyDescent="0.25">
      <c r="B74"/>
    </row>
    <row r="75" spans="2:2" ht="15" x14ac:dyDescent="0.25">
      <c r="B75"/>
    </row>
    <row r="76" spans="2:2" ht="15" x14ac:dyDescent="0.25">
      <c r="B76"/>
    </row>
    <row r="77" spans="2:2" ht="15" x14ac:dyDescent="0.25">
      <c r="B77"/>
    </row>
    <row r="78" spans="2:2" ht="15" x14ac:dyDescent="0.25">
      <c r="B78"/>
    </row>
    <row r="79" spans="2:2" ht="15" x14ac:dyDescent="0.25">
      <c r="B79"/>
    </row>
    <row r="80" spans="2:2" ht="15" x14ac:dyDescent="0.25">
      <c r="B80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DE955CDBCE4343952D369C07FAE007" ma:contentTypeVersion="10" ma:contentTypeDescription="Create a new document." ma:contentTypeScope="" ma:versionID="32278355253674a171ff57c58b4bdfc1">
  <xsd:schema xmlns:xsd="http://www.w3.org/2001/XMLSchema" xmlns:xs="http://www.w3.org/2001/XMLSchema" xmlns:p="http://schemas.microsoft.com/office/2006/metadata/properties" xmlns:ns2="b5d27dc9-6dbb-4703-bf4d-7cdb4dee4a4d" xmlns:ns3="a618e47c-7853-4507-a12e-9186dea01ba6" targetNamespace="http://schemas.microsoft.com/office/2006/metadata/properties" ma:root="true" ma:fieldsID="229fb5c4f16c861d12b78951e3d4e935" ns2:_="" ns3:_="">
    <xsd:import namespace="b5d27dc9-6dbb-4703-bf4d-7cdb4dee4a4d"/>
    <xsd:import namespace="a618e47c-7853-4507-a12e-9186dea01b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27dc9-6dbb-4703-bf4d-7cdb4dee4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8e47c-7853-4507-a12e-9186dea01b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82516F-3EC3-4CF4-8F3C-D70CB2A32C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3F4186-D3CB-4A64-842B-FDB9016F8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27dc9-6dbb-4703-bf4d-7cdb4dee4a4d"/>
    <ds:schemaRef ds:uri="a618e47c-7853-4507-a12e-9186dea01b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CD5E6E-D880-48D8-9042-EB3A9BCE1CFB}">
  <ds:schemaRefs>
    <ds:schemaRef ds:uri="http://schemas.microsoft.com/office/2006/metadata/properties"/>
    <ds:schemaRef ds:uri="b5d27dc9-6dbb-4703-bf4d-7cdb4dee4a4d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618e47c-7853-4507-a12e-9186dea01ba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Mills(ESO), Jenny</dc:creator>
  <cp:keywords/>
  <dc:description/>
  <cp:lastModifiedBy>Luo (ESO), Tianyu</cp:lastModifiedBy>
  <cp:revision/>
  <dcterms:created xsi:type="dcterms:W3CDTF">2020-03-18T09:46:39Z</dcterms:created>
  <dcterms:modified xsi:type="dcterms:W3CDTF">2020-07-17T07:53:06Z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0x010100E5DE955CDBCE4343952D369C07FAE007</vt:lpwstr>
  </property>
</Properties>
</file>