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gridplc-my.sharepoint.com/personal/rama_kodukula1_uk_nationalgrid_com/Documents/Desktop/Backup/Guidance Docs/"/>
    </mc:Choice>
  </mc:AlternateContent>
  <xr:revisionPtr revIDLastSave="21" documentId="13_ncr:1_{4731846E-0E5E-4160-8A25-BA1DF8BE7261}" xr6:coauthVersionLast="47" xr6:coauthVersionMax="47" xr10:uidLastSave="{8D9741E5-47E4-4590-968E-0B6EF75ABF52}"/>
  <bookViews>
    <workbookView xWindow="-110" yWindow="-110" windowWidth="19420" windowHeight="10420" activeTab="4" xr2:uid="{3FC984BC-7C66-4423-9267-E2B30E16C164}"/>
  </bookViews>
  <sheets>
    <sheet name="Onshore Entry Fees" sheetId="2" r:id="rId1"/>
    <sheet name="Offshore Entry Fees" sheetId="3" r:id="rId2"/>
    <sheet name="Exit Fees" sheetId="4" r:id="rId3"/>
    <sheet name="Other Fees" sheetId="5" r:id="rId4"/>
    <sheet name="Zonal Map" sheetId="6" r:id="rId5"/>
  </sheets>
  <externalReferences>
    <externalReference r:id="rId6"/>
  </externalReferences>
  <definedNames>
    <definedName name="Base">'[1]Onshore Entry Fees'!$D$9</definedName>
    <definedName name="ExitNGET1a">'[1]Exit Fees'!$E$19</definedName>
    <definedName name="ExitNGET1b">'[1]Exit Fees'!$F$19</definedName>
    <definedName name="ExitNGET1g">'[1]Exit Fees'!#REF!</definedName>
    <definedName name="ExitNGET2a">'[1]Exit Fees'!$G$19</definedName>
    <definedName name="ExitNGET2b">'[1]Exit Fees'!$H$19</definedName>
    <definedName name="ExitNGET2g">'[1]Exit Fees'!#REF!</definedName>
    <definedName name="ExitSHET1a">'[1]Exit Fees'!$O$19</definedName>
    <definedName name="ExitSHET1b">'[1]Exit Fees'!$P$19</definedName>
    <definedName name="ExitSHET1g">'[1]Exit Fees'!#REF!</definedName>
    <definedName name="ExitSPT1a">'[1]Exit Fees'!$I$19</definedName>
    <definedName name="ExitSPT1b">'[1]Exit Fees'!$J$19</definedName>
    <definedName name="ExitSPT1g">'[1]Exit Fees'!#REF!</definedName>
    <definedName name="ExitSPT2a">'[1]Exit Fees'!$K$19</definedName>
    <definedName name="ExitSPT2b">'[1]Exit Fees'!$L$19</definedName>
    <definedName name="ExitSPT2g">'[1]Exit Fees'!#REF!</definedName>
    <definedName name="ExitSPT3a">'[1]Exit Fees'!$M$19</definedName>
    <definedName name="ExitSPT3b">'[1]Exit Fees'!$N$19</definedName>
    <definedName name="ExitSPT3g">'[1]Exit Fees'!#REF!</definedName>
    <definedName name="ExitTypeFee">'[1]Exit Fees'!$C$7</definedName>
    <definedName name="ExitZone">'[1]Exit Fees'!$C$5</definedName>
    <definedName name="ExitZoneCSH7">'[1]Exit Fees'!#REF!</definedName>
    <definedName name="ExitZoneCSP7">'[1]Exit Fees'!#REF!</definedName>
    <definedName name="Fee" localSheetId="2">'Exit Fees'!#REF!</definedName>
    <definedName name="Fee" localSheetId="1">'Offshore Entry Fees'!#REF!</definedName>
    <definedName name="Fee" localSheetId="3">'[1]Onshore Entry Fees'!$D$12</definedName>
    <definedName name="Fee" localSheetId="4">'[1]Onshore Entry Fees'!$D$12</definedName>
    <definedName name="Fee">'Onshore Entry Fees'!#REF!</definedName>
    <definedName name="MW">'[1]Onshore Entry Fees'!$D$8</definedName>
    <definedName name="offshoreapplicationfee">'[1]Offshore Entry Fees'!$D$11</definedName>
    <definedName name="offshoreentryfee">'[1]Offshore Entry Fees'!$D$12</definedName>
    <definedName name="OffshoreTypeFee">'[1]Offshore Entry Fees'!$C$11</definedName>
    <definedName name="Rate">'[1]Onshore Entry Fees'!$D$11</definedName>
    <definedName name="TypeFee">'[1]Onshore Entry Fees'!$C$12</definedName>
    <definedName name="VAT">'[1]Exit Fees'!$C$11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4" l="1"/>
  <c r="J17" i="4" s="1"/>
  <c r="I16" i="4"/>
  <c r="J16" i="4" s="1"/>
  <c r="I15" i="4"/>
  <c r="I14" i="4"/>
  <c r="J14" i="4" s="1"/>
  <c r="I13" i="4"/>
  <c r="J13" i="4" s="1"/>
  <c r="I12" i="4"/>
  <c r="J12" i="4" s="1"/>
  <c r="I11" i="4"/>
  <c r="J11" i="4" s="1"/>
  <c r="I10" i="4"/>
  <c r="J10" i="4" s="1"/>
  <c r="I9" i="4"/>
  <c r="J9" i="4" s="1"/>
  <c r="I8" i="4"/>
  <c r="J8" i="4" s="1"/>
  <c r="I7" i="4"/>
  <c r="I6" i="4"/>
  <c r="J6" i="4" s="1"/>
  <c r="J7" i="4"/>
  <c r="J15" i="4"/>
  <c r="O7" i="4"/>
  <c r="O8" i="4"/>
  <c r="O9" i="4"/>
  <c r="O10" i="4"/>
  <c r="O11" i="4"/>
  <c r="O12" i="4"/>
  <c r="O13" i="4"/>
  <c r="O14" i="4"/>
  <c r="O15" i="4"/>
  <c r="O16" i="4"/>
  <c r="O17" i="4"/>
  <c r="O6" i="4"/>
  <c r="L7" i="4"/>
  <c r="L8" i="4"/>
  <c r="L9" i="4"/>
  <c r="L10" i="4"/>
  <c r="L11" i="4"/>
  <c r="L12" i="4"/>
  <c r="L13" i="4"/>
  <c r="L14" i="4"/>
  <c r="L15" i="4"/>
  <c r="L16" i="4"/>
  <c r="L17" i="4"/>
  <c r="L6" i="4"/>
  <c r="D8" i="4" l="1"/>
  <c r="D9" i="4" s="1"/>
  <c r="D10" i="4" s="1"/>
  <c r="D7" i="3" l="1"/>
  <c r="J9" i="3"/>
  <c r="J12" i="3"/>
  <c r="J15" i="3"/>
  <c r="J19" i="3"/>
  <c r="J22" i="3"/>
  <c r="J6" i="3"/>
  <c r="I9" i="3"/>
  <c r="I12" i="3"/>
  <c r="I15" i="3"/>
  <c r="I19" i="3"/>
  <c r="I22" i="3"/>
  <c r="I6" i="3"/>
  <c r="I6" i="2" l="1"/>
  <c r="I7" i="2"/>
  <c r="J7" i="2" s="1"/>
  <c r="I8" i="2"/>
  <c r="J8" i="2" s="1"/>
  <c r="I9" i="2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J9" i="2"/>
  <c r="J6" i="2"/>
  <c r="D8" i="2" l="1"/>
  <c r="D9" i="2" s="1"/>
  <c r="D10" i="2" s="1"/>
  <c r="D8" i="3"/>
  <c r="D9" i="3" s="1"/>
</calcChain>
</file>

<file path=xl/sharedStrings.xml><?xml version="1.0" encoding="utf-8"?>
<sst xmlns="http://schemas.openxmlformats.org/spreadsheetml/2006/main" count="176" uniqueCount="50">
  <si>
    <t>SHET1
SHET Host, SPT affected</t>
  </si>
  <si>
    <t>SPT3
SPT Host, SHET affected</t>
  </si>
  <si>
    <t>SPT2
SPT Host TO</t>
  </si>
  <si>
    <t>SPT1
SPT Host, NGET affected</t>
  </si>
  <si>
    <t>NGET2
NGET Host, SPT affected</t>
  </si>
  <si>
    <t>NGET 1
NGET Host TO</t>
  </si>
  <si>
    <t>TEC Change</t>
  </si>
  <si>
    <t>Mod App Admin Change</t>
  </si>
  <si>
    <t>&lt;100MW</t>
  </si>
  <si>
    <t>100MW-249MW</t>
  </si>
  <si>
    <t>250MW-1800MW</t>
  </si>
  <si>
    <t>&gt;1800MW</t>
  </si>
  <si>
    <t>&lt;=100MW</t>
  </si>
  <si>
    <t>&gt;100MW</t>
  </si>
  <si>
    <t>Zone and Host TO</t>
  </si>
  <si>
    <t>MW</t>
  </si>
  <si>
    <t>Application Type</t>
  </si>
  <si>
    <t>VAT (20%)</t>
  </si>
  <si>
    <t>Application Fee (VAT Included)</t>
  </si>
  <si>
    <t>Application Fees - 2024/25</t>
  </si>
  <si>
    <t>Calculator for Onshore Fee</t>
  </si>
  <si>
    <t>NGET1</t>
  </si>
  <si>
    <t>New Application</t>
  </si>
  <si>
    <t>Modification Application</t>
  </si>
  <si>
    <t>Request for Design Variation in Addition to Standard Offer</t>
  </si>
  <si>
    <t>SHET1</t>
  </si>
  <si>
    <t>SPT3</t>
  </si>
  <si>
    <t>SPT2</t>
  </si>
  <si>
    <t>SPT1</t>
  </si>
  <si>
    <t>NGET2</t>
  </si>
  <si>
    <t>Embedded Generation (BEGA/BELLA) Modification Application</t>
  </si>
  <si>
    <t>Embedded Generation (BEGA/BELLA) New Application</t>
  </si>
  <si>
    <t>Banding</t>
  </si>
  <si>
    <t>New Supply Point</t>
  </si>
  <si>
    <t>Statement of Works at existing supply point</t>
  </si>
  <si>
    <t>Project Progression</t>
  </si>
  <si>
    <t>Modification to Project Progression</t>
  </si>
  <si>
    <t>TEC Exchange Request (no system works)</t>
  </si>
  <si>
    <t>Request for STTEC or SNSTF</t>
  </si>
  <si>
    <t>Reactive Only Service Provider</t>
  </si>
  <si>
    <t>_</t>
  </si>
  <si>
    <t>Suppliers and Interconnector Users</t>
  </si>
  <si>
    <t>Novation of a bilateral agreement</t>
  </si>
  <si>
    <t>Calculator for Offshore Entry Fee</t>
  </si>
  <si>
    <t>Calculator for Exit Fee</t>
  </si>
  <si>
    <t>Please enter the Zone, MW and the Application Type in the yellow fields.</t>
  </si>
  <si>
    <t>Please enter the Zone and the Application Type in the yellow fields.</t>
  </si>
  <si>
    <t>Appendix G</t>
  </si>
  <si>
    <t>-</t>
  </si>
  <si>
    <t>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</si>
</sst>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&quot;£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rgb="FF454545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3F073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12">
    <xf numFmtId="0" fontId="0" fillId="0" borderId="0" xfId="0"/>
    <xf numFmtId="0" fontId="3" fillId="0" borderId="0" xfId="3" applyFont="1"/>
    <xf numFmtId="0" fontId="3" fillId="2" borderId="0" xfId="3" applyFont="1" applyFill="1"/>
    <xf numFmtId="9" fontId="0" fillId="0" borderId="0" xfId="2" applyFont="1"/>
    <xf numFmtId="0" fontId="0" fillId="0" borderId="0" xfId="0" applyAlignment="1">
      <alignment horizontal="left"/>
    </xf>
    <xf numFmtId="164" fontId="6" fillId="0" borderId="1" xfId="3" applyNumberFormat="1" applyFont="1" applyBorder="1" applyAlignment="1">
      <alignment horizontal="left"/>
    </xf>
    <xf numFmtId="9" fontId="0" fillId="0" borderId="0" xfId="2" applyFont="1" applyAlignment="1">
      <alignment horizontal="left"/>
    </xf>
    <xf numFmtId="164" fontId="0" fillId="0" borderId="0" xfId="0" applyNumberFormat="1" applyAlignment="1">
      <alignment horizontal="center" vertical="center"/>
    </xf>
    <xf numFmtId="164" fontId="2" fillId="0" borderId="0" xfId="3" applyNumberFormat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2" fillId="2" borderId="0" xfId="3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3"/>
    <xf numFmtId="0" fontId="7" fillId="0" borderId="0" xfId="0" applyFont="1"/>
    <xf numFmtId="0" fontId="9" fillId="0" borderId="0" xfId="0" applyFont="1"/>
    <xf numFmtId="0" fontId="7" fillId="0" borderId="15" xfId="0" applyFont="1" applyBorder="1" applyAlignment="1">
      <alignment horizontal="center"/>
    </xf>
    <xf numFmtId="0" fontId="7" fillId="0" borderId="5" xfId="0" applyFont="1" applyBorder="1"/>
    <xf numFmtId="0" fontId="7" fillId="0" borderId="16" xfId="0" applyFont="1" applyBorder="1" applyAlignment="1">
      <alignment horizontal="center"/>
    </xf>
    <xf numFmtId="0" fontId="7" fillId="0" borderId="2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9" xfId="0" applyFont="1" applyBorder="1"/>
    <xf numFmtId="0" fontId="7" fillId="0" borderId="2" xfId="0" applyFont="1" applyFill="1" applyBorder="1"/>
    <xf numFmtId="0" fontId="7" fillId="0" borderId="17" xfId="0" applyFont="1" applyBorder="1" applyAlignment="1">
      <alignment horizontal="center"/>
    </xf>
    <xf numFmtId="0" fontId="7" fillId="0" borderId="1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0" fontId="15" fillId="0" borderId="28" xfId="3" applyFont="1" applyBorder="1" applyAlignment="1">
      <alignment vertical="center" wrapText="1"/>
    </xf>
    <xf numFmtId="6" fontId="15" fillId="0" borderId="29" xfId="3" applyNumberFormat="1" applyFont="1" applyBorder="1" applyAlignment="1">
      <alignment horizontal="center" vertical="center" wrapText="1"/>
    </xf>
    <xf numFmtId="0" fontId="6" fillId="0" borderId="1" xfId="3" applyFont="1" applyBorder="1"/>
    <xf numFmtId="6" fontId="15" fillId="0" borderId="29" xfId="3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/>
    <xf numFmtId="164" fontId="7" fillId="4" borderId="1" xfId="1" applyNumberFormat="1" applyFont="1" applyFill="1" applyBorder="1" applyAlignment="1">
      <alignment horizontal="left"/>
    </xf>
    <xf numFmtId="0" fontId="2" fillId="0" borderId="1" xfId="3" applyFont="1" applyBorder="1"/>
    <xf numFmtId="164" fontId="2" fillId="0" borderId="1" xfId="3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9" fontId="7" fillId="0" borderId="0" xfId="2" applyFont="1" applyAlignment="1">
      <alignment horizontal="left"/>
    </xf>
    <xf numFmtId="0" fontId="11" fillId="0" borderId="1" xfId="3" applyFont="1" applyBorder="1"/>
    <xf numFmtId="164" fontId="11" fillId="0" borderId="1" xfId="3" applyNumberFormat="1" applyFont="1" applyBorder="1" applyAlignment="1">
      <alignment horizontal="left"/>
    </xf>
    <xf numFmtId="164" fontId="16" fillId="0" borderId="1" xfId="3" applyNumberFormat="1" applyFont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9" fillId="0" borderId="1" xfId="0" applyFont="1" applyBorder="1"/>
    <xf numFmtId="164" fontId="9" fillId="4" borderId="1" xfId="1" applyNumberFormat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9" fontId="9" fillId="0" borderId="0" xfId="2" applyFont="1" applyAlignment="1">
      <alignment horizontal="left"/>
    </xf>
    <xf numFmtId="0" fontId="8" fillId="0" borderId="1" xfId="0" applyFont="1" applyBorder="1"/>
    <xf numFmtId="0" fontId="4" fillId="0" borderId="0" xfId="3" applyFont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4" xfId="3" applyFont="1" applyBorder="1" applyAlignment="1">
      <alignment vertical="center" wrapText="1"/>
    </xf>
    <xf numFmtId="6" fontId="15" fillId="0" borderId="4" xfId="3" applyNumberFormat="1" applyFont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center" vertical="center"/>
    </xf>
    <xf numFmtId="164" fontId="7" fillId="0" borderId="12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3" fillId="0" borderId="0" xfId="3" applyFont="1" applyAlignment="1">
      <alignment horizontal="center"/>
    </xf>
    <xf numFmtId="0" fontId="6" fillId="0" borderId="2" xfId="3" applyFont="1" applyBorder="1" applyAlignment="1">
      <alignment horizontal="left"/>
    </xf>
    <xf numFmtId="0" fontId="6" fillId="0" borderId="31" xfId="3" applyFont="1" applyBorder="1" applyAlignment="1">
      <alignment horizontal="left"/>
    </xf>
    <xf numFmtId="0" fontId="4" fillId="0" borderId="0" xfId="3" applyFont="1" applyAlignment="1">
      <alignment horizontal="left" vertical="center" wrapText="1"/>
    </xf>
    <xf numFmtId="44" fontId="10" fillId="5" borderId="23" xfId="1" applyFont="1" applyFill="1" applyBorder="1" applyAlignment="1">
      <alignment horizontal="center" vertical="center" wrapText="1"/>
    </xf>
    <xf numFmtId="44" fontId="10" fillId="5" borderId="0" xfId="1" applyFont="1" applyFill="1" applyBorder="1" applyAlignment="1">
      <alignment horizontal="center" vertical="center" wrapText="1"/>
    </xf>
    <xf numFmtId="44" fontId="10" fillId="5" borderId="9" xfId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7" fillId="0" borderId="6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2" fillId="0" borderId="2" xfId="3" applyFont="1" applyBorder="1" applyAlignment="1">
      <alignment horizontal="left"/>
    </xf>
    <xf numFmtId="0" fontId="2" fillId="0" borderId="31" xfId="3" applyFont="1" applyBorder="1" applyAlignment="1">
      <alignment horizontal="left"/>
    </xf>
    <xf numFmtId="0" fontId="3" fillId="0" borderId="0" xfId="3" applyFont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6" fontId="15" fillId="0" borderId="21" xfId="3" applyNumberFormat="1" applyFont="1" applyBorder="1" applyAlignment="1">
      <alignment horizontal="center" vertical="center" wrapText="1"/>
    </xf>
    <xf numFmtId="6" fontId="15" fillId="0" borderId="30" xfId="3" applyNumberFormat="1" applyFont="1" applyBorder="1" applyAlignment="1">
      <alignment horizontal="center" vertical="center" wrapText="1"/>
    </xf>
    <xf numFmtId="6" fontId="15" fillId="0" borderId="27" xfId="3" applyNumberFormat="1" applyFont="1" applyBorder="1" applyAlignment="1">
      <alignment horizontal="center" vertical="center" wrapText="1"/>
    </xf>
    <xf numFmtId="6" fontId="15" fillId="0" borderId="4" xfId="3" applyNumberFormat="1" applyFont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8" fillId="6" borderId="0" xfId="0" applyFont="1" applyFill="1"/>
    <xf numFmtId="164" fontId="17" fillId="6" borderId="3" xfId="0" applyNumberFormat="1" applyFont="1" applyFill="1" applyBorder="1" applyAlignment="1">
      <alignment horizontal="center" vertical="center" wrapText="1"/>
    </xf>
    <xf numFmtId="44" fontId="19" fillId="6" borderId="18" xfId="1" applyFont="1" applyFill="1" applyBorder="1" applyAlignment="1">
      <alignment horizontal="center" vertical="center" wrapText="1"/>
    </xf>
    <xf numFmtId="44" fontId="19" fillId="6" borderId="19" xfId="1" applyFont="1" applyFill="1" applyBorder="1" applyAlignment="1">
      <alignment horizontal="center" vertical="center"/>
    </xf>
    <xf numFmtId="44" fontId="19" fillId="6" borderId="20" xfId="1" applyFont="1" applyFill="1" applyBorder="1" applyAlignment="1">
      <alignment horizontal="center" vertical="center"/>
    </xf>
    <xf numFmtId="0" fontId="17" fillId="6" borderId="32" xfId="0" applyFont="1" applyFill="1" applyBorder="1" applyAlignment="1">
      <alignment horizontal="center" vertical="center" wrapText="1"/>
    </xf>
    <xf numFmtId="0" fontId="17" fillId="6" borderId="33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 wrapText="1"/>
    </xf>
    <xf numFmtId="44" fontId="20" fillId="6" borderId="24" xfId="1" applyFont="1" applyFill="1" applyBorder="1" applyAlignment="1">
      <alignment horizontal="center" vertical="center" wrapText="1"/>
    </xf>
    <xf numFmtId="44" fontId="20" fillId="6" borderId="25" xfId="1" applyFont="1" applyFill="1" applyBorder="1" applyAlignment="1">
      <alignment horizontal="center" vertical="center" wrapText="1"/>
    </xf>
    <xf numFmtId="44" fontId="20" fillId="6" borderId="26" xfId="1" applyFont="1" applyFill="1" applyBorder="1" applyAlignment="1">
      <alignment horizontal="center" vertical="center" wrapText="1"/>
    </xf>
    <xf numFmtId="0" fontId="18" fillId="6" borderId="30" xfId="0" applyFont="1" applyFill="1" applyBorder="1"/>
    <xf numFmtId="164" fontId="17" fillId="6" borderId="22" xfId="0" applyNumberFormat="1" applyFont="1" applyFill="1" applyBorder="1" applyAlignment="1">
      <alignment horizontal="center" vertical="center" wrapText="1"/>
    </xf>
    <xf numFmtId="44" fontId="21" fillId="6" borderId="24" xfId="1" applyFont="1" applyFill="1" applyBorder="1" applyAlignment="1">
      <alignment horizontal="center" vertical="center" wrapText="1"/>
    </xf>
    <xf numFmtId="44" fontId="21" fillId="6" borderId="26" xfId="1" applyFont="1" applyFill="1" applyBorder="1" applyAlignment="1">
      <alignment horizontal="center" vertical="center" wrapText="1"/>
    </xf>
    <xf numFmtId="0" fontId="14" fillId="6" borderId="27" xfId="3" applyFont="1" applyFill="1" applyBorder="1" applyAlignment="1">
      <alignment horizontal="center" vertical="center" wrapText="1"/>
    </xf>
    <xf numFmtId="0" fontId="18" fillId="6" borderId="27" xfId="3" applyFont="1" applyFill="1" applyBorder="1" applyAlignment="1">
      <alignment horizontal="center" vertical="center" wrapText="1"/>
    </xf>
    <xf numFmtId="0" fontId="13" fillId="6" borderId="4" xfId="3" applyFont="1" applyFill="1" applyBorder="1" applyAlignment="1">
      <alignment vertical="center" wrapText="1"/>
    </xf>
  </cellXfs>
  <cellStyles count="4">
    <cellStyle name="Currency" xfId="1" builtinId="4"/>
    <cellStyle name="Normal" xfId="0" builtinId="0"/>
    <cellStyle name="Normal 2" xfId="3" xr:uid="{9910E449-31D8-48CE-8DA7-CCB8BABFE9DF}"/>
    <cellStyle name="Percent" xfId="2" builtinId="5"/>
  </cellStyles>
  <dxfs count="0"/>
  <tableStyles count="0" defaultTableStyle="TableStyleMedium2" defaultPivotStyle="PivotStyleLight16"/>
  <colors>
    <mruColors>
      <color rgb="FF3F0731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44450</xdr:rowOff>
    </xdr:from>
    <xdr:to>
      <xdr:col>2</xdr:col>
      <xdr:colOff>1174750</xdr:colOff>
      <xdr:row>3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61EF4C-16CE-23D7-62FB-C81C1C07F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" y="44450"/>
          <a:ext cx="1504950" cy="717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606135</xdr:colOff>
      <xdr:row>1</xdr:row>
      <xdr:rowOff>0</xdr:rowOff>
    </xdr:from>
    <xdr:to>
      <xdr:col>14</xdr:col>
      <xdr:colOff>606135</xdr:colOff>
      <xdr:row>66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419A938-2825-47D9-A5D4-BAF89C07AE86}"/>
            </a:ext>
          </a:extLst>
        </xdr:cNvPr>
        <xdr:cNvGrpSpPr/>
      </xdr:nvGrpSpPr>
      <xdr:grpSpPr>
        <a:xfrm>
          <a:off x="606135" y="161192"/>
          <a:ext cx="8684846" cy="10477500"/>
          <a:chOff x="0" y="0"/>
          <a:chExt cx="7056628" cy="974471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A99DCB8D-5570-A177-0317-F4D0875862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6742430" cy="9744710"/>
          </a:xfrm>
          <a:prstGeom prst="rect">
            <a:avLst/>
          </a:prstGeom>
        </xdr:spPr>
      </xdr:pic>
      <xdr:sp macro="" textlink="">
        <xdr:nvSpPr>
          <xdr:cNvPr id="4" name="Freeform: Shape 3">
            <a:extLst>
              <a:ext uri="{FF2B5EF4-FFF2-40B4-BE49-F238E27FC236}">
                <a16:creationId xmlns:a16="http://schemas.microsoft.com/office/drawing/2014/main" id="{EC699E45-8C16-04BC-80D6-2AD7DB1AC067}"/>
              </a:ext>
            </a:extLst>
          </xdr:cNvPr>
          <xdr:cNvSpPr/>
        </xdr:nvSpPr>
        <xdr:spPr>
          <a:xfrm>
            <a:off x="699715" y="1892411"/>
            <a:ext cx="4373880" cy="391160"/>
          </a:xfrm>
          <a:custGeom>
            <a:avLst/>
            <a:gdLst>
              <a:gd name="connsiteX0" fmla="*/ 0 w 4514609"/>
              <a:gd name="connsiteY0" fmla="*/ 396041 h 396041"/>
              <a:gd name="connsiteX1" fmla="*/ 369418 w 4514609"/>
              <a:gd name="connsiteY1" fmla="*/ 363122 h 396041"/>
              <a:gd name="connsiteX2" fmla="*/ 599846 w 4514609"/>
              <a:gd name="connsiteY2" fmla="*/ 231449 h 396041"/>
              <a:gd name="connsiteX3" fmla="*/ 1623974 w 4514609"/>
              <a:gd name="connsiteY3" fmla="*/ 363122 h 396041"/>
              <a:gd name="connsiteX4" fmla="*/ 2604211 w 4514609"/>
              <a:gd name="connsiteY4" fmla="*/ 297286 h 396041"/>
              <a:gd name="connsiteX5" fmla="*/ 3419856 w 4514609"/>
              <a:gd name="connsiteY5" fmla="*/ 246079 h 396041"/>
              <a:gd name="connsiteX6" fmla="*/ 3540557 w 4514609"/>
              <a:gd name="connsiteY6" fmla="*/ 74172 h 396041"/>
              <a:gd name="connsiteX7" fmla="*/ 4374490 w 4514609"/>
              <a:gd name="connsiteY7" fmla="*/ 4678 h 396041"/>
              <a:gd name="connsiteX8" fmla="*/ 4506163 w 4514609"/>
              <a:gd name="connsiteY8" fmla="*/ 11993 h 396041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623974 w 4374490"/>
              <a:gd name="connsiteY3" fmla="*/ 358444 h 391363"/>
              <a:gd name="connsiteX4" fmla="*/ 2604211 w 4374490"/>
              <a:gd name="connsiteY4" fmla="*/ 292608 h 391363"/>
              <a:gd name="connsiteX5" fmla="*/ 3419856 w 4374490"/>
              <a:gd name="connsiteY5" fmla="*/ 241401 h 391363"/>
              <a:gd name="connsiteX6" fmla="*/ 3540557 w 4374490"/>
              <a:gd name="connsiteY6" fmla="*/ 69494 h 391363"/>
              <a:gd name="connsiteX7" fmla="*/ 4374490 w 4374490"/>
              <a:gd name="connsiteY7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623974 w 4374490"/>
              <a:gd name="connsiteY3" fmla="*/ 358444 h 391363"/>
              <a:gd name="connsiteX4" fmla="*/ 2604211 w 4374490"/>
              <a:gd name="connsiteY4" fmla="*/ 292608 h 391363"/>
              <a:gd name="connsiteX5" fmla="*/ 3364984 w 4374490"/>
              <a:gd name="connsiteY5" fmla="*/ 267018 h 391363"/>
              <a:gd name="connsiteX6" fmla="*/ 3540557 w 4374490"/>
              <a:gd name="connsiteY6" fmla="*/ 69494 h 391363"/>
              <a:gd name="connsiteX7" fmla="*/ 4374490 w 4374490"/>
              <a:gd name="connsiteY7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623974 w 4374490"/>
              <a:gd name="connsiteY3" fmla="*/ 358444 h 391363"/>
              <a:gd name="connsiteX4" fmla="*/ 2615186 w 4374490"/>
              <a:gd name="connsiteY4" fmla="*/ 237715 h 391363"/>
              <a:gd name="connsiteX5" fmla="*/ 3364984 w 4374490"/>
              <a:gd name="connsiteY5" fmla="*/ 267018 h 391363"/>
              <a:gd name="connsiteX6" fmla="*/ 3540557 w 4374490"/>
              <a:gd name="connsiteY6" fmla="*/ 69494 h 391363"/>
              <a:gd name="connsiteX7" fmla="*/ 4374490 w 4374490"/>
              <a:gd name="connsiteY7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623974 w 4374490"/>
              <a:gd name="connsiteY3" fmla="*/ 358444 h 391363"/>
              <a:gd name="connsiteX4" fmla="*/ 2615186 w 4374490"/>
              <a:gd name="connsiteY4" fmla="*/ 237715 h 391363"/>
              <a:gd name="connsiteX5" fmla="*/ 3397907 w 4374490"/>
              <a:gd name="connsiteY5" fmla="*/ 248721 h 391363"/>
              <a:gd name="connsiteX6" fmla="*/ 3540557 w 4374490"/>
              <a:gd name="connsiteY6" fmla="*/ 69494 h 391363"/>
              <a:gd name="connsiteX7" fmla="*/ 4374490 w 4374490"/>
              <a:gd name="connsiteY7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623974 w 4374490"/>
              <a:gd name="connsiteY3" fmla="*/ 358444 h 391363"/>
              <a:gd name="connsiteX4" fmla="*/ 2615186 w 4374490"/>
              <a:gd name="connsiteY4" fmla="*/ 237715 h 391363"/>
              <a:gd name="connsiteX5" fmla="*/ 3054522 w 4374490"/>
              <a:gd name="connsiteY5" fmla="*/ 212250 h 391363"/>
              <a:gd name="connsiteX6" fmla="*/ 3397907 w 4374490"/>
              <a:gd name="connsiteY6" fmla="*/ 248721 h 391363"/>
              <a:gd name="connsiteX7" fmla="*/ 3540557 w 4374490"/>
              <a:gd name="connsiteY7" fmla="*/ 69494 h 391363"/>
              <a:gd name="connsiteX8" fmla="*/ 4374490 w 4374490"/>
              <a:gd name="connsiteY8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880042 w 4374490"/>
              <a:gd name="connsiteY3" fmla="*/ 340146 h 391363"/>
              <a:gd name="connsiteX4" fmla="*/ 2615186 w 4374490"/>
              <a:gd name="connsiteY4" fmla="*/ 237715 h 391363"/>
              <a:gd name="connsiteX5" fmla="*/ 3054522 w 4374490"/>
              <a:gd name="connsiteY5" fmla="*/ 212250 h 391363"/>
              <a:gd name="connsiteX6" fmla="*/ 3397907 w 4374490"/>
              <a:gd name="connsiteY6" fmla="*/ 248721 h 391363"/>
              <a:gd name="connsiteX7" fmla="*/ 3540557 w 4374490"/>
              <a:gd name="connsiteY7" fmla="*/ 69494 h 391363"/>
              <a:gd name="connsiteX8" fmla="*/ 4374490 w 4374490"/>
              <a:gd name="connsiteY8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880042 w 4374490"/>
              <a:gd name="connsiteY3" fmla="*/ 340146 h 391363"/>
              <a:gd name="connsiteX4" fmla="*/ 2615186 w 4374490"/>
              <a:gd name="connsiteY4" fmla="*/ 256013 h 391363"/>
              <a:gd name="connsiteX5" fmla="*/ 3054522 w 4374490"/>
              <a:gd name="connsiteY5" fmla="*/ 212250 h 391363"/>
              <a:gd name="connsiteX6" fmla="*/ 3397907 w 4374490"/>
              <a:gd name="connsiteY6" fmla="*/ 248721 h 391363"/>
              <a:gd name="connsiteX7" fmla="*/ 3540557 w 4374490"/>
              <a:gd name="connsiteY7" fmla="*/ 69494 h 391363"/>
              <a:gd name="connsiteX8" fmla="*/ 4374490 w 4374490"/>
              <a:gd name="connsiteY8" fmla="*/ 0 h 3913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4374490" h="391363">
                <a:moveTo>
                  <a:pt x="0" y="391363"/>
                </a:moveTo>
                <a:cubicBezTo>
                  <a:pt x="134722" y="388619"/>
                  <a:pt x="269444" y="385876"/>
                  <a:pt x="369418" y="358444"/>
                </a:cubicBezTo>
                <a:cubicBezTo>
                  <a:pt x="469392" y="331012"/>
                  <a:pt x="348075" y="229821"/>
                  <a:pt x="599846" y="226771"/>
                </a:cubicBezTo>
                <a:cubicBezTo>
                  <a:pt x="851617" y="223721"/>
                  <a:pt x="1544152" y="335272"/>
                  <a:pt x="1880042" y="340146"/>
                </a:cubicBezTo>
                <a:cubicBezTo>
                  <a:pt x="2215932" y="345020"/>
                  <a:pt x="2419439" y="277329"/>
                  <a:pt x="2615186" y="256013"/>
                </a:cubicBezTo>
                <a:cubicBezTo>
                  <a:pt x="2810933" y="234697"/>
                  <a:pt x="2924069" y="210416"/>
                  <a:pt x="3054522" y="212250"/>
                </a:cubicBezTo>
                <a:cubicBezTo>
                  <a:pt x="3184975" y="214084"/>
                  <a:pt x="3316901" y="272514"/>
                  <a:pt x="3397907" y="248721"/>
                </a:cubicBezTo>
                <a:cubicBezTo>
                  <a:pt x="3478913" y="224928"/>
                  <a:pt x="3377793" y="110948"/>
                  <a:pt x="3540557" y="69494"/>
                </a:cubicBezTo>
                <a:cubicBezTo>
                  <a:pt x="3703321" y="28040"/>
                  <a:pt x="4213556" y="10363"/>
                  <a:pt x="4374490" y="0"/>
                </a:cubicBezTo>
              </a:path>
            </a:pathLst>
          </a:custGeom>
          <a:noFill/>
          <a:ln w="2540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69BF99FE-F440-E4CA-421A-752E8BD184DE}"/>
              </a:ext>
            </a:extLst>
          </xdr:cNvPr>
          <xdr:cNvSpPr/>
        </xdr:nvSpPr>
        <xdr:spPr>
          <a:xfrm>
            <a:off x="707666" y="2623931"/>
            <a:ext cx="4488180" cy="244475"/>
          </a:xfrm>
          <a:custGeom>
            <a:avLst/>
            <a:gdLst>
              <a:gd name="connsiteX0" fmla="*/ 0 w 4488180"/>
              <a:gd name="connsiteY0" fmla="*/ 22901 h 204781"/>
              <a:gd name="connsiteX1" fmla="*/ 1120140 w 4488180"/>
              <a:gd name="connsiteY1" fmla="*/ 15281 h 204781"/>
              <a:gd name="connsiteX2" fmla="*/ 1398270 w 4488180"/>
              <a:gd name="connsiteY2" fmla="*/ 198161 h 204781"/>
              <a:gd name="connsiteX3" fmla="*/ 4488180 w 4488180"/>
              <a:gd name="connsiteY3" fmla="*/ 167681 h 204781"/>
              <a:gd name="connsiteX4" fmla="*/ 4488180 w 4488180"/>
              <a:gd name="connsiteY4" fmla="*/ 167681 h 204781"/>
              <a:gd name="connsiteX0" fmla="*/ 0 w 4488180"/>
              <a:gd name="connsiteY0" fmla="*/ 25417 h 240002"/>
              <a:gd name="connsiteX1" fmla="*/ 1120140 w 4488180"/>
              <a:gd name="connsiteY1" fmla="*/ 17797 h 240002"/>
              <a:gd name="connsiteX2" fmla="*/ 1619250 w 4488180"/>
              <a:gd name="connsiteY2" fmla="*/ 235019 h 240002"/>
              <a:gd name="connsiteX3" fmla="*/ 4488180 w 4488180"/>
              <a:gd name="connsiteY3" fmla="*/ 170197 h 240002"/>
              <a:gd name="connsiteX4" fmla="*/ 4488180 w 4488180"/>
              <a:gd name="connsiteY4" fmla="*/ 170197 h 240002"/>
              <a:gd name="connsiteX0" fmla="*/ 0 w 4488180"/>
              <a:gd name="connsiteY0" fmla="*/ 22858 h 237249"/>
              <a:gd name="connsiteX1" fmla="*/ 1318260 w 4488180"/>
              <a:gd name="connsiteY1" fmla="*/ 19058 h 237249"/>
              <a:gd name="connsiteX2" fmla="*/ 1619250 w 4488180"/>
              <a:gd name="connsiteY2" fmla="*/ 232460 h 237249"/>
              <a:gd name="connsiteX3" fmla="*/ 4488180 w 4488180"/>
              <a:gd name="connsiteY3" fmla="*/ 167638 h 237249"/>
              <a:gd name="connsiteX4" fmla="*/ 4488180 w 4488180"/>
              <a:gd name="connsiteY4" fmla="*/ 167638 h 237249"/>
              <a:gd name="connsiteX0" fmla="*/ 0 w 4488180"/>
              <a:gd name="connsiteY0" fmla="*/ 23684 h 249091"/>
              <a:gd name="connsiteX1" fmla="*/ 1318260 w 4488180"/>
              <a:gd name="connsiteY1" fmla="*/ 19884 h 249091"/>
              <a:gd name="connsiteX2" fmla="*/ 1695450 w 4488180"/>
              <a:gd name="connsiteY2" fmla="*/ 244735 h 249091"/>
              <a:gd name="connsiteX3" fmla="*/ 4488180 w 4488180"/>
              <a:gd name="connsiteY3" fmla="*/ 168464 h 249091"/>
              <a:gd name="connsiteX4" fmla="*/ 4488180 w 4488180"/>
              <a:gd name="connsiteY4" fmla="*/ 168464 h 249091"/>
              <a:gd name="connsiteX0" fmla="*/ 0 w 4488180"/>
              <a:gd name="connsiteY0" fmla="*/ 23684 h 245069"/>
              <a:gd name="connsiteX1" fmla="*/ 1318260 w 4488180"/>
              <a:gd name="connsiteY1" fmla="*/ 19884 h 245069"/>
              <a:gd name="connsiteX2" fmla="*/ 1695450 w 4488180"/>
              <a:gd name="connsiteY2" fmla="*/ 244735 h 245069"/>
              <a:gd name="connsiteX3" fmla="*/ 4488180 w 4488180"/>
              <a:gd name="connsiteY3" fmla="*/ 168464 h 245069"/>
              <a:gd name="connsiteX4" fmla="*/ 4488180 w 4488180"/>
              <a:gd name="connsiteY4" fmla="*/ 168464 h 24506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488180" h="245069">
                <a:moveTo>
                  <a:pt x="0" y="23684"/>
                </a:moveTo>
                <a:cubicBezTo>
                  <a:pt x="443547" y="5269"/>
                  <a:pt x="1035685" y="-16958"/>
                  <a:pt x="1318260" y="19884"/>
                </a:cubicBezTo>
                <a:cubicBezTo>
                  <a:pt x="1600835" y="56726"/>
                  <a:pt x="1174750" y="254286"/>
                  <a:pt x="1695450" y="244735"/>
                </a:cubicBezTo>
                <a:lnTo>
                  <a:pt x="4488180" y="168464"/>
                </a:lnTo>
                <a:lnTo>
                  <a:pt x="4488180" y="168464"/>
                </a:lnTo>
              </a:path>
            </a:pathLst>
          </a:custGeom>
          <a:noFill/>
          <a:ln w="2540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6" name="Freeform: Shape 5">
            <a:extLst>
              <a:ext uri="{FF2B5EF4-FFF2-40B4-BE49-F238E27FC236}">
                <a16:creationId xmlns:a16="http://schemas.microsoft.com/office/drawing/2014/main" id="{A051D0D6-69F3-3ED1-E85D-81B90B5AD688}"/>
              </a:ext>
            </a:extLst>
          </xdr:cNvPr>
          <xdr:cNvSpPr/>
        </xdr:nvSpPr>
        <xdr:spPr>
          <a:xfrm>
            <a:off x="763325" y="3299791"/>
            <a:ext cx="4568825" cy="1431925"/>
          </a:xfrm>
          <a:custGeom>
            <a:avLst/>
            <a:gdLst>
              <a:gd name="connsiteX0" fmla="*/ 0 w 4615518"/>
              <a:gd name="connsiteY0" fmla="*/ 1527810 h 1596536"/>
              <a:gd name="connsiteX1" fmla="*/ 922020 w 4615518"/>
              <a:gd name="connsiteY1" fmla="*/ 1512570 h 1596536"/>
              <a:gd name="connsiteX2" fmla="*/ 1131570 w 4615518"/>
              <a:gd name="connsiteY2" fmla="*/ 693420 h 1596536"/>
              <a:gd name="connsiteX3" fmla="*/ 1695450 w 4615518"/>
              <a:gd name="connsiteY3" fmla="*/ 407670 h 1596536"/>
              <a:gd name="connsiteX4" fmla="*/ 2781300 w 4615518"/>
              <a:gd name="connsiteY4" fmla="*/ 792480 h 1596536"/>
              <a:gd name="connsiteX5" fmla="*/ 3272790 w 4615518"/>
              <a:gd name="connsiteY5" fmla="*/ 281940 h 1596536"/>
              <a:gd name="connsiteX6" fmla="*/ 4461510 w 4615518"/>
              <a:gd name="connsiteY6" fmla="*/ 160020 h 1596536"/>
              <a:gd name="connsiteX7" fmla="*/ 4564380 w 4615518"/>
              <a:gd name="connsiteY7" fmla="*/ 0 h 1596536"/>
              <a:gd name="connsiteX0" fmla="*/ 0 w 4461510"/>
              <a:gd name="connsiteY0" fmla="*/ 1367790 h 1436516"/>
              <a:gd name="connsiteX1" fmla="*/ 922020 w 4461510"/>
              <a:gd name="connsiteY1" fmla="*/ 1352550 h 1436516"/>
              <a:gd name="connsiteX2" fmla="*/ 1131570 w 4461510"/>
              <a:gd name="connsiteY2" fmla="*/ 533400 h 1436516"/>
              <a:gd name="connsiteX3" fmla="*/ 1695450 w 4461510"/>
              <a:gd name="connsiteY3" fmla="*/ 247650 h 1436516"/>
              <a:gd name="connsiteX4" fmla="*/ 2781300 w 4461510"/>
              <a:gd name="connsiteY4" fmla="*/ 632460 h 1436516"/>
              <a:gd name="connsiteX5" fmla="*/ 3272790 w 4461510"/>
              <a:gd name="connsiteY5" fmla="*/ 121920 h 1436516"/>
              <a:gd name="connsiteX6" fmla="*/ 4461510 w 4461510"/>
              <a:gd name="connsiteY6" fmla="*/ 0 h 1436516"/>
              <a:gd name="connsiteX0" fmla="*/ 0 w 4461510"/>
              <a:gd name="connsiteY0" fmla="*/ 1367790 h 1436516"/>
              <a:gd name="connsiteX1" fmla="*/ 922020 w 4461510"/>
              <a:gd name="connsiteY1" fmla="*/ 1352550 h 1436516"/>
              <a:gd name="connsiteX2" fmla="*/ 1131570 w 4461510"/>
              <a:gd name="connsiteY2" fmla="*/ 533400 h 1436516"/>
              <a:gd name="connsiteX3" fmla="*/ 1463040 w 4461510"/>
              <a:gd name="connsiteY3" fmla="*/ 312452 h 1436516"/>
              <a:gd name="connsiteX4" fmla="*/ 1695450 w 4461510"/>
              <a:gd name="connsiteY4" fmla="*/ 247650 h 1436516"/>
              <a:gd name="connsiteX5" fmla="*/ 2781300 w 4461510"/>
              <a:gd name="connsiteY5" fmla="*/ 632460 h 1436516"/>
              <a:gd name="connsiteX6" fmla="*/ 3272790 w 4461510"/>
              <a:gd name="connsiteY6" fmla="*/ 121920 h 1436516"/>
              <a:gd name="connsiteX7" fmla="*/ 4461510 w 4461510"/>
              <a:gd name="connsiteY7" fmla="*/ 0 h 1436516"/>
              <a:gd name="connsiteX0" fmla="*/ 0 w 4461510"/>
              <a:gd name="connsiteY0" fmla="*/ 1367790 h 1421045"/>
              <a:gd name="connsiteX1" fmla="*/ 922020 w 4461510"/>
              <a:gd name="connsiteY1" fmla="*/ 1352550 h 1421045"/>
              <a:gd name="connsiteX2" fmla="*/ 1074420 w 4461510"/>
              <a:gd name="connsiteY2" fmla="*/ 765834 h 1421045"/>
              <a:gd name="connsiteX3" fmla="*/ 1463040 w 4461510"/>
              <a:gd name="connsiteY3" fmla="*/ 312452 h 1421045"/>
              <a:gd name="connsiteX4" fmla="*/ 1695450 w 4461510"/>
              <a:gd name="connsiteY4" fmla="*/ 247650 h 1421045"/>
              <a:gd name="connsiteX5" fmla="*/ 2781300 w 4461510"/>
              <a:gd name="connsiteY5" fmla="*/ 632460 h 1421045"/>
              <a:gd name="connsiteX6" fmla="*/ 3272790 w 4461510"/>
              <a:gd name="connsiteY6" fmla="*/ 121920 h 1421045"/>
              <a:gd name="connsiteX7" fmla="*/ 4461510 w 4461510"/>
              <a:gd name="connsiteY7" fmla="*/ 0 h 1421045"/>
              <a:gd name="connsiteX0" fmla="*/ 0 w 4461510"/>
              <a:gd name="connsiteY0" fmla="*/ 1367790 h 1423053"/>
              <a:gd name="connsiteX1" fmla="*/ 910590 w 4461510"/>
              <a:gd name="connsiteY1" fmla="*/ 1356362 h 1423053"/>
              <a:gd name="connsiteX2" fmla="*/ 1074420 w 4461510"/>
              <a:gd name="connsiteY2" fmla="*/ 765834 h 1423053"/>
              <a:gd name="connsiteX3" fmla="*/ 1463040 w 4461510"/>
              <a:gd name="connsiteY3" fmla="*/ 312452 h 1423053"/>
              <a:gd name="connsiteX4" fmla="*/ 1695450 w 4461510"/>
              <a:gd name="connsiteY4" fmla="*/ 247650 h 1423053"/>
              <a:gd name="connsiteX5" fmla="*/ 2781300 w 4461510"/>
              <a:gd name="connsiteY5" fmla="*/ 632460 h 1423053"/>
              <a:gd name="connsiteX6" fmla="*/ 3272790 w 4461510"/>
              <a:gd name="connsiteY6" fmla="*/ 121920 h 1423053"/>
              <a:gd name="connsiteX7" fmla="*/ 4461510 w 4461510"/>
              <a:gd name="connsiteY7" fmla="*/ 0 h 1423053"/>
              <a:gd name="connsiteX0" fmla="*/ 0 w 4461510"/>
              <a:gd name="connsiteY0" fmla="*/ 1367790 h 1402165"/>
              <a:gd name="connsiteX1" fmla="*/ 906780 w 4461510"/>
              <a:gd name="connsiteY1" fmla="*/ 1306832 h 1402165"/>
              <a:gd name="connsiteX2" fmla="*/ 1074420 w 4461510"/>
              <a:gd name="connsiteY2" fmla="*/ 765834 h 1402165"/>
              <a:gd name="connsiteX3" fmla="*/ 1463040 w 4461510"/>
              <a:gd name="connsiteY3" fmla="*/ 312452 h 1402165"/>
              <a:gd name="connsiteX4" fmla="*/ 1695450 w 4461510"/>
              <a:gd name="connsiteY4" fmla="*/ 247650 h 1402165"/>
              <a:gd name="connsiteX5" fmla="*/ 2781300 w 4461510"/>
              <a:gd name="connsiteY5" fmla="*/ 632460 h 1402165"/>
              <a:gd name="connsiteX6" fmla="*/ 3272790 w 4461510"/>
              <a:gd name="connsiteY6" fmla="*/ 121920 h 1402165"/>
              <a:gd name="connsiteX7" fmla="*/ 4461510 w 4461510"/>
              <a:gd name="connsiteY7" fmla="*/ 0 h 1402165"/>
              <a:gd name="connsiteX0" fmla="*/ 0 w 4461510"/>
              <a:gd name="connsiteY0" fmla="*/ 1367790 h 1395797"/>
              <a:gd name="connsiteX1" fmla="*/ 906780 w 4461510"/>
              <a:gd name="connsiteY1" fmla="*/ 1306832 h 1395797"/>
              <a:gd name="connsiteX2" fmla="*/ 956310 w 4461510"/>
              <a:gd name="connsiteY2" fmla="*/ 929696 h 1395797"/>
              <a:gd name="connsiteX3" fmla="*/ 1074420 w 4461510"/>
              <a:gd name="connsiteY3" fmla="*/ 765834 h 1395797"/>
              <a:gd name="connsiteX4" fmla="*/ 1463040 w 4461510"/>
              <a:gd name="connsiteY4" fmla="*/ 312452 h 1395797"/>
              <a:gd name="connsiteX5" fmla="*/ 1695450 w 4461510"/>
              <a:gd name="connsiteY5" fmla="*/ 247650 h 1395797"/>
              <a:gd name="connsiteX6" fmla="*/ 2781300 w 4461510"/>
              <a:gd name="connsiteY6" fmla="*/ 632460 h 1395797"/>
              <a:gd name="connsiteX7" fmla="*/ 3272790 w 4461510"/>
              <a:gd name="connsiteY7" fmla="*/ 121920 h 1395797"/>
              <a:gd name="connsiteX8" fmla="*/ 4461510 w 4461510"/>
              <a:gd name="connsiteY8" fmla="*/ 0 h 1395797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074420 w 4461510"/>
              <a:gd name="connsiteY3" fmla="*/ 765834 h 1404854"/>
              <a:gd name="connsiteX4" fmla="*/ 1463040 w 4461510"/>
              <a:gd name="connsiteY4" fmla="*/ 312452 h 1404854"/>
              <a:gd name="connsiteX5" fmla="*/ 1695450 w 4461510"/>
              <a:gd name="connsiteY5" fmla="*/ 247650 h 1404854"/>
              <a:gd name="connsiteX6" fmla="*/ 2781300 w 4461510"/>
              <a:gd name="connsiteY6" fmla="*/ 632460 h 1404854"/>
              <a:gd name="connsiteX7" fmla="*/ 3272790 w 4461510"/>
              <a:gd name="connsiteY7" fmla="*/ 121920 h 1404854"/>
              <a:gd name="connsiteX8" fmla="*/ 4461510 w 4461510"/>
              <a:gd name="connsiteY8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463040 w 4461510"/>
              <a:gd name="connsiteY3" fmla="*/ 312452 h 1404854"/>
              <a:gd name="connsiteX4" fmla="*/ 1695450 w 4461510"/>
              <a:gd name="connsiteY4" fmla="*/ 247650 h 1404854"/>
              <a:gd name="connsiteX5" fmla="*/ 2781300 w 4461510"/>
              <a:gd name="connsiteY5" fmla="*/ 632460 h 1404854"/>
              <a:gd name="connsiteX6" fmla="*/ 3272790 w 4461510"/>
              <a:gd name="connsiteY6" fmla="*/ 121920 h 1404854"/>
              <a:gd name="connsiteX7" fmla="*/ 4461510 w 4461510"/>
              <a:gd name="connsiteY7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383030 w 4461510"/>
              <a:gd name="connsiteY3" fmla="*/ 411529 h 1404854"/>
              <a:gd name="connsiteX4" fmla="*/ 1695450 w 4461510"/>
              <a:gd name="connsiteY4" fmla="*/ 247650 h 1404854"/>
              <a:gd name="connsiteX5" fmla="*/ 2781300 w 4461510"/>
              <a:gd name="connsiteY5" fmla="*/ 632460 h 1404854"/>
              <a:gd name="connsiteX6" fmla="*/ 3272790 w 4461510"/>
              <a:gd name="connsiteY6" fmla="*/ 121920 h 1404854"/>
              <a:gd name="connsiteX7" fmla="*/ 4461510 w 4461510"/>
              <a:gd name="connsiteY7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417320 w 4461510"/>
              <a:gd name="connsiteY3" fmla="*/ 426771 h 1404854"/>
              <a:gd name="connsiteX4" fmla="*/ 1695450 w 4461510"/>
              <a:gd name="connsiteY4" fmla="*/ 247650 h 1404854"/>
              <a:gd name="connsiteX5" fmla="*/ 2781300 w 4461510"/>
              <a:gd name="connsiteY5" fmla="*/ 632460 h 1404854"/>
              <a:gd name="connsiteX6" fmla="*/ 3272790 w 4461510"/>
              <a:gd name="connsiteY6" fmla="*/ 121920 h 1404854"/>
              <a:gd name="connsiteX7" fmla="*/ 4461510 w 4461510"/>
              <a:gd name="connsiteY7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417320 w 4461510"/>
              <a:gd name="connsiteY3" fmla="*/ 426771 h 1404854"/>
              <a:gd name="connsiteX4" fmla="*/ 1695450 w 4461510"/>
              <a:gd name="connsiteY4" fmla="*/ 247650 h 1404854"/>
              <a:gd name="connsiteX5" fmla="*/ 2781300 w 4461510"/>
              <a:gd name="connsiteY5" fmla="*/ 632460 h 1404854"/>
              <a:gd name="connsiteX6" fmla="*/ 3272790 w 4461510"/>
              <a:gd name="connsiteY6" fmla="*/ 121920 h 1404854"/>
              <a:gd name="connsiteX7" fmla="*/ 4461510 w 4461510"/>
              <a:gd name="connsiteY7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417320 w 4461510"/>
              <a:gd name="connsiteY3" fmla="*/ 426771 h 1404854"/>
              <a:gd name="connsiteX4" fmla="*/ 1695450 w 4461510"/>
              <a:gd name="connsiteY4" fmla="*/ 247650 h 1404854"/>
              <a:gd name="connsiteX5" fmla="*/ 2000250 w 4461510"/>
              <a:gd name="connsiteY5" fmla="*/ 384874 h 1404854"/>
              <a:gd name="connsiteX6" fmla="*/ 2781300 w 4461510"/>
              <a:gd name="connsiteY6" fmla="*/ 632460 h 1404854"/>
              <a:gd name="connsiteX7" fmla="*/ 3272790 w 4461510"/>
              <a:gd name="connsiteY7" fmla="*/ 121920 h 1404854"/>
              <a:gd name="connsiteX8" fmla="*/ 4461510 w 4461510"/>
              <a:gd name="connsiteY8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417320 w 4461510"/>
              <a:gd name="connsiteY3" fmla="*/ 426771 h 1404854"/>
              <a:gd name="connsiteX4" fmla="*/ 1695450 w 4461510"/>
              <a:gd name="connsiteY4" fmla="*/ 247650 h 1404854"/>
              <a:gd name="connsiteX5" fmla="*/ 2000250 w 4461510"/>
              <a:gd name="connsiteY5" fmla="*/ 384874 h 1404854"/>
              <a:gd name="connsiteX6" fmla="*/ 2918460 w 4461510"/>
              <a:gd name="connsiteY6" fmla="*/ 567680 h 1404854"/>
              <a:gd name="connsiteX7" fmla="*/ 3272790 w 4461510"/>
              <a:gd name="connsiteY7" fmla="*/ 121920 h 1404854"/>
              <a:gd name="connsiteX8" fmla="*/ 4461510 w 4461510"/>
              <a:gd name="connsiteY8" fmla="*/ 0 h 1404854"/>
              <a:gd name="connsiteX0" fmla="*/ 0 w 4450080"/>
              <a:gd name="connsiteY0" fmla="*/ 1398275 h 1427351"/>
              <a:gd name="connsiteX1" fmla="*/ 815340 w 4450080"/>
              <a:gd name="connsiteY1" fmla="*/ 1337313 h 1427351"/>
              <a:gd name="connsiteX2" fmla="*/ 944880 w 4450080"/>
              <a:gd name="connsiteY2" fmla="*/ 929696 h 1427351"/>
              <a:gd name="connsiteX3" fmla="*/ 1405890 w 4450080"/>
              <a:gd name="connsiteY3" fmla="*/ 426771 h 1427351"/>
              <a:gd name="connsiteX4" fmla="*/ 1684020 w 4450080"/>
              <a:gd name="connsiteY4" fmla="*/ 247650 h 1427351"/>
              <a:gd name="connsiteX5" fmla="*/ 1988820 w 4450080"/>
              <a:gd name="connsiteY5" fmla="*/ 384874 h 1427351"/>
              <a:gd name="connsiteX6" fmla="*/ 2907030 w 4450080"/>
              <a:gd name="connsiteY6" fmla="*/ 567680 h 1427351"/>
              <a:gd name="connsiteX7" fmla="*/ 3261360 w 4450080"/>
              <a:gd name="connsiteY7" fmla="*/ 121920 h 1427351"/>
              <a:gd name="connsiteX8" fmla="*/ 4450080 w 4450080"/>
              <a:gd name="connsiteY8" fmla="*/ 0 h 1427351"/>
              <a:gd name="connsiteX0" fmla="*/ 0 w 4450080"/>
              <a:gd name="connsiteY0" fmla="*/ 1398275 h 1408728"/>
              <a:gd name="connsiteX1" fmla="*/ 815340 w 4450080"/>
              <a:gd name="connsiteY1" fmla="*/ 1337313 h 1408728"/>
              <a:gd name="connsiteX2" fmla="*/ 944880 w 4450080"/>
              <a:gd name="connsiteY2" fmla="*/ 929696 h 1408728"/>
              <a:gd name="connsiteX3" fmla="*/ 1405890 w 4450080"/>
              <a:gd name="connsiteY3" fmla="*/ 426771 h 1408728"/>
              <a:gd name="connsiteX4" fmla="*/ 1684020 w 4450080"/>
              <a:gd name="connsiteY4" fmla="*/ 247650 h 1408728"/>
              <a:gd name="connsiteX5" fmla="*/ 1988820 w 4450080"/>
              <a:gd name="connsiteY5" fmla="*/ 384874 h 1408728"/>
              <a:gd name="connsiteX6" fmla="*/ 2907030 w 4450080"/>
              <a:gd name="connsiteY6" fmla="*/ 567680 h 1408728"/>
              <a:gd name="connsiteX7" fmla="*/ 3261360 w 4450080"/>
              <a:gd name="connsiteY7" fmla="*/ 121920 h 1408728"/>
              <a:gd name="connsiteX8" fmla="*/ 4450080 w 4450080"/>
              <a:gd name="connsiteY8" fmla="*/ 0 h 1408728"/>
              <a:gd name="connsiteX0" fmla="*/ 0 w 4450080"/>
              <a:gd name="connsiteY0" fmla="*/ 1398275 h 1408728"/>
              <a:gd name="connsiteX1" fmla="*/ 815340 w 4450080"/>
              <a:gd name="connsiteY1" fmla="*/ 1337313 h 1408728"/>
              <a:gd name="connsiteX2" fmla="*/ 944880 w 4450080"/>
              <a:gd name="connsiteY2" fmla="*/ 929696 h 1408728"/>
              <a:gd name="connsiteX3" fmla="*/ 1405890 w 4450080"/>
              <a:gd name="connsiteY3" fmla="*/ 426771 h 1408728"/>
              <a:gd name="connsiteX4" fmla="*/ 1684020 w 4450080"/>
              <a:gd name="connsiteY4" fmla="*/ 247650 h 1408728"/>
              <a:gd name="connsiteX5" fmla="*/ 1988820 w 4450080"/>
              <a:gd name="connsiteY5" fmla="*/ 384874 h 1408728"/>
              <a:gd name="connsiteX6" fmla="*/ 2907030 w 4450080"/>
              <a:gd name="connsiteY6" fmla="*/ 567680 h 1408728"/>
              <a:gd name="connsiteX7" fmla="*/ 3345180 w 4450080"/>
              <a:gd name="connsiteY7" fmla="*/ 118109 h 1408728"/>
              <a:gd name="connsiteX8" fmla="*/ 4450080 w 4450080"/>
              <a:gd name="connsiteY8" fmla="*/ 0 h 1408728"/>
              <a:gd name="connsiteX0" fmla="*/ 0 w 4450080"/>
              <a:gd name="connsiteY0" fmla="*/ 1398275 h 1408728"/>
              <a:gd name="connsiteX1" fmla="*/ 815340 w 4450080"/>
              <a:gd name="connsiteY1" fmla="*/ 1337313 h 1408728"/>
              <a:gd name="connsiteX2" fmla="*/ 944880 w 4450080"/>
              <a:gd name="connsiteY2" fmla="*/ 929696 h 1408728"/>
              <a:gd name="connsiteX3" fmla="*/ 1405890 w 4450080"/>
              <a:gd name="connsiteY3" fmla="*/ 426771 h 1408728"/>
              <a:gd name="connsiteX4" fmla="*/ 1684020 w 4450080"/>
              <a:gd name="connsiteY4" fmla="*/ 247650 h 1408728"/>
              <a:gd name="connsiteX5" fmla="*/ 1988820 w 4450080"/>
              <a:gd name="connsiteY5" fmla="*/ 384874 h 1408728"/>
              <a:gd name="connsiteX6" fmla="*/ 2907030 w 4450080"/>
              <a:gd name="connsiteY6" fmla="*/ 567680 h 1408728"/>
              <a:gd name="connsiteX7" fmla="*/ 3322320 w 4450080"/>
              <a:gd name="connsiteY7" fmla="*/ 114298 h 1408728"/>
              <a:gd name="connsiteX8" fmla="*/ 4450080 w 4450080"/>
              <a:gd name="connsiteY8" fmla="*/ 0 h 1408728"/>
              <a:gd name="connsiteX0" fmla="*/ 0 w 4568833"/>
              <a:gd name="connsiteY0" fmla="*/ 1422031 h 1432484"/>
              <a:gd name="connsiteX1" fmla="*/ 815340 w 4568833"/>
              <a:gd name="connsiteY1" fmla="*/ 1361069 h 1432484"/>
              <a:gd name="connsiteX2" fmla="*/ 944880 w 4568833"/>
              <a:gd name="connsiteY2" fmla="*/ 953452 h 1432484"/>
              <a:gd name="connsiteX3" fmla="*/ 1405890 w 4568833"/>
              <a:gd name="connsiteY3" fmla="*/ 450527 h 1432484"/>
              <a:gd name="connsiteX4" fmla="*/ 1684020 w 4568833"/>
              <a:gd name="connsiteY4" fmla="*/ 271406 h 1432484"/>
              <a:gd name="connsiteX5" fmla="*/ 1988820 w 4568833"/>
              <a:gd name="connsiteY5" fmla="*/ 408630 h 1432484"/>
              <a:gd name="connsiteX6" fmla="*/ 2907030 w 4568833"/>
              <a:gd name="connsiteY6" fmla="*/ 591436 h 1432484"/>
              <a:gd name="connsiteX7" fmla="*/ 3322320 w 4568833"/>
              <a:gd name="connsiteY7" fmla="*/ 138054 h 1432484"/>
              <a:gd name="connsiteX8" fmla="*/ 4568833 w 4568833"/>
              <a:gd name="connsiteY8" fmla="*/ 0 h 143248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4568833" h="1432484">
                <a:moveTo>
                  <a:pt x="0" y="1422031"/>
                </a:moveTo>
                <a:cubicBezTo>
                  <a:pt x="362902" y="1442018"/>
                  <a:pt x="657860" y="1439165"/>
                  <a:pt x="815340" y="1361069"/>
                </a:cubicBezTo>
                <a:cubicBezTo>
                  <a:pt x="972820" y="1282973"/>
                  <a:pt x="838835" y="1124262"/>
                  <a:pt x="944880" y="953452"/>
                </a:cubicBezTo>
                <a:cubicBezTo>
                  <a:pt x="1050925" y="782642"/>
                  <a:pt x="1282700" y="564201"/>
                  <a:pt x="1405890" y="450527"/>
                </a:cubicBezTo>
                <a:cubicBezTo>
                  <a:pt x="1529080" y="336853"/>
                  <a:pt x="1586865" y="278389"/>
                  <a:pt x="1684020" y="271406"/>
                </a:cubicBezTo>
                <a:cubicBezTo>
                  <a:pt x="1781175" y="264423"/>
                  <a:pt x="1807845" y="344495"/>
                  <a:pt x="1988820" y="408630"/>
                </a:cubicBezTo>
                <a:cubicBezTo>
                  <a:pt x="2169795" y="472765"/>
                  <a:pt x="2684780" y="636532"/>
                  <a:pt x="2907030" y="591436"/>
                </a:cubicBezTo>
                <a:cubicBezTo>
                  <a:pt x="3129280" y="546340"/>
                  <a:pt x="3045353" y="236627"/>
                  <a:pt x="3322320" y="138054"/>
                </a:cubicBezTo>
                <a:cubicBezTo>
                  <a:pt x="3599287" y="39481"/>
                  <a:pt x="4353568" y="46990"/>
                  <a:pt x="4568833" y="0"/>
                </a:cubicBezTo>
              </a:path>
            </a:pathLst>
          </a:custGeom>
          <a:noFill/>
          <a:ln w="2540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500"/>
              </a:lnSpc>
              <a:spcAft>
                <a:spcPts val="600"/>
              </a:spcAft>
            </a:pPr>
            <a:r>
              <a:rPr lang="en-GB" sz="10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 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Freeform: Shape 6">
            <a:extLst>
              <a:ext uri="{FF2B5EF4-FFF2-40B4-BE49-F238E27FC236}">
                <a16:creationId xmlns:a16="http://schemas.microsoft.com/office/drawing/2014/main" id="{A279CE86-3D76-8878-B862-F86412834FF6}"/>
              </a:ext>
            </a:extLst>
          </xdr:cNvPr>
          <xdr:cNvSpPr/>
        </xdr:nvSpPr>
        <xdr:spPr>
          <a:xfrm>
            <a:off x="763325" y="4134678"/>
            <a:ext cx="4996815" cy="715645"/>
          </a:xfrm>
          <a:custGeom>
            <a:avLst/>
            <a:gdLst>
              <a:gd name="connsiteX0" fmla="*/ 0 w 4831080"/>
              <a:gd name="connsiteY0" fmla="*/ 704850 h 741073"/>
              <a:gd name="connsiteX1" fmla="*/ 1196340 w 4831080"/>
              <a:gd name="connsiteY1" fmla="*/ 689610 h 741073"/>
              <a:gd name="connsiteX2" fmla="*/ 2076450 w 4831080"/>
              <a:gd name="connsiteY2" fmla="*/ 209550 h 741073"/>
              <a:gd name="connsiteX3" fmla="*/ 4831080 w 4831080"/>
              <a:gd name="connsiteY3" fmla="*/ 0 h 741073"/>
              <a:gd name="connsiteX0" fmla="*/ 0 w 4831080"/>
              <a:gd name="connsiteY0" fmla="*/ 704850 h 739552"/>
              <a:gd name="connsiteX1" fmla="*/ 1196340 w 4831080"/>
              <a:gd name="connsiteY1" fmla="*/ 689610 h 739552"/>
              <a:gd name="connsiteX2" fmla="*/ 1943100 w 4831080"/>
              <a:gd name="connsiteY2" fmla="*/ 232411 h 739552"/>
              <a:gd name="connsiteX3" fmla="*/ 4831080 w 4831080"/>
              <a:gd name="connsiteY3" fmla="*/ 0 h 739552"/>
              <a:gd name="connsiteX0" fmla="*/ 0 w 4831080"/>
              <a:gd name="connsiteY0" fmla="*/ 704850 h 725975"/>
              <a:gd name="connsiteX1" fmla="*/ 1181100 w 4831080"/>
              <a:gd name="connsiteY1" fmla="*/ 659113 h 725975"/>
              <a:gd name="connsiteX2" fmla="*/ 1943100 w 4831080"/>
              <a:gd name="connsiteY2" fmla="*/ 232411 h 725975"/>
              <a:gd name="connsiteX3" fmla="*/ 4831080 w 4831080"/>
              <a:gd name="connsiteY3" fmla="*/ 0 h 725975"/>
              <a:gd name="connsiteX0" fmla="*/ 0 w 4831080"/>
              <a:gd name="connsiteY0" fmla="*/ 704850 h 715954"/>
              <a:gd name="connsiteX1" fmla="*/ 1173480 w 4831080"/>
              <a:gd name="connsiteY1" fmla="*/ 613383 h 715954"/>
              <a:gd name="connsiteX2" fmla="*/ 1943100 w 4831080"/>
              <a:gd name="connsiteY2" fmla="*/ 232411 h 715954"/>
              <a:gd name="connsiteX3" fmla="*/ 4831080 w 4831080"/>
              <a:gd name="connsiteY3" fmla="*/ 0 h 715954"/>
              <a:gd name="connsiteX0" fmla="*/ 0 w 4997334"/>
              <a:gd name="connsiteY0" fmla="*/ 704850 h 715954"/>
              <a:gd name="connsiteX1" fmla="*/ 1173480 w 4997334"/>
              <a:gd name="connsiteY1" fmla="*/ 613383 h 715954"/>
              <a:gd name="connsiteX2" fmla="*/ 1943100 w 4997334"/>
              <a:gd name="connsiteY2" fmla="*/ 232411 h 715954"/>
              <a:gd name="connsiteX3" fmla="*/ 4997334 w 4997334"/>
              <a:gd name="connsiteY3" fmla="*/ 0 h 7159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997334" h="715954">
                <a:moveTo>
                  <a:pt x="0" y="704850"/>
                </a:moveTo>
                <a:cubicBezTo>
                  <a:pt x="425132" y="738505"/>
                  <a:pt x="849630" y="692123"/>
                  <a:pt x="1173480" y="613383"/>
                </a:cubicBezTo>
                <a:cubicBezTo>
                  <a:pt x="1497330" y="534643"/>
                  <a:pt x="1305791" y="334641"/>
                  <a:pt x="1943100" y="232411"/>
                </a:cubicBezTo>
                <a:cubicBezTo>
                  <a:pt x="2580409" y="130181"/>
                  <a:pt x="3922914" y="47307"/>
                  <a:pt x="4997334" y="0"/>
                </a:cubicBezTo>
              </a:path>
            </a:pathLst>
          </a:custGeom>
          <a:noFill/>
          <a:ln w="2540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8" name="Freeform: Shape 7">
            <a:extLst>
              <a:ext uri="{FF2B5EF4-FFF2-40B4-BE49-F238E27FC236}">
                <a16:creationId xmlns:a16="http://schemas.microsoft.com/office/drawing/2014/main" id="{AAD53BE5-6BCB-6397-4149-5AE06EA7739E}"/>
              </a:ext>
            </a:extLst>
          </xdr:cNvPr>
          <xdr:cNvSpPr/>
        </xdr:nvSpPr>
        <xdr:spPr>
          <a:xfrm>
            <a:off x="779228" y="4874150"/>
            <a:ext cx="5013960" cy="654050"/>
          </a:xfrm>
          <a:custGeom>
            <a:avLst/>
            <a:gdLst>
              <a:gd name="connsiteX0" fmla="*/ 0 w 5013960"/>
              <a:gd name="connsiteY0" fmla="*/ 51987 h 663196"/>
              <a:gd name="connsiteX1" fmla="*/ 1116330 w 5013960"/>
              <a:gd name="connsiteY1" fmla="*/ 36747 h 663196"/>
              <a:gd name="connsiteX2" fmla="*/ 1497330 w 5013960"/>
              <a:gd name="connsiteY2" fmla="*/ 467277 h 663196"/>
              <a:gd name="connsiteX3" fmla="*/ 1985010 w 5013960"/>
              <a:gd name="connsiteY3" fmla="*/ 436797 h 663196"/>
              <a:gd name="connsiteX4" fmla="*/ 2289810 w 5013960"/>
              <a:gd name="connsiteY4" fmla="*/ 177717 h 663196"/>
              <a:gd name="connsiteX5" fmla="*/ 2781300 w 5013960"/>
              <a:gd name="connsiteY5" fmla="*/ 173907 h 663196"/>
              <a:gd name="connsiteX6" fmla="*/ 3086100 w 5013960"/>
              <a:gd name="connsiteY6" fmla="*/ 604437 h 663196"/>
              <a:gd name="connsiteX7" fmla="*/ 3630930 w 5013960"/>
              <a:gd name="connsiteY7" fmla="*/ 615867 h 663196"/>
              <a:gd name="connsiteX8" fmla="*/ 4099560 w 5013960"/>
              <a:gd name="connsiteY8" fmla="*/ 200577 h 663196"/>
              <a:gd name="connsiteX9" fmla="*/ 5013960 w 5013960"/>
              <a:gd name="connsiteY9" fmla="*/ 139617 h 663196"/>
              <a:gd name="connsiteX0" fmla="*/ 0 w 5013960"/>
              <a:gd name="connsiteY0" fmla="*/ 42384 h 653593"/>
              <a:gd name="connsiteX1" fmla="*/ 1127760 w 5013960"/>
              <a:gd name="connsiteY1" fmla="*/ 42390 h 653593"/>
              <a:gd name="connsiteX2" fmla="*/ 1497330 w 5013960"/>
              <a:gd name="connsiteY2" fmla="*/ 457674 h 653593"/>
              <a:gd name="connsiteX3" fmla="*/ 1985010 w 5013960"/>
              <a:gd name="connsiteY3" fmla="*/ 427194 h 653593"/>
              <a:gd name="connsiteX4" fmla="*/ 2289810 w 5013960"/>
              <a:gd name="connsiteY4" fmla="*/ 168114 h 653593"/>
              <a:gd name="connsiteX5" fmla="*/ 2781300 w 5013960"/>
              <a:gd name="connsiteY5" fmla="*/ 164304 h 653593"/>
              <a:gd name="connsiteX6" fmla="*/ 3086100 w 5013960"/>
              <a:gd name="connsiteY6" fmla="*/ 594834 h 653593"/>
              <a:gd name="connsiteX7" fmla="*/ 3630930 w 5013960"/>
              <a:gd name="connsiteY7" fmla="*/ 606264 h 653593"/>
              <a:gd name="connsiteX8" fmla="*/ 4099560 w 5013960"/>
              <a:gd name="connsiteY8" fmla="*/ 190974 h 653593"/>
              <a:gd name="connsiteX9" fmla="*/ 5013960 w 5013960"/>
              <a:gd name="connsiteY9" fmla="*/ 130014 h 653593"/>
              <a:gd name="connsiteX0" fmla="*/ 0 w 5013960"/>
              <a:gd name="connsiteY0" fmla="*/ 40448 h 655468"/>
              <a:gd name="connsiteX1" fmla="*/ 1127760 w 5013960"/>
              <a:gd name="connsiteY1" fmla="*/ 44265 h 655468"/>
              <a:gd name="connsiteX2" fmla="*/ 1497330 w 5013960"/>
              <a:gd name="connsiteY2" fmla="*/ 459549 h 655468"/>
              <a:gd name="connsiteX3" fmla="*/ 1985010 w 5013960"/>
              <a:gd name="connsiteY3" fmla="*/ 429069 h 655468"/>
              <a:gd name="connsiteX4" fmla="*/ 2289810 w 5013960"/>
              <a:gd name="connsiteY4" fmla="*/ 169989 h 655468"/>
              <a:gd name="connsiteX5" fmla="*/ 2781300 w 5013960"/>
              <a:gd name="connsiteY5" fmla="*/ 166179 h 655468"/>
              <a:gd name="connsiteX6" fmla="*/ 3086100 w 5013960"/>
              <a:gd name="connsiteY6" fmla="*/ 596709 h 655468"/>
              <a:gd name="connsiteX7" fmla="*/ 3630930 w 5013960"/>
              <a:gd name="connsiteY7" fmla="*/ 608139 h 655468"/>
              <a:gd name="connsiteX8" fmla="*/ 4099560 w 5013960"/>
              <a:gd name="connsiteY8" fmla="*/ 192849 h 655468"/>
              <a:gd name="connsiteX9" fmla="*/ 5013960 w 5013960"/>
              <a:gd name="connsiteY9" fmla="*/ 131889 h 655468"/>
              <a:gd name="connsiteX0" fmla="*/ 0 w 5013960"/>
              <a:gd name="connsiteY0" fmla="*/ 42645 h 657665"/>
              <a:gd name="connsiteX1" fmla="*/ 1082040 w 5013960"/>
              <a:gd name="connsiteY1" fmla="*/ 42651 h 657665"/>
              <a:gd name="connsiteX2" fmla="*/ 1497330 w 5013960"/>
              <a:gd name="connsiteY2" fmla="*/ 461746 h 657665"/>
              <a:gd name="connsiteX3" fmla="*/ 1985010 w 5013960"/>
              <a:gd name="connsiteY3" fmla="*/ 431266 h 657665"/>
              <a:gd name="connsiteX4" fmla="*/ 2289810 w 5013960"/>
              <a:gd name="connsiteY4" fmla="*/ 172186 h 657665"/>
              <a:gd name="connsiteX5" fmla="*/ 2781300 w 5013960"/>
              <a:gd name="connsiteY5" fmla="*/ 168376 h 657665"/>
              <a:gd name="connsiteX6" fmla="*/ 3086100 w 5013960"/>
              <a:gd name="connsiteY6" fmla="*/ 598906 h 657665"/>
              <a:gd name="connsiteX7" fmla="*/ 3630930 w 5013960"/>
              <a:gd name="connsiteY7" fmla="*/ 610336 h 657665"/>
              <a:gd name="connsiteX8" fmla="*/ 4099560 w 5013960"/>
              <a:gd name="connsiteY8" fmla="*/ 195046 h 657665"/>
              <a:gd name="connsiteX9" fmla="*/ 5013960 w 5013960"/>
              <a:gd name="connsiteY9" fmla="*/ 134086 h 657665"/>
              <a:gd name="connsiteX0" fmla="*/ 0 w 5013960"/>
              <a:gd name="connsiteY0" fmla="*/ 42645 h 654189"/>
              <a:gd name="connsiteX1" fmla="*/ 1082040 w 5013960"/>
              <a:gd name="connsiteY1" fmla="*/ 42651 h 654189"/>
              <a:gd name="connsiteX2" fmla="*/ 1497330 w 5013960"/>
              <a:gd name="connsiteY2" fmla="*/ 461746 h 654189"/>
              <a:gd name="connsiteX3" fmla="*/ 1985010 w 5013960"/>
              <a:gd name="connsiteY3" fmla="*/ 431266 h 654189"/>
              <a:gd name="connsiteX4" fmla="*/ 2289810 w 5013960"/>
              <a:gd name="connsiteY4" fmla="*/ 172186 h 654189"/>
              <a:gd name="connsiteX5" fmla="*/ 2781300 w 5013960"/>
              <a:gd name="connsiteY5" fmla="*/ 168376 h 654189"/>
              <a:gd name="connsiteX6" fmla="*/ 3086100 w 5013960"/>
              <a:gd name="connsiteY6" fmla="*/ 598906 h 654189"/>
              <a:gd name="connsiteX7" fmla="*/ 3630930 w 5013960"/>
              <a:gd name="connsiteY7" fmla="*/ 610336 h 654189"/>
              <a:gd name="connsiteX8" fmla="*/ 4114800 w 5013960"/>
              <a:gd name="connsiteY8" fmla="*/ 248422 h 654189"/>
              <a:gd name="connsiteX9" fmla="*/ 5013960 w 5013960"/>
              <a:gd name="connsiteY9" fmla="*/ 134086 h 65418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5013960" h="654189">
                <a:moveTo>
                  <a:pt x="0" y="42645"/>
                </a:moveTo>
                <a:cubicBezTo>
                  <a:pt x="433387" y="417"/>
                  <a:pt x="832485" y="-27199"/>
                  <a:pt x="1082040" y="42651"/>
                </a:cubicBezTo>
                <a:cubicBezTo>
                  <a:pt x="1331595" y="112501"/>
                  <a:pt x="1346835" y="396977"/>
                  <a:pt x="1497330" y="461746"/>
                </a:cubicBezTo>
                <a:cubicBezTo>
                  <a:pt x="1647825" y="526515"/>
                  <a:pt x="1852930" y="479526"/>
                  <a:pt x="1985010" y="431266"/>
                </a:cubicBezTo>
                <a:cubicBezTo>
                  <a:pt x="2117090" y="383006"/>
                  <a:pt x="2157095" y="216001"/>
                  <a:pt x="2289810" y="172186"/>
                </a:cubicBezTo>
                <a:cubicBezTo>
                  <a:pt x="2422525" y="128371"/>
                  <a:pt x="2648585" y="97256"/>
                  <a:pt x="2781300" y="168376"/>
                </a:cubicBezTo>
                <a:cubicBezTo>
                  <a:pt x="2914015" y="239496"/>
                  <a:pt x="2944495" y="525246"/>
                  <a:pt x="3086100" y="598906"/>
                </a:cubicBezTo>
                <a:cubicBezTo>
                  <a:pt x="3227705" y="672566"/>
                  <a:pt x="3459480" y="668750"/>
                  <a:pt x="3630930" y="610336"/>
                </a:cubicBezTo>
                <a:cubicBezTo>
                  <a:pt x="3802380" y="551922"/>
                  <a:pt x="3884295" y="327797"/>
                  <a:pt x="4114800" y="248422"/>
                </a:cubicBezTo>
                <a:cubicBezTo>
                  <a:pt x="4345305" y="169047"/>
                  <a:pt x="4672012" y="124878"/>
                  <a:pt x="5013960" y="134086"/>
                </a:cubicBezTo>
              </a:path>
            </a:pathLst>
          </a:custGeom>
          <a:noFill/>
          <a:ln w="2540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9" name="Text Box 1432">
            <a:extLst>
              <a:ext uri="{FF2B5EF4-FFF2-40B4-BE49-F238E27FC236}">
                <a16:creationId xmlns:a16="http://schemas.microsoft.com/office/drawing/2014/main" id="{844912AD-F1B2-3C27-86E5-90F842F3630B}"/>
              </a:ext>
            </a:extLst>
          </xdr:cNvPr>
          <xdr:cNvSpPr txBox="1"/>
        </xdr:nvSpPr>
        <xdr:spPr>
          <a:xfrm>
            <a:off x="5748793" y="3530379"/>
            <a:ext cx="925830" cy="257225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SPT1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0" name="Text Box 1433">
            <a:extLst>
              <a:ext uri="{FF2B5EF4-FFF2-40B4-BE49-F238E27FC236}">
                <a16:creationId xmlns:a16="http://schemas.microsoft.com/office/drawing/2014/main" id="{29C8BA03-195D-A43D-C11E-BD7A53A08A82}"/>
              </a:ext>
            </a:extLst>
          </xdr:cNvPr>
          <xdr:cNvSpPr txBox="1"/>
        </xdr:nvSpPr>
        <xdr:spPr>
          <a:xfrm>
            <a:off x="6106602" y="7172076"/>
            <a:ext cx="950026" cy="368490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NGET1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1" name="Right Brace 10">
            <a:extLst>
              <a:ext uri="{FF2B5EF4-FFF2-40B4-BE49-F238E27FC236}">
                <a16:creationId xmlns:a16="http://schemas.microsoft.com/office/drawing/2014/main" id="{6C427D16-D4D5-EFD1-C4E8-836FA0487CC2}"/>
              </a:ext>
            </a:extLst>
          </xdr:cNvPr>
          <xdr:cNvSpPr/>
        </xdr:nvSpPr>
        <xdr:spPr>
          <a:xfrm>
            <a:off x="5876014" y="5009322"/>
            <a:ext cx="182880" cy="471043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2" name="Right Brace 11">
            <a:extLst>
              <a:ext uri="{FF2B5EF4-FFF2-40B4-BE49-F238E27FC236}">
                <a16:creationId xmlns:a16="http://schemas.microsoft.com/office/drawing/2014/main" id="{27ED6D0E-AB2B-1717-F5E5-115D918A2381}"/>
              </a:ext>
            </a:extLst>
          </xdr:cNvPr>
          <xdr:cNvSpPr/>
        </xdr:nvSpPr>
        <xdr:spPr>
          <a:xfrm>
            <a:off x="5780598" y="4126727"/>
            <a:ext cx="182880" cy="86995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3" name="Text Box 1436">
            <a:extLst>
              <a:ext uri="{FF2B5EF4-FFF2-40B4-BE49-F238E27FC236}">
                <a16:creationId xmlns:a16="http://schemas.microsoft.com/office/drawing/2014/main" id="{29C86803-BD74-E39B-76E9-DED742B82A3F}"/>
              </a:ext>
            </a:extLst>
          </xdr:cNvPr>
          <xdr:cNvSpPr txBox="1"/>
        </xdr:nvSpPr>
        <xdr:spPr>
          <a:xfrm>
            <a:off x="6019137" y="4389120"/>
            <a:ext cx="892176" cy="380029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NGET2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4" name="Right Brace 13">
            <a:extLst>
              <a:ext uri="{FF2B5EF4-FFF2-40B4-BE49-F238E27FC236}">
                <a16:creationId xmlns:a16="http://schemas.microsoft.com/office/drawing/2014/main" id="{5B8CB23A-1278-70F1-1035-B36F7F6E4B97}"/>
              </a:ext>
            </a:extLst>
          </xdr:cNvPr>
          <xdr:cNvSpPr/>
        </xdr:nvSpPr>
        <xdr:spPr>
          <a:xfrm>
            <a:off x="5462546" y="3299791"/>
            <a:ext cx="182880" cy="810895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5" name="Text Box 1438">
            <a:extLst>
              <a:ext uri="{FF2B5EF4-FFF2-40B4-BE49-F238E27FC236}">
                <a16:creationId xmlns:a16="http://schemas.microsoft.com/office/drawing/2014/main" id="{D26CB219-79BE-091B-6E96-DBE9DA35F93A}"/>
              </a:ext>
            </a:extLst>
          </xdr:cNvPr>
          <xdr:cNvSpPr txBox="1"/>
        </xdr:nvSpPr>
        <xdr:spPr>
          <a:xfrm>
            <a:off x="5645425" y="2886324"/>
            <a:ext cx="925830" cy="231522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SPT2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Right Brace 15">
            <a:extLst>
              <a:ext uri="{FF2B5EF4-FFF2-40B4-BE49-F238E27FC236}">
                <a16:creationId xmlns:a16="http://schemas.microsoft.com/office/drawing/2014/main" id="{AD3343EC-BC98-D9A9-A71C-2907204F6394}"/>
              </a:ext>
            </a:extLst>
          </xdr:cNvPr>
          <xdr:cNvSpPr/>
        </xdr:nvSpPr>
        <xdr:spPr>
          <a:xfrm>
            <a:off x="5351228" y="2806811"/>
            <a:ext cx="182880" cy="478386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7" name="Right Brace 16">
            <a:extLst>
              <a:ext uri="{FF2B5EF4-FFF2-40B4-BE49-F238E27FC236}">
                <a16:creationId xmlns:a16="http://schemas.microsoft.com/office/drawing/2014/main" id="{09748DB5-2A6B-668E-6DA3-F6576D3F9C72}"/>
              </a:ext>
            </a:extLst>
          </xdr:cNvPr>
          <xdr:cNvSpPr/>
        </xdr:nvSpPr>
        <xdr:spPr>
          <a:xfrm>
            <a:off x="5128591" y="1900362"/>
            <a:ext cx="182880" cy="881916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8" name="Text Box 1310">
            <a:extLst>
              <a:ext uri="{FF2B5EF4-FFF2-40B4-BE49-F238E27FC236}">
                <a16:creationId xmlns:a16="http://schemas.microsoft.com/office/drawing/2014/main" id="{0FC202D9-7B13-BD33-175A-13EF53DBEF14}"/>
              </a:ext>
            </a:extLst>
          </xdr:cNvPr>
          <xdr:cNvSpPr txBox="1"/>
        </xdr:nvSpPr>
        <xdr:spPr>
          <a:xfrm>
            <a:off x="5375081" y="2178656"/>
            <a:ext cx="925830" cy="280977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SPT3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Right Brace 18">
            <a:extLst>
              <a:ext uri="{FF2B5EF4-FFF2-40B4-BE49-F238E27FC236}">
                <a16:creationId xmlns:a16="http://schemas.microsoft.com/office/drawing/2014/main" id="{7E442FEB-C601-14C2-09F7-290DDB631A09}"/>
              </a:ext>
            </a:extLst>
          </xdr:cNvPr>
          <xdr:cNvSpPr/>
        </xdr:nvSpPr>
        <xdr:spPr>
          <a:xfrm>
            <a:off x="4746929" y="310101"/>
            <a:ext cx="182880" cy="1569621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20" name="Text Box 1440">
            <a:extLst>
              <a:ext uri="{FF2B5EF4-FFF2-40B4-BE49-F238E27FC236}">
                <a16:creationId xmlns:a16="http://schemas.microsoft.com/office/drawing/2014/main" id="{ACFD193E-9918-340B-4867-E2499191A335}"/>
              </a:ext>
            </a:extLst>
          </xdr:cNvPr>
          <xdr:cNvSpPr txBox="1"/>
        </xdr:nvSpPr>
        <xdr:spPr>
          <a:xfrm>
            <a:off x="4947716" y="869531"/>
            <a:ext cx="583891" cy="389157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SHET1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285750</xdr:colOff>
      <xdr:row>0</xdr:row>
      <xdr:rowOff>104775</xdr:rowOff>
    </xdr:from>
    <xdr:to>
      <xdr:col>2</xdr:col>
      <xdr:colOff>448177</xdr:colOff>
      <xdr:row>3</xdr:row>
      <xdr:rowOff>70184</xdr:rowOff>
    </xdr:to>
    <xdr:sp macro="[1]!Menu" textlink="">
      <xdr:nvSpPr>
        <xdr:cNvPr id="21" name="Rectangle 20">
          <a:extLst>
            <a:ext uri="{FF2B5EF4-FFF2-40B4-BE49-F238E27FC236}">
              <a16:creationId xmlns:a16="http://schemas.microsoft.com/office/drawing/2014/main" id="{1A309E35-7D6E-4CFC-8F02-7389B64B9E53}"/>
            </a:ext>
          </a:extLst>
        </xdr:cNvPr>
        <xdr:cNvSpPr/>
      </xdr:nvSpPr>
      <xdr:spPr bwMode="auto">
        <a:xfrm>
          <a:off x="891540" y="102870"/>
          <a:ext cx="773932" cy="479759"/>
        </a:xfrm>
        <a:prstGeom prst="rect">
          <a:avLst/>
        </a:prstGeom>
        <a:solidFill>
          <a:srgbClr val="7030A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rot="0" spcFirstLastPara="0" vertOverflow="clip" horzOverflow="clip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1100" b="1">
              <a:solidFill>
                <a:schemeClr val="bg1"/>
              </a:solidFill>
              <a:latin typeface="+mn-lt"/>
              <a:ea typeface="+mn-ea"/>
              <a:cs typeface="+mn-cs"/>
            </a:rPr>
            <a:t>Back to menu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B%20Checking%20Mar%2024/Copy%20of%20Application%20Fee%20Calculator%20FY2024-25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Onshore Entry Fees"/>
      <sheetName val="Offshore Entry Fees"/>
      <sheetName val="Exit Fees"/>
      <sheetName val="Other Fees"/>
      <sheetName val="Zonal Map"/>
      <sheetName val="Copy of Application Fee Calcula"/>
    </sheetNames>
    <definedNames>
      <definedName name="Menu"/>
    </definedNames>
    <sheetDataSet>
      <sheetData sheetId="0"/>
      <sheetData sheetId="1">
        <row r="8">
          <cell r="D8">
            <v>80</v>
          </cell>
        </row>
        <row r="9">
          <cell r="D9">
            <v>40250</v>
          </cell>
        </row>
        <row r="12">
          <cell r="C12" t="str">
            <v>TEC Increase / Decrease</v>
          </cell>
          <cell r="D12">
            <v>1</v>
          </cell>
        </row>
      </sheetData>
      <sheetData sheetId="2">
        <row r="11">
          <cell r="C11" t="str">
            <v>Modification Application</v>
          </cell>
          <cell r="D11">
            <v>0.75</v>
          </cell>
        </row>
        <row r="12">
          <cell r="D12">
            <v>0.75</v>
          </cell>
        </row>
      </sheetData>
      <sheetData sheetId="3">
        <row r="5">
          <cell r="C5" t="str">
            <v>NGET1</v>
          </cell>
        </row>
        <row r="7">
          <cell r="C7" t="str">
            <v>New Supply Point</v>
          </cell>
        </row>
        <row r="11">
          <cell r="C11">
            <v>9390</v>
          </cell>
        </row>
        <row r="19">
          <cell r="E19">
            <v>37600</v>
          </cell>
          <cell r="F19">
            <v>46950</v>
          </cell>
          <cell r="G19">
            <v>50900</v>
          </cell>
          <cell r="H19">
            <v>74600</v>
          </cell>
          <cell r="I19">
            <v>55400</v>
          </cell>
          <cell r="J19">
            <v>76650</v>
          </cell>
          <cell r="K19">
            <v>40000</v>
          </cell>
          <cell r="L19">
            <v>56600</v>
          </cell>
          <cell r="M19">
            <v>55000</v>
          </cell>
          <cell r="N19">
            <v>71600</v>
          </cell>
          <cell r="O19">
            <v>45150</v>
          </cell>
          <cell r="P19">
            <v>59500</v>
          </cell>
        </row>
      </sheetData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16F8D-B785-4AE4-8DF5-96B9D2646C3F}">
  <dimension ref="B1:P29"/>
  <sheetViews>
    <sheetView showGridLines="0" showRowColHeaders="0" zoomScaleNormal="100" workbookViewId="0">
      <selection activeCell="F6" sqref="F6:F29"/>
    </sheetView>
  </sheetViews>
  <sheetFormatPr defaultRowHeight="14.5" x14ac:dyDescent="0.35"/>
  <cols>
    <col min="1" max="1" width="3.36328125" customWidth="1"/>
    <col min="2" max="2" width="15.6328125" bestFit="1" customWidth="1"/>
    <col min="3" max="3" width="47.6328125" customWidth="1"/>
    <col min="4" max="4" width="16.6328125" customWidth="1"/>
    <col min="5" max="5" width="17.90625" bestFit="1" customWidth="1"/>
    <col min="6" max="6" width="30.54296875" bestFit="1" customWidth="1"/>
    <col min="7" max="7" width="21.81640625" bestFit="1" customWidth="1"/>
    <col min="8" max="10" width="21.81640625" hidden="1" customWidth="1"/>
    <col min="11" max="14" width="13.36328125" style="11" customWidth="1"/>
    <col min="15" max="15" width="15.90625" style="7" customWidth="1"/>
    <col min="16" max="16" width="15.08984375" style="7" customWidth="1"/>
  </cols>
  <sheetData>
    <row r="1" spans="2:16" ht="15.5" x14ac:dyDescent="0.35">
      <c r="B1" s="67" t="s">
        <v>19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2:16" ht="15.5" x14ac:dyDescent="0.35">
      <c r="B2" s="67" t="s">
        <v>20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8"/>
    </row>
    <row r="3" spans="2:16" ht="15.5" x14ac:dyDescent="0.35">
      <c r="B3" s="1"/>
      <c r="C3" s="1"/>
      <c r="D3" s="1"/>
      <c r="E3" s="1"/>
      <c r="F3" s="2"/>
      <c r="G3" s="2"/>
      <c r="H3" s="2"/>
      <c r="I3" s="2"/>
      <c r="J3" s="2"/>
      <c r="K3" s="9"/>
      <c r="L3" s="9"/>
      <c r="M3" s="9"/>
      <c r="N3" s="10"/>
      <c r="O3" s="8"/>
    </row>
    <row r="4" spans="2:16" ht="28.25" customHeight="1" x14ac:dyDescent="0.35"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2:16" ht="40" customHeight="1" thickBot="1" x14ac:dyDescent="0.4">
      <c r="B5" s="70" t="s">
        <v>45</v>
      </c>
      <c r="C5" s="70"/>
      <c r="D5" s="70"/>
      <c r="E5" s="70"/>
      <c r="F5" s="13"/>
      <c r="G5" s="93" t="s">
        <v>32</v>
      </c>
      <c r="H5" s="94"/>
      <c r="I5" s="94"/>
      <c r="J5" s="94"/>
      <c r="K5" s="93" t="s">
        <v>22</v>
      </c>
      <c r="L5" s="93" t="s">
        <v>23</v>
      </c>
      <c r="M5" s="93" t="s">
        <v>24</v>
      </c>
      <c r="N5" s="93" t="s">
        <v>6</v>
      </c>
      <c r="O5" s="95" t="s">
        <v>31</v>
      </c>
      <c r="P5" s="95" t="s">
        <v>30</v>
      </c>
    </row>
    <row r="6" spans="2:16" x14ac:dyDescent="0.35">
      <c r="B6" s="66" t="s">
        <v>14</v>
      </c>
      <c r="C6" s="66"/>
      <c r="D6" s="43" t="s">
        <v>29</v>
      </c>
      <c r="F6" s="96" t="s">
        <v>0</v>
      </c>
      <c r="G6" s="15" t="s">
        <v>8</v>
      </c>
      <c r="H6" s="16" t="s">
        <v>25</v>
      </c>
      <c r="I6" s="16" t="b">
        <f>IF($D$7&lt;100,TRUE,FALSE)</f>
        <v>1</v>
      </c>
      <c r="J6" s="16" t="str">
        <f>H6&amp;I6</f>
        <v>SHET1TRUE</v>
      </c>
      <c r="K6" s="53">
        <v>34700</v>
      </c>
      <c r="L6" s="53">
        <v>26025</v>
      </c>
      <c r="M6" s="53">
        <v>52050</v>
      </c>
      <c r="N6" s="53">
        <v>26700</v>
      </c>
      <c r="O6" s="53">
        <v>21750</v>
      </c>
      <c r="P6" s="54">
        <v>16312.5</v>
      </c>
    </row>
    <row r="7" spans="2:16" x14ac:dyDescent="0.35">
      <c r="B7" s="66" t="s">
        <v>15</v>
      </c>
      <c r="C7" s="66"/>
      <c r="D7" s="43"/>
      <c r="F7" s="97"/>
      <c r="G7" s="17" t="s">
        <v>9</v>
      </c>
      <c r="H7" s="18" t="s">
        <v>25</v>
      </c>
      <c r="I7" s="18" t="b">
        <f>IF(AND($D$7&gt;=100,$D$7&lt;=249),TRUE,FALSE)</f>
        <v>0</v>
      </c>
      <c r="J7" s="18" t="str">
        <f t="shared" ref="J7:J29" si="0">H7&amp;I7</f>
        <v>SHET1FALSE</v>
      </c>
      <c r="K7" s="55">
        <v>34700</v>
      </c>
      <c r="L7" s="55">
        <v>26025</v>
      </c>
      <c r="M7" s="55">
        <v>52050</v>
      </c>
      <c r="N7" s="55">
        <v>26700</v>
      </c>
      <c r="O7" s="55">
        <v>21750</v>
      </c>
      <c r="P7" s="56">
        <v>16312.5</v>
      </c>
    </row>
    <row r="8" spans="2:16" x14ac:dyDescent="0.35">
      <c r="B8" s="48" t="s">
        <v>16</v>
      </c>
      <c r="C8" s="43" t="s">
        <v>30</v>
      </c>
      <c r="D8" s="45">
        <f>INDEX($K$6:$P$29,MATCH(_xlfn.CONCAT($D$6,"TRUE"),$J$6:$J$29,0),MATCH(C8,$K$5:$P$5,0))</f>
        <v>14212.5</v>
      </c>
      <c r="F8" s="97"/>
      <c r="G8" s="17" t="s">
        <v>10</v>
      </c>
      <c r="H8" s="18" t="s">
        <v>25</v>
      </c>
      <c r="I8" s="18" t="b">
        <f>IF(AND($D$7&gt;=250,$D$7&lt;=1800),TRUE,FALSE)</f>
        <v>0</v>
      </c>
      <c r="J8" s="18" t="str">
        <f t="shared" si="0"/>
        <v>SHET1FALSE</v>
      </c>
      <c r="K8" s="55">
        <v>42450</v>
      </c>
      <c r="L8" s="55">
        <v>31837.5</v>
      </c>
      <c r="M8" s="55">
        <v>63675</v>
      </c>
      <c r="N8" s="55">
        <v>34450</v>
      </c>
      <c r="O8" s="55">
        <v>21750</v>
      </c>
      <c r="P8" s="56">
        <v>16312.5</v>
      </c>
    </row>
    <row r="9" spans="2:16" ht="15" thickBot="1" x14ac:dyDescent="0.4">
      <c r="B9" s="68" t="s">
        <v>17</v>
      </c>
      <c r="C9" s="69"/>
      <c r="D9" s="37">
        <f>D8*20%</f>
        <v>2842.5</v>
      </c>
      <c r="F9" s="98"/>
      <c r="G9" s="19" t="s">
        <v>11</v>
      </c>
      <c r="H9" s="20" t="s">
        <v>25</v>
      </c>
      <c r="I9" s="21" t="b">
        <f>IF($D$7&gt;1800,TRUE,FALSE)</f>
        <v>0</v>
      </c>
      <c r="J9" s="20" t="str">
        <f t="shared" si="0"/>
        <v>SHET1FALSE</v>
      </c>
      <c r="K9" s="57">
        <v>58000</v>
      </c>
      <c r="L9" s="57">
        <v>43500</v>
      </c>
      <c r="M9" s="57">
        <v>87000</v>
      </c>
      <c r="N9" s="57">
        <v>40000</v>
      </c>
      <c r="O9" s="57">
        <v>21750</v>
      </c>
      <c r="P9" s="58">
        <v>16312.5</v>
      </c>
    </row>
    <row r="10" spans="2:16" x14ac:dyDescent="0.35">
      <c r="B10" s="31" t="s">
        <v>18</v>
      </c>
      <c r="C10" s="31"/>
      <c r="D10" s="5">
        <f>D9+D8</f>
        <v>17055</v>
      </c>
      <c r="F10" s="96" t="s">
        <v>1</v>
      </c>
      <c r="G10" s="15" t="s">
        <v>8</v>
      </c>
      <c r="H10" s="16" t="s">
        <v>26</v>
      </c>
      <c r="I10" s="16" t="b">
        <f>IF($D$7&lt;100,TRUE,FALSE)</f>
        <v>1</v>
      </c>
      <c r="J10" s="16" t="str">
        <f t="shared" si="0"/>
        <v>SPT3TRUE</v>
      </c>
      <c r="K10" s="53">
        <v>51250</v>
      </c>
      <c r="L10" s="53">
        <v>38437.5</v>
      </c>
      <c r="M10" s="53">
        <v>76875</v>
      </c>
      <c r="N10" s="53">
        <v>50550</v>
      </c>
      <c r="O10" s="53">
        <v>26800</v>
      </c>
      <c r="P10" s="54">
        <v>20100</v>
      </c>
    </row>
    <row r="11" spans="2:16" x14ac:dyDescent="0.35">
      <c r="B11" s="14"/>
      <c r="C11" s="14"/>
      <c r="D11" s="14"/>
      <c r="F11" s="97"/>
      <c r="G11" s="17" t="s">
        <v>9</v>
      </c>
      <c r="H11" s="18" t="s">
        <v>26</v>
      </c>
      <c r="I11" s="18" t="b">
        <f>IF(AND($D$7&gt;=100,$D$7&lt;=249),TRUE,FALSE)</f>
        <v>0</v>
      </c>
      <c r="J11" s="18" t="str">
        <f t="shared" si="0"/>
        <v>SPT3FALSE</v>
      </c>
      <c r="K11" s="55">
        <v>51250</v>
      </c>
      <c r="L11" s="55">
        <v>38437.5</v>
      </c>
      <c r="M11" s="55">
        <v>76875</v>
      </c>
      <c r="N11" s="55">
        <v>50550</v>
      </c>
      <c r="O11" s="55">
        <v>26800</v>
      </c>
      <c r="P11" s="56">
        <v>20100</v>
      </c>
    </row>
    <row r="12" spans="2:16" x14ac:dyDescent="0.35">
      <c r="B12" s="46" t="s">
        <v>22</v>
      </c>
      <c r="C12" s="46"/>
      <c r="D12" s="47">
        <v>1</v>
      </c>
      <c r="F12" s="97"/>
      <c r="G12" s="17" t="s">
        <v>10</v>
      </c>
      <c r="H12" s="18" t="s">
        <v>26</v>
      </c>
      <c r="I12" s="18" t="b">
        <f>IF(AND($D$7&gt;=250,$D$7&lt;=1800),TRUE,FALSE)</f>
        <v>0</v>
      </c>
      <c r="J12" s="18" t="str">
        <f t="shared" si="0"/>
        <v>SPT3FALSE</v>
      </c>
      <c r="K12" s="55">
        <v>51250</v>
      </c>
      <c r="L12" s="55">
        <v>38437.5</v>
      </c>
      <c r="M12" s="55">
        <v>76875</v>
      </c>
      <c r="N12" s="55">
        <v>50550</v>
      </c>
      <c r="O12" s="55">
        <v>26800</v>
      </c>
      <c r="P12" s="56">
        <v>20100</v>
      </c>
    </row>
    <row r="13" spans="2:16" ht="15" thickBot="1" x14ac:dyDescent="0.4">
      <c r="B13" s="46" t="s">
        <v>23</v>
      </c>
      <c r="C13" s="46"/>
      <c r="D13" s="47">
        <v>0.75</v>
      </c>
      <c r="F13" s="98"/>
      <c r="G13" s="19" t="s">
        <v>11</v>
      </c>
      <c r="H13" s="20" t="s">
        <v>26</v>
      </c>
      <c r="I13" s="21" t="b">
        <f>IF($D$7&gt;1800,TRUE,FALSE)</f>
        <v>0</v>
      </c>
      <c r="J13" s="20" t="str">
        <f t="shared" si="0"/>
        <v>SPT3FALSE</v>
      </c>
      <c r="K13" s="57">
        <v>109800</v>
      </c>
      <c r="L13" s="57">
        <v>82350</v>
      </c>
      <c r="M13" s="57">
        <v>164700</v>
      </c>
      <c r="N13" s="57">
        <v>105800</v>
      </c>
      <c r="O13" s="57">
        <v>26800</v>
      </c>
      <c r="P13" s="58">
        <v>20100</v>
      </c>
    </row>
    <row r="14" spans="2:16" x14ac:dyDescent="0.35">
      <c r="B14" s="46" t="s">
        <v>24</v>
      </c>
      <c r="C14" s="46"/>
      <c r="D14" s="47">
        <v>1.5</v>
      </c>
      <c r="F14" s="96" t="s">
        <v>2</v>
      </c>
      <c r="G14" s="15" t="s">
        <v>8</v>
      </c>
      <c r="H14" s="16" t="s">
        <v>27</v>
      </c>
      <c r="I14" s="16" t="b">
        <f>IF($D$7&lt;100,TRUE,FALSE)</f>
        <v>1</v>
      </c>
      <c r="J14" s="16" t="str">
        <f t="shared" si="0"/>
        <v>SPT2TRUE</v>
      </c>
      <c r="K14" s="53">
        <v>44550</v>
      </c>
      <c r="L14" s="53">
        <v>33412.5</v>
      </c>
      <c r="M14" s="53">
        <v>66825</v>
      </c>
      <c r="N14" s="53">
        <v>44550</v>
      </c>
      <c r="O14" s="53">
        <v>20800</v>
      </c>
      <c r="P14" s="54">
        <v>15600</v>
      </c>
    </row>
    <row r="15" spans="2:16" x14ac:dyDescent="0.35">
      <c r="B15" s="46" t="s">
        <v>31</v>
      </c>
      <c r="C15" s="46"/>
      <c r="D15" s="47">
        <v>1</v>
      </c>
      <c r="F15" s="97"/>
      <c r="G15" s="17" t="s">
        <v>9</v>
      </c>
      <c r="H15" s="18" t="s">
        <v>27</v>
      </c>
      <c r="I15" s="18" t="b">
        <f>IF(AND($D$7&gt;=100,$D$7&lt;=249),TRUE,FALSE)</f>
        <v>0</v>
      </c>
      <c r="J15" s="18" t="str">
        <f t="shared" si="0"/>
        <v>SPT2FALSE</v>
      </c>
      <c r="K15" s="55">
        <v>44550</v>
      </c>
      <c r="L15" s="55">
        <v>33412.5</v>
      </c>
      <c r="M15" s="55">
        <v>66825</v>
      </c>
      <c r="N15" s="55">
        <v>44550</v>
      </c>
      <c r="O15" s="55">
        <v>20800</v>
      </c>
      <c r="P15" s="56">
        <v>15600</v>
      </c>
    </row>
    <row r="16" spans="2:16" x14ac:dyDescent="0.35">
      <c r="B16" s="46" t="s">
        <v>30</v>
      </c>
      <c r="C16" s="46"/>
      <c r="D16" s="47">
        <v>0.75</v>
      </c>
      <c r="F16" s="97"/>
      <c r="G16" s="17" t="s">
        <v>10</v>
      </c>
      <c r="H16" s="18" t="s">
        <v>27</v>
      </c>
      <c r="I16" s="18" t="b">
        <f>IF(AND($D$7&gt;=250,$D$7&lt;=1800),TRUE,FALSE)</f>
        <v>0</v>
      </c>
      <c r="J16" s="18" t="str">
        <f t="shared" si="0"/>
        <v>SPT2FALSE</v>
      </c>
      <c r="K16" s="55">
        <v>44550</v>
      </c>
      <c r="L16" s="55">
        <v>33412.5</v>
      </c>
      <c r="M16" s="55">
        <v>66825</v>
      </c>
      <c r="N16" s="55">
        <v>44550</v>
      </c>
      <c r="O16" s="55">
        <v>20800</v>
      </c>
      <c r="P16" s="56">
        <v>15600</v>
      </c>
    </row>
    <row r="17" spans="2:16" ht="15" thickBot="1" x14ac:dyDescent="0.4">
      <c r="B17" s="46" t="s">
        <v>6</v>
      </c>
      <c r="C17" s="46"/>
      <c r="D17" s="47">
        <v>1</v>
      </c>
      <c r="F17" s="98"/>
      <c r="G17" s="19" t="s">
        <v>11</v>
      </c>
      <c r="H17" s="20" t="s">
        <v>27</v>
      </c>
      <c r="I17" s="21" t="b">
        <f>IF($D$7&gt;1800,TRUE,FALSE)</f>
        <v>0</v>
      </c>
      <c r="J17" s="20" t="str">
        <f t="shared" si="0"/>
        <v>SPT2FALSE</v>
      </c>
      <c r="K17" s="57">
        <v>99800</v>
      </c>
      <c r="L17" s="57">
        <v>74850</v>
      </c>
      <c r="M17" s="57">
        <v>149700</v>
      </c>
      <c r="N17" s="57">
        <v>99800</v>
      </c>
      <c r="O17" s="57">
        <v>20800</v>
      </c>
      <c r="P17" s="58">
        <v>15600</v>
      </c>
    </row>
    <row r="18" spans="2:16" x14ac:dyDescent="0.35">
      <c r="B18" s="46"/>
      <c r="C18" s="46"/>
      <c r="D18" s="14"/>
      <c r="F18" s="96" t="s">
        <v>3</v>
      </c>
      <c r="G18" s="15" t="s">
        <v>8</v>
      </c>
      <c r="H18" s="16" t="s">
        <v>28</v>
      </c>
      <c r="I18" s="16" t="b">
        <f>IF($D$7&lt;100,TRUE,FALSE)</f>
        <v>1</v>
      </c>
      <c r="J18" s="16" t="str">
        <f t="shared" si="0"/>
        <v>SPT1TRUE</v>
      </c>
      <c r="K18" s="53">
        <v>57350</v>
      </c>
      <c r="L18" s="53">
        <v>43012.5</v>
      </c>
      <c r="M18" s="53">
        <v>86025</v>
      </c>
      <c r="N18" s="53">
        <v>57350</v>
      </c>
      <c r="O18" s="53">
        <v>25400</v>
      </c>
      <c r="P18" s="54">
        <v>19050</v>
      </c>
    </row>
    <row r="19" spans="2:16" x14ac:dyDescent="0.35">
      <c r="E19" s="3"/>
      <c r="F19" s="97"/>
      <c r="G19" s="17" t="s">
        <v>9</v>
      </c>
      <c r="H19" s="18" t="s">
        <v>28</v>
      </c>
      <c r="I19" s="18" t="b">
        <f>IF(AND($D$7&gt;=100,$D$7&lt;=249),TRUE,FALSE)</f>
        <v>0</v>
      </c>
      <c r="J19" s="18" t="str">
        <f t="shared" si="0"/>
        <v>SPT1FALSE</v>
      </c>
      <c r="K19" s="55">
        <v>64900</v>
      </c>
      <c r="L19" s="55">
        <v>48675</v>
      </c>
      <c r="M19" s="55">
        <v>97350</v>
      </c>
      <c r="N19" s="55">
        <v>64900</v>
      </c>
      <c r="O19" s="55">
        <v>25400</v>
      </c>
      <c r="P19" s="56">
        <v>19050</v>
      </c>
    </row>
    <row r="20" spans="2:16" x14ac:dyDescent="0.35">
      <c r="F20" s="97"/>
      <c r="G20" s="17" t="s">
        <v>10</v>
      </c>
      <c r="H20" s="18" t="s">
        <v>28</v>
      </c>
      <c r="I20" s="18" t="b">
        <f>IF(AND($D$7&gt;=250,$D$7&lt;=1800),TRUE,FALSE)</f>
        <v>0</v>
      </c>
      <c r="J20" s="18" t="str">
        <f t="shared" si="0"/>
        <v>SPT1FALSE</v>
      </c>
      <c r="K20" s="55">
        <v>80750</v>
      </c>
      <c r="L20" s="55">
        <v>60562.5</v>
      </c>
      <c r="M20" s="55">
        <v>121125</v>
      </c>
      <c r="N20" s="55">
        <v>80750</v>
      </c>
      <c r="O20" s="55">
        <v>25400</v>
      </c>
      <c r="P20" s="56">
        <v>19050</v>
      </c>
    </row>
    <row r="21" spans="2:16" ht="15" thickBot="1" x14ac:dyDescent="0.4">
      <c r="E21" s="3"/>
      <c r="F21" s="98"/>
      <c r="G21" s="19" t="s">
        <v>11</v>
      </c>
      <c r="H21" s="20" t="s">
        <v>28</v>
      </c>
      <c r="I21" s="21" t="b">
        <f>IF($D$7&gt;1800,TRUE,FALSE)</f>
        <v>0</v>
      </c>
      <c r="J21" s="20" t="str">
        <f t="shared" si="0"/>
        <v>SPT1FALSE</v>
      </c>
      <c r="K21" s="57">
        <v>161550</v>
      </c>
      <c r="L21" s="57">
        <v>121162.5</v>
      </c>
      <c r="M21" s="57">
        <v>242325</v>
      </c>
      <c r="N21" s="57">
        <v>161550</v>
      </c>
      <c r="O21" s="57">
        <v>25400</v>
      </c>
      <c r="P21" s="58">
        <v>19050</v>
      </c>
    </row>
    <row r="22" spans="2:16" x14ac:dyDescent="0.35">
      <c r="F22" s="96" t="s">
        <v>4</v>
      </c>
      <c r="G22" s="15" t="s">
        <v>8</v>
      </c>
      <c r="H22" s="16" t="s">
        <v>29</v>
      </c>
      <c r="I22" s="16" t="b">
        <f>IF($D$7&lt;100,TRUE,FALSE)</f>
        <v>1</v>
      </c>
      <c r="J22" s="16" t="str">
        <f t="shared" si="0"/>
        <v>NGET2TRUE</v>
      </c>
      <c r="K22" s="53">
        <v>40250</v>
      </c>
      <c r="L22" s="53">
        <v>30187.5</v>
      </c>
      <c r="M22" s="53">
        <v>60375</v>
      </c>
      <c r="N22" s="53">
        <v>40250</v>
      </c>
      <c r="O22" s="53">
        <v>18950</v>
      </c>
      <c r="P22" s="59">
        <v>14212.5</v>
      </c>
    </row>
    <row r="23" spans="2:16" x14ac:dyDescent="0.35">
      <c r="F23" s="97"/>
      <c r="G23" s="17" t="s">
        <v>9</v>
      </c>
      <c r="H23" s="18" t="s">
        <v>29</v>
      </c>
      <c r="I23" s="18" t="b">
        <f>IF(AND($D$7&gt;=100,$D$7&lt;=249),TRUE,FALSE)</f>
        <v>0</v>
      </c>
      <c r="J23" s="18" t="str">
        <f t="shared" si="0"/>
        <v>NGET2FALSE</v>
      </c>
      <c r="K23" s="55">
        <v>55400</v>
      </c>
      <c r="L23" s="55">
        <v>41550</v>
      </c>
      <c r="M23" s="55">
        <v>83100</v>
      </c>
      <c r="N23" s="55">
        <v>55400</v>
      </c>
      <c r="O23" s="55">
        <v>18950</v>
      </c>
      <c r="P23" s="60">
        <v>14212.5</v>
      </c>
    </row>
    <row r="24" spans="2:16" x14ac:dyDescent="0.35">
      <c r="F24" s="97"/>
      <c r="G24" s="17" t="s">
        <v>10</v>
      </c>
      <c r="H24" s="18" t="s">
        <v>29</v>
      </c>
      <c r="I24" s="18" t="b">
        <f>IF(AND($D$7&gt;=250,$D$7&lt;=1800),TRUE,FALSE)</f>
        <v>0</v>
      </c>
      <c r="J24" s="18" t="str">
        <f t="shared" si="0"/>
        <v>NGET2FALSE</v>
      </c>
      <c r="K24" s="55">
        <v>94800</v>
      </c>
      <c r="L24" s="55">
        <v>71100</v>
      </c>
      <c r="M24" s="55">
        <v>142200</v>
      </c>
      <c r="N24" s="55">
        <v>94800</v>
      </c>
      <c r="O24" s="55">
        <v>18950</v>
      </c>
      <c r="P24" s="60">
        <v>14212.5</v>
      </c>
    </row>
    <row r="25" spans="2:16" ht="15" thickBot="1" x14ac:dyDescent="0.4">
      <c r="F25" s="98"/>
      <c r="G25" s="19" t="s">
        <v>11</v>
      </c>
      <c r="H25" s="20" t="s">
        <v>29</v>
      </c>
      <c r="I25" s="21" t="b">
        <f>IF($D$7&gt;1800,TRUE,FALSE)</f>
        <v>0</v>
      </c>
      <c r="J25" s="20" t="str">
        <f t="shared" si="0"/>
        <v>NGET2FALSE</v>
      </c>
      <c r="K25" s="57">
        <v>151500</v>
      </c>
      <c r="L25" s="57">
        <v>113625</v>
      </c>
      <c r="M25" s="57">
        <v>227250</v>
      </c>
      <c r="N25" s="57">
        <v>151500</v>
      </c>
      <c r="O25" s="57">
        <v>18950</v>
      </c>
      <c r="P25" s="58">
        <v>14212.5</v>
      </c>
    </row>
    <row r="26" spans="2:16" x14ac:dyDescent="0.35">
      <c r="F26" s="96" t="s">
        <v>5</v>
      </c>
      <c r="G26" s="15" t="s">
        <v>8</v>
      </c>
      <c r="H26" s="16" t="s">
        <v>21</v>
      </c>
      <c r="I26" s="16" t="b">
        <f>IF($D$7&lt;100,TRUE,FALSE)</f>
        <v>1</v>
      </c>
      <c r="J26" s="16" t="str">
        <f t="shared" si="0"/>
        <v>NGET1TRUE</v>
      </c>
      <c r="K26" s="53">
        <v>31400</v>
      </c>
      <c r="L26" s="53">
        <v>23550</v>
      </c>
      <c r="M26" s="53">
        <v>47100</v>
      </c>
      <c r="N26" s="53">
        <v>31400</v>
      </c>
      <c r="O26" s="53">
        <v>15050</v>
      </c>
      <c r="P26" s="54">
        <v>11287.5</v>
      </c>
    </row>
    <row r="27" spans="2:16" x14ac:dyDescent="0.35">
      <c r="F27" s="97"/>
      <c r="G27" s="17" t="s">
        <v>9</v>
      </c>
      <c r="H27" s="18" t="s">
        <v>21</v>
      </c>
      <c r="I27" s="18" t="b">
        <f>IF(AND($D$7&gt;=100,$D$7&lt;=249),TRUE,FALSE)</f>
        <v>0</v>
      </c>
      <c r="J27" s="22" t="str">
        <f t="shared" si="0"/>
        <v>NGET1FALSE</v>
      </c>
      <c r="K27" s="55">
        <v>46550</v>
      </c>
      <c r="L27" s="55">
        <v>34912.5</v>
      </c>
      <c r="M27" s="55">
        <v>69825</v>
      </c>
      <c r="N27" s="55">
        <v>46550</v>
      </c>
      <c r="O27" s="55">
        <v>15050</v>
      </c>
      <c r="P27" s="61">
        <v>11287.5</v>
      </c>
    </row>
    <row r="28" spans="2:16" x14ac:dyDescent="0.35">
      <c r="F28" s="97"/>
      <c r="G28" s="17" t="s">
        <v>10</v>
      </c>
      <c r="H28" s="18" t="s">
        <v>21</v>
      </c>
      <c r="I28" s="18" t="b">
        <f>IF(AND($D$7&gt;=250,$D$7&lt;=1800),TRUE,FALSE)</f>
        <v>0</v>
      </c>
      <c r="J28" s="18" t="str">
        <f t="shared" si="0"/>
        <v>NGET1FALSE</v>
      </c>
      <c r="K28" s="55">
        <v>78200</v>
      </c>
      <c r="L28" s="55">
        <v>58650</v>
      </c>
      <c r="M28" s="55">
        <v>117300</v>
      </c>
      <c r="N28" s="55">
        <v>78200</v>
      </c>
      <c r="O28" s="55">
        <v>15050</v>
      </c>
      <c r="P28" s="56">
        <v>11287.5</v>
      </c>
    </row>
    <row r="29" spans="2:16" ht="15" thickBot="1" x14ac:dyDescent="0.4">
      <c r="F29" s="98"/>
      <c r="G29" s="23" t="s">
        <v>11</v>
      </c>
      <c r="H29" s="20" t="s">
        <v>21</v>
      </c>
      <c r="I29" s="21" t="b">
        <f>IF($D$7&gt;1800,TRUE,FALSE)</f>
        <v>0</v>
      </c>
      <c r="J29" s="20" t="str">
        <f t="shared" si="0"/>
        <v>NGET1FALSE</v>
      </c>
      <c r="K29" s="57">
        <v>129400</v>
      </c>
      <c r="L29" s="57">
        <v>97050</v>
      </c>
      <c r="M29" s="57">
        <v>194100</v>
      </c>
      <c r="N29" s="57">
        <v>129400</v>
      </c>
      <c r="O29" s="57">
        <v>15050</v>
      </c>
      <c r="P29" s="58">
        <v>11287.5</v>
      </c>
    </row>
  </sheetData>
  <mergeCells count="12">
    <mergeCell ref="F26:F29"/>
    <mergeCell ref="B6:C6"/>
    <mergeCell ref="B7:C7"/>
    <mergeCell ref="B1:N1"/>
    <mergeCell ref="B2:N2"/>
    <mergeCell ref="F6:F9"/>
    <mergeCell ref="B9:C9"/>
    <mergeCell ref="B5:E5"/>
    <mergeCell ref="F10:F13"/>
    <mergeCell ref="F14:F17"/>
    <mergeCell ref="F18:F21"/>
    <mergeCell ref="F22:F25"/>
  </mergeCells>
  <phoneticPr fontId="5" type="noConversion"/>
  <dataValidations count="2">
    <dataValidation type="list" allowBlank="1" showInputMessage="1" showErrorMessage="1" sqref="D6" xr:uid="{17376AE8-D168-4B58-800A-048F7C62A9E2}">
      <formula1>"NGET1, NGET2, SPT1,SPT2, SPT3, SHET1"</formula1>
    </dataValidation>
    <dataValidation type="list" allowBlank="1" showInputMessage="1" showErrorMessage="1" sqref="C8" xr:uid="{0B0ED39D-9827-4E1F-838D-E8C15197ABB6}">
      <formula1>$K$5:$P$5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034C-6764-4877-B52A-B34DA9466AF8}">
  <dimension ref="B1:Q30"/>
  <sheetViews>
    <sheetView showGridLines="0" showRowColHeaders="0" topLeftCell="C1" zoomScaleNormal="100" workbookViewId="0">
      <selection activeCell="F6" sqref="F6:F24"/>
    </sheetView>
  </sheetViews>
  <sheetFormatPr defaultRowHeight="14.5" x14ac:dyDescent="0.35"/>
  <cols>
    <col min="1" max="1" width="3.36328125" customWidth="1"/>
    <col min="2" max="2" width="15.6328125" bestFit="1" customWidth="1"/>
    <col min="3" max="3" width="47.6328125" customWidth="1"/>
    <col min="4" max="4" width="16.6328125" customWidth="1"/>
    <col min="5" max="5" width="17.90625" bestFit="1" customWidth="1"/>
    <col min="6" max="6" width="22.453125" bestFit="1" customWidth="1"/>
    <col min="7" max="7" width="27.81640625" hidden="1" customWidth="1"/>
    <col min="8" max="8" width="21.81640625" bestFit="1" customWidth="1"/>
    <col min="9" max="11" width="21.81640625" customWidth="1"/>
    <col min="12" max="15" width="13.36328125" style="11" customWidth="1"/>
    <col min="16" max="17" width="13.36328125" style="7" customWidth="1"/>
  </cols>
  <sheetData>
    <row r="1" spans="2:17" ht="15.5" x14ac:dyDescent="0.35">
      <c r="B1" s="67" t="s">
        <v>19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2:17" ht="15.5" x14ac:dyDescent="0.35">
      <c r="B2" s="67" t="s">
        <v>43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8"/>
    </row>
    <row r="3" spans="2:17" ht="15.5" x14ac:dyDescent="0.35">
      <c r="B3" s="1"/>
      <c r="C3" s="1"/>
      <c r="D3" s="1"/>
      <c r="E3" s="1"/>
      <c r="F3" s="2"/>
      <c r="G3" s="2"/>
      <c r="H3" s="2"/>
      <c r="I3" s="2"/>
      <c r="J3" s="2"/>
      <c r="K3" s="2"/>
      <c r="L3" s="9"/>
      <c r="M3" s="9"/>
      <c r="N3" s="9"/>
      <c r="O3" s="10"/>
      <c r="P3" s="8"/>
    </row>
    <row r="4" spans="2:17" ht="24.65" customHeight="1" thickBot="1" x14ac:dyDescent="0.4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2:17" ht="40" customHeight="1" thickBot="1" x14ac:dyDescent="0.4">
      <c r="B5" s="84" t="s">
        <v>46</v>
      </c>
      <c r="C5" s="84"/>
      <c r="D5" s="84"/>
      <c r="E5" s="84"/>
      <c r="F5" s="13"/>
      <c r="G5" s="13"/>
      <c r="H5" s="99" t="s">
        <v>22</v>
      </c>
      <c r="I5" s="100" t="s">
        <v>23</v>
      </c>
      <c r="J5" s="101" t="s">
        <v>24</v>
      </c>
      <c r="L5"/>
      <c r="M5"/>
      <c r="N5"/>
      <c r="O5"/>
      <c r="P5"/>
      <c r="Q5"/>
    </row>
    <row r="6" spans="2:17" ht="14.4" customHeight="1" x14ac:dyDescent="0.35">
      <c r="B6" s="83" t="s">
        <v>14</v>
      </c>
      <c r="C6" s="83"/>
      <c r="D6" s="43" t="s">
        <v>21</v>
      </c>
      <c r="F6" s="102" t="s">
        <v>0</v>
      </c>
      <c r="G6" s="71" t="s">
        <v>25</v>
      </c>
      <c r="H6" s="77">
        <v>101050</v>
      </c>
      <c r="I6" s="80">
        <f>H6*0.75</f>
        <v>75787.5</v>
      </c>
      <c r="J6" s="74">
        <f>H6*1.5</f>
        <v>151575</v>
      </c>
      <c r="L6"/>
      <c r="M6"/>
      <c r="N6"/>
      <c r="O6"/>
      <c r="P6"/>
      <c r="Q6"/>
    </row>
    <row r="7" spans="2:17" ht="14.4" customHeight="1" x14ac:dyDescent="0.35">
      <c r="B7" s="44" t="s">
        <v>16</v>
      </c>
      <c r="C7" s="43" t="s">
        <v>24</v>
      </c>
      <c r="D7" s="45">
        <f>INDEX($H$6:$J$24,MATCH($D$6,$G$6:$G$24,0),MATCH(C7,$H$5:$J$5,0))</f>
        <v>123750</v>
      </c>
      <c r="F7" s="103"/>
      <c r="G7" s="72"/>
      <c r="H7" s="78"/>
      <c r="I7" s="81"/>
      <c r="J7" s="75"/>
      <c r="L7"/>
      <c r="M7"/>
      <c r="N7"/>
      <c r="O7"/>
      <c r="P7"/>
      <c r="Q7"/>
    </row>
    <row r="8" spans="2:17" ht="14.4" customHeight="1" thickBot="1" x14ac:dyDescent="0.4">
      <c r="B8" s="85" t="s">
        <v>17</v>
      </c>
      <c r="C8" s="86"/>
      <c r="D8" s="37">
        <f>D7*20%</f>
        <v>24750</v>
      </c>
      <c r="F8" s="104"/>
      <c r="G8" s="73"/>
      <c r="H8" s="79"/>
      <c r="I8" s="82"/>
      <c r="J8" s="76"/>
      <c r="L8"/>
      <c r="M8"/>
      <c r="N8"/>
      <c r="O8"/>
      <c r="P8"/>
      <c r="Q8"/>
    </row>
    <row r="9" spans="2:17" ht="15" customHeight="1" x14ac:dyDescent="0.35">
      <c r="B9" s="36" t="s">
        <v>18</v>
      </c>
      <c r="C9" s="36"/>
      <c r="D9" s="5">
        <f>D8+D7</f>
        <v>148500</v>
      </c>
      <c r="F9" s="102" t="s">
        <v>1</v>
      </c>
      <c r="G9" s="71" t="s">
        <v>26</v>
      </c>
      <c r="H9" s="77">
        <v>106550</v>
      </c>
      <c r="I9" s="80">
        <f t="shared" ref="I9" si="0">H9*0.75</f>
        <v>79912.5</v>
      </c>
      <c r="J9" s="74">
        <f t="shared" ref="J9" si="1">H9*1.5</f>
        <v>159825</v>
      </c>
      <c r="L9"/>
      <c r="M9"/>
      <c r="N9"/>
      <c r="O9"/>
      <c r="P9"/>
      <c r="Q9"/>
    </row>
    <row r="10" spans="2:17" ht="14.4" customHeight="1" x14ac:dyDescent="0.35">
      <c r="B10" s="14"/>
      <c r="C10" s="14"/>
      <c r="D10" s="14"/>
      <c r="F10" s="103"/>
      <c r="G10" s="72"/>
      <c r="H10" s="78"/>
      <c r="I10" s="81"/>
      <c r="J10" s="75"/>
      <c r="L10"/>
      <c r="M10"/>
      <c r="N10"/>
      <c r="O10"/>
      <c r="P10"/>
      <c r="Q10"/>
    </row>
    <row r="11" spans="2:17" ht="14.4" customHeight="1" thickBot="1" x14ac:dyDescent="0.4">
      <c r="B11" s="46" t="s">
        <v>22</v>
      </c>
      <c r="C11" s="46"/>
      <c r="D11" s="47">
        <v>1</v>
      </c>
      <c r="F11" s="104"/>
      <c r="G11" s="73"/>
      <c r="H11" s="79"/>
      <c r="I11" s="82"/>
      <c r="J11" s="76"/>
      <c r="L11"/>
      <c r="M11"/>
      <c r="N11"/>
      <c r="O11"/>
      <c r="P11"/>
      <c r="Q11"/>
    </row>
    <row r="12" spans="2:17" ht="14.4" customHeight="1" x14ac:dyDescent="0.35">
      <c r="B12" s="46" t="s">
        <v>23</v>
      </c>
      <c r="C12" s="46"/>
      <c r="D12" s="47">
        <v>0.75</v>
      </c>
      <c r="F12" s="102" t="s">
        <v>2</v>
      </c>
      <c r="G12" s="71" t="s">
        <v>27</v>
      </c>
      <c r="H12" s="77">
        <v>61550</v>
      </c>
      <c r="I12" s="80">
        <f>H12*0.75</f>
        <v>46162.5</v>
      </c>
      <c r="J12" s="74">
        <f>H12*1.5</f>
        <v>92325</v>
      </c>
      <c r="L12"/>
      <c r="M12"/>
      <c r="N12"/>
      <c r="O12"/>
      <c r="P12"/>
      <c r="Q12"/>
    </row>
    <row r="13" spans="2:17" ht="15" customHeight="1" x14ac:dyDescent="0.35">
      <c r="B13" s="46" t="s">
        <v>24</v>
      </c>
      <c r="C13" s="46"/>
      <c r="D13" s="47">
        <v>1.5</v>
      </c>
      <c r="F13" s="103"/>
      <c r="G13" s="72"/>
      <c r="H13" s="78"/>
      <c r="I13" s="81"/>
      <c r="J13" s="75"/>
      <c r="L13"/>
      <c r="M13"/>
      <c r="N13"/>
      <c r="O13"/>
      <c r="P13"/>
      <c r="Q13"/>
    </row>
    <row r="14" spans="2:17" ht="14.4" customHeight="1" thickBot="1" x14ac:dyDescent="0.4">
      <c r="B14" s="4"/>
      <c r="C14" s="4"/>
      <c r="D14" s="6"/>
      <c r="F14" s="104"/>
      <c r="G14" s="73"/>
      <c r="H14" s="79"/>
      <c r="I14" s="82"/>
      <c r="J14" s="76"/>
      <c r="L14"/>
      <c r="M14"/>
      <c r="N14"/>
      <c r="O14"/>
      <c r="P14"/>
      <c r="Q14"/>
    </row>
    <row r="15" spans="2:17" ht="14.4" customHeight="1" x14ac:dyDescent="0.35">
      <c r="B15" s="4"/>
      <c r="C15" s="4"/>
      <c r="D15" s="6"/>
      <c r="F15" s="102" t="s">
        <v>3</v>
      </c>
      <c r="G15" s="71" t="s">
        <v>28</v>
      </c>
      <c r="H15" s="77">
        <v>94150</v>
      </c>
      <c r="I15" s="80">
        <f>H15*0.75</f>
        <v>70612.5</v>
      </c>
      <c r="J15" s="74">
        <f>H15*1.5</f>
        <v>141225</v>
      </c>
      <c r="L15"/>
      <c r="M15"/>
      <c r="N15"/>
      <c r="O15"/>
      <c r="P15"/>
      <c r="Q15"/>
    </row>
    <row r="16" spans="2:17" ht="14.4" customHeight="1" x14ac:dyDescent="0.35">
      <c r="B16" s="4"/>
      <c r="C16" s="4"/>
      <c r="D16" s="6"/>
      <c r="F16" s="103"/>
      <c r="G16" s="72"/>
      <c r="H16" s="78"/>
      <c r="I16" s="81"/>
      <c r="J16" s="75"/>
      <c r="L16"/>
      <c r="M16"/>
      <c r="N16"/>
      <c r="O16"/>
      <c r="P16"/>
      <c r="Q16"/>
    </row>
    <row r="17" spans="2:17" ht="15" customHeight="1" x14ac:dyDescent="0.35">
      <c r="B17" s="4"/>
      <c r="C17" s="4"/>
      <c r="F17" s="103"/>
      <c r="G17" s="72"/>
      <c r="H17" s="78"/>
      <c r="I17" s="81"/>
      <c r="J17" s="75"/>
      <c r="L17"/>
      <c r="M17"/>
      <c r="N17"/>
      <c r="O17"/>
      <c r="P17"/>
      <c r="Q17"/>
    </row>
    <row r="18" spans="2:17" ht="14.4" customHeight="1" thickBot="1" x14ac:dyDescent="0.4">
      <c r="F18" s="104"/>
      <c r="G18" s="73"/>
      <c r="H18" s="79"/>
      <c r="I18" s="82"/>
      <c r="J18" s="76"/>
      <c r="L18"/>
      <c r="M18"/>
      <c r="N18"/>
      <c r="O18"/>
      <c r="P18"/>
      <c r="Q18"/>
    </row>
    <row r="19" spans="2:17" ht="14.4" customHeight="1" x14ac:dyDescent="0.35">
      <c r="E19" s="3"/>
      <c r="F19" s="102" t="s">
        <v>4</v>
      </c>
      <c r="G19" s="71" t="s">
        <v>29</v>
      </c>
      <c r="H19" s="77">
        <v>121200</v>
      </c>
      <c r="I19" s="80">
        <f>H19*0.75</f>
        <v>90900</v>
      </c>
      <c r="J19" s="74">
        <f>H19*1.5</f>
        <v>181800</v>
      </c>
      <c r="L19"/>
      <c r="M19"/>
      <c r="N19"/>
      <c r="O19"/>
      <c r="P19"/>
      <c r="Q19"/>
    </row>
    <row r="20" spans="2:17" ht="14.4" customHeight="1" x14ac:dyDescent="0.35">
      <c r="F20" s="103"/>
      <c r="G20" s="72"/>
      <c r="H20" s="78"/>
      <c r="I20" s="81"/>
      <c r="J20" s="75"/>
      <c r="L20"/>
      <c r="M20"/>
      <c r="N20"/>
      <c r="O20"/>
      <c r="P20"/>
      <c r="Q20"/>
    </row>
    <row r="21" spans="2:17" ht="15" customHeight="1" thickBot="1" x14ac:dyDescent="0.4">
      <c r="E21" s="3"/>
      <c r="F21" s="104"/>
      <c r="G21" s="73"/>
      <c r="H21" s="79"/>
      <c r="I21" s="82"/>
      <c r="J21" s="76"/>
      <c r="L21"/>
      <c r="M21"/>
      <c r="N21"/>
      <c r="O21"/>
      <c r="P21"/>
      <c r="Q21"/>
    </row>
    <row r="22" spans="2:17" ht="14.4" customHeight="1" x14ac:dyDescent="0.35">
      <c r="F22" s="102" t="s">
        <v>5</v>
      </c>
      <c r="G22" s="71" t="s">
        <v>21</v>
      </c>
      <c r="H22" s="77">
        <v>82500</v>
      </c>
      <c r="I22" s="80">
        <f>H22*0.75</f>
        <v>61875</v>
      </c>
      <c r="J22" s="74">
        <f>H22*1.5</f>
        <v>123750</v>
      </c>
      <c r="L22"/>
      <c r="M22"/>
      <c r="N22"/>
      <c r="O22"/>
      <c r="P22"/>
      <c r="Q22"/>
    </row>
    <row r="23" spans="2:17" ht="14.4" customHeight="1" x14ac:dyDescent="0.35">
      <c r="F23" s="103"/>
      <c r="G23" s="72"/>
      <c r="H23" s="78"/>
      <c r="I23" s="81"/>
      <c r="J23" s="75"/>
      <c r="L23"/>
      <c r="M23"/>
      <c r="N23"/>
      <c r="O23"/>
      <c r="P23"/>
      <c r="Q23"/>
    </row>
    <row r="24" spans="2:17" ht="15" customHeight="1" thickBot="1" x14ac:dyDescent="0.4">
      <c r="F24" s="104"/>
      <c r="G24" s="73"/>
      <c r="H24" s="79"/>
      <c r="I24" s="82"/>
      <c r="J24" s="76"/>
      <c r="L24"/>
      <c r="M24"/>
      <c r="N24"/>
      <c r="O24"/>
      <c r="P24"/>
      <c r="Q24"/>
    </row>
    <row r="25" spans="2:17" ht="14.4" customHeight="1" x14ac:dyDescent="0.35">
      <c r="L25"/>
      <c r="M25"/>
      <c r="N25"/>
      <c r="O25"/>
      <c r="P25"/>
      <c r="Q25"/>
    </row>
    <row r="26" spans="2:17" ht="14.4" customHeight="1" x14ac:dyDescent="0.35">
      <c r="L26"/>
      <c r="M26"/>
      <c r="N26"/>
      <c r="O26"/>
      <c r="P26"/>
      <c r="Q26"/>
    </row>
    <row r="27" spans="2:17" ht="15" customHeight="1" x14ac:dyDescent="0.35">
      <c r="L27"/>
      <c r="M27"/>
      <c r="N27"/>
      <c r="O27"/>
      <c r="P27"/>
      <c r="Q27"/>
    </row>
    <row r="28" spans="2:17" x14ac:dyDescent="0.35">
      <c r="L28"/>
      <c r="M28"/>
      <c r="N28"/>
      <c r="O28"/>
      <c r="P28"/>
      <c r="Q28"/>
    </row>
    <row r="29" spans="2:17" x14ac:dyDescent="0.35">
      <c r="L29"/>
      <c r="M29"/>
      <c r="N29"/>
      <c r="O29"/>
      <c r="P29"/>
      <c r="Q29"/>
    </row>
    <row r="30" spans="2:17" x14ac:dyDescent="0.35">
      <c r="L30"/>
      <c r="M30"/>
      <c r="N30"/>
      <c r="O30"/>
      <c r="P30"/>
      <c r="Q30"/>
    </row>
  </sheetData>
  <mergeCells count="36">
    <mergeCell ref="B1:O1"/>
    <mergeCell ref="B2:O2"/>
    <mergeCell ref="B4:P4"/>
    <mergeCell ref="B6:C6"/>
    <mergeCell ref="H6:H8"/>
    <mergeCell ref="I6:I8"/>
    <mergeCell ref="J6:J8"/>
    <mergeCell ref="G6:G8"/>
    <mergeCell ref="B5:E5"/>
    <mergeCell ref="B8:C8"/>
    <mergeCell ref="J19:J21"/>
    <mergeCell ref="J22:J24"/>
    <mergeCell ref="H9:H11"/>
    <mergeCell ref="I9:I11"/>
    <mergeCell ref="J9:J11"/>
    <mergeCell ref="H12:H14"/>
    <mergeCell ref="H15:H18"/>
    <mergeCell ref="H19:H21"/>
    <mergeCell ref="H22:H24"/>
    <mergeCell ref="I12:I14"/>
    <mergeCell ref="I15:I18"/>
    <mergeCell ref="I19:I21"/>
    <mergeCell ref="I22:I24"/>
    <mergeCell ref="G9:G11"/>
    <mergeCell ref="F6:F8"/>
    <mergeCell ref="F9:F11"/>
    <mergeCell ref="J12:J14"/>
    <mergeCell ref="J15:J18"/>
    <mergeCell ref="F22:F24"/>
    <mergeCell ref="G12:G14"/>
    <mergeCell ref="G15:G18"/>
    <mergeCell ref="G19:G21"/>
    <mergeCell ref="G22:G24"/>
    <mergeCell ref="F12:F14"/>
    <mergeCell ref="F15:F18"/>
    <mergeCell ref="F19:F21"/>
  </mergeCells>
  <dataValidations count="2">
    <dataValidation type="list" allowBlank="1" showInputMessage="1" showErrorMessage="1" sqref="D6" xr:uid="{F38D7DB9-FF38-4590-A6E3-4D175E39F0B8}">
      <formula1>"NGET1, NGET2, SPT1,SPT2, SPT3, SHET1"</formula1>
    </dataValidation>
    <dataValidation type="list" allowBlank="1" showInputMessage="1" showErrorMessage="1" sqref="C7" xr:uid="{E8FD8C56-F5DD-462D-BC82-179EE7E2D193}">
      <formula1>$H$5:$J$5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11715-15F1-41C7-9DEB-B803F6E0392F}">
  <dimension ref="B1:O21"/>
  <sheetViews>
    <sheetView showGridLines="0" showRowColHeaders="0" topLeftCell="E1" workbookViewId="0">
      <selection activeCell="F6" sqref="F6:F17"/>
    </sheetView>
  </sheetViews>
  <sheetFormatPr defaultRowHeight="14.5" x14ac:dyDescent="0.35"/>
  <cols>
    <col min="1" max="1" width="3.36328125" customWidth="1"/>
    <col min="2" max="2" width="15.6328125" bestFit="1" customWidth="1"/>
    <col min="3" max="3" width="47.6328125" customWidth="1"/>
    <col min="4" max="4" width="16.6328125" customWidth="1"/>
    <col min="5" max="5" width="17.90625" bestFit="1" customWidth="1"/>
    <col min="6" max="6" width="30.54296875" bestFit="1" customWidth="1"/>
    <col min="7" max="7" width="21.81640625" bestFit="1" customWidth="1"/>
    <col min="8" max="10" width="21.81640625" hidden="1" customWidth="1"/>
    <col min="11" max="14" width="13.36328125" style="11" customWidth="1"/>
    <col min="15" max="15" width="13.36328125" style="7" customWidth="1"/>
  </cols>
  <sheetData>
    <row r="1" spans="2:15" ht="15.5" x14ac:dyDescent="0.35">
      <c r="B1" s="67" t="s">
        <v>19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2:15" ht="15.5" x14ac:dyDescent="0.35">
      <c r="B2" s="67" t="s">
        <v>44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8"/>
    </row>
    <row r="3" spans="2:15" ht="15.5" x14ac:dyDescent="0.35">
      <c r="B3" s="1"/>
      <c r="C3" s="1"/>
      <c r="D3" s="1"/>
      <c r="E3" s="1"/>
      <c r="F3" s="2"/>
      <c r="G3" s="2"/>
      <c r="H3" s="2"/>
      <c r="I3" s="2"/>
      <c r="J3" s="2"/>
      <c r="K3" s="9"/>
      <c r="L3" s="9"/>
      <c r="M3" s="9"/>
      <c r="N3" s="10"/>
      <c r="O3" s="8"/>
    </row>
    <row r="4" spans="2:15" ht="21" customHeight="1" thickBot="1" x14ac:dyDescent="0.4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2:15" ht="40" customHeight="1" thickBot="1" x14ac:dyDescent="0.4">
      <c r="B5" s="50" t="s">
        <v>45</v>
      </c>
      <c r="C5" s="13"/>
      <c r="D5" s="13"/>
      <c r="F5" s="13"/>
      <c r="G5" s="99" t="s">
        <v>32</v>
      </c>
      <c r="H5" s="105"/>
      <c r="I5" s="105"/>
      <c r="J5" s="105"/>
      <c r="K5" s="100" t="s">
        <v>33</v>
      </c>
      <c r="L5" s="100" t="s">
        <v>23</v>
      </c>
      <c r="M5" s="100" t="s">
        <v>34</v>
      </c>
      <c r="N5" s="100" t="s">
        <v>35</v>
      </c>
      <c r="O5" s="106" t="s">
        <v>36</v>
      </c>
    </row>
    <row r="6" spans="2:15" ht="14.4" customHeight="1" thickBot="1" x14ac:dyDescent="0.4">
      <c r="B6" s="88" t="s">
        <v>14</v>
      </c>
      <c r="C6" s="88"/>
      <c r="D6" s="33" t="s">
        <v>29</v>
      </c>
      <c r="F6" s="107" t="s">
        <v>0</v>
      </c>
      <c r="G6" s="25" t="s">
        <v>12</v>
      </c>
      <c r="H6" s="26" t="s">
        <v>25</v>
      </c>
      <c r="I6" s="26" t="b">
        <f>IF($D$7&lt;101,TRUE,FALSE)</f>
        <v>0</v>
      </c>
      <c r="J6" s="26" t="str">
        <f>H6&amp;I6</f>
        <v>SHET1FALSE</v>
      </c>
      <c r="K6" s="53">
        <v>45150</v>
      </c>
      <c r="L6" s="53">
        <f>K6*0.75</f>
        <v>33862.5</v>
      </c>
      <c r="M6" s="53">
        <v>1800</v>
      </c>
      <c r="N6" s="53">
        <v>10500</v>
      </c>
      <c r="O6" s="62">
        <f>N6*0.75</f>
        <v>7875</v>
      </c>
    </row>
    <row r="7" spans="2:15" ht="15" customHeight="1" thickBot="1" x14ac:dyDescent="0.4">
      <c r="B7" s="88" t="s">
        <v>15</v>
      </c>
      <c r="C7" s="88"/>
      <c r="D7" s="33">
        <v>105</v>
      </c>
      <c r="F7" s="108"/>
      <c r="G7" s="27" t="s">
        <v>13</v>
      </c>
      <c r="H7" s="28" t="s">
        <v>25</v>
      </c>
      <c r="I7" s="26" t="b">
        <f>IF($D$7&gt;100,TRUE,FALSE)</f>
        <v>1</v>
      </c>
      <c r="J7" s="28" t="str">
        <f t="shared" ref="J7:J17" si="0">H7&amp;I7</f>
        <v>SHET1TRUE</v>
      </c>
      <c r="K7" s="57">
        <v>59500</v>
      </c>
      <c r="L7" s="57">
        <f t="shared" ref="L7:L17" si="1">K7*0.75</f>
        <v>44625</v>
      </c>
      <c r="M7" s="57">
        <v>1800</v>
      </c>
      <c r="N7" s="57">
        <v>10500</v>
      </c>
      <c r="O7" s="63">
        <f t="shared" ref="O7:O17" si="2">N7*0.75</f>
        <v>7875</v>
      </c>
    </row>
    <row r="8" spans="2:15" ht="19.75" customHeight="1" thickBot="1" x14ac:dyDescent="0.4">
      <c r="B8" s="24" t="s">
        <v>16</v>
      </c>
      <c r="C8" s="34" t="s">
        <v>36</v>
      </c>
      <c r="D8" s="35">
        <f>INDEX($K$6:$O$17,MATCH(_xlfn.CONCAT($D$6,"TRUE"),$J$6:$J$17,0),MATCH(C8,$K$5:$O$5,0))</f>
        <v>17925</v>
      </c>
      <c r="F8" s="107" t="s">
        <v>1</v>
      </c>
      <c r="G8" s="25" t="s">
        <v>12</v>
      </c>
      <c r="H8" s="26" t="s">
        <v>26</v>
      </c>
      <c r="I8" s="26" t="b">
        <f>IF($D$7&lt;101,TRUE,FALSE)</f>
        <v>0</v>
      </c>
      <c r="J8" s="26" t="str">
        <f t="shared" si="0"/>
        <v>SPT3FALSE</v>
      </c>
      <c r="K8" s="53">
        <v>55000</v>
      </c>
      <c r="L8" s="53">
        <f t="shared" si="1"/>
        <v>41250</v>
      </c>
      <c r="M8" s="53">
        <v>1800</v>
      </c>
      <c r="N8" s="53">
        <v>12150</v>
      </c>
      <c r="O8" s="62">
        <f t="shared" si="2"/>
        <v>9112.5</v>
      </c>
    </row>
    <row r="9" spans="2:15" ht="15" customHeight="1" thickBot="1" x14ac:dyDescent="0.4">
      <c r="B9" s="40" t="s">
        <v>17</v>
      </c>
      <c r="C9" s="40"/>
      <c r="D9" s="41">
        <f>D8*20%</f>
        <v>3585</v>
      </c>
      <c r="F9" s="108"/>
      <c r="G9" s="27" t="s">
        <v>13</v>
      </c>
      <c r="H9" s="28" t="s">
        <v>26</v>
      </c>
      <c r="I9" s="26" t="b">
        <f>IF($D$7&gt;100,TRUE,FALSE)</f>
        <v>1</v>
      </c>
      <c r="J9" s="28" t="str">
        <f t="shared" si="0"/>
        <v>SPT3TRUE</v>
      </c>
      <c r="K9" s="57">
        <v>71600</v>
      </c>
      <c r="L9" s="57">
        <f t="shared" si="1"/>
        <v>53700</v>
      </c>
      <c r="M9" s="57">
        <v>1800</v>
      </c>
      <c r="N9" s="57">
        <v>12150</v>
      </c>
      <c r="O9" s="63">
        <f t="shared" si="2"/>
        <v>9112.5</v>
      </c>
    </row>
    <row r="10" spans="2:15" ht="14.4" customHeight="1" thickBot="1" x14ac:dyDescent="0.4">
      <c r="B10" s="40" t="s">
        <v>18</v>
      </c>
      <c r="C10" s="40"/>
      <c r="D10" s="42">
        <f>D9+D8</f>
        <v>21510</v>
      </c>
      <c r="F10" s="107" t="s">
        <v>2</v>
      </c>
      <c r="G10" s="25" t="s">
        <v>12</v>
      </c>
      <c r="H10" s="26" t="s">
        <v>27</v>
      </c>
      <c r="I10" s="26" t="b">
        <f>IF($D$7&lt;101,TRUE,FALSE)</f>
        <v>0</v>
      </c>
      <c r="J10" s="26" t="str">
        <f t="shared" si="0"/>
        <v>SPT2FALSE</v>
      </c>
      <c r="K10" s="53">
        <v>40000</v>
      </c>
      <c r="L10" s="53">
        <f t="shared" si="1"/>
        <v>30000</v>
      </c>
      <c r="M10" s="53">
        <v>1300</v>
      </c>
      <c r="N10" s="53">
        <v>9900</v>
      </c>
      <c r="O10" s="62">
        <f t="shared" si="2"/>
        <v>7425</v>
      </c>
    </row>
    <row r="11" spans="2:15" ht="15" customHeight="1" thickBot="1" x14ac:dyDescent="0.4">
      <c r="B11" s="13"/>
      <c r="C11" s="13"/>
      <c r="D11" s="13"/>
      <c r="F11" s="108"/>
      <c r="G11" s="27" t="s">
        <v>13</v>
      </c>
      <c r="H11" s="28" t="s">
        <v>27</v>
      </c>
      <c r="I11" s="26" t="b">
        <f>IF($D$7&gt;100,TRUE,FALSE)</f>
        <v>1</v>
      </c>
      <c r="J11" s="28" t="str">
        <f t="shared" si="0"/>
        <v>SPT2TRUE</v>
      </c>
      <c r="K11" s="57">
        <v>56600</v>
      </c>
      <c r="L11" s="57">
        <f t="shared" si="1"/>
        <v>42450</v>
      </c>
      <c r="M11" s="57">
        <v>1300</v>
      </c>
      <c r="N11" s="57">
        <v>9900</v>
      </c>
      <c r="O11" s="63">
        <f t="shared" si="2"/>
        <v>7425</v>
      </c>
    </row>
    <row r="12" spans="2:15" ht="14.4" customHeight="1" thickBot="1" x14ac:dyDescent="0.4">
      <c r="B12" s="38" t="s">
        <v>33</v>
      </c>
      <c r="C12" s="38"/>
      <c r="D12" s="39">
        <v>1</v>
      </c>
      <c r="F12" s="107" t="s">
        <v>3</v>
      </c>
      <c r="G12" s="25" t="s">
        <v>12</v>
      </c>
      <c r="H12" s="26" t="s">
        <v>28</v>
      </c>
      <c r="I12" s="26" t="b">
        <f>IF($D$7&lt;101,TRUE,FALSE)</f>
        <v>0</v>
      </c>
      <c r="J12" s="26" t="str">
        <f t="shared" si="0"/>
        <v>SPT1FALSE</v>
      </c>
      <c r="K12" s="53">
        <v>55400</v>
      </c>
      <c r="L12" s="53">
        <f t="shared" si="1"/>
        <v>41550</v>
      </c>
      <c r="M12" s="53">
        <v>2800</v>
      </c>
      <c r="N12" s="53">
        <v>18850</v>
      </c>
      <c r="O12" s="62">
        <f t="shared" si="2"/>
        <v>14137.5</v>
      </c>
    </row>
    <row r="13" spans="2:15" ht="15" customHeight="1" thickBot="1" x14ac:dyDescent="0.4">
      <c r="B13" s="38" t="s">
        <v>23</v>
      </c>
      <c r="C13" s="38"/>
      <c r="D13" s="39">
        <v>0.75</v>
      </c>
      <c r="F13" s="108"/>
      <c r="G13" s="27" t="s">
        <v>13</v>
      </c>
      <c r="H13" s="28" t="s">
        <v>28</v>
      </c>
      <c r="I13" s="26" t="b">
        <f>IF($D$7&gt;100,TRUE,FALSE)</f>
        <v>1</v>
      </c>
      <c r="J13" s="28" t="str">
        <f t="shared" si="0"/>
        <v>SPT1TRUE</v>
      </c>
      <c r="K13" s="57">
        <v>76650</v>
      </c>
      <c r="L13" s="57">
        <f t="shared" si="1"/>
        <v>57487.5</v>
      </c>
      <c r="M13" s="57">
        <v>2800</v>
      </c>
      <c r="N13" s="57">
        <v>18850</v>
      </c>
      <c r="O13" s="63">
        <f t="shared" si="2"/>
        <v>14137.5</v>
      </c>
    </row>
    <row r="14" spans="2:15" ht="14.4" customHeight="1" thickBot="1" x14ac:dyDescent="0.4">
      <c r="B14" s="38" t="s">
        <v>34</v>
      </c>
      <c r="C14" s="38"/>
      <c r="D14" s="39">
        <v>1</v>
      </c>
      <c r="F14" s="107" t="s">
        <v>4</v>
      </c>
      <c r="G14" s="25" t="s">
        <v>12</v>
      </c>
      <c r="H14" s="26" t="s">
        <v>29</v>
      </c>
      <c r="I14" s="26" t="b">
        <f>IF($D$7&lt;101,TRUE,FALSE)</f>
        <v>0</v>
      </c>
      <c r="J14" s="26" t="str">
        <f t="shared" si="0"/>
        <v>NGET2FALSE</v>
      </c>
      <c r="K14" s="53">
        <v>50900</v>
      </c>
      <c r="L14" s="53">
        <f t="shared" si="1"/>
        <v>38175</v>
      </c>
      <c r="M14" s="53">
        <v>4350</v>
      </c>
      <c r="N14" s="53">
        <v>23900</v>
      </c>
      <c r="O14" s="62">
        <f t="shared" si="2"/>
        <v>17925</v>
      </c>
    </row>
    <row r="15" spans="2:15" ht="15" customHeight="1" thickBot="1" x14ac:dyDescent="0.4">
      <c r="B15" s="38" t="s">
        <v>35</v>
      </c>
      <c r="C15" s="38"/>
      <c r="D15" s="39">
        <v>1</v>
      </c>
      <c r="F15" s="108"/>
      <c r="G15" s="27" t="s">
        <v>13</v>
      </c>
      <c r="H15" s="28" t="s">
        <v>29</v>
      </c>
      <c r="I15" s="26" t="b">
        <f>IF($D$7&gt;100,TRUE,FALSE)</f>
        <v>1</v>
      </c>
      <c r="J15" s="28" t="str">
        <f t="shared" si="0"/>
        <v>NGET2TRUE</v>
      </c>
      <c r="K15" s="57">
        <v>74600</v>
      </c>
      <c r="L15" s="57">
        <f t="shared" si="1"/>
        <v>55950</v>
      </c>
      <c r="M15" s="57">
        <v>4350</v>
      </c>
      <c r="N15" s="57">
        <v>23900</v>
      </c>
      <c r="O15" s="63">
        <f t="shared" si="2"/>
        <v>17925</v>
      </c>
    </row>
    <row r="16" spans="2:15" ht="14.4" customHeight="1" thickBot="1" x14ac:dyDescent="0.4">
      <c r="B16" s="38" t="s">
        <v>36</v>
      </c>
      <c r="C16" s="38"/>
      <c r="D16" s="39">
        <v>0.75</v>
      </c>
      <c r="F16" s="107" t="s">
        <v>5</v>
      </c>
      <c r="G16" s="25" t="s">
        <v>12</v>
      </c>
      <c r="H16" s="26" t="s">
        <v>21</v>
      </c>
      <c r="I16" s="26" t="b">
        <f>IF($D$7&lt;101,TRUE,FALSE)</f>
        <v>0</v>
      </c>
      <c r="J16" s="26" t="str">
        <f t="shared" si="0"/>
        <v>NGET1FALSE</v>
      </c>
      <c r="K16" s="53">
        <v>37600</v>
      </c>
      <c r="L16" s="53">
        <f t="shared" si="1"/>
        <v>28200</v>
      </c>
      <c r="M16" s="53">
        <v>3800</v>
      </c>
      <c r="N16" s="53">
        <v>21700</v>
      </c>
      <c r="O16" s="62">
        <f t="shared" si="2"/>
        <v>16275</v>
      </c>
    </row>
    <row r="17" spans="2:15" ht="15" customHeight="1" thickBot="1" x14ac:dyDescent="0.4">
      <c r="B17" s="38"/>
      <c r="C17" s="38"/>
      <c r="D17" s="39"/>
      <c r="F17" s="108"/>
      <c r="G17" s="27" t="s">
        <v>13</v>
      </c>
      <c r="H17" s="28" t="s">
        <v>21</v>
      </c>
      <c r="I17" s="26" t="b">
        <f>IF($D$7&gt;100,TRUE,FALSE)</f>
        <v>1</v>
      </c>
      <c r="J17" s="28" t="str">
        <f t="shared" si="0"/>
        <v>NGET1TRUE</v>
      </c>
      <c r="K17" s="57">
        <v>46950</v>
      </c>
      <c r="L17" s="57">
        <f t="shared" si="1"/>
        <v>35212.5</v>
      </c>
      <c r="M17" s="57">
        <v>3800</v>
      </c>
      <c r="N17" s="57">
        <v>21700</v>
      </c>
      <c r="O17" s="63">
        <f t="shared" si="2"/>
        <v>16275</v>
      </c>
    </row>
    <row r="18" spans="2:15" ht="14.4" customHeight="1" x14ac:dyDescent="0.35">
      <c r="B18" s="4"/>
      <c r="C18" s="4"/>
      <c r="K18" s="64"/>
      <c r="L18" s="64"/>
      <c r="M18" s="64"/>
      <c r="N18" s="64"/>
      <c r="O18" s="65"/>
    </row>
    <row r="19" spans="2:15" ht="15" customHeight="1" x14ac:dyDescent="0.35">
      <c r="E19" s="3"/>
    </row>
    <row r="21" spans="2:15" x14ac:dyDescent="0.35">
      <c r="E21" s="3"/>
    </row>
  </sheetData>
  <mergeCells count="11">
    <mergeCell ref="B1:N1"/>
    <mergeCell ref="B2:N2"/>
    <mergeCell ref="B4:O4"/>
    <mergeCell ref="B6:C6"/>
    <mergeCell ref="B7:C7"/>
    <mergeCell ref="F16:F17"/>
    <mergeCell ref="F6:F7"/>
    <mergeCell ref="F8:F9"/>
    <mergeCell ref="F10:F11"/>
    <mergeCell ref="F12:F13"/>
    <mergeCell ref="F14:F15"/>
  </mergeCells>
  <dataValidations count="2">
    <dataValidation type="list" allowBlank="1" showInputMessage="1" showErrorMessage="1" sqref="D6" xr:uid="{BA72AECC-7388-4CDD-AF9B-D3950598DC92}">
      <formula1>"NGET1, NGET2, SPT1,SPT2, SPT3, SHET1"</formula1>
    </dataValidation>
    <dataValidation type="list" allowBlank="1" showInputMessage="1" showErrorMessage="1" sqref="C8" xr:uid="{EA38C42F-8931-4C89-9518-707E4EA06F4D}">
      <formula1>$K$5:$O$5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16A02-8E06-4441-971A-BD3F6F165A44}">
  <sheetPr codeName="Sheet6">
    <tabColor rgb="FFF26522"/>
  </sheetPr>
  <dimension ref="B5:H14"/>
  <sheetViews>
    <sheetView showGridLines="0" topLeftCell="A4" zoomScale="115" zoomScaleNormal="115" workbookViewId="0">
      <selection activeCell="B6" sqref="B6:C6"/>
    </sheetView>
  </sheetViews>
  <sheetFormatPr defaultColWidth="8.90625" defaultRowHeight="12.5" x14ac:dyDescent="0.25"/>
  <cols>
    <col min="1" max="1" width="8.90625" style="12"/>
    <col min="2" max="2" width="27.453125" style="12" customWidth="1"/>
    <col min="3" max="6" width="8.90625" style="12"/>
    <col min="7" max="7" width="11.36328125" style="12" bestFit="1" customWidth="1"/>
    <col min="8" max="16384" width="8.90625" style="12"/>
  </cols>
  <sheetData>
    <row r="5" spans="2:8" ht="13" thickBot="1" x14ac:dyDescent="0.3"/>
    <row r="6" spans="2:8" ht="13.5" thickBot="1" x14ac:dyDescent="0.3">
      <c r="B6" s="111" t="s">
        <v>16</v>
      </c>
      <c r="C6" s="109" t="s">
        <v>21</v>
      </c>
      <c r="D6" s="110" t="s">
        <v>29</v>
      </c>
      <c r="E6" s="110" t="s">
        <v>28</v>
      </c>
      <c r="F6" s="110" t="s">
        <v>27</v>
      </c>
      <c r="G6" s="110" t="s">
        <v>26</v>
      </c>
      <c r="H6" s="110" t="s">
        <v>25</v>
      </c>
    </row>
    <row r="7" spans="2:8" ht="50.25" customHeight="1" thickBot="1" x14ac:dyDescent="0.3">
      <c r="B7" s="29" t="s">
        <v>37</v>
      </c>
      <c r="C7" s="30">
        <v>10000</v>
      </c>
      <c r="D7" s="30">
        <v>10000</v>
      </c>
      <c r="E7" s="30">
        <v>10000</v>
      </c>
      <c r="F7" s="30">
        <v>10000</v>
      </c>
      <c r="G7" s="30">
        <v>10000</v>
      </c>
      <c r="H7" s="30">
        <v>10000</v>
      </c>
    </row>
    <row r="8" spans="2:8" ht="50.25" customHeight="1" thickBot="1" x14ac:dyDescent="0.3">
      <c r="B8" s="29" t="s">
        <v>38</v>
      </c>
      <c r="C8" s="89">
        <v>10000</v>
      </c>
      <c r="D8" s="90"/>
      <c r="E8" s="90"/>
      <c r="F8" s="90"/>
      <c r="G8" s="90"/>
      <c r="H8" s="91"/>
    </row>
    <row r="9" spans="2:8" ht="50.25" customHeight="1" thickBot="1" x14ac:dyDescent="0.3">
      <c r="B9" s="29" t="s">
        <v>39</v>
      </c>
      <c r="C9" s="32">
        <v>11876</v>
      </c>
      <c r="D9" s="32">
        <v>11876</v>
      </c>
      <c r="E9" s="32">
        <v>38680</v>
      </c>
      <c r="F9" s="32">
        <v>38680</v>
      </c>
      <c r="G9" s="32">
        <v>38680</v>
      </c>
      <c r="H9" s="32" t="s">
        <v>40</v>
      </c>
    </row>
    <row r="10" spans="2:8" ht="50.25" customHeight="1" thickBot="1" x14ac:dyDescent="0.3">
      <c r="B10" s="29" t="s">
        <v>41</v>
      </c>
      <c r="C10" s="89">
        <v>5000</v>
      </c>
      <c r="D10" s="90"/>
      <c r="E10" s="90"/>
      <c r="F10" s="90"/>
      <c r="G10" s="90"/>
      <c r="H10" s="91"/>
    </row>
    <row r="11" spans="2:8" ht="50.25" customHeight="1" thickBot="1" x14ac:dyDescent="0.3">
      <c r="B11" s="51" t="s">
        <v>7</v>
      </c>
      <c r="C11" s="52">
        <v>3750</v>
      </c>
      <c r="D11" s="52">
        <v>5400</v>
      </c>
      <c r="E11" s="52">
        <v>2400</v>
      </c>
      <c r="F11" s="52">
        <v>2400</v>
      </c>
      <c r="G11" s="52">
        <v>7400</v>
      </c>
      <c r="H11" s="52">
        <v>7400</v>
      </c>
    </row>
    <row r="12" spans="2:8" ht="29.25" customHeight="1" thickBot="1" x14ac:dyDescent="0.3">
      <c r="B12" s="51" t="s">
        <v>42</v>
      </c>
      <c r="C12" s="92">
        <v>3000</v>
      </c>
      <c r="D12" s="92"/>
      <c r="E12" s="92"/>
      <c r="F12" s="92"/>
      <c r="G12" s="92"/>
      <c r="H12" s="92"/>
    </row>
    <row r="13" spans="2:8" ht="29" customHeight="1" thickBot="1" x14ac:dyDescent="0.3">
      <c r="B13" s="51" t="s">
        <v>47</v>
      </c>
      <c r="C13" s="52" t="s">
        <v>48</v>
      </c>
      <c r="D13" s="52" t="s">
        <v>48</v>
      </c>
      <c r="E13" s="52" t="s">
        <v>48</v>
      </c>
      <c r="F13" s="52" t="s">
        <v>48</v>
      </c>
      <c r="G13" s="52" t="s">
        <v>48</v>
      </c>
      <c r="H13" s="52">
        <v>6000</v>
      </c>
    </row>
    <row r="14" spans="2:8" ht="29" customHeight="1" thickBot="1" x14ac:dyDescent="0.3">
      <c r="B14" s="51" t="s">
        <v>49</v>
      </c>
      <c r="C14" s="52"/>
      <c r="D14" s="52"/>
      <c r="E14" s="52"/>
      <c r="F14" s="52">
        <v>44500</v>
      </c>
      <c r="G14" s="52">
        <v>54750</v>
      </c>
      <c r="H14" s="52">
        <v>47950</v>
      </c>
    </row>
  </sheetData>
  <mergeCells count="3">
    <mergeCell ref="C8:H8"/>
    <mergeCell ref="C10:H10"/>
    <mergeCell ref="C12:H12"/>
  </mergeCells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29E35-9B92-4239-BBF4-0DD917C753EC}">
  <sheetPr codeName="Sheet1">
    <tabColor rgb="FF6A2C91"/>
  </sheetPr>
  <dimension ref="A1"/>
  <sheetViews>
    <sheetView showGridLines="0" showRowColHeaders="0" tabSelected="1" zoomScale="130" zoomScaleNormal="130" workbookViewId="0">
      <selection activeCell="A5" sqref="A5"/>
    </sheetView>
  </sheetViews>
  <sheetFormatPr defaultColWidth="8.90625" defaultRowHeight="12.5" x14ac:dyDescent="0.25"/>
  <cols>
    <col min="1" max="16384" width="8.90625" style="1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Onshore Entry Fees</vt:lpstr>
      <vt:lpstr>Offshore Entry Fees</vt:lpstr>
      <vt:lpstr>Exit Fees</vt:lpstr>
      <vt:lpstr>Other Fees</vt:lpstr>
      <vt:lpstr>Zonal 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Craddock1 (ESO), Luke</dc:creator>
  <cp:lastModifiedBy>Rama Kodukula (NESO)</cp:lastModifiedBy>
  <dcterms:created xsi:type="dcterms:W3CDTF">2024-03-27T15:59:26Z</dcterms:created>
  <dcterms:modified xsi:type="dcterms:W3CDTF">2024-11-21T12:06:16Z</dcterms:modified>
</cp:coreProperties>
</file>