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9 December 2018\"/>
    </mc:Choice>
  </mc:AlternateContent>
  <bookViews>
    <workbookView xWindow="0" yWindow="0" windowWidth="20760" windowHeight="11790" tabRatio="856"/>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G1" i="26" l="1"/>
  <c r="K5" i="5" l="1"/>
  <c r="AA37" i="15" l="1"/>
  <c r="AB37" i="15"/>
  <c r="AC37" i="15"/>
  <c r="AA38" i="15"/>
  <c r="AB38" i="15"/>
  <c r="AC38" i="15"/>
  <c r="AA39" i="15"/>
  <c r="AB39" i="15"/>
  <c r="AC39" i="15"/>
  <c r="AA40" i="15"/>
  <c r="AB40" i="15"/>
  <c r="AC40" i="15"/>
  <c r="AA41" i="15"/>
  <c r="AB41" i="15"/>
  <c r="AC41" i="15"/>
  <c r="AA42" i="15"/>
  <c r="AB42" i="15"/>
  <c r="AC42" i="15"/>
  <c r="AA43" i="15"/>
  <c r="AB43" i="15"/>
  <c r="AC43" i="15"/>
  <c r="AA44" i="15"/>
  <c r="AB44" i="15"/>
  <c r="AC44" i="15"/>
  <c r="AA45" i="15"/>
  <c r="AB45" i="15"/>
  <c r="AC45" i="15"/>
  <c r="AA46" i="15"/>
  <c r="AB46" i="15"/>
  <c r="AC46" i="15"/>
  <c r="E2" i="26" l="1"/>
  <c r="Z46" i="15" l="1"/>
  <c r="Y46" i="15"/>
  <c r="X46" i="15"/>
  <c r="Z45" i="15"/>
  <c r="Y45" i="15"/>
  <c r="X45" i="15"/>
  <c r="Z44" i="15"/>
  <c r="Y44" i="15"/>
  <c r="X44" i="15"/>
  <c r="Z43" i="15"/>
  <c r="Y43" i="15"/>
  <c r="X43" i="15"/>
  <c r="Z42" i="15"/>
  <c r="Y42" i="15"/>
  <c r="X42" i="15"/>
  <c r="Z41" i="15"/>
  <c r="Y41" i="15"/>
  <c r="X41" i="15"/>
  <c r="Z40" i="15"/>
  <c r="Y40" i="15"/>
  <c r="X40" i="15"/>
  <c r="Z39" i="15"/>
  <c r="Y39" i="15"/>
  <c r="X39" i="15"/>
  <c r="Z38" i="15"/>
  <c r="Y38" i="15"/>
  <c r="X38" i="15"/>
  <c r="Z37" i="15"/>
  <c r="Y37" i="15"/>
  <c r="X37" i="15"/>
  <c r="J5" i="5"/>
  <c r="H5" i="5" l="1"/>
  <c r="I5" i="5"/>
  <c r="I16" i="11"/>
  <c r="H16" i="11"/>
  <c r="U37" i="15" l="1"/>
  <c r="V37" i="15"/>
  <c r="W37" i="15"/>
  <c r="U38" i="15"/>
  <c r="V38" i="15"/>
  <c r="W38" i="15"/>
  <c r="U39" i="15"/>
  <c r="V39" i="15"/>
  <c r="W39" i="15"/>
  <c r="U40" i="15"/>
  <c r="V40" i="15"/>
  <c r="W40" i="15"/>
  <c r="U41" i="15"/>
  <c r="V41" i="15"/>
  <c r="W41" i="15"/>
  <c r="U42" i="15"/>
  <c r="V42" i="15"/>
  <c r="W42" i="15"/>
  <c r="U43" i="15"/>
  <c r="V43" i="15"/>
  <c r="W43" i="15"/>
  <c r="U44" i="15"/>
  <c r="V44" i="15"/>
  <c r="W44" i="15"/>
  <c r="U45" i="15"/>
  <c r="V45" i="15"/>
  <c r="W45" i="15"/>
  <c r="U46" i="15"/>
  <c r="V46" i="15"/>
  <c r="W46" i="15"/>
  <c r="R37" i="15"/>
  <c r="S37" i="15"/>
  <c r="T37" i="15"/>
  <c r="R38" i="15"/>
  <c r="S38" i="15"/>
  <c r="T38" i="15"/>
  <c r="R39" i="15"/>
  <c r="S39" i="15"/>
  <c r="T39" i="15"/>
  <c r="R40" i="15"/>
  <c r="S40" i="15"/>
  <c r="T40" i="15"/>
  <c r="R41" i="15"/>
  <c r="S41" i="15"/>
  <c r="T41" i="15"/>
  <c r="R42" i="15"/>
  <c r="S42" i="15"/>
  <c r="T42" i="15"/>
  <c r="R43" i="15"/>
  <c r="S43" i="15"/>
  <c r="T43" i="15"/>
  <c r="R44" i="15"/>
  <c r="S44" i="15"/>
  <c r="T44" i="15"/>
  <c r="R45" i="15"/>
  <c r="S45" i="15"/>
  <c r="T45" i="15"/>
  <c r="R46" i="15"/>
  <c r="S46" i="15"/>
  <c r="T46" i="15"/>
  <c r="Q46" i="15" l="1"/>
  <c r="P46" i="15"/>
  <c r="O46" i="15"/>
  <c r="Q45" i="15"/>
  <c r="P45" i="15"/>
  <c r="O45" i="15"/>
  <c r="Q44" i="15"/>
  <c r="P44" i="15"/>
  <c r="O44" i="15"/>
  <c r="Q43" i="15"/>
  <c r="P43" i="15"/>
  <c r="O43" i="15"/>
  <c r="Q42" i="15"/>
  <c r="P42" i="15"/>
  <c r="O42" i="15"/>
  <c r="Q41" i="15"/>
  <c r="P41" i="15"/>
  <c r="O41" i="15"/>
  <c r="Q40" i="15"/>
  <c r="P40" i="15"/>
  <c r="O40" i="15"/>
  <c r="Q39" i="15"/>
  <c r="P39" i="15"/>
  <c r="O39" i="15"/>
  <c r="Q38" i="15"/>
  <c r="P38" i="15"/>
  <c r="O38" i="15"/>
  <c r="Q37" i="15"/>
  <c r="P37" i="15"/>
  <c r="O37" i="15"/>
  <c r="G5" i="5" l="1"/>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F5" i="5" l="1"/>
  <c r="D11" i="7" l="1"/>
  <c r="E11" i="7"/>
  <c r="F11" i="7"/>
  <c r="G11" i="7"/>
  <c r="H11" i="7"/>
  <c r="I11" i="7"/>
  <c r="J11" i="7"/>
  <c r="K11" i="7"/>
  <c r="L11" i="7"/>
  <c r="M11" i="7"/>
  <c r="N11" i="7"/>
  <c r="C11" i="7"/>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L13" i="13"/>
  <c r="M13" i="13"/>
  <c r="N13" i="13"/>
  <c r="F14" i="21"/>
  <c r="G14" i="21"/>
  <c r="H14" i="21"/>
  <c r="I14" i="21"/>
  <c r="J14" i="21"/>
  <c r="K14" i="21"/>
  <c r="L14" i="21"/>
  <c r="M14" i="21"/>
  <c r="N14" i="21"/>
  <c r="B19" i="16" l="1"/>
  <c r="D16" i="11"/>
  <c r="E16" i="11"/>
  <c r="F16" i="11"/>
  <c r="G16" i="11"/>
  <c r="J16" i="11"/>
  <c r="K16" i="11"/>
  <c r="L16" i="11"/>
  <c r="M16" i="11"/>
  <c r="N16" i="11"/>
  <c r="C16" i="11"/>
  <c r="F9" i="11"/>
  <c r="G9" i="11"/>
  <c r="H9" i="11"/>
  <c r="I9" i="11"/>
  <c r="J9" i="11"/>
  <c r="K9" i="11"/>
  <c r="L9" i="11"/>
  <c r="M9" i="11"/>
  <c r="N9" i="11"/>
  <c r="F10" i="11"/>
  <c r="G10" i="11"/>
  <c r="H10" i="11"/>
  <c r="I10" i="11"/>
  <c r="J10" i="11"/>
  <c r="K10" i="11"/>
  <c r="L10" i="11"/>
  <c r="M10" i="11"/>
  <c r="N10" i="11"/>
  <c r="F11" i="11"/>
  <c r="G11" i="11"/>
  <c r="H11" i="11"/>
  <c r="I11" i="11"/>
  <c r="J11" i="11"/>
  <c r="K11" i="11"/>
  <c r="L11" i="11"/>
  <c r="M11" i="11"/>
  <c r="N11" i="11"/>
  <c r="I33" i="15"/>
  <c r="J33" i="15"/>
  <c r="K33" i="15"/>
  <c r="I37" i="15"/>
  <c r="J37" i="15"/>
  <c r="K37" i="15"/>
  <c r="I38" i="15"/>
  <c r="J38" i="15"/>
  <c r="I39" i="15"/>
  <c r="J39" i="15"/>
  <c r="I40" i="15"/>
  <c r="J40" i="15"/>
  <c r="I41" i="15"/>
  <c r="J41" i="15"/>
  <c r="I42" i="15"/>
  <c r="J42" i="15"/>
  <c r="I43" i="15"/>
  <c r="J43" i="15"/>
  <c r="I44" i="15"/>
  <c r="J44" i="15"/>
  <c r="I45" i="15"/>
  <c r="J45" i="15"/>
  <c r="I46" i="15"/>
  <c r="J46" i="15"/>
  <c r="E11" i="14" l="1"/>
  <c r="E11" i="11"/>
  <c r="N1" i="7"/>
  <c r="M1" i="7"/>
  <c r="L1" i="7"/>
  <c r="K1" i="7"/>
  <c r="J1" i="7"/>
  <c r="I1" i="7"/>
  <c r="H1" i="7"/>
  <c r="G1" i="7"/>
  <c r="F1" i="7"/>
  <c r="E1" i="7"/>
  <c r="D1" i="7"/>
  <c r="C1" i="7"/>
  <c r="D1" i="22"/>
  <c r="E1" i="22"/>
  <c r="F1" i="22"/>
  <c r="G1" i="22"/>
  <c r="H1" i="22"/>
  <c r="I1" i="22"/>
  <c r="J1" i="22"/>
  <c r="K1" i="22"/>
  <c r="L1" i="22"/>
  <c r="M1" i="22"/>
  <c r="N1" i="22"/>
  <c r="C1" i="22"/>
  <c r="E10" i="11" l="1"/>
  <c r="E9" i="11"/>
  <c r="C11" i="14"/>
  <c r="C12" i="14"/>
  <c r="D9" i="11"/>
  <c r="D10" i="11"/>
  <c r="C11" i="11"/>
  <c r="D11" i="11"/>
  <c r="D11" i="14"/>
  <c r="E12" i="14"/>
  <c r="C10" i="11"/>
  <c r="C9" i="11"/>
  <c r="D12" i="14"/>
  <c r="C14" i="21" l="1"/>
  <c r="D14" i="21"/>
  <c r="E14" i="21"/>
  <c r="E5" i="5"/>
  <c r="B42" i="4" l="1"/>
  <c r="B34" i="6"/>
  <c r="B54" i="12"/>
  <c r="B13" i="7" l="1"/>
  <c r="C17" i="13" l="1"/>
  <c r="C9" i="5" l="1"/>
  <c r="D9" i="5"/>
  <c r="C5" i="5"/>
  <c r="D5" i="5"/>
  <c r="F37" i="15" l="1"/>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Cristian Ebau</author>
  </authors>
  <commentLis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authors>
    <author>Cristian Ebau</author>
  </authors>
  <commentList>
    <comment ref="A3" authorId="0" shapeId="0">
      <text>
        <r>
          <rPr>
            <b/>
            <sz val="9"/>
            <color indexed="81"/>
            <rFont val="Tahoma"/>
            <family val="2"/>
          </rPr>
          <t>Cristian Ebau:</t>
        </r>
        <r>
          <rPr>
            <sz val="9"/>
            <color indexed="81"/>
            <rFont val="Tahoma"/>
            <family val="2"/>
          </rPr>
          <t xml:space="preserve">
this come from the ROP Outturn Daily tab. "Standing Reserve"</t>
        </r>
      </text>
    </comment>
    <comment ref="A4" authorId="0" shapeId="0">
      <text>
        <r>
          <rPr>
            <b/>
            <sz val="9"/>
            <color indexed="81"/>
            <rFont val="Tahoma"/>
            <family val="2"/>
          </rPr>
          <t>Cristian Ebau:</t>
        </r>
        <r>
          <rPr>
            <sz val="9"/>
            <color indexed="81"/>
            <rFont val="Tahoma"/>
            <family val="2"/>
          </rPr>
          <t xml:space="preserve">
also these AS figure are in the ROP</t>
        </r>
      </text>
    </comment>
    <comment ref="A13" authorId="0" shapeId="0">
      <text>
        <r>
          <rPr>
            <b/>
            <sz val="9"/>
            <color indexed="81"/>
            <rFont val="Tahoma"/>
            <family val="2"/>
          </rPr>
          <t>Cristian Ebau:</t>
        </r>
        <r>
          <rPr>
            <sz val="9"/>
            <color indexed="81"/>
            <rFont val="Tahoma"/>
            <family val="2"/>
          </rPr>
          <t xml:space="preserve">
These data come from the </t>
        </r>
        <r>
          <rPr>
            <b/>
            <sz val="9"/>
            <color indexed="81"/>
            <rFont val="Tahoma"/>
            <family val="2"/>
          </rPr>
          <t xml:space="preserve">MBSS AS Volumes </t>
        </r>
        <r>
          <rPr>
            <sz val="9"/>
            <color indexed="81"/>
            <rFont val="Tahoma"/>
            <family val="2"/>
          </rPr>
          <t xml:space="preserve">tab at the begging of this spreadsheet
</t>
        </r>
      </text>
    </comment>
  </commentList>
</comments>
</file>

<file path=xl/sharedStrings.xml><?xml version="1.0" encoding="utf-8"?>
<sst xmlns="http://schemas.openxmlformats.org/spreadsheetml/2006/main" count="365" uniqueCount="194">
  <si>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</si>
  <si>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</si>
  <si>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</si>
  <si>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</si>
  <si>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</si>
  <si>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</si>
  <si>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</si>
  <si>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</si>
  <si>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</si>
  <si>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</si>
  <si>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</si>
  <si>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</si>
  <si>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</si>
  <si>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</si>
  <si>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</si>
  <si>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</si>
  <si>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</si>
  <si>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</si>
  <si>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</si>
  <si>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</si>
  <si>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</si>
  <si>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</si>
  <si>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</si>
  <si>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</si>
  <si>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</si>
  <si>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</si>
  <si>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</si>
  <si>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</si>
  <si>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</si>
  <si>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</si>
  <si>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</si>
  <si>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</si>
  <si>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</si>
  <si>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</si>
  <si>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</si>
  <si>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</si>
  <si>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</si>
  <si>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</si>
  <si>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</si>
  <si>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</si>
  <si>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</si>
  <si>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</si>
  <si>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</si>
  <si>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</si>
  <si>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</si>
  <si>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</si>
  <si>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</si>
  <si>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</si>
  <si>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</si>
  <si>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</si>
  <si>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</si>
  <si>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</si>
  <si>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</si>
  <si>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</si>
  <si>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</si>
  <si>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</si>
  <si>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</si>
  <si>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</si>
  <si>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</si>
  <si>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</si>
  <si>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</si>
  <si>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</si>
  <si>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</si>
  <si>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</si>
  <si>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</si>
  <si>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</si>
  <si>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</si>
  <si>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</si>
  <si>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</si>
  <si>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</si>
  <si>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</si>
  <si>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</si>
  <si>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</si>
  <si>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</si>
  <si>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</si>
  <si>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</si>
  <si>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</si>
  <si>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</si>
  <si>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</si>
  <si>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</si>
  <si>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</si>
  <si>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</si>
  <si>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</si>
  <si>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</si>
  <si>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</si>
  <si>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</si>
  <si>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</si>
  <si>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</si>
  <si>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</si>
  <si>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</si>
  <si>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</si>
  <si>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</si>
  <si>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</si>
  <si>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</si>
  <si>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</si>
  <si>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</si>
  <si>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</si>
  <si>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</si>
  <si>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</si>
  <si>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</si>
  <si>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</si>
  <si>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</si>
  <si>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</si>
  <si>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</si>
  <si>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</si>
  <si>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</si>
  <si>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</si>
  <si>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</si>
  <si>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</si>
  <si>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</si>
  <si>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</si>
  <si>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</si>
  <si>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</si>
  <si>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</si>
  <si>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</si>
  <si>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</si>
  <si>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</si>
  <si>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</si>
  <si>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</si>
  <si>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</si>
  <si>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</si>
  <si>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</si>
  <si>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</si>
  <si>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</si>
  <si>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</si>
  <si>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</si>
  <si>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</si>
  <si>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</si>
  <si>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</si>
  <si>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</si>
  <si>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</si>
  <si>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</si>
  <si>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</si>
  <si>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</si>
  <si>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</si>
  <si>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</si>
  <si>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</si>
  <si>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</si>
  <si>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</si>
  <si>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</si>
  <si>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</si>
  <si>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</si>
  <si>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</si>
  <si>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</si>
  <si>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</si>
  <si>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</si>
  <si>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</si>
  <si>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</si>
  <si>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</si>
  <si>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</si>
  <si>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</si>
  <si>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</si>
  <si>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</si>
  <si>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Sell query</t>
  </si>
  <si>
    <t>select sum(fe_total_cost), sum(qabx) from vw_baar_fe
where sett_date between '1-may-18' and '31-may-18'
and bmu_id like '%.LL%'
and qabx &lt; 0</t>
  </si>
  <si>
    <t>Other Reserve</t>
  </si>
  <si>
    <t>Non Delivery</t>
  </si>
  <si>
    <t>Negative Reserve</t>
  </si>
  <si>
    <t>Total BM</t>
  </si>
  <si>
    <t>Reconcilliation</t>
  </si>
  <si>
    <t>BM - Operating Reserve</t>
  </si>
  <si>
    <t>BM - Fast Reserve</t>
  </si>
  <si>
    <t>select sum(fe_total_cost), sum(qaox) from vw_baar_fe 
where sett_date between '1-may-18' and '31-may-18'
and ((bmu_id like '%.LL%' and qaox &gt; 0)
or (bmu_id like '%.LL%' and qaox = 0 and qabx = 0))</t>
  </si>
  <si>
    <t>Buy Query</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</si>
  <si>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</si>
  <si>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</si>
  <si>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</si>
  <si>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</si>
  <si>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</si>
  <si>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</si>
  <si>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</si>
  <si>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</si>
  <si>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</si>
  <si>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</si>
  <si>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</si>
  <si>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</si>
  <si>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</si>
  <si>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</si>
  <si>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</si>
  <si>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</si>
  <si>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</si>
  <si>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</si>
  <si>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</si>
  <si>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</si>
  <si>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</si>
  <si>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</si>
  <si>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</si>
  <si>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</si>
  <si>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</si>
  <si>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</si>
  <si>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</si>
  <si>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</si>
  <si>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</si>
  <si>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Balancing Cost Dec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</si>
</sst>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 numFmtId="172" formatCode="mmmm\ yyyy"/>
  </numFmts>
  <fonts count="62"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75">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1"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72" fontId="0" fillId="0" borderId="0" xfId="0" applyNumberFormat="1"/>
    <xf numFmtId="0" fontId="61" fillId="0" borderId="0" xfId="0" applyFont="1" applyFill="1"/>
    <xf numFmtId="1" fontId="0" fillId="0" borderId="1" xfId="0" applyNumberFormat="1" applyFill="1" applyBorder="1"/>
    <xf numFmtId="14" fontId="0" fillId="0" borderId="0" xfId="0" applyNumberFormat="1" applyFill="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42.478091693777948</c:v>
                </c:pt>
                <c:pt idx="1">
                  <c:v>14.363085387572609</c:v>
                </c:pt>
                <c:pt idx="2">
                  <c:v>42.997523085963294</c:v>
                </c:pt>
                <c:pt idx="3">
                  <c:v>8.972262664929001E-2</c:v>
                </c:pt>
                <c:pt idx="4">
                  <c:v>-0.84194946799983672</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4.4042297199995897</c:v>
                </c:pt>
                <c:pt idx="1">
                  <c:v>4.5059536599998227</c:v>
                </c:pt>
                <c:pt idx="2">
                  <c:v>4.6833553391897533</c:v>
                </c:pt>
                <c:pt idx="3">
                  <c:v>5.4015874999999998</c:v>
                </c:pt>
                <c:pt idx="4">
                  <c:v>5.785020836548</c:v>
                </c:pt>
                <c:pt idx="5">
                  <c:v>5.5076544079760197</c:v>
                </c:pt>
                <c:pt idx="6">
                  <c:v>5.865991108844538</c:v>
                </c:pt>
                <c:pt idx="7">
                  <c:v>5.0599623672465039</c:v>
                </c:pt>
                <c:pt idx="8">
                  <c:v>5.1540168427444577</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4.1212151500000003</c:v>
                </c:pt>
                <c:pt idx="5">
                  <c:v>3.4428373200000006</c:v>
                </c:pt>
                <c:pt idx="6">
                  <c:v>2.9782405600000001</c:v>
                </c:pt>
                <c:pt idx="7">
                  <c:v>3.0308739499999993</c:v>
                </c:pt>
                <c:pt idx="8">
                  <c:v>2.9825874399999992</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1.2587527000000001</c:v>
                </c:pt>
                <c:pt idx="6">
                  <c:v>1.3488670379999992</c:v>
                </c:pt>
                <c:pt idx="7">
                  <c:v>0.7960870299999997</c:v>
                </c:pt>
                <c:pt idx="8">
                  <c:v>1.0624975800000003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DSR!$K$9:$K$12</c:f>
              <c:numCache>
                <c:formatCode>0.00</c:formatCode>
                <c:ptCount val="4"/>
                <c:pt idx="0">
                  <c:v>9.1991018627444578</c:v>
                </c:pt>
                <c:pt idx="1">
                  <c:v>32.853081184016879</c:v>
                </c:pt>
                <c:pt idx="2">
                  <c:v>0.81834482603306502</c:v>
                </c:pt>
                <c:pt idx="3">
                  <c:v>0.11042810981818177</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8.4057459000000001E-2</c:v>
                </c:pt>
                <c:pt idx="6">
                  <c:v>0.59301750799999997</c:v>
                </c:pt>
                <c:pt idx="7">
                  <c:v>0.31120034799999996</c:v>
                </c:pt>
                <c:pt idx="8">
                  <c:v>7.9756268000000005E-2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pt idx="6">
                  <c:v>0</c:v>
                </c:pt>
                <c:pt idx="7">
                  <c:v>0</c:v>
                </c:pt>
                <c:pt idx="8">
                  <c:v>-1.2437372516500001E-3</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pt idx="6">
                  <c:v>3.8075162217030001E-2</c:v>
                </c:pt>
                <c:pt idx="7">
                  <c:v>0</c:v>
                </c:pt>
                <c:pt idx="8">
                  <c:v>1.37594889208E-3</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pt idx="6">
                  <c:v>-6.4135937538640012E-2</c:v>
                </c:pt>
                <c:pt idx="7">
                  <c:v>-0.10472240301543</c:v>
                </c:pt>
                <c:pt idx="8">
                  <c:v>9.2317805811200013E-3</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0.14373863967120878</c:v>
                </c:pt>
                <c:pt idx="4">
                  <c:v>0.44985274183087998</c:v>
                </c:pt>
                <c:pt idx="5">
                  <c:v>-7.4081040849860003E-2</c:v>
                </c:pt>
                <c:pt idx="6">
                  <c:v>0.29709592357303005</c:v>
                </c:pt>
                <c:pt idx="7">
                  <c:v>1.1946140832812902</c:v>
                </c:pt>
                <c:pt idx="8">
                  <c:v>0.67819639211582994</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0.30882812837022006</c:v>
                </c:pt>
                <c:pt idx="3">
                  <c:v>0.11598598406272999</c:v>
                </c:pt>
                <c:pt idx="4">
                  <c:v>0.28531057101899004</c:v>
                </c:pt>
                <c:pt idx="5">
                  <c:v>0.16899638770796996</c:v>
                </c:pt>
                <c:pt idx="6">
                  <c:v>0.28603238082303001</c:v>
                </c:pt>
                <c:pt idx="7">
                  <c:v>0.34497831467312001</c:v>
                </c:pt>
                <c:pt idx="8">
                  <c:v>0.36231888755342995</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pt idx="6">
                  <c:v>0</c:v>
                </c:pt>
                <c:pt idx="7">
                  <c:v>0</c:v>
                </c:pt>
                <c:pt idx="8">
                  <c:v>-1.2437372516500001E-3</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pt idx="6">
                  <c:v>28538.5</c:v>
                </c:pt>
                <c:pt idx="7">
                  <c:v>37815.5</c:v>
                </c:pt>
                <c:pt idx="8">
                  <c:v>9202.5</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13092.5</c:v>
                </c:pt>
                <c:pt idx="3">
                  <c:v>5609</c:v>
                </c:pt>
                <c:pt idx="4">
                  <c:v>13791</c:v>
                </c:pt>
                <c:pt idx="5">
                  <c:v>8258</c:v>
                </c:pt>
                <c:pt idx="6">
                  <c:v>28967.5</c:v>
                </c:pt>
                <c:pt idx="7">
                  <c:v>17078.5</c:v>
                </c:pt>
                <c:pt idx="8">
                  <c:v>21133.5</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402.91199999999998</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pt idx="6">
                  <c:v>142.86500000000001</c:v>
                </c:pt>
                <c:pt idx="7">
                  <c:v>255.38900000000001</c:v>
                </c:pt>
                <c:pt idx="8">
                  <c:v>144.506</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2.50010902</c:v>
                </c:pt>
                <c:pt idx="5">
                  <c:v>2.0030439099999997</c:v>
                </c:pt>
                <c:pt idx="6">
                  <c:v>2.1044759400000004</c:v>
                </c:pt>
                <c:pt idx="7">
                  <c:v>2.6297687899999991</c:v>
                </c:pt>
                <c:pt idx="8">
                  <c:v>2.8860622900000004</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2.5730426700000004</c:v>
                </c:pt>
                <c:pt idx="5">
                  <c:v>2.3335900300000008</c:v>
                </c:pt>
                <c:pt idx="6">
                  <c:v>2.2556597200000001</c:v>
                </c:pt>
                <c:pt idx="7">
                  <c:v>2.4668445199999995</c:v>
                </c:pt>
                <c:pt idx="8">
                  <c:v>2.5003993399999991</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1.5481724799999999</c:v>
                </c:pt>
                <c:pt idx="5">
                  <c:v>1.1092472899999999</c:v>
                </c:pt>
                <c:pt idx="6">
                  <c:v>0.72258084</c:v>
                </c:pt>
                <c:pt idx="7">
                  <c:v>0.56402942999999994</c:v>
                </c:pt>
                <c:pt idx="8">
                  <c:v>0.48218810000000001</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formatCode="_-* #,##0_-;\-* #,##0_-;_-* &quot;-&quot;??_-;_-@_-">
                  <c:v>33517.139000000003</c:v>
                </c:pt>
                <c:pt idx="6" formatCode="_-* #,##0_-;\-* #,##0_-;_-* &quot;-&quot;??_-;_-@_-">
                  <c:v>21720.93</c:v>
                </c:pt>
                <c:pt idx="7">
                  <c:v>19648.59</c:v>
                </c:pt>
                <c:pt idx="8">
                  <c:v>18769.13</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pt idx="6" formatCode="_-* #,##0_-;\-* #,##0_-;_-* &quot;-&quot;??_-;_-@_-">
                  <c:v>5893.7420000000002</c:v>
                </c:pt>
                <c:pt idx="7" formatCode="_-* #,##0_-;\-* #,##0_-;_-* &quot;-&quot;??_-;_-@_-">
                  <c:v>1997.2919999999999</c:v>
                </c:pt>
                <c:pt idx="8" formatCode="_-* #,##0_-;\-* #,##0_-;_-* &quot;-&quot;??_-;_-@_-">
                  <c:v>1741.749</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pt idx="6">
                  <c:v>0.1157812799999999</c:v>
                </c:pt>
                <c:pt idx="7">
                  <c:v>0.11204639999999991</c:v>
                </c:pt>
                <c:pt idx="8">
                  <c:v>0.1157812799999999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pt idx="6">
                  <c:v>1.6657834127999992E-2</c:v>
                </c:pt>
                <c:pt idx="7">
                  <c:v>1.6120484639999991E-2</c:v>
                </c:pt>
                <c:pt idx="8">
                  <c:v>1.6657834127999992E-2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pt idx="6">
                  <c:v>0.13619388999999998</c:v>
                </c:pt>
                <c:pt idx="7">
                  <c:v>5.2510000000000005E-3</c:v>
                </c:pt>
                <c:pt idx="8">
                  <c:v>3.8535929999999996E-2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0.64882500000033183</c:v>
                </c:pt>
                <c:pt idx="4">
                  <c:v>0</c:v>
                </c:pt>
                <c:pt idx="5">
                  <c:v>1.0024999999999999E-2</c:v>
                </c:pt>
                <c:pt idx="6">
                  <c:v>0</c:v>
                </c:pt>
                <c:pt idx="7">
                  <c:v>0</c:v>
                </c:pt>
                <c:pt idx="8">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0.52962467000000002</c:v>
                </c:pt>
                <c:pt idx="2">
                  <c:v>0.26568619049932479</c:v>
                </c:pt>
                <c:pt idx="3">
                  <c:v>0</c:v>
                </c:pt>
                <c:pt idx="4">
                  <c:v>0.11505566</c:v>
                </c:pt>
                <c:pt idx="5">
                  <c:v>1.2462423194999999</c:v>
                </c:pt>
                <c:pt idx="6">
                  <c:v>12.963464959999994</c:v>
                </c:pt>
                <c:pt idx="7">
                  <c:v>13.167445459999998</c:v>
                </c:pt>
                <c:pt idx="8">
                  <c:v>7.5882293750000018</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pt idx="8">
                  <c:v>-2.3268953749999999</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3.2613387351135636</c:v>
                </c:pt>
                <c:pt idx="3">
                  <c:v>4.6473166482081094</c:v>
                </c:pt>
                <c:pt idx="4">
                  <c:v>4.4808706754416416</c:v>
                </c:pt>
                <c:pt idx="5">
                  <c:v>5.3981287221922036</c:v>
                </c:pt>
                <c:pt idx="6">
                  <c:v>8.0218330313054267</c:v>
                </c:pt>
                <c:pt idx="7">
                  <c:v>8.5404799972147831</c:v>
                </c:pt>
                <c:pt idx="8">
                  <c:v>8.1588322971847589</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6.8112932936347512</c:v>
                </c:pt>
                <c:pt idx="5">
                  <c:v>5.770652496480281</c:v>
                </c:pt>
                <c:pt idx="6">
                  <c:v>5.3681677395560392</c:v>
                </c:pt>
                <c:pt idx="7">
                  <c:v>5.8390075601571292</c:v>
                </c:pt>
                <c:pt idx="8">
                  <c:v>6.0006382395026083</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25.147117179434968</c:v>
                </c:pt>
                <c:pt idx="1">
                  <c:v>24.81700538011329</c:v>
                </c:pt>
                <c:pt idx="2">
                  <c:v>50.121358049295651</c:v>
                </c:pt>
                <c:pt idx="3">
                  <c:v>39.662724137068579</c:v>
                </c:pt>
                <c:pt idx="4">
                  <c:v>35.337436677764018</c:v>
                </c:pt>
                <c:pt idx="5">
                  <c:v>101.50288070091257</c:v>
                </c:pt>
                <c:pt idx="6">
                  <c:v>103.99179821795312</c:v>
                </c:pt>
                <c:pt idx="7">
                  <c:v>62.664407290090573</c:v>
                </c:pt>
                <c:pt idx="8">
                  <c:v>52.853341318557135</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0.56368347816138997</c:v>
                </c:pt>
                <c:pt idx="6">
                  <c:v>0.21194266466229006</c:v>
                </c:pt>
                <c:pt idx="7">
                  <c:v>0.36941372710846004</c:v>
                </c:pt>
                <c:pt idx="8">
                  <c:v>0.38934183810876999</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7.5555761754611996</c:v>
                </c:pt>
                <c:pt idx="4">
                  <c:v>8.2258662224260313</c:v>
                </c:pt>
                <c:pt idx="5">
                  <c:v>7.63070925443302</c:v>
                </c:pt>
                <c:pt idx="6">
                  <c:v>8.4572272865676688</c:v>
                </c:pt>
                <c:pt idx="7">
                  <c:v>7.0317832880604012</c:v>
                </c:pt>
                <c:pt idx="8">
                  <c:v>7.4545247392818199</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11.014856772242428</c:v>
                </c:pt>
                <c:pt idx="1">
                  <c:v>12.212296822909959</c:v>
                </c:pt>
                <c:pt idx="2">
                  <c:v>11.460436606144015</c:v>
                </c:pt>
                <c:pt idx="3">
                  <c:v>10.538977471562839</c:v>
                </c:pt>
                <c:pt idx="4">
                  <c:v>10.758070480843038</c:v>
                </c:pt>
                <c:pt idx="5">
                  <c:v>11.387977960617519</c:v>
                </c:pt>
                <c:pt idx="6">
                  <c:v>10.511618202536427</c:v>
                </c:pt>
                <c:pt idx="7">
                  <c:v>12.005627276457904</c:v>
                </c:pt>
                <c:pt idx="8">
                  <c:v>11.74951122518036</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1.1452381</c:v>
                </c:pt>
                <c:pt idx="5">
                  <c:v>1.0551749699999997</c:v>
                </c:pt>
                <c:pt idx="6">
                  <c:v>1.3449438199999999</c:v>
                </c:pt>
                <c:pt idx="7">
                  <c:v>0.83572457999999994</c:v>
                </c:pt>
                <c:pt idx="8">
                  <c:v>1.5184249500000007</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6.5154442003902018</c:v>
                </c:pt>
                <c:pt idx="1">
                  <c:v>7.1206280020250006</c:v>
                </c:pt>
                <c:pt idx="2">
                  <c:v>7.406972999999998</c:v>
                </c:pt>
                <c:pt idx="3">
                  <c:v>6.604705759999999</c:v>
                </c:pt>
                <c:pt idx="4">
                  <c:v>6.7524150476666716</c:v>
                </c:pt>
                <c:pt idx="5">
                  <c:v>6.1468331719097309</c:v>
                </c:pt>
                <c:pt idx="6">
                  <c:v>7.0083610500000013</c:v>
                </c:pt>
                <c:pt idx="7">
                  <c:v>6.6927903083870959</c:v>
                </c:pt>
                <c:pt idx="8">
                  <c:v>7.6282096248888855</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3.656939288901651</c:v>
                </c:pt>
                <c:pt idx="1">
                  <c:v>3.6955869048641357</c:v>
                </c:pt>
                <c:pt idx="2">
                  <c:v>4.5297972349643105</c:v>
                </c:pt>
                <c:pt idx="3">
                  <c:v>3.3394987971568697</c:v>
                </c:pt>
                <c:pt idx="4">
                  <c:v>4.0105507897826582</c:v>
                </c:pt>
                <c:pt idx="5">
                  <c:v>4.6531123694123435</c:v>
                </c:pt>
                <c:pt idx="6">
                  <c:v>5.1518568956750075</c:v>
                </c:pt>
                <c:pt idx="7">
                  <c:v>3.4849282100000014</c:v>
                </c:pt>
                <c:pt idx="8">
                  <c:v>3.8464555499999991</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1.5129234215315355</c:v>
                </c:pt>
                <c:pt idx="1">
                  <c:v>1.1703917539285111</c:v>
                </c:pt>
                <c:pt idx="2">
                  <c:v>1.2946453863802705</c:v>
                </c:pt>
                <c:pt idx="3">
                  <c:v>1.3232580391416002</c:v>
                </c:pt>
                <c:pt idx="4">
                  <c:v>2.1433361874786194</c:v>
                </c:pt>
                <c:pt idx="5">
                  <c:v>1.4908465618651365</c:v>
                </c:pt>
                <c:pt idx="6">
                  <c:v>0.61245801542684108</c:v>
                </c:pt>
                <c:pt idx="7">
                  <c:v>1.2198745843093237</c:v>
                </c:pt>
                <c:pt idx="8">
                  <c:v>1.7975218149082648</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Constraints!$J$12:$J$19</c:f>
              <c:numCache>
                <c:formatCode>0.00</c:formatCode>
                <c:ptCount val="8"/>
                <c:pt idx="0">
                  <c:v>28.488639197803106</c:v>
                </c:pt>
                <c:pt idx="1">
                  <c:v>7.0373685052926831</c:v>
                </c:pt>
                <c:pt idx="2">
                  <c:v>0.72010898818313507</c:v>
                </c:pt>
                <c:pt idx="3">
                  <c:v>0.70597194760201831</c:v>
                </c:pt>
                <c:pt idx="4">
                  <c:v>1.8368701193293804</c:v>
                </c:pt>
                <c:pt idx="5">
                  <c:v>10.57458533924018</c:v>
                </c:pt>
                <c:pt idx="6">
                  <c:v>0</c:v>
                </c:pt>
                <c:pt idx="7" formatCode="0.000">
                  <c:v>13.300863344640002</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pt idx="8">
                  <c:v>64556.965999999986</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20584</c:v>
                </c:pt>
                <c:pt idx="1">
                  <c:v>70647.5</c:v>
                </c:pt>
                <c:pt idx="2">
                  <c:v>108480</c:v>
                </c:pt>
                <c:pt idx="3">
                  <c:v>100644.5</c:v>
                </c:pt>
                <c:pt idx="4">
                  <c:v>98325</c:v>
                </c:pt>
                <c:pt idx="5">
                  <c:v>144325.5</c:v>
                </c:pt>
                <c:pt idx="6">
                  <c:v>111349</c:v>
                </c:pt>
                <c:pt idx="7">
                  <c:v>94125</c:v>
                </c:pt>
                <c:pt idx="8">
                  <c:v>66899</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0.31470858568920773</c:v>
                </c:pt>
                <c:pt idx="1">
                  <c:v>0.60466419649893155</c:v>
                </c:pt>
                <c:pt idx="2">
                  <c:v>0.32690441395582559</c:v>
                </c:pt>
                <c:pt idx="3">
                  <c:v>0.1975358526362315</c:v>
                </c:pt>
                <c:pt idx="4">
                  <c:v>0.45879228378367343</c:v>
                </c:pt>
                <c:pt idx="5">
                  <c:v>1.280998874368249</c:v>
                </c:pt>
                <c:pt idx="6">
                  <c:v>1.1279415520579283</c:v>
                </c:pt>
                <c:pt idx="7">
                  <c:v>0.72010898818313507</c:v>
                </c:pt>
                <c:pt idx="8">
                  <c:v>0.58234207871247157</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1.2196936538609389</c:v>
                </c:pt>
                <c:pt idx="2">
                  <c:v>2.4399733948214237</c:v>
                </c:pt>
                <c:pt idx="3">
                  <c:v>1.92485955170024</c:v>
                </c:pt>
                <c:pt idx="4">
                  <c:v>1.2316071521242369</c:v>
                </c:pt>
                <c:pt idx="5">
                  <c:v>0.98382695854586721</c:v>
                </c:pt>
                <c:pt idx="6">
                  <c:v>0.47311245503181182</c:v>
                </c:pt>
                <c:pt idx="7">
                  <c:v>0.70597194760201831</c:v>
                </c:pt>
                <c:pt idx="8">
                  <c:v>0.43333512147850745</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pt idx="8">
                  <c:v>59003.105999999992</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101715</c:v>
                </c:pt>
                <c:pt idx="1">
                  <c:v>215551</c:v>
                </c:pt>
                <c:pt idx="2">
                  <c:v>194531.5</c:v>
                </c:pt>
                <c:pt idx="3">
                  <c:v>226187</c:v>
                </c:pt>
                <c:pt idx="4">
                  <c:v>273122</c:v>
                </c:pt>
                <c:pt idx="5">
                  <c:v>307416</c:v>
                </c:pt>
                <c:pt idx="6">
                  <c:v>256073.5</c:v>
                </c:pt>
                <c:pt idx="7">
                  <c:v>198000.36</c:v>
                </c:pt>
                <c:pt idx="8">
                  <c:v>182049.5</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1.0851920917104938</c:v>
                </c:pt>
                <c:pt idx="1">
                  <c:v>1.3701335011483977</c:v>
                </c:pt>
                <c:pt idx="2">
                  <c:v>0.2358635740710161</c:v>
                </c:pt>
                <c:pt idx="3">
                  <c:v>0.90942012870821709</c:v>
                </c:pt>
                <c:pt idx="4">
                  <c:v>0.92520921461560768</c:v>
                </c:pt>
                <c:pt idx="5">
                  <c:v>1.2516626992186208</c:v>
                </c:pt>
                <c:pt idx="6">
                  <c:v>3.1045127245746698</c:v>
                </c:pt>
                <c:pt idx="7">
                  <c:v>1.8368701193293804</c:v>
                </c:pt>
                <c:pt idx="8">
                  <c:v>2.3621830842596809</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3.4524590909807986</c:v>
                </c:pt>
                <c:pt idx="1">
                  <c:v>8.471214370071797</c:v>
                </c:pt>
                <c:pt idx="2">
                  <c:v>9.8777136708981423</c:v>
                </c:pt>
                <c:pt idx="3">
                  <c:v>11.214917560211351</c:v>
                </c:pt>
                <c:pt idx="4">
                  <c:v>12.783727387300374</c:v>
                </c:pt>
                <c:pt idx="5">
                  <c:v>15.666000342576085</c:v>
                </c:pt>
                <c:pt idx="6">
                  <c:v>13.268792841285613</c:v>
                </c:pt>
                <c:pt idx="7">
                  <c:v>10.57458533924018</c:v>
                </c:pt>
                <c:pt idx="8">
                  <c:v>9.9953223805551534</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pt idx="8">
                  <c:v>315936.42100000009</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pt idx="8">
                  <c:v>129143.40000000001</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17.319323160844689</c:v>
                </c:pt>
                <c:pt idx="1">
                  <c:v>11.610683864340389</c:v>
                </c:pt>
                <c:pt idx="2">
                  <c:v>31.110988908931542</c:v>
                </c:pt>
                <c:pt idx="3">
                  <c:v>22.02485966443594</c:v>
                </c:pt>
                <c:pt idx="4">
                  <c:v>18.852824506429982</c:v>
                </c:pt>
                <c:pt idx="5">
                  <c:v>77.827324562371018</c:v>
                </c:pt>
                <c:pt idx="6">
                  <c:v>68.934624386070453</c:v>
                </c:pt>
                <c:pt idx="7">
                  <c:v>28.488639197803106</c:v>
                </c:pt>
                <c:pt idx="8">
                  <c:v>29.172236245365617</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3.4350663334674834</c:v>
                </c:pt>
                <c:pt idx="3">
                  <c:v>2.686199714198708</c:v>
                </c:pt>
                <c:pt idx="4">
                  <c:v>0.90170147966429182</c:v>
                </c:pt>
                <c:pt idx="5">
                  <c:v>3.5886769644330978</c:v>
                </c:pt>
                <c:pt idx="6">
                  <c:v>3.9003136476167803</c:v>
                </c:pt>
                <c:pt idx="7">
                  <c:v>7.0373685052926831</c:v>
                </c:pt>
                <c:pt idx="8">
                  <c:v>2.5487181390577658</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0.10927516401613001</c:v>
                </c:pt>
                <c:pt idx="6">
                  <c:v>1.520019462376E-2</c:v>
                </c:pt>
                <c:pt idx="7">
                  <c:v>7.9467297657799998E-3</c:v>
                </c:pt>
                <c:pt idx="8">
                  <c:v>0.34519447781195006</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pt idx="6">
                  <c:v>0</c:v>
                </c:pt>
                <c:pt idx="7">
                  <c:v>0</c:v>
                </c:pt>
                <c:pt idx="8">
                  <c:v>6.023664277399999E-4</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-7200</c:v>
                </c:pt>
                <c:pt idx="6">
                  <c:v>-9323.5</c:v>
                </c:pt>
                <c:pt idx="7">
                  <c:v>-2600</c:v>
                </c:pt>
                <c:pt idx="8">
                  <c:v>-11056</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pt idx="6">
                  <c:v>0</c:v>
                </c:pt>
                <c:pt idx="7">
                  <c:v>0</c:v>
                </c:pt>
                <c:pt idx="8">
                  <c:v>-196.017</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pt idx="6" formatCode="_-* #,##0_-;\-* #,##0_-;_-* &quot;-&quot;??_-;_-@_-">
                  <c:v>65100</c:v>
                </c:pt>
                <c:pt idx="7" formatCode="_-* #,##0_-;\-* #,##0_-;_-* &quot;-&quot;??_-;_-@_-">
                  <c:v>0</c:v>
                </c:pt>
                <c:pt idx="8"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121800</c:v>
                </c:pt>
                <c:pt idx="6" formatCode="_-* #,##0_-;\-* #,##0_-;_-* &quot;-&quot;??_-;_-@_-">
                  <c:v>94140</c:v>
                </c:pt>
                <c:pt idx="7" formatCode="_-* #,##0_-;\-* #,##0_-;_-* &quot;-&quot;??_-;_-@_-">
                  <c:v>142780</c:v>
                </c:pt>
                <c:pt idx="8" formatCode="_-* #,##0_-;\-* #,##0_-;_-* &quot;-&quot;??_-;_-@_-">
                  <c:v>146650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pt idx="6" formatCode="_-* #,##0_-;\-* #,##0_-;_-* &quot;-&quot;??_-;_-@_-">
                  <c:v>224153.54</c:v>
                </c:pt>
                <c:pt idx="7" formatCode="_-* #,##0_-;\-* #,##0_-;_-* &quot;-&quot;??_-;_-@_-">
                  <c:v>172819.75</c:v>
                </c:pt>
                <c:pt idx="8" formatCode="_-* #,##0_-;\-* #,##0_-;_-* &quot;-&quot;??_-;_-@_-">
                  <c:v>190132.75</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6.0019632400000003</c:v>
                </c:pt>
                <c:pt idx="5">
                  <c:v>4.9791666400000008</c:v>
                </c:pt>
                <c:pt idx="6">
                  <c:v>5.6341274499999985</c:v>
                </c:pt>
                <c:pt idx="7">
                  <c:v>4.3753233299999996</c:v>
                </c:pt>
                <c:pt idx="8">
                  <c:v>4.7740882900000017</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pt idx="6">
                  <c:v>1.0062078000000006E-2</c:v>
                </c:pt>
                <c:pt idx="7">
                  <c:v>6.0549999999999958E-2</c:v>
                </c:pt>
                <c:pt idx="8">
                  <c:v>0.10903065000000003</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pt idx="6">
                  <c:v>0.66055509999999962</c:v>
                </c:pt>
                <c:pt idx="7">
                  <c:v>0.7355370299999997</c:v>
                </c:pt>
                <c:pt idx="8">
                  <c:v>0.95346693000000027</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0.51433000000000018</c:v>
                </c:pt>
                <c:pt idx="4">
                  <c:v>0.51384000000000019</c:v>
                </c:pt>
                <c:pt idx="5">
                  <c:v>0.40416299999999977</c:v>
                </c:pt>
                <c:pt idx="6">
                  <c:v>0.51541000000000026</c:v>
                </c:pt>
                <c:pt idx="7">
                  <c:v>0.69996600000000009</c:v>
                </c:pt>
                <c:pt idx="8">
                  <c:v>0.72416549999999991</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0.47375700000000004</c:v>
                </c:pt>
                <c:pt idx="6">
                  <c:v>0.38680249999999977</c:v>
                </c:pt>
                <c:pt idx="7">
                  <c:v>0</c:v>
                </c:pt>
                <c:pt idx="8">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0.24158857000000003</c:v>
                </c:pt>
                <c:pt idx="6">
                  <c:v>0.29144735999999988</c:v>
                </c:pt>
                <c:pt idx="7">
                  <c:v>0</c:v>
                </c:pt>
                <c:pt idx="8">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pt idx="6">
                  <c:v>1.3846211899999998</c:v>
                </c:pt>
                <c:pt idx="7">
                  <c:v>1.5946234799999999</c:v>
                </c:pt>
                <c:pt idx="8">
                  <c:v>1.7856963099999998</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pt idx="6">
                  <c:v>1.2082399999999995E-3</c:v>
                </c:pt>
                <c:pt idx="7">
                  <c:v>3.2543299999999989E-3</c:v>
                </c:pt>
                <c:pt idx="8">
                  <c:v>2.0319099999999988E-3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pt idx="6">
                  <c:v>-0.23228614999999994</c:v>
                </c:pt>
                <c:pt idx="7">
                  <c:v>-0.19187874000000005</c:v>
                </c:pt>
                <c:pt idx="8">
                  <c:v>-6.316862999999999E-2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pt idx="6">
                  <c:v>1.3363650000000001E-2</c:v>
                </c:pt>
                <c:pt idx="7">
                  <c:v>4.0203640000000006E-2</c:v>
                </c:pt>
                <c:pt idx="8">
                  <c:v>1.7506090000000002E-2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4.8476999999999999E-2</c:v>
                </c:pt>
                <c:pt idx="5">
                  <c:v>4.2613999999999999E-2</c:v>
                </c:pt>
                <c:pt idx="6">
                  <c:v>5.0193000000000002E-2</c:v>
                </c:pt>
                <c:pt idx="7">
                  <c:v>9.0417750000000005E-2</c:v>
                </c:pt>
                <c:pt idx="8">
                  <c:v>7.9198170000000012E-2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pt idx="6">
                  <c:v>3.500458E-2</c:v>
                </c:pt>
                <c:pt idx="7">
                  <c:v>3.7499999999999999E-2</c:v>
                </c:pt>
                <c:pt idx="8">
                  <c:v>8.8154800000000005E-2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1.7170810099999994</c:v>
                </c:pt>
                <c:pt idx="6">
                  <c:v>1.7869189299999995</c:v>
                </c:pt>
                <c:pt idx="7">
                  <c:v>1.6404419799999996</c:v>
                </c:pt>
                <c:pt idx="8">
                  <c:v>1.7569671599999996</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0.71205014</c:v>
                </c:pt>
                <c:pt idx="4">
                  <c:v>0.94281759654799902</c:v>
                </c:pt>
                <c:pt idx="5">
                  <c:v>0.6741789279760203</c:v>
                </c:pt>
                <c:pt idx="6">
                  <c:v>0.84062797884453777</c:v>
                </c:pt>
                <c:pt idx="7">
                  <c:v>0.76706152724650467</c:v>
                </c:pt>
                <c:pt idx="8">
                  <c:v>0.68763448274445793</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0.11194775000000007</c:v>
                </c:pt>
                <c:pt idx="4">
                  <c:v>0.11719586999999999</c:v>
                </c:pt>
                <c:pt idx="5">
                  <c:v>0.11870782999999997</c:v>
                </c:pt>
                <c:pt idx="6">
                  <c:v>0.12294295999999991</c:v>
                </c:pt>
                <c:pt idx="7">
                  <c:v>0.10356844000000003</c:v>
                </c:pt>
                <c:pt idx="8">
                  <c:v>7.8293200000000021E-2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3.5310030000000006</c:v>
                </c:pt>
                <c:pt idx="1">
                  <c:v>3.6054420000000014</c:v>
                </c:pt>
                <c:pt idx="2">
                  <c:v>3.6171050000000005</c:v>
                </c:pt>
                <c:pt idx="3">
                  <c:v>1.2472499999999997</c:v>
                </c:pt>
                <c:pt idx="4">
                  <c:v>1.2375</c:v>
                </c:pt>
                <c:pt idx="5">
                  <c:v>1.2049999999999998</c:v>
                </c:pt>
                <c:pt idx="6">
                  <c:v>1.2509999999999999</c:v>
                </c:pt>
                <c:pt idx="7">
                  <c:v>1.5699999999999996</c:v>
                </c:pt>
                <c:pt idx="8">
                  <c:v>1.2384999999999999</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0.5934778599999998</c:v>
                </c:pt>
                <c:pt idx="5">
                  <c:v>0.62054515999999982</c:v>
                </c:pt>
                <c:pt idx="6">
                  <c:v>0.61929453000000012</c:v>
                </c:pt>
                <c:pt idx="7">
                  <c:v>0.78768409999999989</c:v>
                </c:pt>
                <c:pt idx="8">
                  <c:v>0.56855191000000005</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2.9629101000000002</c:v>
                </c:pt>
                <c:pt idx="1">
                  <c:v>3.0650364500000005</c:v>
                </c:pt>
                <c:pt idx="2">
                  <c:v>3.0652745999999995</c:v>
                </c:pt>
                <c:pt idx="3">
                  <c:v>2.9881434000000002</c:v>
                </c:pt>
                <c:pt idx="4">
                  <c:v>2.9540093999999999</c:v>
                </c:pt>
                <c:pt idx="5">
                  <c:v>2.9976866400000004</c:v>
                </c:pt>
                <c:pt idx="6">
                  <c:v>3.1155012400000004</c:v>
                </c:pt>
                <c:pt idx="7">
                  <c:v>2.5488904199999998</c:v>
                </c:pt>
                <c:pt idx="8">
                  <c:v>2.6311219999999995</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pt idx="5">
                  <c:v>-105024.45900000002</c:v>
                </c:pt>
                <c:pt idx="6">
                  <c:v>-99560.491999999998</c:v>
                </c:pt>
                <c:pt idx="7">
                  <c:v>-65426.647000000004</c:v>
                </c:pt>
                <c:pt idx="8">
                  <c:v>-138263.42500000002</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302051.1700000001</c:v>
                </c:pt>
                <c:pt idx="1">
                  <c:v>317985.79100000003</c:v>
                </c:pt>
                <c:pt idx="2">
                  <c:v>424555.21600000001</c:v>
                </c:pt>
                <c:pt idx="3">
                  <c:v>473973.19599999988</c:v>
                </c:pt>
                <c:pt idx="4">
                  <c:v>405985.22899999993</c:v>
                </c:pt>
                <c:pt idx="5">
                  <c:v>750839.2690000002</c:v>
                </c:pt>
                <c:pt idx="6">
                  <c:v>765483.30899999989</c:v>
                </c:pt>
                <c:pt idx="7">
                  <c:v>519181.38099999999</c:v>
                </c:pt>
                <c:pt idx="8">
                  <c:v>563746.76400000008</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408422.34</c:v>
                </c:pt>
                <c:pt idx="1">
                  <c:v>529712.31300000008</c:v>
                </c:pt>
                <c:pt idx="2">
                  <c:v>879228.55299999996</c:v>
                </c:pt>
                <c:pt idx="3">
                  <c:v>685088.44899999979</c:v>
                </c:pt>
                <c:pt idx="4">
                  <c:v>627449.82799999998</c:v>
                </c:pt>
                <c:pt idx="5">
                  <c:v>1332422.3330000003</c:v>
                </c:pt>
                <c:pt idx="6">
                  <c:v>1237083.0350000001</c:v>
                </c:pt>
                <c:pt idx="7">
                  <c:v>879293.66899999999</c:v>
                </c:pt>
                <c:pt idx="8">
                  <c:v>817588.39300000016</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309393.57900000003</c:v>
                </c:pt>
                <c:pt idx="1">
                  <c:v>418683.43200000009</c:v>
                </c:pt>
                <c:pt idx="2">
                  <c:v>773345.46499999997</c:v>
                </c:pt>
                <c:pt idx="3">
                  <c:v>687376.39500000002</c:v>
                </c:pt>
                <c:pt idx="4">
                  <c:v>687639.17999999993</c:v>
                </c:pt>
                <c:pt idx="5">
                  <c:v>1454136.497</c:v>
                </c:pt>
                <c:pt idx="6">
                  <c:v>1271867.0129999998</c:v>
                </c:pt>
                <c:pt idx="7">
                  <c:v>790132.55200000014</c:v>
                </c:pt>
                <c:pt idx="8">
                  <c:v>755671.51599999995</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-27963.464999999997</c:v>
                </c:pt>
                <c:pt idx="4">
                  <c:v>-32375.289000000001</c:v>
                </c:pt>
                <c:pt idx="5">
                  <c:v>-14742.503000000002</c:v>
                </c:pt>
                <c:pt idx="6">
                  <c:v>-19064.267000000003</c:v>
                </c:pt>
                <c:pt idx="7">
                  <c:v>-11526.221</c:v>
                </c:pt>
                <c:pt idx="8">
                  <c:v>-15222.544</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-188477.18400000001</c:v>
                </c:pt>
                <c:pt idx="1">
                  <c:v>-131096.99400000001</c:v>
                </c:pt>
                <c:pt idx="2">
                  <c:v>-35927.225000000006</c:v>
                </c:pt>
                <c:pt idx="3">
                  <c:v>-103508.548</c:v>
                </c:pt>
                <c:pt idx="4">
                  <c:v>-188704.201</c:v>
                </c:pt>
                <c:pt idx="5">
                  <c:v>-122224.143</c:v>
                </c:pt>
                <c:pt idx="6">
                  <c:v>-257919.67199999999</c:v>
                </c:pt>
                <c:pt idx="7">
                  <c:v>-346432.45100000006</c:v>
                </c:pt>
                <c:pt idx="8">
                  <c:v>-327901.55799999996</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Response!$L$37:$AC$37</c:f>
              <c:numCache>
                <c:formatCode>_-* #,##0_-;\-* #,##0_-;_-* "-"??_-;_-@_-</c:formatCode>
                <c:ptCount val="18"/>
                <c:pt idx="0">
                  <c:v>128.37548100000001</c:v>
                </c:pt>
                <c:pt idx="1">
                  <c:v>80.725916999999995</c:v>
                </c:pt>
                <c:pt idx="2">
                  <c:v>274.727754</c:v>
                </c:pt>
                <c:pt idx="3">
                  <c:v>135.02789899999996</c:v>
                </c:pt>
                <c:pt idx="4">
                  <c:v>73.518505999999988</c:v>
                </c:pt>
                <c:pt idx="5">
                  <c:v>292.60773999999998</c:v>
                </c:pt>
                <c:pt idx="6">
                  <c:v>126.99764500000002</c:v>
                </c:pt>
                <c:pt idx="7">
                  <c:v>70.855067999999989</c:v>
                </c:pt>
                <c:pt idx="8">
                  <c:v>305.85833300000002</c:v>
                </c:pt>
                <c:pt idx="9">
                  <c:v>128.649485</c:v>
                </c:pt>
                <c:pt idx="10">
                  <c:v>71.609177000000003</c:v>
                </c:pt>
                <c:pt idx="11">
                  <c:v>307.770398</c:v>
                </c:pt>
                <c:pt idx="12">
                  <c:v>155.84119799999999</c:v>
                </c:pt>
                <c:pt idx="13">
                  <c:v>85.416683000000006</c:v>
                </c:pt>
                <c:pt idx="14">
                  <c:v>353.71760799999998</c:v>
                </c:pt>
                <c:pt idx="15">
                  <c:v>193.77231800000001</c:v>
                </c:pt>
                <c:pt idx="16">
                  <c:v>105.922038</c:v>
                </c:pt>
                <c:pt idx="17">
                  <c:v>364.92244499999998</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Response!$L$38:$AC$38</c:f>
              <c:numCache>
                <c:formatCode>_-* #,##0_-;\-* #,##0_-;_-* "-"??_-;_-@_-</c:formatCode>
                <c:ptCount val="18"/>
                <c:pt idx="0">
                  <c:v>0</c:v>
                </c:pt>
                <c:pt idx="1">
                  <c:v>3.02129</c:v>
                </c:pt>
                <c:pt idx="2">
                  <c:v>0</c:v>
                </c:pt>
                <c:pt idx="3">
                  <c:v>0</c:v>
                </c:pt>
                <c:pt idx="4">
                  <c:v>1.6708599999999998</c:v>
                </c:pt>
                <c:pt idx="5">
                  <c:v>0</c:v>
                </c:pt>
                <c:pt idx="6">
                  <c:v>0</c:v>
                </c:pt>
                <c:pt idx="7">
                  <c:v>1.42984</c:v>
                </c:pt>
                <c:pt idx="8">
                  <c:v>0</c:v>
                </c:pt>
                <c:pt idx="9">
                  <c:v>0</c:v>
                </c:pt>
                <c:pt idx="10">
                  <c:v>1.71698</c:v>
                </c:pt>
                <c:pt idx="11">
                  <c:v>0</c:v>
                </c:pt>
                <c:pt idx="12">
                  <c:v>0</c:v>
                </c:pt>
                <c:pt idx="13">
                  <c:v>3.0764399999999998</c:v>
                </c:pt>
                <c:pt idx="14">
                  <c:v>0</c:v>
                </c:pt>
                <c:pt idx="15">
                  <c:v>0</c:v>
                </c:pt>
                <c:pt idx="16">
                  <c:v>3.0471999999999997</c:v>
                </c:pt>
                <c:pt idx="17">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Response!$L$39:$AC$39</c:f>
              <c:numCache>
                <c:formatCode>_-* #,##0_-;\-* #,##0_-;_-* "-"??_-;_-@_-</c:formatCode>
                <c:ptCount val="18"/>
                <c:pt idx="0">
                  <c:v>27.7683</c:v>
                </c:pt>
                <c:pt idx="1">
                  <c:v>34.379800000000003</c:v>
                </c:pt>
                <c:pt idx="2">
                  <c:v>0</c:v>
                </c:pt>
                <c:pt idx="3">
                  <c:v>35.523300000000006</c:v>
                </c:pt>
                <c:pt idx="4">
                  <c:v>44.088200000000001</c:v>
                </c:pt>
                <c:pt idx="5">
                  <c:v>0</c:v>
                </c:pt>
                <c:pt idx="6">
                  <c:v>15.567299999999999</c:v>
                </c:pt>
                <c:pt idx="7">
                  <c:v>19.273799999999998</c:v>
                </c:pt>
                <c:pt idx="8">
                  <c:v>0</c:v>
                </c:pt>
                <c:pt idx="9">
                  <c:v>4.3239000000000001</c:v>
                </c:pt>
                <c:pt idx="10">
                  <c:v>5.3533999999999997</c:v>
                </c:pt>
                <c:pt idx="11">
                  <c:v>0</c:v>
                </c:pt>
                <c:pt idx="12">
                  <c:v>4.3742999999999999</c:v>
                </c:pt>
                <c:pt idx="13">
                  <c:v>5.4157999999999999</c:v>
                </c:pt>
                <c:pt idx="14">
                  <c:v>0</c:v>
                </c:pt>
                <c:pt idx="15">
                  <c:v>10.409700000000001</c:v>
                </c:pt>
                <c:pt idx="16">
                  <c:v>12.882020000000001</c:v>
                </c:pt>
                <c:pt idx="17">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Response!$L$40:$AC$40</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Response!$L$41:$AC$41</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Response!$L$42:$AC$42</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Response!$L$43:$AC$43</c:f>
              <c:numCache>
                <c:formatCode>_-* #,##0_-;\-* #,##0_-;_-* "-"??_-;_-@_-</c:formatCode>
                <c:ptCount val="18"/>
                <c:pt idx="0">
                  <c:v>0</c:v>
                </c:pt>
                <c:pt idx="1">
                  <c:v>114.38388892087407</c:v>
                </c:pt>
                <c:pt idx="2">
                  <c:v>0.08</c:v>
                </c:pt>
                <c:pt idx="3">
                  <c:v>0</c:v>
                </c:pt>
                <c:pt idx="4">
                  <c:v>148.80415251235166</c:v>
                </c:pt>
                <c:pt idx="5">
                  <c:v>0</c:v>
                </c:pt>
                <c:pt idx="6">
                  <c:v>0</c:v>
                </c:pt>
                <c:pt idx="7">
                  <c:v>110.14167397579261</c:v>
                </c:pt>
                <c:pt idx="8">
                  <c:v>0.46400000000000002</c:v>
                </c:pt>
                <c:pt idx="9">
                  <c:v>0</c:v>
                </c:pt>
                <c:pt idx="10">
                  <c:v>135.14326245186041</c:v>
                </c:pt>
                <c:pt idx="11">
                  <c:v>5.87</c:v>
                </c:pt>
                <c:pt idx="12">
                  <c:v>0</c:v>
                </c:pt>
                <c:pt idx="13">
                  <c:v>124.93944999999999</c:v>
                </c:pt>
                <c:pt idx="14">
                  <c:v>4.9260000000000002</c:v>
                </c:pt>
                <c:pt idx="15">
                  <c:v>0</c:v>
                </c:pt>
                <c:pt idx="16">
                  <c:v>113.9171</c:v>
                </c:pt>
                <c:pt idx="17">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Response!$L$44:$AC$44</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Response!$L$45:$AC$45</c:f>
              <c:numCache>
                <c:formatCode>_-* #,##0_-;\-* #,##0_-;_-* "-"??_-;_-@_-</c:formatCode>
                <c:ptCount val="18"/>
                <c:pt idx="0">
                  <c:v>82.286000000000001</c:v>
                </c:pt>
                <c:pt idx="1">
                  <c:v>53.050599999999996</c:v>
                </c:pt>
                <c:pt idx="2">
                  <c:v>0</c:v>
                </c:pt>
                <c:pt idx="3">
                  <c:v>84.286000000000001</c:v>
                </c:pt>
                <c:pt idx="4">
                  <c:v>53.050599999999996</c:v>
                </c:pt>
                <c:pt idx="5">
                  <c:v>0</c:v>
                </c:pt>
                <c:pt idx="6">
                  <c:v>81.430000000000007</c:v>
                </c:pt>
                <c:pt idx="7">
                  <c:v>51.253</c:v>
                </c:pt>
                <c:pt idx="8">
                  <c:v>0</c:v>
                </c:pt>
                <c:pt idx="9">
                  <c:v>84.540999999999997</c:v>
                </c:pt>
                <c:pt idx="10">
                  <c:v>53.211100000000002</c:v>
                </c:pt>
                <c:pt idx="11">
                  <c:v>0</c:v>
                </c:pt>
                <c:pt idx="12">
                  <c:v>101.15</c:v>
                </c:pt>
                <c:pt idx="13">
                  <c:v>63.664999999999999</c:v>
                </c:pt>
                <c:pt idx="14">
                  <c:v>0</c:v>
                </c:pt>
                <c:pt idx="15">
                  <c:v>110.15</c:v>
                </c:pt>
                <c:pt idx="16">
                  <c:v>75.647000000000006</c:v>
                </c:pt>
                <c:pt idx="17">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Response!$L$46:$AC$46</c:f>
              <c:numCache>
                <c:formatCode>_-* #,##0_-;\-* #,##0_-;_-* "-"??_-;_-@_-</c:formatCode>
                <c:ptCount val="18"/>
                <c:pt idx="0">
                  <c:v>121.842</c:v>
                </c:pt>
                <c:pt idx="1">
                  <c:v>353.32728000000003</c:v>
                </c:pt>
                <c:pt idx="2">
                  <c:v>111.977</c:v>
                </c:pt>
                <c:pt idx="3">
                  <c:v>149.09367499999999</c:v>
                </c:pt>
                <c:pt idx="4">
                  <c:v>341.976675</c:v>
                </c:pt>
                <c:pt idx="5">
                  <c:v>126.806675</c:v>
                </c:pt>
                <c:pt idx="6">
                  <c:v>143.00755999999998</c:v>
                </c:pt>
                <c:pt idx="7">
                  <c:v>308.51655999999997</c:v>
                </c:pt>
                <c:pt idx="8">
                  <c:v>112.84719</c:v>
                </c:pt>
                <c:pt idx="9">
                  <c:v>126.08313000000001</c:v>
                </c:pt>
                <c:pt idx="10">
                  <c:v>280.06813</c:v>
                </c:pt>
                <c:pt idx="11">
                  <c:v>96.79413000000001</c:v>
                </c:pt>
                <c:pt idx="12">
                  <c:v>139.64016000000001</c:v>
                </c:pt>
                <c:pt idx="13">
                  <c:v>257.44416000000001</c:v>
                </c:pt>
                <c:pt idx="14">
                  <c:v>119.22116</c:v>
                </c:pt>
                <c:pt idx="15">
                  <c:v>118.396</c:v>
                </c:pt>
                <c:pt idx="16">
                  <c:v>218.339</c:v>
                </c:pt>
                <c:pt idx="17">
                  <c:v>96.975999999999999</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6.3198954599999997</c:v>
                </c:pt>
                <c:pt idx="1">
                  <c:v>6.9966894100000019</c:v>
                </c:pt>
                <c:pt idx="2">
                  <c:v>7.3099515999999989</c:v>
                </c:pt>
                <c:pt idx="3">
                  <c:v>6.4978096200000008</c:v>
                </c:pt>
                <c:pt idx="4">
                  <c:v>6.6565043599999996</c:v>
                </c:pt>
                <c:pt idx="5">
                  <c:v>6.1308227199999985</c:v>
                </c:pt>
                <c:pt idx="6">
                  <c:v>6.7113116100000001</c:v>
                </c:pt>
                <c:pt idx="7">
                  <c:v>6.6810470600000009</c:v>
                </c:pt>
                <c:pt idx="8">
                  <c:v>7.5506825699999984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pt idx="6">
                  <c:v>1.2554160000000003E-2</c:v>
                </c:pt>
                <c:pt idx="7">
                  <c:v>1.1743248387096774E-2</c:v>
                </c:pt>
                <c:pt idx="8">
                  <c:v>5.2587699999999985E-3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0.125</c:v>
                </c:pt>
                <c:pt idx="1">
                  <c:v>0</c:v>
                </c:pt>
                <c:pt idx="2">
                  <c:v>0</c:v>
                </c:pt>
                <c:pt idx="3">
                  <c:v>0</c:v>
                </c:pt>
                <c:pt idx="4">
                  <c:v>0</c:v>
                </c:pt>
                <c:pt idx="5">
                  <c:v>0</c:v>
                </c:pt>
                <c:pt idx="6">
                  <c:v>0.27174999999999999</c:v>
                </c:pt>
                <c:pt idx="7">
                  <c:v>0</c:v>
                </c:pt>
                <c:pt idx="8">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0.11694529202500002</c:v>
                </c:pt>
                <c:pt idx="2">
                  <c:v>9.2252900000000027E-2</c:v>
                </c:pt>
                <c:pt idx="3">
                  <c:v>0.10103508999999995</c:v>
                </c:pt>
                <c:pt idx="4">
                  <c:v>8.8136207666672364E-2</c:v>
                </c:pt>
                <c:pt idx="5">
                  <c:v>4.8607619097306128E-3</c:v>
                </c:pt>
                <c:pt idx="6">
                  <c:v>1.2745279999999999E-2</c:v>
                </c:pt>
                <c:pt idx="7">
                  <c:v>0</c:v>
                </c:pt>
                <c:pt idx="8">
                  <c:v>7.2268284888885051E-2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pt idx="6">
                  <c:v>1976159.58</c:v>
                </c:pt>
                <c:pt idx="7">
                  <c:v>1885021.68</c:v>
                </c:pt>
                <c:pt idx="8">
                  <c:v>2130645.7599999998</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pt idx="6">
                  <c:v>3391.84</c:v>
                </c:pt>
                <c:pt idx="7">
                  <c:v>3135.34</c:v>
                </c:pt>
                <c:pt idx="8">
                  <c:v>1378.23</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2.9717225100000264</c:v>
                </c:pt>
                <c:pt idx="6">
                  <c:v>3.2653322099999991</c:v>
                </c:pt>
                <c:pt idx="7">
                  <c:v>3.2036969100000006</c:v>
                </c:pt>
                <c:pt idx="8">
                  <c:v>3.3332748599999995</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pt idx="6">
                  <c:v>5.149968000000002E-2</c:v>
                </c:pt>
                <c:pt idx="7">
                  <c:v>4.6031300000000018E-2</c:v>
                </c:pt>
                <c:pt idx="8">
                  <c:v>5.149968000000002E-2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0.33788578000000002</c:v>
                </c:pt>
                <c:pt idx="6">
                  <c:v>5.2200000000000003E-2</c:v>
                </c:pt>
                <c:pt idx="7">
                  <c:v>0</c:v>
                </c:pt>
                <c:pt idx="8">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0.16780716000000001</c:v>
                </c:pt>
                <c:pt idx="6">
                  <c:v>1.5689226299999999</c:v>
                </c:pt>
                <c:pt idx="7">
                  <c:v>0</c:v>
                </c:pt>
                <c:pt idx="8">
                  <c:v>0.15928101</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4.5933998760107821E-2</c:v>
                </c:pt>
                <c:pt idx="5">
                  <c:v>0.186</c:v>
                </c:pt>
                <c:pt idx="6">
                  <c:v>0</c:v>
                </c:pt>
                <c:pt idx="7">
                  <c:v>0</c:v>
                </c:pt>
                <c:pt idx="8">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0.1232</c:v>
                </c:pt>
                <c:pt idx="6">
                  <c:v>0.13439999999999999</c:v>
                </c:pt>
                <c:pt idx="7">
                  <c:v>0.23519999999999988</c:v>
                </c:pt>
                <c:pt idx="8">
                  <c:v>0.30239999999999984</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pt idx="6">
                  <c:v>0.42221401000000003</c:v>
                </c:pt>
                <c:pt idx="7">
                  <c:v>3.3898159999999997E-2</c:v>
                </c:pt>
                <c:pt idx="8">
                  <c:v>0.51649184000000004</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2.8436919999999987E-2</c:v>
                </c:pt>
                <c:pt idx="6">
                  <c:v>2.590878000000001E-2</c:v>
                </c:pt>
                <c:pt idx="7">
                  <c:v>0</c:v>
                </c:pt>
                <c:pt idx="8">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pt idx="6">
                  <c:v>0.37592209999999998</c:v>
                </c:pt>
                <c:pt idx="7">
                  <c:v>0.40278223999999996</c:v>
                </c:pt>
                <c:pt idx="8">
                  <c:v>0.41364728000000001</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pt idx="6">
                  <c:v>0.11883893000000001</c:v>
                </c:pt>
                <c:pt idx="7">
                  <c:v>0</c:v>
                </c:pt>
                <c:pt idx="8">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0.54894499999999991</c:v>
                </c:pt>
                <c:pt idx="5">
                  <c:v>0.49811084999999999</c:v>
                </c:pt>
                <c:pt idx="6">
                  <c:v>0.40205999999999997</c:v>
                </c:pt>
                <c:pt idx="7">
                  <c:v>0.39904418000000003</c:v>
                </c:pt>
                <c:pt idx="8">
                  <c:v>0.58828583000000001</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0.10774303272727268</c:v>
                </c:pt>
                <c:pt idx="1">
                  <c:v>0.11098428981818177</c:v>
                </c:pt>
                <c:pt idx="2">
                  <c:v>0.10701757272727268</c:v>
                </c:pt>
                <c:pt idx="3">
                  <c:v>0.11056734981818177</c:v>
                </c:pt>
                <c:pt idx="4">
                  <c:v>0.11050542981818177</c:v>
                </c:pt>
                <c:pt idx="5">
                  <c:v>0.10696406272727269</c:v>
                </c:pt>
                <c:pt idx="6">
                  <c:v>0.11052625981818177</c:v>
                </c:pt>
                <c:pt idx="7">
                  <c:v>0.10686591272727268</c:v>
                </c:pt>
                <c:pt idx="8">
                  <c:v>0.11042810981818177</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-0.61213468799993542</c:v>
                </c:pt>
                <c:pt idx="1">
                  <c:v>-0.70203179700002671</c:v>
                </c:pt>
                <c:pt idx="2">
                  <c:v>-0.87965299099994354</c:v>
                </c:pt>
                <c:pt idx="3">
                  <c:v>-1.0101162189999577</c:v>
                </c:pt>
                <c:pt idx="4">
                  <c:v>-1.0078113640000654</c:v>
                </c:pt>
                <c:pt idx="5">
                  <c:v>-2.1346438111752115</c:v>
                </c:pt>
                <c:pt idx="6">
                  <c:v>-2.3276215689999429</c:v>
                </c:pt>
                <c:pt idx="7">
                  <c:v>-1.0312794843859983</c:v>
                </c:pt>
                <c:pt idx="8">
                  <c:v>-0.84194946799983672</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-0.75281671400000039</c:v>
                </c:pt>
                <c:pt idx="6">
                  <c:v>-0.63761384200000004</c:v>
                </c:pt>
                <c:pt idx="7">
                  <c:v>2.1689974190000001</c:v>
                </c:pt>
                <c:pt idx="8">
                  <c:v>-2.4066516429999991</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pt idx="8">
                  <c:v>5.2043708911941104</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pt idx="8">
                  <c:v>0.13198850950260999</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pt idx="8">
                  <c:v>1.91518986357304</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5.1447439612556982</c:v>
                </c:pt>
                <c:pt idx="1">
                  <c:v>10.698795978391979</c:v>
                </c:pt>
                <c:pt idx="2">
                  <c:v>19.014636346833754</c:v>
                </c:pt>
                <c:pt idx="3">
                  <c:v>21.987992561023493</c:v>
                </c:pt>
                <c:pt idx="4">
                  <c:v>17.474564439924503</c:v>
                </c:pt>
                <c:pt idx="5">
                  <c:v>58.79267503304709</c:v>
                </c:pt>
                <c:pt idx="6">
                  <c:v>56.011591024795116</c:v>
                </c:pt>
                <c:pt idx="7">
                  <c:v>12.512198205958358</c:v>
                </c:pt>
                <c:pt idx="8">
                  <c:v>15.454150331618699</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17.086754503232402</c:v>
                </c:pt>
                <c:pt idx="6">
                  <c:v>7.7737505933448201</c:v>
                </c:pt>
                <c:pt idx="7">
                  <c:v>13.907681333192759</c:v>
                </c:pt>
                <c:pt idx="8">
                  <c:v>2.1130554113773403</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3.8005352069381497</c:v>
                </c:pt>
                <c:pt idx="6">
                  <c:v>9.3321397067511711</c:v>
                </c:pt>
                <c:pt idx="7">
                  <c:v>4.6257386301644914</c:v>
                </c:pt>
                <c:pt idx="8">
                  <c:v>14.549555526341711</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pt idx="8">
                  <c:v>4.3544993869079993E-2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pt idx="8">
                  <c:v>0.89377336928181994</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pt idx="8">
                  <c:v>2.8790238224359004</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pt idx="8">
                  <c:v>1.7000906175836601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-106650.93700000002</c:v>
                </c:pt>
                <c:pt idx="6">
                  <c:v>-108868.24899999998</c:v>
                </c:pt>
                <c:pt idx="7">
                  <c:v>-70775.941999999995</c:v>
                </c:pt>
                <c:pt idx="8">
                  <c:v>-139446.83300000001</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pt idx="8">
                  <c:v>217741.361</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pt idx="8">
                  <c:v>1480.1659999999999</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pt idx="8">
                  <c:v>315121.98499999999</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238755.11900000004</c:v>
                </c:pt>
                <c:pt idx="1">
                  <c:v>467633.48099999997</c:v>
                </c:pt>
                <c:pt idx="2">
                  <c:v>724901.99699999986</c:v>
                </c:pt>
                <c:pt idx="3">
                  <c:v>659999.26399999997</c:v>
                </c:pt>
                <c:pt idx="4">
                  <c:v>585561.53</c:v>
                </c:pt>
                <c:pt idx="5">
                  <c:v>1135941.4180000001</c:v>
                </c:pt>
                <c:pt idx="6">
                  <c:v>1011749.5589999999</c:v>
                </c:pt>
                <c:pt idx="7">
                  <c:v>660085.09299999999</c:v>
                </c:pt>
                <c:pt idx="8">
                  <c:v>579445.80599999998</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pt idx="6">
                  <c:v>70712.511999999988</c:v>
                </c:pt>
                <c:pt idx="7">
                  <c:v>119280.325</c:v>
                </c:pt>
                <c:pt idx="8">
                  <c:v>13035.56</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pt idx="6">
                  <c:v>154020.96400000001</c:v>
                </c:pt>
                <c:pt idx="7">
                  <c:v>99928.251000000004</c:v>
                </c:pt>
                <c:pt idx="8">
                  <c:v>225107.02699999997</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pt idx="8">
                  <c:v>-3970.527</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pt idx="8">
                  <c:v>17975.319</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pt idx="8">
                  <c:v>213343.81499999997</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-123308.91399999999</c:v>
                </c:pt>
                <c:pt idx="6">
                  <c:v>-266122.48100000003</c:v>
                </c:pt>
                <c:pt idx="7">
                  <c:v>-351526.3569999999</c:v>
                </c:pt>
                <c:pt idx="8">
                  <c:v>-328633.837</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10.082084929999588</c:v>
                </c:pt>
                <c:pt idx="1">
                  <c:v>10.848154879999822</c:v>
                </c:pt>
                <c:pt idx="2">
                  <c:v>10.451984909189756</c:v>
                </c:pt>
                <c:pt idx="3">
                  <c:v>8.9941101099999994</c:v>
                </c:pt>
                <c:pt idx="4">
                  <c:v>9.2292768765480009</c:v>
                </c:pt>
                <c:pt idx="5">
                  <c:v>8.7245909279760188</c:v>
                </c:pt>
                <c:pt idx="6">
                  <c:v>8.9883901488445392</c:v>
                </c:pt>
                <c:pt idx="7">
                  <c:v>8.991766927246502</c:v>
                </c:pt>
                <c:pt idx="8">
                  <c:v>8.8704874027444589</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5.4367516499999979</c:v>
                </c:pt>
                <c:pt idx="2">
                  <c:v>5.1424716589999999</c:v>
                </c:pt>
                <c:pt idx="3">
                  <c:v>6.7134268199999996</c:v>
                </c:pt>
                <c:pt idx="4">
                  <c:v>7.2887206600000001</c:v>
                </c:pt>
                <c:pt idx="5">
                  <c:v>6.6420823400000009</c:v>
                </c:pt>
                <c:pt idx="6">
                  <c:v>7.4984044879999994</c:v>
                </c:pt>
                <c:pt idx="7">
                  <c:v>5.8713763600000011</c:v>
                </c:pt>
                <c:pt idx="8">
                  <c:v>6.5607513699999993</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5.7731674499999999</c:v>
                </c:pt>
                <c:pt idx="1">
                  <c:v>6.7632928600000009</c:v>
                </c:pt>
                <c:pt idx="2">
                  <c:v>6.4737298500000007</c:v>
                </c:pt>
                <c:pt idx="3">
                  <c:v>7.1014421900000011</c:v>
                </c:pt>
                <c:pt idx="4">
                  <c:v>6.6213241700000012</c:v>
                </c:pt>
                <c:pt idx="5">
                  <c:v>5.4458812300000004</c:v>
                </c:pt>
                <c:pt idx="6">
                  <c:v>5.0827165000000001</c:v>
                </c:pt>
                <c:pt idx="7">
                  <c:v>5.6606427400000001</c:v>
                </c:pt>
                <c:pt idx="8">
                  <c:v>5.8686497299999996</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0.78711943000000006</c:v>
                </c:pt>
                <c:pt idx="1">
                  <c:v>0.91970580000000002</c:v>
                </c:pt>
                <c:pt idx="2">
                  <c:v>0.82597977</c:v>
                </c:pt>
                <c:pt idx="3">
                  <c:v>1.15896295</c:v>
                </c:pt>
                <c:pt idx="4">
                  <c:v>1.1452381</c:v>
                </c:pt>
                <c:pt idx="5">
                  <c:v>1.0551749699999997</c:v>
                </c:pt>
                <c:pt idx="6">
                  <c:v>1.3449438199999997</c:v>
                </c:pt>
                <c:pt idx="7">
                  <c:v>0.83572457999999994</c:v>
                </c:pt>
                <c:pt idx="8">
                  <c:v>1.5184249500000007</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c:v>
                </c:pt>
                <c:pt idx="1">
                  <c:v>3.6704132239652592</c:v>
                </c:pt>
                <c:pt idx="2">
                  <c:v>3.2317605499999993</c:v>
                </c:pt>
                <c:pt idx="3">
                  <c:v>3.0614282200000003</c:v>
                </c:pt>
                <c:pt idx="4">
                  <c:v>3.574906768760107</c:v>
                </c:pt>
                <c:pt idx="5">
                  <c:v>3.836453850000026</c:v>
                </c:pt>
                <c:pt idx="6">
                  <c:v>5.0723545199999984</c:v>
                </c:pt>
                <c:pt idx="7">
                  <c:v>3.4849282100000014</c:v>
                </c:pt>
                <c:pt idx="8">
                  <c:v>3.8464555499999991</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6.5154442003902018</c:v>
                </c:pt>
                <c:pt idx="1">
                  <c:v>7.1206280020250006</c:v>
                </c:pt>
                <c:pt idx="2">
                  <c:v>7.4069730000000016</c:v>
                </c:pt>
                <c:pt idx="3">
                  <c:v>6.604705759999999</c:v>
                </c:pt>
                <c:pt idx="4">
                  <c:v>6.7524150476666716</c:v>
                </c:pt>
                <c:pt idx="5">
                  <c:v>6.1468331719097309</c:v>
                </c:pt>
                <c:pt idx="6">
                  <c:v>7.0083610500000013</c:v>
                </c:pt>
                <c:pt idx="7">
                  <c:v>6.6927903083870959</c:v>
                </c:pt>
                <c:pt idx="8">
                  <c:v>7.6282096248888864</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0.93408829412799987</c:v>
                </c:pt>
                <c:pt idx="2">
                  <c:v>3.7703722351393245</c:v>
                </c:pt>
                <c:pt idx="3">
                  <c:v>0.84203858372833162</c:v>
                </c:pt>
                <c:pt idx="4">
                  <c:v>0.39124366412799993</c:v>
                </c:pt>
                <c:pt idx="5">
                  <c:v>1.5844116941400002</c:v>
                </c:pt>
                <c:pt idx="6">
                  <c:v>13.232097964127998</c:v>
                </c:pt>
                <c:pt idx="7">
                  <c:v>13.300863344640002</c:v>
                </c:pt>
                <c:pt idx="8">
                  <c:v>7.7592044191279967</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pt idx="8">
                  <c:v>0.81834482603306502</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8.7712000000000022E-4</c:v>
                </c:pt>
                <c:pt idx="1">
                  <c:v>5.5617999999999998E-4</c:v>
                </c:pt>
                <c:pt idx="2">
                  <c:v>1.5166000000000002E-4</c:v>
                </c:pt>
                <c:pt idx="3">
                  <c:v>1.3923999999999997E-4</c:v>
                </c:pt>
                <c:pt idx="4">
                  <c:v>7.7320000000000025E-5</c:v>
                </c:pt>
                <c:pt idx="5">
                  <c:v>9.815E-5</c:v>
                </c:pt>
                <c:pt idx="6">
                  <c:v>9.815E-5</c:v>
                </c:pt>
                <c:pt idx="7">
                  <c:v>0</c:v>
                </c:pt>
                <c:pt idx="8">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0.10686591272727269</c:v>
                </c:pt>
                <c:pt idx="1">
                  <c:v>0.11042810981818178</c:v>
                </c:pt>
                <c:pt idx="2">
                  <c:v>0.10686591272727269</c:v>
                </c:pt>
                <c:pt idx="3">
                  <c:v>0.11042810981818178</c:v>
                </c:pt>
                <c:pt idx="4">
                  <c:v>0.11042810981818178</c:v>
                </c:pt>
                <c:pt idx="5">
                  <c:v>0.10686591272727269</c:v>
                </c:pt>
                <c:pt idx="6">
                  <c:v>0.11042810981818178</c:v>
                </c:pt>
                <c:pt idx="7">
                  <c:v>0.10686591272727269</c:v>
                </c:pt>
                <c:pt idx="8">
                  <c:v>0.11042810981818178</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Total'!$K$16:$K$19</c:f>
              <c:numCache>
                <c:formatCode>0.00</c:formatCode>
                <c:ptCount val="4"/>
                <c:pt idx="0">
                  <c:v>9.2784690199999993</c:v>
                </c:pt>
                <c:pt idx="1">
                  <c:v>21.604861862794408</c:v>
                </c:pt>
                <c:pt idx="2">
                  <c:v>12.093486719999998</c:v>
                </c:pt>
                <c:pt idx="3">
                  <c:v>0.11042810981818178</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1.2234046654086099</c:v>
                </c:pt>
                <c:pt idx="6">
                  <c:v>1.810448243677</c:v>
                </c:pt>
                <c:pt idx="7">
                  <c:v>8.4341179999999998</c:v>
                </c:pt>
                <c:pt idx="8">
                  <c:v>3.0208487003897999</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19.302235929416</c:v>
                </c:pt>
                <c:pt idx="6">
                  <c:v>16.434827500053501</c:v>
                </c:pt>
                <c:pt idx="7">
                  <c:v>11.428845000000001</c:v>
                </c:pt>
                <c:pt idx="8">
                  <c:v>11.342236687182801</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pt idx="6">
                  <c:v>215568</c:v>
                </c:pt>
                <c:pt idx="7">
                  <c:v>277397</c:v>
                </c:pt>
                <c:pt idx="8">
                  <c:v>219661</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pt idx="6">
                  <c:v>287177</c:v>
                </c:pt>
                <c:pt idx="7">
                  <c:v>207470.26</c:v>
                </c:pt>
                <c:pt idx="8">
                  <c:v>199822.9</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21</xdr:row>
      <xdr:rowOff>168089</xdr:rowOff>
    </xdr:from>
    <xdr:to>
      <xdr:col>14</xdr:col>
      <xdr:colOff>190499</xdr:colOff>
      <xdr:row>39</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tabSelected="1" workbookViewId="0">
      <selection activeCell="F34" sqref="F34"/>
    </sheetView>
  </sheetViews>
  <sheetFormatPr defaultColWidth="7.7109375" defaultRowHeight="15" x14ac:dyDescent="0.25"/>
  <cols>
    <col min="5" max="5" width="10.7109375" bestFit="1" customWidth="1"/>
    <col min="7" max="7" width="14.7109375" bestFit="1" customWidth="1"/>
    <col min="8" max="8" width="8.85546875" bestFit="1" customWidth="1"/>
  </cols>
  <sheetData>
    <row r="1" spans="1:7" x14ac:dyDescent="0.25">
      <c r="E1" s="36">
        <v>43435</v>
      </c>
      <c r="G1" s="68">
        <f>E1</f>
        <v>43435</v>
      </c>
    </row>
    <row r="2" spans="1:7" x14ac:dyDescent="0.25">
      <c r="E2" s="36">
        <f>EOMONTH(E1,0)</f>
        <v>43465</v>
      </c>
    </row>
    <row r="3" spans="1:7" x14ac:dyDescent="0.25">
      <c r="B3" s="36"/>
      <c r="C3" s="36"/>
    </row>
    <row r="8" spans="1:7" x14ac:dyDescent="0.25">
      <c r="A8" s="38"/>
    </row>
    <row r="16" spans="1:7" x14ac:dyDescent="0.25">
      <c r="A16" s="38"/>
    </row>
    <row r="18" spans="1:1" x14ac:dyDescent="0.25">
      <c r="A18" s="38"/>
    </row>
    <row r="22" spans="1:1" x14ac:dyDescent="0.25">
      <c r="A22" s="38"/>
    </row>
    <row r="23" spans="1:1" x14ac:dyDescent="0.25">
      <c r="A23" s="38"/>
    </row>
    <row r="24" spans="1:1" x14ac:dyDescent="0.25">
      <c r="A24" s="38"/>
    </row>
    <row r="26" spans="1:1" x14ac:dyDescent="0.25">
      <c r="A26" s="38"/>
    </row>
    <row r="28" spans="1:1" x14ac:dyDescent="0.25">
      <c r="A28" s="38"/>
    </row>
    <row r="29" spans="1:1" x14ac:dyDescent="0.25">
      <c r="A29" s="38"/>
    </row>
    <row r="32" spans="1:1" x14ac:dyDescent="0.25">
      <c r="A32" s="38"/>
    </row>
    <row r="34" spans="1:1" x14ac:dyDescent="0.25">
      <c r="A34" s="38"/>
    </row>
    <row r="35" spans="1:1" x14ac:dyDescent="0.25">
      <c r="A35" s="38"/>
    </row>
    <row r="36" spans="1:1" x14ac:dyDescent="0.25">
      <c r="A36" s="38"/>
    </row>
    <row r="37" spans="1:1" x14ac:dyDescent="0.25">
      <c r="A37" s="38"/>
    </row>
    <row r="38" spans="1:1" x14ac:dyDescent="0.25">
      <c r="A38" s="38"/>
    </row>
    <row r="40" spans="1:1" x14ac:dyDescent="0.25">
      <c r="A40" s="38"/>
    </row>
    <row r="41" spans="1:1" x14ac:dyDescent="0.25">
      <c r="A41" s="38"/>
    </row>
    <row r="43" spans="1:1" x14ac:dyDescent="0.25">
      <c r="A43" s="38"/>
    </row>
    <row r="45" spans="1:1" x14ac:dyDescent="0.25">
      <c r="A45" s="38"/>
    </row>
    <row r="46" spans="1:1" x14ac:dyDescent="0.25">
      <c r="A46" s="38"/>
    </row>
    <row r="48" spans="1:1" x14ac:dyDescent="0.25">
      <c r="A48" s="38"/>
    </row>
    <row r="50" spans="1:1" x14ac:dyDescent="0.25">
      <c r="A50" s="38"/>
    </row>
    <row r="54" spans="1:1" x14ac:dyDescent="0.25">
      <c r="A54" s="38"/>
    </row>
    <row r="55" spans="1:1" x14ac:dyDescent="0.25">
      <c r="A55" s="38"/>
    </row>
    <row r="56" spans="1:1" x14ac:dyDescent="0.25">
      <c r="A56" s="38"/>
    </row>
    <row r="57" spans="1:1" x14ac:dyDescent="0.25">
      <c r="A57" s="38"/>
    </row>
    <row r="60" spans="1:1" x14ac:dyDescent="0.25">
      <c r="A60" s="38"/>
    </row>
    <row r="62" spans="1:1" x14ac:dyDescent="0.25">
      <c r="A62" s="38"/>
    </row>
    <row r="63" spans="1:1" x14ac:dyDescent="0.25">
      <c r="A63" s="3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topLeftCell="G1" zoomScale="85" zoomScaleNormal="85" workbookViewId="0">
      <selection activeCell="N30" sqref="N30"/>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35</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160</v>
      </c>
      <c r="C3" s="40">
        <v>2.5110751954302208</v>
      </c>
      <c r="D3" s="40">
        <v>2.1326446359756903</v>
      </c>
      <c r="E3" s="40">
        <v>0.85968272959821979</v>
      </c>
      <c r="F3" s="40">
        <v>1.9938907190746193</v>
      </c>
      <c r="G3" s="40">
        <v>2.2881628494908601</v>
      </c>
      <c r="H3" s="40">
        <v>1.5721165133293049</v>
      </c>
      <c r="I3" s="40">
        <v>4.0411895104279498</v>
      </c>
      <c r="J3" s="40">
        <v>5.0330625538608595</v>
      </c>
      <c r="K3" s="40">
        <v>5.2043708911941104</v>
      </c>
      <c r="L3" s="40"/>
      <c r="M3" s="40"/>
      <c r="N3" s="40"/>
    </row>
    <row r="4" spans="2:14" x14ac:dyDescent="0.25">
      <c r="B4" s="1" t="s">
        <v>164</v>
      </c>
      <c r="C4" s="40">
        <v>1.4761581215007502</v>
      </c>
      <c r="D4" s="40">
        <v>1.84803044652272</v>
      </c>
      <c r="E4" s="40">
        <v>2.0561229926770359</v>
      </c>
      <c r="F4" s="40">
        <v>2.3937013053995506</v>
      </c>
      <c r="G4" s="40">
        <v>1.4575445131009142</v>
      </c>
      <c r="H4" s="40">
        <v>3.7310968620047884</v>
      </c>
      <c r="I4" s="40">
        <v>3.397515216481414</v>
      </c>
      <c r="J4" s="40">
        <v>1.9678250453995096</v>
      </c>
      <c r="K4" s="40">
        <v>1.91518986357304</v>
      </c>
      <c r="L4" s="40"/>
      <c r="M4" s="40"/>
      <c r="N4" s="40"/>
    </row>
    <row r="5" spans="2:14" x14ac:dyDescent="0.25">
      <c r="B5" s="1" t="s">
        <v>165</v>
      </c>
      <c r="C5" s="40">
        <v>2.8048764967750002E-2</v>
      </c>
      <c r="D5" s="40">
        <v>0.18543540725012</v>
      </c>
      <c r="E5" s="40">
        <v>3.6704884468090004E-2</v>
      </c>
      <c r="F5" s="40">
        <v>0.14373863967120878</v>
      </c>
      <c r="G5" s="40">
        <v>0.44985274183087998</v>
      </c>
      <c r="H5" s="40">
        <v>-7.4081040849860003E-2</v>
      </c>
      <c r="I5" s="40">
        <v>0.29709592357303005</v>
      </c>
      <c r="J5" s="40">
        <v>1.1946140832812902</v>
      </c>
      <c r="K5" s="40">
        <v>0.67819639211582994</v>
      </c>
      <c r="L5" s="40"/>
      <c r="M5" s="40"/>
      <c r="N5" s="40"/>
    </row>
    <row r="6" spans="2:14" x14ac:dyDescent="0.25">
      <c r="B6" s="1" t="s">
        <v>43</v>
      </c>
      <c r="C6" s="40">
        <v>0</v>
      </c>
      <c r="D6" s="40">
        <v>0</v>
      </c>
      <c r="E6" s="40">
        <v>0</v>
      </c>
      <c r="F6" s="40">
        <v>0</v>
      </c>
      <c r="G6" s="40">
        <v>0</v>
      </c>
      <c r="H6" s="40">
        <v>0</v>
      </c>
      <c r="I6" s="40">
        <v>0</v>
      </c>
      <c r="J6" s="40">
        <v>0</v>
      </c>
      <c r="K6" s="40">
        <v>0</v>
      </c>
      <c r="L6" s="40"/>
      <c r="M6" s="40"/>
      <c r="N6" s="40"/>
    </row>
    <row r="7" spans="2:14" x14ac:dyDescent="0.25">
      <c r="B7" s="1" t="s">
        <v>166</v>
      </c>
      <c r="C7" s="40">
        <v>4.1523274999999998E-2</v>
      </c>
      <c r="D7" s="40">
        <v>0.21819903300000001</v>
      </c>
      <c r="E7" s="40">
        <v>0.30882812837022006</v>
      </c>
      <c r="F7" s="40">
        <v>0.11598598406272999</v>
      </c>
      <c r="G7" s="40">
        <v>0.28531057101899004</v>
      </c>
      <c r="H7" s="40">
        <v>0.16899638770796996</v>
      </c>
      <c r="I7" s="40">
        <v>0.28603238082303001</v>
      </c>
      <c r="J7" s="40">
        <v>0.34497831467312001</v>
      </c>
      <c r="K7" s="40">
        <v>0.36231888755342995</v>
      </c>
      <c r="L7" s="40"/>
      <c r="M7" s="40"/>
      <c r="N7" s="40"/>
    </row>
    <row r="8" spans="2:14" x14ac:dyDescent="0.25">
      <c r="B8" s="1" t="s">
        <v>180</v>
      </c>
      <c r="C8" s="40">
        <v>0</v>
      </c>
      <c r="D8" s="40">
        <v>0</v>
      </c>
      <c r="E8" s="40">
        <v>0</v>
      </c>
      <c r="F8" s="40">
        <v>0</v>
      </c>
      <c r="G8" s="40">
        <v>0</v>
      </c>
      <c r="H8" s="40">
        <v>0</v>
      </c>
      <c r="I8" s="40">
        <v>0</v>
      </c>
      <c r="J8" s="40">
        <v>0</v>
      </c>
      <c r="K8" s="40">
        <v>-1.2437372516500001E-3</v>
      </c>
      <c r="L8" s="40"/>
      <c r="M8" s="40"/>
      <c r="N8" s="40"/>
    </row>
    <row r="9" spans="2:14" x14ac:dyDescent="0.25">
      <c r="B9" s="1" t="s">
        <v>167</v>
      </c>
      <c r="C9" s="40">
        <v>0</v>
      </c>
      <c r="D9" s="40">
        <v>0</v>
      </c>
      <c r="E9" s="40">
        <v>0</v>
      </c>
      <c r="F9" s="40">
        <v>0</v>
      </c>
      <c r="G9" s="40">
        <v>0</v>
      </c>
      <c r="H9" s="40">
        <v>0</v>
      </c>
      <c r="I9" s="40">
        <v>0</v>
      </c>
      <c r="J9" s="40">
        <v>0</v>
      </c>
      <c r="K9" s="40">
        <v>0</v>
      </c>
      <c r="L9" s="40"/>
      <c r="M9" s="40"/>
      <c r="N9" s="40"/>
    </row>
    <row r="12" spans="2:14" x14ac:dyDescent="0.25">
      <c r="B12" s="2" t="s">
        <v>93</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160</v>
      </c>
      <c r="C13" s="15">
        <v>108968.12600000002</v>
      </c>
      <c r="D13" s="15">
        <v>86765.994999999995</v>
      </c>
      <c r="E13" s="15">
        <v>49167.504999999997</v>
      </c>
      <c r="F13" s="15">
        <v>92971.869999999981</v>
      </c>
      <c r="G13" s="15">
        <v>72419.187000000005</v>
      </c>
      <c r="H13" s="15">
        <v>67011.687000000005</v>
      </c>
      <c r="I13" s="15">
        <v>153871.56000000003</v>
      </c>
      <c r="J13" s="15">
        <v>168277.989</v>
      </c>
      <c r="K13" s="15">
        <v>217741.361</v>
      </c>
      <c r="L13" s="15"/>
      <c r="M13" s="15"/>
      <c r="N13" s="15"/>
    </row>
    <row r="14" spans="2:14" x14ac:dyDescent="0.25">
      <c r="B14" s="1" t="s">
        <v>164</v>
      </c>
      <c r="C14" s="15">
        <v>191477.04399999997</v>
      </c>
      <c r="D14" s="15">
        <v>230519.79599999994</v>
      </c>
      <c r="E14" s="15">
        <v>359282.16599999997</v>
      </c>
      <c r="F14" s="15">
        <v>373393.36600000004</v>
      </c>
      <c r="G14" s="15">
        <v>313812.04200000002</v>
      </c>
      <c r="H14" s="15">
        <v>670268.27600000007</v>
      </c>
      <c r="I14" s="15">
        <v>553962.88399999996</v>
      </c>
      <c r="J14" s="15">
        <v>295754.00299999991</v>
      </c>
      <c r="K14" s="15">
        <v>315121.98499999999</v>
      </c>
      <c r="L14" s="15"/>
      <c r="M14" s="15"/>
      <c r="N14" s="15"/>
    </row>
    <row r="15" spans="2:14" x14ac:dyDescent="0.25">
      <c r="B15" s="1" t="s">
        <v>165</v>
      </c>
      <c r="C15" s="15">
        <v>343</v>
      </c>
      <c r="D15" s="15">
        <v>700</v>
      </c>
      <c r="E15" s="15">
        <v>2719.5</v>
      </c>
      <c r="F15" s="15">
        <v>1813</v>
      </c>
      <c r="G15" s="15">
        <v>5963</v>
      </c>
      <c r="H15" s="15">
        <v>4812</v>
      </c>
      <c r="I15" s="15">
        <v>28538.5</v>
      </c>
      <c r="J15" s="15">
        <v>37815.5</v>
      </c>
      <c r="K15" s="15">
        <v>9202.5</v>
      </c>
      <c r="L15" s="15"/>
      <c r="M15" s="15"/>
      <c r="N15" s="15"/>
    </row>
    <row r="16" spans="2:14" x14ac:dyDescent="0.25">
      <c r="B16" s="1" t="s">
        <v>43</v>
      </c>
      <c r="C16" s="15">
        <v>0</v>
      </c>
      <c r="D16" s="15">
        <v>0</v>
      </c>
      <c r="E16" s="15">
        <v>0</v>
      </c>
      <c r="F16" s="15">
        <v>0</v>
      </c>
      <c r="G16" s="15">
        <v>0</v>
      </c>
      <c r="H16" s="15">
        <v>0</v>
      </c>
      <c r="I16" s="15">
        <v>0</v>
      </c>
      <c r="J16" s="15">
        <v>0</v>
      </c>
      <c r="K16" s="15">
        <v>0</v>
      </c>
      <c r="L16" s="15"/>
      <c r="M16" s="15"/>
      <c r="N16" s="15"/>
    </row>
    <row r="17" spans="2:14" x14ac:dyDescent="0.25">
      <c r="B17" s="1" t="s">
        <v>166</v>
      </c>
      <c r="C17" s="15">
        <v>1263</v>
      </c>
      <c r="D17" s="15">
        <v>0</v>
      </c>
      <c r="E17" s="15">
        <v>13092.5</v>
      </c>
      <c r="F17" s="15">
        <v>5609</v>
      </c>
      <c r="G17" s="15">
        <v>13791</v>
      </c>
      <c r="H17" s="15">
        <v>8258</v>
      </c>
      <c r="I17" s="15">
        <v>28967.5</v>
      </c>
      <c r="J17" s="15">
        <v>17078.5</v>
      </c>
      <c r="K17" s="15">
        <v>21133.5</v>
      </c>
      <c r="L17" s="15"/>
      <c r="M17" s="15"/>
      <c r="N17" s="15"/>
    </row>
    <row r="18" spans="2:14" x14ac:dyDescent="0.25">
      <c r="B18" s="1" t="s">
        <v>180</v>
      </c>
      <c r="C18" s="15">
        <v>0</v>
      </c>
      <c r="D18" s="15">
        <v>0</v>
      </c>
      <c r="E18" s="15">
        <v>0</v>
      </c>
      <c r="F18" s="15">
        <v>0</v>
      </c>
      <c r="G18" s="15">
        <v>0</v>
      </c>
      <c r="H18" s="15">
        <v>0</v>
      </c>
      <c r="I18" s="15">
        <v>0</v>
      </c>
      <c r="J18" s="15">
        <v>0</v>
      </c>
      <c r="K18" s="15">
        <v>402.91199999999998</v>
      </c>
      <c r="L18" s="15"/>
      <c r="M18" s="15"/>
      <c r="N18" s="15"/>
    </row>
    <row r="19" spans="2:14" x14ac:dyDescent="0.25">
      <c r="B19" s="1" t="s">
        <v>167</v>
      </c>
      <c r="C19" s="15">
        <v>0</v>
      </c>
      <c r="D19" s="15">
        <v>0</v>
      </c>
      <c r="E19" s="15">
        <v>293.54500000000002</v>
      </c>
      <c r="F19" s="15">
        <v>185.96</v>
      </c>
      <c r="G19" s="15">
        <v>0</v>
      </c>
      <c r="H19" s="15">
        <v>489.30599999999998</v>
      </c>
      <c r="I19" s="15">
        <v>142.86500000000001</v>
      </c>
      <c r="J19" s="15">
        <v>255.38900000000001</v>
      </c>
      <c r="K19" s="15">
        <v>144.506</v>
      </c>
      <c r="L19" s="15"/>
      <c r="M19" s="15"/>
      <c r="N19" s="15"/>
    </row>
    <row r="20" spans="2:14" x14ac:dyDescent="0.25">
      <c r="C20" s="8"/>
    </row>
    <row r="21" spans="2:14" x14ac:dyDescent="0.25">
      <c r="C21" s="8"/>
      <c r="D21" s="26"/>
    </row>
    <row r="22" spans="2:14" x14ac:dyDescent="0.25">
      <c r="C22" s="8"/>
      <c r="D22" s="26"/>
    </row>
    <row r="23" spans="2:14" x14ac:dyDescent="0.25">
      <c r="B23" s="26"/>
      <c r="C23" s="8"/>
      <c r="D23" s="26"/>
    </row>
    <row r="24" spans="2:14" x14ac:dyDescent="0.25">
      <c r="C24" s="8"/>
      <c r="D24" s="26"/>
    </row>
    <row r="25" spans="2:14" x14ac:dyDescent="0.25">
      <c r="C25" s="8"/>
      <c r="D25" s="26"/>
    </row>
    <row r="26" spans="2:14" x14ac:dyDescent="0.25">
      <c r="C26" s="8"/>
      <c r="D26" s="26"/>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31"/>
  <sheetViews>
    <sheetView zoomScale="85" zoomScaleNormal="85" workbookViewId="0">
      <selection activeCell="B21" sqref="B21"/>
    </sheetView>
  </sheetViews>
  <sheetFormatPr defaultRowHeight="15" x14ac:dyDescent="0.2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80</v>
      </c>
      <c r="C3" s="40">
        <v>0.32286934174843002</v>
      </c>
      <c r="D3" s="40">
        <v>0.27555184856987003</v>
      </c>
      <c r="E3" s="40">
        <v>0.17545484330953004</v>
      </c>
      <c r="F3" s="40">
        <v>0.26642165132641005</v>
      </c>
      <c r="G3" s="40">
        <v>0.18996912363475002</v>
      </c>
      <c r="H3" s="40">
        <v>0.32477126648027999</v>
      </c>
      <c r="I3" s="40">
        <v>0.28545123955603996</v>
      </c>
      <c r="J3" s="40">
        <v>0.17836482015712996</v>
      </c>
      <c r="K3" s="40">
        <v>0.13198850950260999</v>
      </c>
      <c r="L3" s="40"/>
      <c r="M3" s="40"/>
      <c r="N3" s="40"/>
    </row>
    <row r="4" spans="1:14" x14ac:dyDescent="0.25">
      <c r="B4" s="1" t="s">
        <v>81</v>
      </c>
      <c r="C4" s="40">
        <v>1.9084862600000003</v>
      </c>
      <c r="D4" s="40">
        <v>2.2609240200000009</v>
      </c>
      <c r="E4" s="40">
        <v>2.2233690600000013</v>
      </c>
      <c r="F4" s="40">
        <v>2.5465880899999993</v>
      </c>
      <c r="G4" s="40">
        <v>2.50010902</v>
      </c>
      <c r="H4" s="40">
        <v>2.0030439099999997</v>
      </c>
      <c r="I4" s="40">
        <v>2.1044759400000004</v>
      </c>
      <c r="J4" s="40">
        <v>2.6297687899999991</v>
      </c>
      <c r="K4" s="40">
        <v>2.8860622900000004</v>
      </c>
      <c r="L4" s="40"/>
      <c r="M4" s="40"/>
      <c r="N4" s="40"/>
    </row>
    <row r="5" spans="1:14" x14ac:dyDescent="0.25">
      <c r="B5" s="1" t="s">
        <v>84</v>
      </c>
      <c r="C5" s="40">
        <v>2.0170296699999999</v>
      </c>
      <c r="D5" s="40">
        <v>2.5433886900000005</v>
      </c>
      <c r="E5" s="40">
        <v>2.5732744100000007</v>
      </c>
      <c r="F5" s="40">
        <v>2.6072192699999994</v>
      </c>
      <c r="G5" s="40">
        <v>2.5730426700000004</v>
      </c>
      <c r="H5" s="40">
        <v>2.3335900300000008</v>
      </c>
      <c r="I5" s="40">
        <v>2.2556597200000001</v>
      </c>
      <c r="J5" s="40">
        <v>2.4668445199999995</v>
      </c>
      <c r="K5" s="40">
        <v>2.5003993399999991</v>
      </c>
      <c r="L5" s="40"/>
      <c r="M5" s="40"/>
      <c r="N5" s="40"/>
    </row>
    <row r="6" spans="1:14" x14ac:dyDescent="0.25">
      <c r="B6" s="1" t="s">
        <v>85</v>
      </c>
      <c r="C6" s="40">
        <v>1.8476515200000001</v>
      </c>
      <c r="D6" s="40">
        <v>1.9589801500000001</v>
      </c>
      <c r="E6" s="40">
        <v>1.67708638</v>
      </c>
      <c r="F6" s="40">
        <v>1.9476348300000002</v>
      </c>
      <c r="G6" s="40">
        <v>1.5481724799999999</v>
      </c>
      <c r="H6" s="40">
        <v>1.1092472899999999</v>
      </c>
      <c r="I6" s="40">
        <v>0.72258084</v>
      </c>
      <c r="J6" s="40">
        <v>0.56402942999999994</v>
      </c>
      <c r="K6" s="40">
        <v>0.48218810000000001</v>
      </c>
      <c r="L6" s="40"/>
      <c r="M6" s="40"/>
      <c r="N6" s="40"/>
    </row>
    <row r="7" spans="1:14" x14ac:dyDescent="0.25">
      <c r="B7" s="1" t="s">
        <v>82</v>
      </c>
      <c r="C7" s="40">
        <v>0</v>
      </c>
      <c r="D7" s="40">
        <v>0</v>
      </c>
      <c r="E7" s="40">
        <v>0</v>
      </c>
      <c r="F7" s="40">
        <v>0</v>
      </c>
      <c r="G7" s="40">
        <v>0</v>
      </c>
      <c r="H7" s="40">
        <v>0</v>
      </c>
      <c r="I7" s="40">
        <v>0</v>
      </c>
      <c r="J7" s="40">
        <v>0</v>
      </c>
      <c r="K7" s="40">
        <v>0</v>
      </c>
      <c r="L7" s="40"/>
      <c r="M7" s="40"/>
      <c r="N7" s="40"/>
    </row>
    <row r="8" spans="1:14" x14ac:dyDescent="0.25">
      <c r="B8" s="1" t="s">
        <v>83</v>
      </c>
      <c r="C8" s="40">
        <v>0</v>
      </c>
      <c r="D8" s="40">
        <v>0</v>
      </c>
      <c r="E8" s="40">
        <v>0</v>
      </c>
      <c r="F8" s="40">
        <v>0</v>
      </c>
      <c r="G8" s="40">
        <v>0</v>
      </c>
      <c r="H8" s="40">
        <v>0</v>
      </c>
      <c r="I8" s="40">
        <v>0</v>
      </c>
      <c r="J8" s="40">
        <v>0</v>
      </c>
      <c r="K8" s="40">
        <v>0</v>
      </c>
      <c r="L8" s="40"/>
      <c r="M8" s="40"/>
      <c r="N8" s="40"/>
    </row>
    <row r="9" spans="1:14" x14ac:dyDescent="0.25">
      <c r="B9" s="5"/>
      <c r="C9" s="16">
        <f>SUM(C3:C8)</f>
        <v>6.096036791748431</v>
      </c>
      <c r="D9" s="16">
        <f t="shared" ref="D9:N9" si="0">SUM(D3:D8)</f>
        <v>7.0388447085698722</v>
      </c>
      <c r="E9" s="16">
        <f t="shared" si="0"/>
        <v>6.6491846933095324</v>
      </c>
      <c r="F9" s="16">
        <f t="shared" si="0"/>
        <v>7.3678638413264093</v>
      </c>
      <c r="G9" s="16">
        <f t="shared" si="0"/>
        <v>6.8112932936347503</v>
      </c>
      <c r="H9" s="16">
        <f t="shared" si="0"/>
        <v>5.7706524964802801</v>
      </c>
      <c r="I9" s="16">
        <f t="shared" si="0"/>
        <v>5.3681677395560401</v>
      </c>
      <c r="J9" s="16">
        <f t="shared" si="0"/>
        <v>5.8390075601571283</v>
      </c>
      <c r="K9" s="16">
        <f t="shared" si="0"/>
        <v>6.0006382395026101</v>
      </c>
      <c r="L9" s="16">
        <f t="shared" si="0"/>
        <v>0</v>
      </c>
      <c r="M9" s="16">
        <f t="shared" si="0"/>
        <v>0</v>
      </c>
      <c r="N9" s="16">
        <f t="shared" si="0"/>
        <v>0</v>
      </c>
    </row>
    <row r="10" spans="1:14" x14ac:dyDescent="0.25">
      <c r="C10" s="16">
        <f>SUM(C3:C4,C7)</f>
        <v>2.2313556017484304</v>
      </c>
      <c r="D10" s="16">
        <f t="shared" ref="D10:N10" si="1">SUM(D3:D4,D7)</f>
        <v>2.536475868569871</v>
      </c>
      <c r="E10" s="16">
        <f t="shared" si="1"/>
        <v>2.3988239033095313</v>
      </c>
      <c r="F10" s="16">
        <f t="shared" si="1"/>
        <v>2.8130097413264092</v>
      </c>
      <c r="G10" s="16">
        <f t="shared" si="1"/>
        <v>2.6900781436347501</v>
      </c>
      <c r="H10" s="16">
        <f t="shared" si="1"/>
        <v>2.3278151764802795</v>
      </c>
      <c r="I10" s="16">
        <f t="shared" si="1"/>
        <v>2.3899271795560404</v>
      </c>
      <c r="J10" s="16">
        <f t="shared" si="1"/>
        <v>2.808133610157129</v>
      </c>
      <c r="K10" s="16">
        <f t="shared" si="1"/>
        <v>3.0180507995026105</v>
      </c>
      <c r="L10" s="16">
        <f t="shared" si="1"/>
        <v>0</v>
      </c>
      <c r="M10" s="16">
        <f t="shared" si="1"/>
        <v>0</v>
      </c>
      <c r="N10" s="16">
        <f t="shared" si="1"/>
        <v>0</v>
      </c>
    </row>
    <row r="11" spans="1:14" x14ac:dyDescent="0.25">
      <c r="C11" s="37">
        <f>SUM(C5:C6,C8)</f>
        <v>3.8646811899999998</v>
      </c>
      <c r="D11" s="37">
        <f t="shared" ref="D11:N11" si="2">SUM(D5:D6,D8)</f>
        <v>4.5023688400000008</v>
      </c>
      <c r="E11" s="37">
        <f t="shared" si="2"/>
        <v>4.2503607900000002</v>
      </c>
      <c r="F11" s="37">
        <f t="shared" si="2"/>
        <v>4.5548541</v>
      </c>
      <c r="G11" s="37">
        <f t="shared" si="2"/>
        <v>4.1212151500000003</v>
      </c>
      <c r="H11" s="37">
        <f t="shared" si="2"/>
        <v>3.4428373200000006</v>
      </c>
      <c r="I11" s="37">
        <f t="shared" si="2"/>
        <v>2.9782405600000001</v>
      </c>
      <c r="J11" s="37">
        <f t="shared" si="2"/>
        <v>3.0308739499999993</v>
      </c>
      <c r="K11" s="37">
        <f t="shared" si="2"/>
        <v>2.9825874399999992</v>
      </c>
      <c r="L11" s="37">
        <f t="shared" si="2"/>
        <v>0</v>
      </c>
      <c r="M11" s="37">
        <f t="shared" si="2"/>
        <v>0</v>
      </c>
      <c r="N11" s="37">
        <f t="shared" si="2"/>
        <v>0</v>
      </c>
    </row>
    <row r="13" spans="1: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x14ac:dyDescent="0.25">
      <c r="B14" s="10" t="s">
        <v>85</v>
      </c>
      <c r="C14" s="66">
        <v>48983.042000000001</v>
      </c>
      <c r="D14" s="66">
        <v>52527.169000000002</v>
      </c>
      <c r="E14" s="66">
        <v>47632.440999999999</v>
      </c>
      <c r="F14" s="66">
        <v>58800.014000000003</v>
      </c>
      <c r="G14" s="15">
        <v>46902.69</v>
      </c>
      <c r="H14" s="15">
        <v>33517.139000000003</v>
      </c>
      <c r="I14" s="15">
        <v>21720.93</v>
      </c>
      <c r="J14" s="66">
        <v>19648.59</v>
      </c>
      <c r="K14" s="66">
        <v>18769.13</v>
      </c>
      <c r="L14" s="15"/>
      <c r="M14" s="15"/>
      <c r="N14" s="15"/>
    </row>
    <row r="15" spans="1:14" x14ac:dyDescent="0.25">
      <c r="B15" s="10" t="s">
        <v>139</v>
      </c>
      <c r="C15" s="65">
        <v>4468.8760000000002</v>
      </c>
      <c r="D15" s="65">
        <v>4942.2079999999996</v>
      </c>
      <c r="E15" s="65">
        <v>3480.5</v>
      </c>
      <c r="F15" s="65">
        <v>4972.2510000000002</v>
      </c>
      <c r="G15" s="15">
        <v>8369.0820000000003</v>
      </c>
      <c r="H15" s="15">
        <v>8642.9419999999991</v>
      </c>
      <c r="I15" s="15">
        <v>5893.7420000000002</v>
      </c>
      <c r="J15" s="15">
        <v>1997.2919999999999</v>
      </c>
      <c r="K15" s="15">
        <v>1741.749</v>
      </c>
      <c r="L15" s="15"/>
      <c r="M15" s="15"/>
      <c r="N15" s="15"/>
    </row>
    <row r="16" spans="1:14" x14ac:dyDescent="0.25">
      <c r="C16" s="26">
        <f>SUM(C14:C15)</f>
        <v>53451.918000000005</v>
      </c>
      <c r="D16" s="26">
        <f t="shared" ref="D16:N16" si="3">SUM(D14:D15)</f>
        <v>57469.377</v>
      </c>
      <c r="E16" s="26">
        <f t="shared" si="3"/>
        <v>51112.940999999999</v>
      </c>
      <c r="F16" s="26">
        <f t="shared" si="3"/>
        <v>63772.264999999999</v>
      </c>
      <c r="G16" s="26">
        <f>SUM(G14:G15)</f>
        <v>55271.772000000004</v>
      </c>
      <c r="H16" s="26">
        <f>SUM(H14:H15)</f>
        <v>42160.081000000006</v>
      </c>
      <c r="I16" s="26">
        <f>SUM(I14:I15)</f>
        <v>27614.671999999999</v>
      </c>
      <c r="J16" s="26">
        <f t="shared" si="3"/>
        <v>21645.882000000001</v>
      </c>
      <c r="K16" s="26">
        <f t="shared" si="3"/>
        <v>20510.879000000001</v>
      </c>
      <c r="L16" s="26">
        <f t="shared" si="3"/>
        <v>0</v>
      </c>
      <c r="M16" s="26">
        <f t="shared" si="3"/>
        <v>0</v>
      </c>
      <c r="N16" s="26">
        <f t="shared" si="3"/>
        <v>0</v>
      </c>
    </row>
    <row r="17" spans="1:10" x14ac:dyDescent="0.25">
      <c r="B17" t="s">
        <v>179</v>
      </c>
    </row>
    <row r="18" spans="1:10" x14ac:dyDescent="0.25">
      <c r="A18" t="s">
        <v>42</v>
      </c>
      <c r="B18" s="13">
        <v>5.3409918095560398</v>
      </c>
    </row>
    <row r="19" spans="1:10" x14ac:dyDescent="0.25">
      <c r="A19" t="s">
        <v>181</v>
      </c>
      <c r="B19" s="13">
        <v>3.0180507995026105</v>
      </c>
    </row>
    <row r="20" spans="1:10" x14ac:dyDescent="0.25">
      <c r="A20" t="s">
        <v>182</v>
      </c>
      <c r="B20" s="13">
        <v>2.9825874399999992</v>
      </c>
    </row>
    <row r="21" spans="1:10" x14ac:dyDescent="0.25">
      <c r="A21" t="s">
        <v>183</v>
      </c>
      <c r="B21" s="49">
        <v>20510.879000000001</v>
      </c>
    </row>
    <row r="24" spans="1:10" x14ac:dyDescent="0.25">
      <c r="C24" s="67">
        <v>43191</v>
      </c>
      <c r="D24" s="67">
        <v>43221</v>
      </c>
      <c r="E24" s="67">
        <v>43252</v>
      </c>
      <c r="F24" s="67">
        <v>43282</v>
      </c>
      <c r="G24" s="67">
        <v>43313</v>
      </c>
    </row>
    <row r="25" spans="1:10" x14ac:dyDescent="0.25">
      <c r="B25" s="1" t="s">
        <v>190</v>
      </c>
      <c r="C25" s="15">
        <v>1523.3530000000001</v>
      </c>
      <c r="D25" s="15">
        <v>802.3599999999999</v>
      </c>
      <c r="E25" s="15">
        <v>856.43999999999994</v>
      </c>
      <c r="F25" s="15">
        <v>1569.425</v>
      </c>
      <c r="G25" s="1"/>
    </row>
    <row r="26" spans="1:10" x14ac:dyDescent="0.25">
      <c r="B26" s="1" t="s">
        <v>189</v>
      </c>
      <c r="C26" s="15">
        <v>4612.4920000000002</v>
      </c>
      <c r="D26" s="15">
        <v>4633.7330000000002</v>
      </c>
      <c r="E26" s="15">
        <v>3483.6669999999999</v>
      </c>
      <c r="F26" s="15">
        <v>5105.0009999999993</v>
      </c>
      <c r="G26" s="15">
        <v>4767.3319999999994</v>
      </c>
    </row>
    <row r="27" spans="1:10" x14ac:dyDescent="0.25">
      <c r="B27" s="1" t="s">
        <v>188</v>
      </c>
      <c r="C27" s="15">
        <v>4468.8760000000002</v>
      </c>
      <c r="D27" s="15">
        <v>4942.2079999999996</v>
      </c>
      <c r="E27" s="15">
        <v>3480.5</v>
      </c>
      <c r="F27" s="15">
        <v>4972.2510000000002</v>
      </c>
      <c r="G27" s="15">
        <v>8240.3379999999997</v>
      </c>
    </row>
    <row r="30" spans="1:10" x14ac:dyDescent="0.25">
      <c r="J30">
        <v>19648.59</v>
      </c>
    </row>
    <row r="31" spans="1:10" x14ac:dyDescent="0.25">
      <c r="J31">
        <v>18769.13</v>
      </c>
    </row>
  </sheetData>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128"/>
  <sheetViews>
    <sheetView topLeftCell="A58" zoomScale="90" zoomScaleNormal="90" workbookViewId="0">
      <selection activeCell="I32" sqref="I32"/>
    </sheetView>
  </sheetViews>
  <sheetFormatPr defaultRowHeight="15" x14ac:dyDescent="0.25"/>
  <cols>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4" width="6.5703125" customWidth="1"/>
    <col min="15" max="15" width="27.5703125" customWidth="1"/>
    <col min="16" max="16" width="35.7109375" customWidth="1"/>
    <col min="17" max="17" width="11.7109375" bestFit="1" customWidth="1"/>
  </cols>
  <sheetData>
    <row r="2" spans="2:14" x14ac:dyDescent="0.25">
      <c r="B2" s="2" t="s">
        <v>41</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36</v>
      </c>
      <c r="C3" s="40">
        <v>0.11204639999999991</v>
      </c>
      <c r="D3" s="40">
        <v>0.1157812799999999</v>
      </c>
      <c r="E3" s="40">
        <v>0.11204639999999991</v>
      </c>
      <c r="F3" s="40">
        <v>0.1157812799999999</v>
      </c>
      <c r="G3" s="40">
        <v>0.1157812799999999</v>
      </c>
      <c r="H3" s="40">
        <v>0.11204639999999991</v>
      </c>
      <c r="I3" s="40">
        <v>0.1157812799999999</v>
      </c>
      <c r="J3" s="40">
        <v>0.11204639999999991</v>
      </c>
      <c r="K3" s="40">
        <v>0.1157812799999999</v>
      </c>
      <c r="L3" s="40"/>
      <c r="M3" s="40"/>
      <c r="N3" s="40"/>
    </row>
    <row r="4" spans="2:14" x14ac:dyDescent="0.25">
      <c r="B4" s="10" t="s">
        <v>37</v>
      </c>
      <c r="C4" s="40">
        <v>1.6120484639999991E-2</v>
      </c>
      <c r="D4" s="40">
        <v>1.6657834127999992E-2</v>
      </c>
      <c r="E4" s="40">
        <v>1.6120484639999991E-2</v>
      </c>
      <c r="F4" s="40">
        <v>1.6657834127999992E-2</v>
      </c>
      <c r="G4" s="40">
        <v>1.6657834127999992E-2</v>
      </c>
      <c r="H4" s="40">
        <v>1.6120484639999991E-2</v>
      </c>
      <c r="I4" s="40">
        <v>1.6657834127999992E-2</v>
      </c>
      <c r="J4" s="40">
        <v>1.6120484639999991E-2</v>
      </c>
      <c r="K4" s="40">
        <v>1.6657834127999992E-2</v>
      </c>
      <c r="L4" s="40"/>
      <c r="M4" s="40"/>
      <c r="N4" s="40"/>
    </row>
    <row r="5" spans="2:14" x14ac:dyDescent="0.25">
      <c r="B5" s="10" t="s">
        <v>38</v>
      </c>
      <c r="C5" s="40">
        <v>1.638527E-2</v>
      </c>
      <c r="D5" s="40">
        <v>0.27202451</v>
      </c>
      <c r="E5" s="40">
        <v>3.37651916</v>
      </c>
      <c r="F5" s="40">
        <v>6.0774469600000006E-2</v>
      </c>
      <c r="G5" s="40">
        <v>0.14374888999999999</v>
      </c>
      <c r="H5" s="40">
        <v>0.19997749000000001</v>
      </c>
      <c r="I5" s="40">
        <v>0.13619388999999998</v>
      </c>
      <c r="J5" s="40">
        <v>5.2510000000000005E-3</v>
      </c>
      <c r="K5" s="40">
        <v>3.8535929999999996E-2</v>
      </c>
      <c r="L5" s="40"/>
      <c r="M5" s="40"/>
      <c r="N5" s="40"/>
    </row>
    <row r="6" spans="2:14" ht="16.5" customHeight="1" x14ac:dyDescent="0.25">
      <c r="B6" s="10" t="s">
        <v>39</v>
      </c>
      <c r="C6" s="40">
        <v>0</v>
      </c>
      <c r="D6" s="40">
        <v>0</v>
      </c>
      <c r="E6" s="40">
        <v>0</v>
      </c>
      <c r="F6" s="40">
        <v>0.64882500000033183</v>
      </c>
      <c r="G6" s="40">
        <v>0</v>
      </c>
      <c r="H6" s="40">
        <v>1.0024999999999999E-2</v>
      </c>
      <c r="I6" s="40">
        <v>0</v>
      </c>
      <c r="J6" s="40">
        <v>0</v>
      </c>
      <c r="K6" s="40">
        <v>0</v>
      </c>
      <c r="L6" s="40"/>
      <c r="M6" s="40"/>
      <c r="N6" s="40"/>
    </row>
    <row r="7" spans="2:14" ht="15.75" customHeight="1" x14ac:dyDescent="0.25">
      <c r="B7" s="10" t="s">
        <v>40</v>
      </c>
      <c r="C7" s="40">
        <v>0</v>
      </c>
      <c r="D7" s="40">
        <v>0</v>
      </c>
      <c r="E7" s="40">
        <v>0</v>
      </c>
      <c r="F7" s="40">
        <v>0</v>
      </c>
      <c r="G7" s="40">
        <v>0</v>
      </c>
      <c r="H7" s="40">
        <v>0</v>
      </c>
      <c r="I7" s="40">
        <v>0</v>
      </c>
      <c r="J7" s="40">
        <v>0</v>
      </c>
      <c r="K7" s="40">
        <v>0</v>
      </c>
      <c r="L7" s="40"/>
      <c r="M7" s="40"/>
      <c r="N7" s="40"/>
    </row>
    <row r="8" spans="2:14" x14ac:dyDescent="0.25">
      <c r="B8" s="10" t="s">
        <v>142</v>
      </c>
      <c r="C8" s="40">
        <v>2.59546163</v>
      </c>
      <c r="D8" s="40">
        <v>0.52962467000000002</v>
      </c>
      <c r="E8" s="40">
        <v>0.26568619049932479</v>
      </c>
      <c r="F8" s="40">
        <v>0</v>
      </c>
      <c r="G8" s="40">
        <v>0.11505566</v>
      </c>
      <c r="H8" s="40">
        <v>1.2462423194999999</v>
      </c>
      <c r="I8" s="40">
        <v>12.963464959999994</v>
      </c>
      <c r="J8" s="40">
        <v>13.167445459999998</v>
      </c>
      <c r="K8" s="40">
        <v>7.5882293750000018</v>
      </c>
      <c r="L8" s="40"/>
      <c r="M8" s="40"/>
      <c r="N8" s="40"/>
    </row>
    <row r="11" spans="2:14" x14ac:dyDescent="0.25">
      <c r="B11" s="2" t="s">
        <v>87</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50" t="s">
        <v>175</v>
      </c>
      <c r="C12" s="40">
        <v>17.319323160844689</v>
      </c>
      <c r="D12" s="40">
        <v>11.610683864340389</v>
      </c>
      <c r="E12" s="40">
        <v>31.110988908931542</v>
      </c>
      <c r="F12" s="40">
        <v>22.02485966443594</v>
      </c>
      <c r="G12" s="40">
        <v>18.852824506429982</v>
      </c>
      <c r="H12" s="40">
        <v>77.827324562371018</v>
      </c>
      <c r="I12" s="40">
        <v>68.934624386070453</v>
      </c>
      <c r="J12" s="40">
        <v>28.488639197803106</v>
      </c>
      <c r="K12" s="40">
        <v>29.172236245365617</v>
      </c>
      <c r="L12" s="40"/>
      <c r="M12" s="40"/>
      <c r="N12" s="40"/>
    </row>
    <row r="13" spans="2:14" x14ac:dyDescent="0.25">
      <c r="B13" s="50" t="s">
        <v>176</v>
      </c>
      <c r="C13" s="40">
        <v>0.32481862685915958</v>
      </c>
      <c r="D13" s="40">
        <v>0.63170125096372565</v>
      </c>
      <c r="E13" s="40">
        <v>3.4350663334674834</v>
      </c>
      <c r="F13" s="40">
        <v>2.686199714198708</v>
      </c>
      <c r="G13" s="40">
        <v>0.90170147966429182</v>
      </c>
      <c r="H13" s="40">
        <v>3.5886769644330978</v>
      </c>
      <c r="I13" s="40">
        <v>3.9003136476167803</v>
      </c>
      <c r="J13" s="40">
        <v>7.0373685052926831</v>
      </c>
      <c r="K13" s="40">
        <v>2.5487181390577658</v>
      </c>
      <c r="L13" s="40"/>
      <c r="M13" s="40"/>
      <c r="N13" s="40"/>
    </row>
    <row r="14" spans="2:14" x14ac:dyDescent="0.25">
      <c r="B14" s="50" t="s">
        <v>168</v>
      </c>
      <c r="C14" s="40">
        <v>0.31470858568920773</v>
      </c>
      <c r="D14" s="40">
        <v>0.60466419649893155</v>
      </c>
      <c r="E14" s="40">
        <v>0.32690441395582559</v>
      </c>
      <c r="F14" s="40">
        <v>0.1975358526362315</v>
      </c>
      <c r="G14" s="40">
        <v>0.45879228378367343</v>
      </c>
      <c r="H14" s="40">
        <v>1.280998874368249</v>
      </c>
      <c r="I14" s="40">
        <v>1.1279415520579283</v>
      </c>
      <c r="J14" s="40">
        <v>0.72010898818313507</v>
      </c>
      <c r="K14" s="40">
        <v>0.58234207871247157</v>
      </c>
      <c r="L14" s="40"/>
      <c r="M14" s="40"/>
      <c r="N14" s="40"/>
    </row>
    <row r="15" spans="2:14" x14ac:dyDescent="0.25">
      <c r="B15" s="50" t="s">
        <v>170</v>
      </c>
      <c r="C15" s="40">
        <v>0.20149104661231965</v>
      </c>
      <c r="D15" s="40">
        <v>1.2196936538609389</v>
      </c>
      <c r="E15" s="40">
        <v>2.4399733948214237</v>
      </c>
      <c r="F15" s="40">
        <v>1.92485955170024</v>
      </c>
      <c r="G15" s="40">
        <v>1.2316071521242369</v>
      </c>
      <c r="H15" s="40">
        <v>0.98382695854586721</v>
      </c>
      <c r="I15" s="40">
        <v>0.47311245503181182</v>
      </c>
      <c r="J15" s="40">
        <v>0.70597194760201831</v>
      </c>
      <c r="K15" s="40">
        <v>0.43333512147850745</v>
      </c>
      <c r="L15" s="40"/>
      <c r="M15" s="40"/>
      <c r="N15" s="40"/>
    </row>
    <row r="16" spans="2:14" x14ac:dyDescent="0.25">
      <c r="B16" s="50" t="s">
        <v>169</v>
      </c>
      <c r="C16" s="40">
        <v>1.0851920917104938</v>
      </c>
      <c r="D16" s="40">
        <v>1.3701335011483977</v>
      </c>
      <c r="E16" s="40">
        <v>0.2358635740710161</v>
      </c>
      <c r="F16" s="40">
        <v>0.90942012870821709</v>
      </c>
      <c r="G16" s="40">
        <v>0.92520921461560768</v>
      </c>
      <c r="H16" s="40">
        <v>1.2516626992186208</v>
      </c>
      <c r="I16" s="40">
        <v>3.1045127245746698</v>
      </c>
      <c r="J16" s="40">
        <v>1.8368701193293804</v>
      </c>
      <c r="K16" s="40">
        <v>2.3621830842596809</v>
      </c>
      <c r="L16" s="40"/>
      <c r="M16" s="40"/>
      <c r="N16" s="40"/>
    </row>
    <row r="17" spans="2:14" x14ac:dyDescent="0.25">
      <c r="B17" s="50" t="s">
        <v>171</v>
      </c>
      <c r="C17" s="40">
        <v>3.4524590909807986</v>
      </c>
      <c r="D17" s="40">
        <v>8.471214370071797</v>
      </c>
      <c r="E17" s="40">
        <v>9.8777136708981423</v>
      </c>
      <c r="F17" s="40">
        <v>11.214917560211351</v>
      </c>
      <c r="G17" s="40">
        <v>12.783727387300374</v>
      </c>
      <c r="H17" s="40">
        <v>15.666000342576085</v>
      </c>
      <c r="I17" s="40">
        <v>13.268792841285613</v>
      </c>
      <c r="J17" s="40">
        <v>10.57458533924018</v>
      </c>
      <c r="K17" s="40">
        <v>9.9953223805551534</v>
      </c>
      <c r="L17" s="40"/>
      <c r="M17" s="40"/>
      <c r="N17" s="40"/>
    </row>
    <row r="18" spans="2:14" x14ac:dyDescent="0.25">
      <c r="B18" s="50" t="s">
        <v>86</v>
      </c>
      <c r="C18" s="40">
        <v>0</v>
      </c>
      <c r="D18" s="40">
        <v>0</v>
      </c>
      <c r="E18" s="40">
        <v>0</v>
      </c>
      <c r="F18" s="40">
        <v>0</v>
      </c>
      <c r="G18" s="40">
        <v>0</v>
      </c>
      <c r="H18" s="40">
        <v>0</v>
      </c>
      <c r="I18" s="40">
        <v>0</v>
      </c>
      <c r="J18" s="40">
        <v>0</v>
      </c>
      <c r="K18" s="40">
        <v>0</v>
      </c>
      <c r="L18" s="40"/>
      <c r="M18" s="40"/>
      <c r="N18" s="40"/>
    </row>
    <row r="19" spans="2:14" x14ac:dyDescent="0.25">
      <c r="B19" s="50" t="s">
        <v>173</v>
      </c>
      <c r="C19" s="55">
        <v>2.7400137846400008</v>
      </c>
      <c r="D19" s="55">
        <v>0.93408829412799987</v>
      </c>
      <c r="E19" s="55">
        <v>3.7703722351393245</v>
      </c>
      <c r="F19" s="55">
        <v>0.84203858372833162</v>
      </c>
      <c r="G19" s="55">
        <v>0.39124366412799993</v>
      </c>
      <c r="H19" s="55">
        <v>1.5844116941400002</v>
      </c>
      <c r="I19" s="55">
        <v>13.232097964127998</v>
      </c>
      <c r="J19" s="55">
        <v>13.300863344640002</v>
      </c>
      <c r="K19" s="55">
        <v>7.7592044191279967</v>
      </c>
      <c r="L19" s="55"/>
      <c r="M19" s="55"/>
      <c r="N19" s="55"/>
    </row>
    <row r="22" spans="2:14" x14ac:dyDescent="0.25">
      <c r="B22" s="2" t="s">
        <v>174</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50" t="s">
        <v>175</v>
      </c>
      <c r="C23" s="70">
        <v>223524.63400000002</v>
      </c>
      <c r="D23" s="70">
        <v>169041.23699999991</v>
      </c>
      <c r="E23" s="70">
        <v>490529.90000000031</v>
      </c>
      <c r="F23" s="70">
        <v>240083.21600000001</v>
      </c>
      <c r="G23" s="70">
        <v>188414.66199999995</v>
      </c>
      <c r="H23" s="70">
        <v>697941.33899999992</v>
      </c>
      <c r="I23" s="70">
        <v>606952.94700000121</v>
      </c>
      <c r="J23" s="70">
        <v>321460.43799999997</v>
      </c>
      <c r="K23" s="70">
        <v>315936.42100000009</v>
      </c>
      <c r="L23" s="70"/>
      <c r="M23" s="70"/>
      <c r="N23" s="70"/>
    </row>
    <row r="24" spans="2:14" x14ac:dyDescent="0.25">
      <c r="B24" s="50" t="s">
        <v>176</v>
      </c>
      <c r="C24" s="70">
        <v>2867</v>
      </c>
      <c r="D24" s="70">
        <v>6502.5</v>
      </c>
      <c r="E24" s="70">
        <v>39289.4</v>
      </c>
      <c r="F24" s="70">
        <v>67527</v>
      </c>
      <c r="G24" s="70">
        <v>14720.2</v>
      </c>
      <c r="H24" s="70">
        <v>28117.599999999999</v>
      </c>
      <c r="I24" s="70">
        <v>77645</v>
      </c>
      <c r="J24" s="70">
        <v>136496.9</v>
      </c>
      <c r="K24" s="70">
        <v>129143.40000000001</v>
      </c>
      <c r="L24" s="70"/>
      <c r="M24" s="70"/>
      <c r="N24" s="70"/>
    </row>
    <row r="25" spans="2:14" x14ac:dyDescent="0.25">
      <c r="B25" s="50" t="s">
        <v>168</v>
      </c>
      <c r="C25" s="70">
        <v>28569.236000000001</v>
      </c>
      <c r="D25" s="70">
        <v>38818.62200000001</v>
      </c>
      <c r="E25" s="70">
        <v>32251.667999999998</v>
      </c>
      <c r="F25" s="70">
        <v>9742.6910000000007</v>
      </c>
      <c r="G25" s="70">
        <v>30701.910999999996</v>
      </c>
      <c r="H25" s="70">
        <v>93318.000000000029</v>
      </c>
      <c r="I25" s="70">
        <v>104846.99200000006</v>
      </c>
      <c r="J25" s="70">
        <v>76759.901000000013</v>
      </c>
      <c r="K25" s="70">
        <v>64556.965999999986</v>
      </c>
      <c r="L25" s="70"/>
      <c r="M25" s="70"/>
      <c r="N25" s="70"/>
    </row>
    <row r="26" spans="2:14" x14ac:dyDescent="0.25">
      <c r="B26" s="50" t="s">
        <v>170</v>
      </c>
      <c r="C26" s="70">
        <v>20584</v>
      </c>
      <c r="D26" s="70">
        <v>70647.5</v>
      </c>
      <c r="E26" s="70">
        <v>108480</v>
      </c>
      <c r="F26" s="70">
        <v>100644.5</v>
      </c>
      <c r="G26" s="70">
        <v>98325</v>
      </c>
      <c r="H26" s="70">
        <v>144325.5</v>
      </c>
      <c r="I26" s="70">
        <v>111349</v>
      </c>
      <c r="J26" s="70">
        <v>94125</v>
      </c>
      <c r="K26" s="70">
        <v>66899</v>
      </c>
      <c r="L26" s="70"/>
      <c r="M26" s="70"/>
      <c r="N26" s="70"/>
    </row>
    <row r="27" spans="2:14" x14ac:dyDescent="0.25">
      <c r="B27" s="50" t="s">
        <v>169</v>
      </c>
      <c r="C27" s="70">
        <v>31162.47</v>
      </c>
      <c r="D27" s="70">
        <v>29151.453999999994</v>
      </c>
      <c r="E27" s="70">
        <v>14146.085000000003</v>
      </c>
      <c r="F27" s="70">
        <v>40904.041999999994</v>
      </c>
      <c r="G27" s="70">
        <v>22166.055</v>
      </c>
      <c r="H27" s="70">
        <v>61303.894000000015</v>
      </c>
      <c r="I27" s="70">
        <v>79615.596000000005</v>
      </c>
      <c r="J27" s="70">
        <v>52451.069999999978</v>
      </c>
      <c r="K27" s="70">
        <v>59003.105999999992</v>
      </c>
      <c r="L27" s="70"/>
      <c r="M27" s="70"/>
      <c r="N27" s="70"/>
    </row>
    <row r="28" spans="2:14" x14ac:dyDescent="0.25">
      <c r="B28" s="50" t="s">
        <v>171</v>
      </c>
      <c r="C28" s="70">
        <v>101715</v>
      </c>
      <c r="D28" s="70">
        <v>215551</v>
      </c>
      <c r="E28" s="70">
        <v>194531.5</v>
      </c>
      <c r="F28" s="70">
        <v>226187</v>
      </c>
      <c r="G28" s="70">
        <v>273122</v>
      </c>
      <c r="H28" s="70">
        <v>307416</v>
      </c>
      <c r="I28" s="70">
        <v>256073.5</v>
      </c>
      <c r="J28" s="70">
        <v>198000.36</v>
      </c>
      <c r="K28" s="70">
        <v>182049.5</v>
      </c>
      <c r="L28" s="70"/>
      <c r="M28" s="70"/>
      <c r="N28" s="70"/>
    </row>
    <row r="29" spans="2:14" x14ac:dyDescent="0.25">
      <c r="B29" s="50" t="s">
        <v>86</v>
      </c>
      <c r="C29" s="70"/>
      <c r="D29" s="70"/>
      <c r="E29" s="70"/>
      <c r="F29" s="70"/>
      <c r="G29" s="70"/>
      <c r="H29" s="70"/>
      <c r="I29" s="70"/>
      <c r="J29" s="70"/>
      <c r="K29" s="70"/>
      <c r="L29" s="70"/>
      <c r="M29" s="70"/>
      <c r="N29" s="70"/>
    </row>
    <row r="30" spans="2:14" x14ac:dyDescent="0.25">
      <c r="C30" s="37"/>
      <c r="D30" s="37"/>
      <c r="E30" s="37"/>
      <c r="F30" s="37"/>
      <c r="G30" s="37"/>
      <c r="H30" s="37"/>
      <c r="I30" s="37"/>
      <c r="J30" s="37"/>
      <c r="K30" s="37"/>
      <c r="L30" s="37"/>
      <c r="M30" s="37"/>
      <c r="N30" s="37"/>
    </row>
    <row r="31" spans="2:14" x14ac:dyDescent="0.25">
      <c r="C31" s="37"/>
      <c r="D31" s="37"/>
      <c r="E31" s="37"/>
      <c r="F31" s="37"/>
      <c r="G31" s="37"/>
      <c r="H31" s="37"/>
      <c r="I31" s="37"/>
      <c r="J31" s="37"/>
      <c r="K31" s="37"/>
      <c r="L31" s="37"/>
      <c r="M31" s="37"/>
      <c r="N31" s="37"/>
    </row>
    <row r="32" spans="2:14" x14ac:dyDescent="0.25">
      <c r="C32" s="37"/>
      <c r="D32" s="37"/>
      <c r="E32" s="37"/>
      <c r="F32" s="37"/>
      <c r="G32" s="37"/>
      <c r="H32" s="37"/>
      <c r="I32" s="37"/>
      <c r="J32" s="37"/>
      <c r="K32" s="37"/>
      <c r="L32" s="37"/>
      <c r="M32" s="37"/>
      <c r="N32" s="37"/>
    </row>
    <row r="33" spans="2:14" x14ac:dyDescent="0.25">
      <c r="C33" s="37"/>
      <c r="D33" s="37"/>
      <c r="E33" s="37"/>
      <c r="F33" s="37"/>
      <c r="G33" s="37"/>
      <c r="H33" s="37"/>
      <c r="I33" s="37"/>
      <c r="J33" s="37"/>
      <c r="K33" s="37"/>
      <c r="L33" s="37"/>
      <c r="M33" s="37"/>
      <c r="N33" s="37"/>
    </row>
    <row r="34" spans="2:14" x14ac:dyDescent="0.25">
      <c r="B34" t="s">
        <v>179</v>
      </c>
      <c r="C34" s="37"/>
      <c r="D34" s="37"/>
      <c r="E34" s="37"/>
      <c r="F34" s="37"/>
      <c r="G34" s="37"/>
      <c r="H34" s="37"/>
      <c r="I34" s="37"/>
      <c r="J34" s="37"/>
      <c r="K34" s="37"/>
      <c r="L34" s="37"/>
      <c r="M34" s="37"/>
      <c r="N34" s="37"/>
    </row>
    <row r="35" spans="2:14" x14ac:dyDescent="0.25">
      <c r="B35" t="s">
        <v>173</v>
      </c>
      <c r="C35" s="37"/>
      <c r="D35" s="37"/>
      <c r="E35" s="37"/>
      <c r="F35" s="37"/>
      <c r="G35" s="37"/>
      <c r="H35" s="37"/>
      <c r="I35" s="37"/>
      <c r="J35" s="37"/>
      <c r="K35" s="37"/>
      <c r="L35" s="37"/>
      <c r="M35" s="37"/>
      <c r="N35" s="37"/>
    </row>
    <row r="36" spans="2:14" x14ac:dyDescent="0.25">
      <c r="C36" s="37"/>
      <c r="D36" s="37"/>
      <c r="E36" s="37"/>
      <c r="F36" s="37"/>
      <c r="G36" s="37"/>
      <c r="H36" s="37"/>
      <c r="I36" s="37"/>
      <c r="J36" s="37"/>
      <c r="K36" s="37"/>
      <c r="L36" s="37"/>
      <c r="M36" s="37"/>
      <c r="N36" s="37"/>
    </row>
    <row r="37" spans="2:14" x14ac:dyDescent="0.25">
      <c r="C37" s="37"/>
      <c r="D37" s="37"/>
      <c r="E37" s="37"/>
      <c r="F37" s="37"/>
      <c r="G37" s="37"/>
      <c r="H37" s="37"/>
      <c r="I37" s="37"/>
      <c r="J37" s="37"/>
      <c r="K37" s="37"/>
      <c r="L37" s="37"/>
      <c r="M37" s="37"/>
      <c r="N37" s="37"/>
    </row>
    <row r="38" spans="2:14" x14ac:dyDescent="0.25">
      <c r="C38" s="37"/>
      <c r="D38" s="37"/>
      <c r="E38" s="37"/>
      <c r="F38" s="37"/>
      <c r="G38" s="37"/>
      <c r="H38" s="37"/>
      <c r="I38" s="37"/>
      <c r="J38" s="37"/>
      <c r="K38" s="37"/>
      <c r="L38" s="37"/>
      <c r="M38" s="37"/>
      <c r="N38" s="37"/>
    </row>
    <row r="39" spans="2:14" x14ac:dyDescent="0.25">
      <c r="C39" s="37"/>
      <c r="D39" s="37"/>
      <c r="E39" s="37"/>
      <c r="F39" s="37"/>
      <c r="G39" s="37"/>
      <c r="H39" s="37"/>
      <c r="I39" s="37"/>
      <c r="J39" s="37"/>
      <c r="K39" s="37"/>
      <c r="L39" s="37"/>
      <c r="M39" s="37"/>
      <c r="N39" s="37"/>
    </row>
    <row r="40" spans="2:14" x14ac:dyDescent="0.25">
      <c r="C40" s="37"/>
      <c r="D40" s="37"/>
      <c r="E40" s="37"/>
      <c r="F40" s="37"/>
      <c r="G40" s="37"/>
      <c r="H40" s="37"/>
      <c r="I40" s="37"/>
      <c r="J40" s="37"/>
      <c r="K40" s="37"/>
      <c r="L40" s="37"/>
      <c r="M40" s="37"/>
      <c r="N40" s="37"/>
    </row>
    <row r="41" spans="2:14" x14ac:dyDescent="0.25">
      <c r="C41" s="37"/>
      <c r="D41" s="37"/>
      <c r="E41" s="37"/>
      <c r="F41" s="37"/>
      <c r="G41" s="37"/>
      <c r="H41" s="37"/>
      <c r="I41" s="37"/>
      <c r="J41" s="37"/>
      <c r="K41" s="37"/>
      <c r="L41" s="37"/>
      <c r="M41" s="37"/>
      <c r="N41" s="37"/>
    </row>
    <row r="42" spans="2:14" x14ac:dyDescent="0.25">
      <c r="C42" s="37"/>
      <c r="D42" s="37"/>
      <c r="E42" s="37"/>
      <c r="F42" s="37"/>
      <c r="G42" s="37"/>
      <c r="H42" s="37"/>
      <c r="I42" s="37"/>
      <c r="J42" s="37"/>
      <c r="K42" s="37"/>
      <c r="L42" s="37"/>
      <c r="M42" s="37"/>
      <c r="N42" s="37"/>
    </row>
    <row r="43" spans="2:14" x14ac:dyDescent="0.25">
      <c r="C43" s="37"/>
      <c r="D43" s="37"/>
      <c r="E43" s="37"/>
      <c r="F43" s="37"/>
      <c r="G43" s="37"/>
      <c r="H43" s="37"/>
      <c r="I43" s="37"/>
      <c r="J43" s="37"/>
      <c r="K43" s="37"/>
      <c r="L43" s="37"/>
      <c r="M43" s="37"/>
      <c r="N43" s="37"/>
    </row>
    <row r="44" spans="2:14" x14ac:dyDescent="0.25">
      <c r="C44" s="37"/>
      <c r="D44" s="37"/>
      <c r="E44" s="37"/>
      <c r="F44" s="37"/>
      <c r="G44" s="37"/>
      <c r="H44" s="37"/>
      <c r="I44" s="37"/>
      <c r="J44" s="37"/>
      <c r="K44" s="37"/>
      <c r="L44" s="37"/>
      <c r="M44" s="37"/>
      <c r="N44" s="37"/>
    </row>
    <row r="45" spans="2:14" x14ac:dyDescent="0.25">
      <c r="C45" s="37"/>
      <c r="D45" s="37"/>
      <c r="E45" s="37"/>
      <c r="F45" s="37"/>
      <c r="G45" s="37"/>
      <c r="H45" s="37"/>
      <c r="I45" s="37"/>
      <c r="J45" s="37"/>
      <c r="K45" s="37"/>
      <c r="L45" s="37"/>
      <c r="M45" s="37"/>
      <c r="N45" s="37"/>
    </row>
    <row r="46" spans="2:14" x14ac:dyDescent="0.25">
      <c r="C46" s="37"/>
      <c r="D46" s="37"/>
      <c r="E46" s="37"/>
      <c r="F46" s="37"/>
      <c r="G46" s="37"/>
      <c r="H46" s="37"/>
      <c r="I46" s="37"/>
      <c r="J46" s="37"/>
      <c r="K46" s="37"/>
      <c r="L46" s="37"/>
      <c r="M46" s="37"/>
      <c r="N46" s="37"/>
    </row>
    <row r="47" spans="2:14" x14ac:dyDescent="0.25">
      <c r="C47" s="37"/>
      <c r="D47" s="37"/>
      <c r="E47" s="37"/>
      <c r="F47" s="37"/>
      <c r="G47" s="37"/>
      <c r="H47" s="37"/>
      <c r="I47" s="37"/>
      <c r="J47" s="37"/>
      <c r="K47" s="37"/>
      <c r="L47" s="37"/>
      <c r="M47" s="37"/>
      <c r="N47" s="37"/>
    </row>
    <row r="48" spans="2:14" x14ac:dyDescent="0.25">
      <c r="C48" s="37"/>
      <c r="D48" s="37"/>
      <c r="E48" s="37"/>
      <c r="F48" s="37"/>
      <c r="G48" s="37"/>
      <c r="H48" s="37"/>
      <c r="I48" s="37"/>
      <c r="J48" s="37"/>
      <c r="K48" s="37"/>
      <c r="L48" s="37"/>
      <c r="M48" s="37"/>
      <c r="N48" s="37"/>
    </row>
    <row r="49" spans="2:14" x14ac:dyDescent="0.25">
      <c r="B49" s="43"/>
      <c r="C49" s="37"/>
      <c r="D49" s="37"/>
      <c r="E49" s="37"/>
      <c r="F49" s="37"/>
      <c r="G49" s="37"/>
      <c r="H49" s="37"/>
      <c r="I49" s="37"/>
      <c r="J49" s="37"/>
      <c r="K49" s="37"/>
      <c r="L49" s="37"/>
      <c r="M49" s="37"/>
      <c r="N49" s="37"/>
    </row>
    <row r="50" spans="2:14" x14ac:dyDescent="0.25">
      <c r="B50" s="43"/>
      <c r="C50" s="37"/>
      <c r="D50" s="37"/>
      <c r="E50" s="37"/>
      <c r="F50" s="37"/>
      <c r="G50" s="37"/>
      <c r="H50" s="37"/>
      <c r="I50" s="37"/>
      <c r="J50" s="37"/>
      <c r="K50" s="37"/>
      <c r="L50" s="37"/>
      <c r="M50" s="37"/>
      <c r="N50" s="37"/>
    </row>
    <row r="51" spans="2:14" x14ac:dyDescent="0.25">
      <c r="C51" s="37"/>
      <c r="D51" s="37"/>
      <c r="E51" s="37"/>
      <c r="F51" s="37"/>
      <c r="G51" s="37"/>
      <c r="H51" s="37"/>
      <c r="I51" s="37"/>
      <c r="J51" s="37"/>
      <c r="K51" s="37"/>
      <c r="L51" s="37"/>
      <c r="M51" s="37"/>
      <c r="N51" s="37"/>
    </row>
    <row r="52" spans="2:14" x14ac:dyDescent="0.25">
      <c r="B52" s="43"/>
      <c r="C52" s="37"/>
      <c r="D52" s="37"/>
      <c r="E52" s="37"/>
      <c r="F52" s="37"/>
      <c r="G52" s="37"/>
      <c r="H52" s="37"/>
      <c r="I52" s="37"/>
      <c r="J52" s="37"/>
      <c r="K52" s="37"/>
      <c r="L52" s="37"/>
      <c r="M52" s="37"/>
      <c r="N52" s="37"/>
    </row>
    <row r="53" spans="2:14" x14ac:dyDescent="0.25">
      <c r="B53" s="44" t="s">
        <v>172</v>
      </c>
      <c r="C53" s="37"/>
      <c r="D53" s="37"/>
      <c r="E53" s="37"/>
      <c r="F53" s="37"/>
      <c r="G53" s="37"/>
      <c r="H53" s="37"/>
      <c r="I53" s="37"/>
      <c r="J53" s="37"/>
      <c r="K53" s="37"/>
      <c r="L53" s="37"/>
      <c r="M53" s="37"/>
      <c r="N53" s="37"/>
    </row>
    <row r="54" spans="2:14" x14ac:dyDescent="0.25">
      <c r="B54" s="43" t="str">
        <f>"Constraints - "&amp;TEXT(Main!E1,"mmm yyyy")</f>
        <v>Constraints - Dec 2018</v>
      </c>
      <c r="C54" s="37"/>
      <c r="D54" s="37"/>
      <c r="E54" s="37"/>
      <c r="F54" s="37"/>
      <c r="G54" s="37"/>
      <c r="H54" s="37"/>
      <c r="I54" s="37"/>
      <c r="J54" s="37"/>
      <c r="K54" s="37"/>
      <c r="L54" s="37"/>
      <c r="M54" s="37"/>
      <c r="N54" s="37"/>
    </row>
    <row r="55" spans="2:14" x14ac:dyDescent="0.25">
      <c r="C55" s="37"/>
      <c r="D55" s="37"/>
      <c r="E55" s="37"/>
      <c r="F55" s="37"/>
      <c r="G55" s="37"/>
      <c r="H55" s="37"/>
      <c r="I55" s="37"/>
      <c r="J55" s="37"/>
      <c r="K55" s="37"/>
      <c r="L55" s="37"/>
      <c r="M55" s="37"/>
      <c r="N55" s="37"/>
    </row>
    <row r="56" spans="2:14" x14ac:dyDescent="0.25">
      <c r="C56" s="37"/>
      <c r="D56" s="37"/>
      <c r="E56" s="37"/>
      <c r="F56" s="37"/>
      <c r="G56" s="37"/>
      <c r="H56" s="37"/>
      <c r="I56" s="37"/>
      <c r="J56" s="37"/>
      <c r="K56" s="37"/>
      <c r="L56" s="37"/>
      <c r="M56" s="37"/>
      <c r="N56" s="37"/>
    </row>
    <row r="57" spans="2:14" x14ac:dyDescent="0.25">
      <c r="C57" s="37"/>
      <c r="D57" s="37"/>
      <c r="E57" s="37"/>
      <c r="F57" s="37"/>
      <c r="G57" s="37"/>
      <c r="H57" s="37"/>
      <c r="I57" s="37"/>
      <c r="J57" s="37"/>
      <c r="K57" s="37"/>
      <c r="L57" s="37"/>
      <c r="M57" s="37"/>
      <c r="N57" s="37"/>
    </row>
    <row r="58" spans="2:14" x14ac:dyDescent="0.25">
      <c r="C58" s="37"/>
      <c r="D58" s="37"/>
      <c r="E58" s="37"/>
      <c r="F58" s="37"/>
      <c r="G58" s="37"/>
      <c r="H58" s="37"/>
      <c r="I58" s="37"/>
      <c r="J58" s="37"/>
      <c r="K58" s="37"/>
      <c r="L58" s="37"/>
      <c r="M58" s="37"/>
      <c r="N58" s="37"/>
    </row>
    <row r="59" spans="2:14" x14ac:dyDescent="0.25">
      <c r="C59" s="37"/>
      <c r="D59" s="37"/>
      <c r="E59" s="37"/>
      <c r="F59" s="37"/>
      <c r="G59" s="37"/>
      <c r="H59" s="37"/>
      <c r="I59" s="37"/>
      <c r="J59" s="37"/>
      <c r="K59" s="37"/>
      <c r="L59" s="37"/>
      <c r="M59" s="37"/>
      <c r="N59" s="37"/>
    </row>
    <row r="60" spans="2:14" x14ac:dyDescent="0.25">
      <c r="C60" s="37"/>
      <c r="D60" s="37"/>
      <c r="E60" s="37"/>
      <c r="F60" s="37"/>
      <c r="G60" s="37"/>
      <c r="H60" s="37"/>
      <c r="I60" s="37"/>
      <c r="J60" s="37"/>
      <c r="K60" s="37"/>
      <c r="L60" s="37"/>
      <c r="M60" s="37"/>
      <c r="N60" s="37"/>
    </row>
    <row r="61" spans="2:14" x14ac:dyDescent="0.25">
      <c r="C61" s="37"/>
      <c r="D61" s="37"/>
      <c r="E61" s="37"/>
      <c r="F61" s="37"/>
      <c r="G61" s="37"/>
      <c r="H61" s="37"/>
      <c r="I61" s="37"/>
      <c r="J61" s="37"/>
      <c r="K61" s="37"/>
      <c r="L61" s="37"/>
      <c r="M61" s="37"/>
      <c r="N61" s="37"/>
    </row>
    <row r="62" spans="2:14" x14ac:dyDescent="0.25">
      <c r="C62" s="37"/>
      <c r="D62" s="37"/>
      <c r="E62" s="37"/>
      <c r="F62" s="37"/>
      <c r="G62" s="37"/>
      <c r="H62" s="37"/>
      <c r="I62" s="37"/>
      <c r="J62" s="37"/>
      <c r="K62" s="37"/>
      <c r="L62" s="37"/>
      <c r="M62" s="37"/>
      <c r="N62" s="37"/>
    </row>
    <row r="63" spans="2:14" x14ac:dyDescent="0.25">
      <c r="C63" s="37"/>
      <c r="D63" s="37"/>
      <c r="E63" s="37"/>
      <c r="F63" s="37"/>
      <c r="G63" s="37"/>
      <c r="H63" s="37"/>
      <c r="I63" s="37"/>
      <c r="J63" s="37"/>
      <c r="K63" s="37"/>
      <c r="L63" s="37"/>
      <c r="M63" s="37"/>
      <c r="N63" s="37"/>
    </row>
    <row r="64" spans="2:14" x14ac:dyDescent="0.25">
      <c r="C64" s="37"/>
      <c r="D64" s="37"/>
      <c r="E64" s="37"/>
      <c r="F64" s="37"/>
      <c r="G64" s="37"/>
      <c r="H64" s="37"/>
      <c r="I64" s="37"/>
      <c r="J64" s="37"/>
      <c r="K64" s="37"/>
      <c r="L64" s="37"/>
      <c r="M64" s="37"/>
      <c r="N64" s="37"/>
    </row>
    <row r="65" spans="3:14" x14ac:dyDescent="0.25">
      <c r="C65" s="37"/>
      <c r="D65" s="37"/>
      <c r="E65" s="37"/>
      <c r="F65" s="37"/>
      <c r="G65" s="37"/>
      <c r="H65" s="37"/>
      <c r="I65" s="37"/>
      <c r="J65" s="37"/>
      <c r="K65" s="37"/>
      <c r="L65" s="37"/>
      <c r="M65" s="37"/>
      <c r="N65" s="37"/>
    </row>
    <row r="66" spans="3:14" x14ac:dyDescent="0.25">
      <c r="C66" s="37"/>
      <c r="D66" s="37"/>
      <c r="E66" s="37"/>
      <c r="F66" s="37"/>
      <c r="G66" s="37"/>
      <c r="H66" s="37"/>
      <c r="I66" s="37"/>
      <c r="J66" s="37"/>
      <c r="K66" s="37"/>
      <c r="L66" s="37"/>
      <c r="M66" s="37"/>
      <c r="N66" s="37"/>
    </row>
    <row r="67" spans="3:14" x14ac:dyDescent="0.25">
      <c r="C67" s="37"/>
      <c r="D67" s="37"/>
      <c r="E67" s="37"/>
      <c r="F67" s="37"/>
      <c r="G67" s="37"/>
      <c r="H67" s="37"/>
      <c r="I67" s="37"/>
      <c r="J67" s="37"/>
      <c r="K67" s="37"/>
      <c r="L67" s="37"/>
      <c r="M67" s="37"/>
      <c r="N67" s="37"/>
    </row>
    <row r="68" spans="3:14" x14ac:dyDescent="0.25">
      <c r="C68" s="37"/>
      <c r="D68" s="37"/>
      <c r="E68" s="37"/>
      <c r="F68" s="37"/>
      <c r="G68" s="37"/>
      <c r="H68" s="37"/>
      <c r="I68" s="37"/>
      <c r="J68" s="37"/>
      <c r="K68" s="37"/>
      <c r="L68" s="37"/>
      <c r="M68" s="37"/>
      <c r="N68" s="37"/>
    </row>
    <row r="69" spans="3:14" x14ac:dyDescent="0.25">
      <c r="C69" s="37"/>
      <c r="D69" s="37"/>
      <c r="E69" s="37"/>
      <c r="F69" s="37"/>
      <c r="G69" s="37"/>
      <c r="H69" s="37"/>
      <c r="I69" s="37"/>
      <c r="J69" s="37"/>
      <c r="K69" s="37"/>
      <c r="L69" s="37"/>
      <c r="M69" s="37"/>
      <c r="N69" s="37"/>
    </row>
    <row r="70" spans="3:14" x14ac:dyDescent="0.25">
      <c r="C70" s="37"/>
      <c r="D70" s="37"/>
      <c r="E70" s="37"/>
      <c r="F70" s="37"/>
      <c r="G70" s="37"/>
      <c r="H70" s="37"/>
      <c r="I70" s="37"/>
      <c r="J70" s="37"/>
      <c r="K70" s="37"/>
      <c r="L70" s="37"/>
      <c r="M70" s="37"/>
      <c r="N70" s="37"/>
    </row>
    <row r="71" spans="3:14" x14ac:dyDescent="0.25">
      <c r="C71" s="37"/>
      <c r="D71" s="37"/>
      <c r="E71" s="37"/>
      <c r="F71" s="37"/>
      <c r="G71" s="37"/>
      <c r="H71" s="37"/>
      <c r="I71" s="37"/>
      <c r="J71" s="37"/>
      <c r="K71" s="37"/>
      <c r="L71" s="37"/>
      <c r="M71" s="37"/>
      <c r="N71" s="37"/>
    </row>
    <row r="72" spans="3:14" x14ac:dyDescent="0.25">
      <c r="C72" s="37"/>
      <c r="D72" s="37"/>
      <c r="E72" s="37"/>
      <c r="F72" s="37"/>
      <c r="G72" s="37"/>
      <c r="H72" s="37"/>
      <c r="I72" s="37"/>
      <c r="J72" s="37"/>
      <c r="K72" s="37"/>
      <c r="L72" s="37"/>
      <c r="M72" s="37"/>
      <c r="N72" s="37"/>
    </row>
    <row r="73" spans="3:14" x14ac:dyDescent="0.25">
      <c r="C73" s="37"/>
      <c r="D73" s="37"/>
      <c r="E73" s="37"/>
      <c r="F73" s="37"/>
      <c r="G73" s="37"/>
      <c r="H73" s="37"/>
      <c r="I73" s="37"/>
      <c r="J73" s="37"/>
      <c r="K73" s="37"/>
      <c r="L73" s="37"/>
      <c r="M73" s="37"/>
      <c r="N73" s="37"/>
    </row>
    <row r="74" spans="3:14" x14ac:dyDescent="0.25">
      <c r="C74" s="37"/>
      <c r="D74" s="37"/>
      <c r="E74" s="37"/>
      <c r="F74" s="37"/>
      <c r="G74" s="37"/>
      <c r="H74" s="37"/>
      <c r="I74" s="37"/>
      <c r="J74" s="37"/>
      <c r="K74" s="37"/>
      <c r="L74" s="37"/>
      <c r="M74" s="37"/>
      <c r="N74" s="37"/>
    </row>
    <row r="75" spans="3:14" x14ac:dyDescent="0.25">
      <c r="C75" s="37"/>
      <c r="D75" s="37"/>
      <c r="E75" s="37"/>
      <c r="F75" s="37"/>
      <c r="G75" s="37"/>
      <c r="H75" s="37"/>
      <c r="I75" s="37"/>
      <c r="J75" s="37"/>
      <c r="K75" s="37"/>
      <c r="L75" s="37"/>
      <c r="M75" s="37"/>
      <c r="N75" s="37"/>
    </row>
    <row r="76" spans="3:14" x14ac:dyDescent="0.25">
      <c r="C76" s="37"/>
      <c r="D76" s="37"/>
      <c r="E76" s="37"/>
      <c r="F76" s="37"/>
      <c r="G76" s="37"/>
      <c r="H76" s="37"/>
      <c r="I76" s="37"/>
      <c r="J76" s="37"/>
      <c r="K76" s="37"/>
      <c r="L76" s="37"/>
      <c r="M76" s="37"/>
      <c r="N76" s="37"/>
    </row>
    <row r="77" spans="3:14" x14ac:dyDescent="0.25">
      <c r="C77" s="37"/>
      <c r="D77" s="37"/>
      <c r="E77" s="37"/>
      <c r="F77" s="37"/>
      <c r="G77" s="37"/>
      <c r="H77" s="37"/>
      <c r="I77" s="37"/>
      <c r="J77" s="37"/>
      <c r="K77" s="37"/>
      <c r="L77" s="37"/>
      <c r="M77" s="37"/>
      <c r="N77" s="37"/>
    </row>
    <row r="78" spans="3:14" x14ac:dyDescent="0.25">
      <c r="C78" s="37"/>
      <c r="D78" s="37"/>
      <c r="E78" s="37"/>
      <c r="F78" s="37"/>
      <c r="G78" s="37"/>
      <c r="H78" s="37"/>
      <c r="I78" s="37"/>
      <c r="J78" s="37"/>
      <c r="K78" s="37"/>
      <c r="L78" s="37"/>
      <c r="M78" s="37"/>
      <c r="N78" s="37"/>
    </row>
    <row r="79" spans="3:14" x14ac:dyDescent="0.25">
      <c r="C79" s="37"/>
      <c r="D79" s="37"/>
      <c r="E79" s="37"/>
      <c r="F79" s="37"/>
      <c r="G79" s="37"/>
      <c r="H79" s="37"/>
      <c r="I79" s="37"/>
      <c r="J79" s="37"/>
      <c r="K79" s="37"/>
      <c r="L79" s="37"/>
      <c r="M79" s="37"/>
      <c r="N79" s="37"/>
    </row>
    <row r="80" spans="3:14" x14ac:dyDescent="0.25">
      <c r="C80" s="37"/>
      <c r="D80" s="37"/>
      <c r="E80" s="37"/>
      <c r="F80" s="37"/>
      <c r="G80" s="37"/>
      <c r="H80" s="37"/>
      <c r="I80" s="37"/>
      <c r="J80" s="37"/>
      <c r="K80" s="37"/>
      <c r="L80" s="37"/>
      <c r="M80" s="37"/>
      <c r="N80" s="37"/>
    </row>
    <row r="81" spans="3:14" x14ac:dyDescent="0.25">
      <c r="C81" s="37"/>
      <c r="D81" s="37"/>
      <c r="E81" s="37"/>
      <c r="F81" s="37"/>
      <c r="G81" s="37"/>
      <c r="H81" s="37"/>
      <c r="I81" s="37"/>
      <c r="J81" s="37"/>
      <c r="K81" s="37"/>
      <c r="L81" s="37"/>
      <c r="M81" s="37"/>
      <c r="N81" s="37"/>
    </row>
    <row r="82" spans="3:14" x14ac:dyDescent="0.25">
      <c r="C82" s="37"/>
      <c r="D82" s="37"/>
      <c r="E82" s="37"/>
      <c r="F82" s="37"/>
      <c r="G82" s="37"/>
      <c r="H82" s="37"/>
      <c r="I82" s="37"/>
      <c r="J82" s="37"/>
      <c r="K82" s="37"/>
      <c r="L82" s="37"/>
      <c r="M82" s="37"/>
      <c r="N82" s="37"/>
    </row>
    <row r="83" spans="3:14" x14ac:dyDescent="0.25">
      <c r="C83" s="37"/>
      <c r="D83" s="37"/>
      <c r="E83" s="37"/>
      <c r="F83" s="37"/>
      <c r="G83" s="37"/>
      <c r="H83" s="37"/>
      <c r="I83" s="37"/>
      <c r="J83" s="37"/>
      <c r="K83" s="37"/>
      <c r="L83" s="37"/>
      <c r="M83" s="37"/>
      <c r="N83" s="37"/>
    </row>
    <row r="84" spans="3:14" x14ac:dyDescent="0.25">
      <c r="C84" s="37"/>
      <c r="D84" s="37"/>
      <c r="E84" s="37"/>
      <c r="F84" s="37"/>
      <c r="G84" s="37"/>
      <c r="H84" s="37"/>
      <c r="I84" s="37"/>
      <c r="J84" s="37"/>
      <c r="K84" s="37"/>
      <c r="L84" s="37"/>
      <c r="M84" s="37"/>
      <c r="N84" s="37"/>
    </row>
    <row r="85" spans="3:14" x14ac:dyDescent="0.25">
      <c r="C85" s="37"/>
      <c r="D85" s="37"/>
      <c r="E85" s="37"/>
      <c r="F85" s="37"/>
      <c r="G85" s="37"/>
      <c r="H85" s="37"/>
      <c r="I85" s="37"/>
      <c r="J85" s="37"/>
      <c r="K85" s="37"/>
      <c r="L85" s="37"/>
      <c r="M85" s="37"/>
      <c r="N85" s="37"/>
    </row>
    <row r="86" spans="3:14" x14ac:dyDescent="0.25">
      <c r="C86" s="37"/>
      <c r="D86" s="37"/>
      <c r="E86" s="37"/>
      <c r="F86" s="37"/>
      <c r="G86" s="37"/>
      <c r="H86" s="37"/>
      <c r="I86" s="37"/>
      <c r="J86" s="37"/>
      <c r="K86" s="37"/>
      <c r="L86" s="37"/>
      <c r="M86" s="37"/>
      <c r="N86" s="37"/>
    </row>
    <row r="87" spans="3:14" x14ac:dyDescent="0.25">
      <c r="C87" s="37"/>
      <c r="D87" s="37"/>
      <c r="E87" s="37"/>
      <c r="F87" s="37"/>
      <c r="G87" s="37"/>
      <c r="H87" s="37"/>
      <c r="I87" s="37"/>
      <c r="J87" s="37"/>
      <c r="K87" s="37"/>
      <c r="L87" s="37"/>
      <c r="M87" s="37"/>
      <c r="N87" s="37"/>
    </row>
    <row r="88" spans="3:14" x14ac:dyDescent="0.25">
      <c r="C88" s="37"/>
      <c r="D88" s="37"/>
      <c r="E88" s="37"/>
      <c r="F88" s="37"/>
      <c r="G88" s="37"/>
      <c r="H88" s="37"/>
      <c r="I88" s="37"/>
      <c r="J88" s="37"/>
      <c r="K88" s="37"/>
      <c r="L88" s="37"/>
      <c r="M88" s="37"/>
      <c r="N88" s="37"/>
    </row>
    <row r="89" spans="3:14" x14ac:dyDescent="0.25">
      <c r="C89" s="37"/>
      <c r="D89" s="37"/>
      <c r="E89" s="37"/>
      <c r="F89" s="37"/>
      <c r="G89" s="37"/>
      <c r="H89" s="37"/>
      <c r="I89" s="37"/>
      <c r="J89" s="37"/>
      <c r="K89" s="37"/>
      <c r="L89" s="37"/>
      <c r="M89" s="37"/>
      <c r="N89" s="37"/>
    </row>
    <row r="90" spans="3:14" x14ac:dyDescent="0.25">
      <c r="C90" s="37"/>
      <c r="D90" s="37"/>
      <c r="E90" s="37"/>
      <c r="F90" s="37"/>
      <c r="G90" s="37"/>
      <c r="H90" s="37"/>
      <c r="I90" s="37"/>
      <c r="J90" s="37"/>
      <c r="K90" s="37"/>
      <c r="L90" s="37"/>
      <c r="M90" s="37"/>
      <c r="N90" s="37"/>
    </row>
    <row r="91" spans="3:14" x14ac:dyDescent="0.25">
      <c r="C91" s="37"/>
      <c r="D91" s="37"/>
      <c r="E91" s="37"/>
      <c r="F91" s="37"/>
      <c r="G91" s="37"/>
      <c r="H91" s="37"/>
      <c r="I91" s="37"/>
      <c r="J91" s="37"/>
      <c r="K91" s="37"/>
      <c r="L91" s="37"/>
      <c r="M91" s="37"/>
      <c r="N91" s="37"/>
    </row>
    <row r="92" spans="3:14" x14ac:dyDescent="0.25">
      <c r="C92" s="37"/>
      <c r="D92" s="37"/>
      <c r="E92" s="37"/>
      <c r="F92" s="37"/>
      <c r="G92" s="37"/>
      <c r="H92" s="37"/>
      <c r="I92" s="37"/>
      <c r="J92" s="37"/>
      <c r="K92" s="37"/>
      <c r="L92" s="37"/>
      <c r="M92" s="37"/>
      <c r="N92" s="37"/>
    </row>
    <row r="93" spans="3:14" x14ac:dyDescent="0.25">
      <c r="C93" s="37"/>
      <c r="D93" s="37"/>
      <c r="E93" s="37"/>
      <c r="F93" s="37"/>
      <c r="G93" s="37"/>
      <c r="H93" s="37"/>
      <c r="I93" s="37"/>
      <c r="J93" s="37"/>
      <c r="K93" s="37"/>
      <c r="L93" s="37"/>
      <c r="M93" s="37"/>
      <c r="N93" s="37"/>
    </row>
    <row r="94" spans="3:14" x14ac:dyDescent="0.25">
      <c r="C94" s="37"/>
      <c r="D94" s="37"/>
      <c r="E94" s="37"/>
      <c r="F94" s="37"/>
      <c r="G94" s="37"/>
      <c r="H94" s="37"/>
      <c r="I94" s="37"/>
      <c r="J94" s="37"/>
      <c r="K94" s="37"/>
      <c r="L94" s="37"/>
      <c r="M94" s="37"/>
      <c r="N94" s="37"/>
    </row>
    <row r="95" spans="3:14" x14ac:dyDescent="0.25">
      <c r="C95" s="37"/>
      <c r="D95" s="37"/>
      <c r="E95" s="37"/>
      <c r="F95" s="37"/>
      <c r="G95" s="37"/>
      <c r="H95" s="37"/>
      <c r="I95" s="37"/>
      <c r="J95" s="37"/>
      <c r="K95" s="37"/>
      <c r="L95" s="37"/>
      <c r="M95" s="37"/>
      <c r="N95" s="37"/>
    </row>
    <row r="96" spans="3:14" x14ac:dyDescent="0.25">
      <c r="C96" s="37"/>
      <c r="D96" s="37"/>
      <c r="E96" s="37"/>
      <c r="F96" s="37"/>
      <c r="G96" s="37"/>
      <c r="H96" s="37"/>
      <c r="I96" s="37"/>
      <c r="J96" s="37"/>
      <c r="K96" s="37"/>
      <c r="L96" s="37"/>
      <c r="M96" s="37"/>
      <c r="N96" s="37"/>
    </row>
    <row r="97" spans="3:14" x14ac:dyDescent="0.25">
      <c r="C97" s="37"/>
      <c r="D97" s="37"/>
      <c r="E97" s="37"/>
      <c r="F97" s="37"/>
      <c r="G97" s="37"/>
      <c r="H97" s="37"/>
      <c r="I97" s="37"/>
      <c r="J97" s="37"/>
      <c r="K97" s="37"/>
      <c r="L97" s="37"/>
      <c r="M97" s="37"/>
      <c r="N97" s="37"/>
    </row>
    <row r="98" spans="3:14" x14ac:dyDescent="0.25">
      <c r="C98" s="37"/>
      <c r="D98" s="37"/>
      <c r="E98" s="37"/>
      <c r="F98" s="37"/>
      <c r="G98" s="37"/>
      <c r="H98" s="37"/>
      <c r="I98" s="37"/>
      <c r="J98" s="37"/>
      <c r="K98" s="37"/>
      <c r="L98" s="37"/>
      <c r="M98" s="37"/>
      <c r="N98" s="37"/>
    </row>
    <row r="99" spans="3:14" x14ac:dyDescent="0.25">
      <c r="C99" s="37"/>
      <c r="D99" s="37"/>
      <c r="E99" s="37"/>
      <c r="F99" s="37"/>
      <c r="G99" s="37"/>
      <c r="H99" s="37"/>
      <c r="I99" s="37"/>
      <c r="J99" s="37"/>
      <c r="K99" s="37"/>
      <c r="L99" s="37"/>
      <c r="M99" s="37"/>
      <c r="N99" s="37"/>
    </row>
    <row r="100" spans="3:14" x14ac:dyDescent="0.25">
      <c r="C100" s="37"/>
      <c r="D100" s="37"/>
      <c r="E100" s="37"/>
      <c r="F100" s="37"/>
      <c r="G100" s="37"/>
      <c r="H100" s="37"/>
      <c r="I100" s="37"/>
      <c r="J100" s="37"/>
      <c r="K100" s="37"/>
      <c r="L100" s="37"/>
      <c r="M100" s="37"/>
      <c r="N100" s="37"/>
    </row>
    <row r="101" spans="3:14" x14ac:dyDescent="0.25">
      <c r="C101" s="37"/>
      <c r="D101" s="37"/>
      <c r="E101" s="37"/>
      <c r="F101" s="37"/>
      <c r="G101" s="37"/>
      <c r="H101" s="37"/>
      <c r="I101" s="37"/>
      <c r="J101" s="37"/>
      <c r="K101" s="37"/>
      <c r="L101" s="37"/>
      <c r="M101" s="37"/>
      <c r="N101" s="37"/>
    </row>
    <row r="102" spans="3:14" x14ac:dyDescent="0.25">
      <c r="C102" s="37"/>
      <c r="D102" s="37"/>
      <c r="E102" s="37"/>
      <c r="F102" s="37"/>
      <c r="G102" s="37"/>
      <c r="H102" s="37"/>
      <c r="I102" s="37"/>
      <c r="J102" s="37"/>
      <c r="K102" s="37"/>
      <c r="L102" s="37"/>
      <c r="M102" s="37"/>
      <c r="N102" s="37"/>
    </row>
    <row r="103" spans="3:14" x14ac:dyDescent="0.25">
      <c r="C103" s="37"/>
      <c r="D103" s="37"/>
      <c r="E103" s="37"/>
      <c r="F103" s="37"/>
      <c r="G103" s="37"/>
      <c r="H103" s="37"/>
      <c r="I103" s="37"/>
      <c r="J103" s="37"/>
      <c r="K103" s="37"/>
      <c r="L103" s="37"/>
      <c r="M103" s="37"/>
      <c r="N103" s="37"/>
    </row>
    <row r="104" spans="3:14" x14ac:dyDescent="0.25">
      <c r="C104" s="37"/>
      <c r="D104" s="37"/>
      <c r="E104" s="37"/>
      <c r="F104" s="37"/>
      <c r="G104" s="37"/>
      <c r="H104" s="37"/>
      <c r="I104" s="37"/>
      <c r="J104" s="37"/>
      <c r="K104" s="37"/>
      <c r="L104" s="37"/>
      <c r="M104" s="37"/>
      <c r="N104" s="37"/>
    </row>
    <row r="105" spans="3:14" x14ac:dyDescent="0.25">
      <c r="C105" s="37"/>
      <c r="D105" s="37"/>
      <c r="E105" s="37"/>
      <c r="F105" s="37"/>
      <c r="G105" s="37"/>
      <c r="H105" s="37"/>
      <c r="I105" s="37"/>
      <c r="J105" s="37"/>
      <c r="K105" s="37"/>
      <c r="L105" s="37"/>
      <c r="M105" s="37"/>
      <c r="N105" s="37"/>
    </row>
    <row r="106" spans="3:14" x14ac:dyDescent="0.25">
      <c r="C106" s="37"/>
      <c r="D106" s="37"/>
      <c r="E106" s="37"/>
      <c r="F106" s="37"/>
      <c r="G106" s="37"/>
      <c r="H106" s="37"/>
      <c r="I106" s="37"/>
      <c r="J106" s="37"/>
      <c r="K106" s="37"/>
      <c r="L106" s="37"/>
      <c r="M106" s="37"/>
      <c r="N106" s="37"/>
    </row>
    <row r="107" spans="3:14" x14ac:dyDescent="0.25">
      <c r="C107" s="37"/>
      <c r="D107" s="37"/>
      <c r="E107" s="37"/>
      <c r="F107" s="37"/>
      <c r="G107" s="37"/>
      <c r="H107" s="37"/>
      <c r="I107" s="37"/>
      <c r="J107" s="37"/>
      <c r="K107" s="37"/>
      <c r="L107" s="37"/>
      <c r="M107" s="37"/>
      <c r="N107" s="37"/>
    </row>
    <row r="108" spans="3:14" x14ac:dyDescent="0.25">
      <c r="C108" s="37"/>
      <c r="D108" s="37"/>
      <c r="E108" s="37"/>
      <c r="F108" s="37"/>
      <c r="G108" s="37"/>
      <c r="H108" s="37"/>
      <c r="I108" s="37"/>
      <c r="J108" s="37"/>
      <c r="K108" s="37"/>
      <c r="L108" s="37"/>
      <c r="M108" s="37"/>
      <c r="N108" s="37"/>
    </row>
    <row r="109" spans="3:14" x14ac:dyDescent="0.25">
      <c r="C109" s="37"/>
      <c r="D109" s="37"/>
      <c r="E109" s="37"/>
      <c r="F109" s="37"/>
      <c r="G109" s="37"/>
      <c r="H109" s="37"/>
      <c r="I109" s="37"/>
      <c r="J109" s="37"/>
      <c r="K109" s="37"/>
      <c r="L109" s="37"/>
      <c r="M109" s="37"/>
      <c r="N109" s="37"/>
    </row>
    <row r="110" spans="3:14" x14ac:dyDescent="0.25">
      <c r="C110" s="37"/>
      <c r="D110" s="37"/>
      <c r="E110" s="37"/>
      <c r="F110" s="37"/>
      <c r="G110" s="37"/>
      <c r="H110" s="37"/>
      <c r="I110" s="37"/>
      <c r="J110" s="37"/>
      <c r="K110" s="37"/>
      <c r="L110" s="37"/>
      <c r="M110" s="37"/>
      <c r="N110" s="37"/>
    </row>
    <row r="111" spans="3:14" x14ac:dyDescent="0.25">
      <c r="C111" s="37"/>
      <c r="D111" s="37"/>
      <c r="E111" s="37"/>
      <c r="F111" s="37"/>
      <c r="G111" s="37"/>
      <c r="H111" s="37"/>
      <c r="I111" s="37"/>
      <c r="J111" s="37"/>
      <c r="K111" s="37"/>
      <c r="L111" s="37"/>
      <c r="M111" s="37"/>
      <c r="N111" s="37"/>
    </row>
    <row r="112" spans="3:14" x14ac:dyDescent="0.25">
      <c r="C112" s="37"/>
      <c r="D112" s="37"/>
      <c r="E112" s="37"/>
      <c r="F112" s="37"/>
      <c r="G112" s="37"/>
      <c r="H112" s="37"/>
      <c r="I112" s="37"/>
      <c r="J112" s="37"/>
      <c r="K112" s="37"/>
      <c r="L112" s="37"/>
      <c r="M112" s="37"/>
      <c r="N112" s="37"/>
    </row>
    <row r="113" spans="3:14" x14ac:dyDescent="0.25">
      <c r="C113" s="37"/>
      <c r="D113" s="37"/>
      <c r="E113" s="37"/>
      <c r="F113" s="37"/>
      <c r="G113" s="37"/>
      <c r="H113" s="37"/>
      <c r="I113" s="37"/>
      <c r="J113" s="37"/>
      <c r="K113" s="37"/>
      <c r="L113" s="37"/>
      <c r="M113" s="37"/>
      <c r="N113" s="37"/>
    </row>
    <row r="114" spans="3:14" x14ac:dyDescent="0.25">
      <c r="C114" s="37"/>
      <c r="D114" s="37"/>
      <c r="E114" s="37"/>
      <c r="F114" s="37"/>
      <c r="G114" s="37"/>
      <c r="H114" s="37"/>
      <c r="I114" s="37"/>
      <c r="J114" s="37"/>
      <c r="K114" s="37"/>
      <c r="L114" s="37"/>
      <c r="M114" s="37"/>
      <c r="N114" s="37"/>
    </row>
    <row r="115" spans="3:14" x14ac:dyDescent="0.25">
      <c r="C115" s="37"/>
      <c r="D115" s="37"/>
      <c r="E115" s="37"/>
      <c r="F115" s="37"/>
      <c r="G115" s="37"/>
      <c r="H115" s="37"/>
      <c r="I115" s="37"/>
      <c r="J115" s="37"/>
      <c r="K115" s="37"/>
      <c r="L115" s="37"/>
      <c r="M115" s="37"/>
      <c r="N115" s="37"/>
    </row>
    <row r="116" spans="3:14" x14ac:dyDescent="0.25">
      <c r="C116" s="37"/>
      <c r="D116" s="37"/>
      <c r="E116" s="37"/>
      <c r="F116" s="37"/>
      <c r="G116" s="37"/>
      <c r="H116" s="37"/>
      <c r="I116" s="37"/>
      <c r="J116" s="37"/>
      <c r="K116" s="37"/>
      <c r="L116" s="37"/>
      <c r="M116" s="37"/>
      <c r="N116" s="37"/>
    </row>
    <row r="117" spans="3:14" x14ac:dyDescent="0.25">
      <c r="C117" s="37"/>
      <c r="D117" s="37"/>
      <c r="E117" s="37"/>
      <c r="F117" s="37"/>
      <c r="G117" s="37"/>
      <c r="H117" s="37"/>
      <c r="I117" s="37"/>
      <c r="J117" s="37"/>
      <c r="K117" s="37"/>
      <c r="L117" s="37"/>
      <c r="M117" s="37"/>
      <c r="N117" s="37"/>
    </row>
    <row r="118" spans="3:14" x14ac:dyDescent="0.25">
      <c r="C118" s="37"/>
      <c r="D118" s="37"/>
      <c r="E118" s="37"/>
      <c r="F118" s="37"/>
      <c r="G118" s="37"/>
      <c r="H118" s="37"/>
      <c r="I118" s="37"/>
      <c r="J118" s="37"/>
      <c r="K118" s="37"/>
      <c r="L118" s="37"/>
      <c r="M118" s="37"/>
      <c r="N118" s="37"/>
    </row>
    <row r="119" spans="3:14" x14ac:dyDescent="0.25">
      <c r="C119" s="37"/>
      <c r="D119" s="37"/>
      <c r="E119" s="37"/>
      <c r="F119" s="37"/>
      <c r="G119" s="37"/>
      <c r="H119" s="37"/>
      <c r="I119" s="37"/>
      <c r="J119" s="37"/>
      <c r="K119" s="37"/>
      <c r="L119" s="37"/>
      <c r="M119" s="37"/>
      <c r="N119" s="37"/>
    </row>
    <row r="120" spans="3:14" x14ac:dyDescent="0.25">
      <c r="C120" s="37"/>
      <c r="D120" s="37"/>
      <c r="E120" s="37"/>
      <c r="F120" s="37"/>
      <c r="G120" s="37"/>
      <c r="H120" s="37"/>
      <c r="I120" s="37"/>
      <c r="J120" s="37"/>
      <c r="K120" s="37"/>
      <c r="L120" s="37"/>
      <c r="M120" s="37"/>
      <c r="N120" s="37"/>
    </row>
    <row r="121" spans="3:14" x14ac:dyDescent="0.25">
      <c r="C121" s="37"/>
      <c r="D121" s="37"/>
      <c r="E121" s="37"/>
      <c r="F121" s="37"/>
      <c r="G121" s="37"/>
      <c r="H121" s="37"/>
      <c r="I121" s="37"/>
      <c r="J121" s="37"/>
      <c r="K121" s="37"/>
      <c r="L121" s="37"/>
      <c r="M121" s="37"/>
      <c r="N121" s="37"/>
    </row>
    <row r="122" spans="3:14" x14ac:dyDescent="0.25">
      <c r="C122" s="37"/>
      <c r="D122" s="37"/>
      <c r="E122" s="37"/>
      <c r="F122" s="37"/>
      <c r="G122" s="37"/>
      <c r="H122" s="37"/>
      <c r="I122" s="37"/>
      <c r="J122" s="37"/>
      <c r="K122" s="37"/>
      <c r="L122" s="37"/>
      <c r="M122" s="37"/>
      <c r="N122" s="37"/>
    </row>
    <row r="123" spans="3:14" x14ac:dyDescent="0.25">
      <c r="C123" s="37"/>
      <c r="D123" s="37"/>
      <c r="E123" s="37"/>
      <c r="F123" s="37"/>
      <c r="G123" s="37"/>
      <c r="H123" s="37"/>
      <c r="I123" s="37"/>
      <c r="J123" s="37"/>
      <c r="K123" s="37"/>
      <c r="L123" s="37"/>
      <c r="M123" s="37"/>
      <c r="N123" s="37"/>
    </row>
    <row r="124" spans="3:14" x14ac:dyDescent="0.25">
      <c r="C124" s="37"/>
      <c r="D124" s="37"/>
      <c r="E124" s="37"/>
      <c r="F124" s="37"/>
      <c r="G124" s="37"/>
      <c r="H124" s="37"/>
      <c r="I124" s="37"/>
      <c r="J124" s="37"/>
      <c r="K124" s="37"/>
      <c r="L124" s="37"/>
      <c r="M124" s="37"/>
      <c r="N124" s="37"/>
    </row>
    <row r="125" spans="3:14" x14ac:dyDescent="0.25">
      <c r="C125" s="37"/>
      <c r="D125" s="37"/>
      <c r="E125" s="37"/>
      <c r="F125" s="37"/>
      <c r="G125" s="37"/>
      <c r="H125" s="37"/>
      <c r="I125" s="37"/>
      <c r="J125" s="37"/>
      <c r="K125" s="37"/>
      <c r="L125" s="37"/>
      <c r="M125" s="37"/>
      <c r="N125" s="37"/>
    </row>
    <row r="126" spans="3:14" x14ac:dyDescent="0.25">
      <c r="C126" s="37"/>
      <c r="D126" s="37"/>
      <c r="E126" s="37"/>
      <c r="F126" s="37"/>
      <c r="G126" s="37"/>
      <c r="H126" s="37"/>
      <c r="I126" s="37"/>
      <c r="J126" s="37"/>
      <c r="K126" s="37"/>
      <c r="L126" s="37"/>
      <c r="M126" s="37"/>
      <c r="N126" s="37"/>
    </row>
    <row r="127" spans="3:14" x14ac:dyDescent="0.25">
      <c r="C127" s="37"/>
      <c r="D127" s="37"/>
      <c r="E127" s="37"/>
      <c r="F127" s="37"/>
      <c r="G127" s="37"/>
      <c r="H127" s="37"/>
      <c r="I127" s="37"/>
      <c r="J127" s="37"/>
      <c r="K127" s="37"/>
      <c r="L127" s="37"/>
      <c r="M127" s="37"/>
      <c r="N127" s="37"/>
    </row>
    <row r="128" spans="3:14" x14ac:dyDescent="0.25">
      <c r="C128" s="37"/>
      <c r="D128" s="37"/>
      <c r="E128" s="37"/>
      <c r="F128" s="37"/>
      <c r="G128" s="37"/>
      <c r="H128" s="37"/>
      <c r="I128" s="37"/>
      <c r="J128" s="37"/>
      <c r="K128" s="37"/>
      <c r="L128" s="37"/>
      <c r="M128" s="37"/>
      <c r="N128" s="3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70" zoomScaleNormal="70" workbookViewId="0">
      <selection activeCell="K36" sqref="K36"/>
    </sheetView>
  </sheetViews>
  <sheetFormatPr defaultRowHeight="15" x14ac:dyDescent="0.25"/>
  <cols>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88</v>
      </c>
      <c r="C3" s="40">
        <v>0.22926964812080999</v>
      </c>
      <c r="D3" s="40">
        <v>8.3770135558110012E-2</v>
      </c>
      <c r="E3" s="40">
        <v>7.4540071759729987E-2</v>
      </c>
      <c r="F3" s="40">
        <v>1.689183217305E-2</v>
      </c>
      <c r="G3" s="40">
        <v>0.11933140243591998</v>
      </c>
      <c r="H3" s="40">
        <v>0.4515632341452599</v>
      </c>
      <c r="I3" s="40">
        <v>0.19674247003853004</v>
      </c>
      <c r="J3" s="40">
        <v>0.36146699734268001</v>
      </c>
      <c r="K3" s="40">
        <v>4.3544993869079993E-2</v>
      </c>
      <c r="L3" s="40"/>
      <c r="M3" s="40"/>
      <c r="N3" s="40"/>
      <c r="AC3" s="1"/>
    </row>
    <row r="4" spans="2:29" x14ac:dyDescent="0.25">
      <c r="B4" s="10" t="s">
        <v>89</v>
      </c>
      <c r="C4" s="40">
        <v>0.19076406297142001</v>
      </c>
      <c r="D4" s="40">
        <v>1.9737017589767301</v>
      </c>
      <c r="E4" s="40">
        <v>0.33233941992889998</v>
      </c>
      <c r="F4" s="41">
        <v>0.55117045496392991</v>
      </c>
      <c r="G4" s="41">
        <v>0.27655239206217996</v>
      </c>
      <c r="H4" s="41">
        <v>0.10927516401613001</v>
      </c>
      <c r="I4" s="41">
        <v>1.520019462376E-2</v>
      </c>
      <c r="J4" s="41">
        <v>7.9467297657799998E-3</v>
      </c>
      <c r="K4" s="41">
        <v>0.34519447781195006</v>
      </c>
      <c r="L4" s="41"/>
      <c r="M4" s="41"/>
      <c r="N4" s="41"/>
      <c r="AC4" s="1"/>
    </row>
    <row r="5" spans="2:29" x14ac:dyDescent="0.25">
      <c r="B5" s="10" t="s">
        <v>90</v>
      </c>
      <c r="C5" s="40">
        <v>0</v>
      </c>
      <c r="D5" s="40">
        <v>0</v>
      </c>
      <c r="E5" s="40">
        <v>8.8663725995000002E-4</v>
      </c>
      <c r="F5" s="41">
        <v>4.4665580622500001E-3</v>
      </c>
      <c r="G5" s="41">
        <v>0</v>
      </c>
      <c r="H5" s="41">
        <v>2.8450799999999998E-3</v>
      </c>
      <c r="I5" s="41">
        <v>0</v>
      </c>
      <c r="J5" s="41">
        <v>0</v>
      </c>
      <c r="K5" s="41">
        <v>6.023664277399999E-4</v>
      </c>
      <c r="L5" s="41"/>
      <c r="M5" s="41"/>
      <c r="N5" s="41"/>
      <c r="AC5" s="1"/>
    </row>
    <row r="9" spans="2:29" x14ac:dyDescent="0.25">
      <c r="B9" s="2" t="s">
        <v>115</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116</v>
      </c>
      <c r="C10" s="15">
        <v>-7746.0359999999982</v>
      </c>
      <c r="D10" s="15">
        <v>-2620.02</v>
      </c>
      <c r="E10" s="15">
        <v>-1634.1059999999998</v>
      </c>
      <c r="F10" s="15">
        <v>-872.90699999999993</v>
      </c>
      <c r="G10" s="15">
        <v>-6190.2890000000007</v>
      </c>
      <c r="H10" s="15">
        <v>-7493.9929999999986</v>
      </c>
      <c r="I10" s="15">
        <v>-9740.7670000000035</v>
      </c>
      <c r="J10" s="15">
        <v>-8926.2210000000014</v>
      </c>
      <c r="K10" s="15">
        <v>-3970.527</v>
      </c>
      <c r="L10" s="15"/>
      <c r="M10" s="15"/>
      <c r="N10" s="15"/>
    </row>
    <row r="11" spans="2:29" x14ac:dyDescent="0.25">
      <c r="B11" s="10" t="s">
        <v>117</v>
      </c>
      <c r="C11" s="15">
        <v>-11600</v>
      </c>
      <c r="D11" s="15">
        <v>-61661</v>
      </c>
      <c r="E11" s="15">
        <v>-12300</v>
      </c>
      <c r="F11" s="15">
        <v>-26763</v>
      </c>
      <c r="G11" s="15">
        <v>-26185</v>
      </c>
      <c r="H11" s="15">
        <v>-7200</v>
      </c>
      <c r="I11" s="15">
        <v>-9323.5</v>
      </c>
      <c r="J11" s="15">
        <v>-2600</v>
      </c>
      <c r="K11" s="15">
        <v>-11056</v>
      </c>
      <c r="L11" s="15"/>
      <c r="M11" s="15"/>
      <c r="N11" s="15"/>
    </row>
    <row r="12" spans="2:29" x14ac:dyDescent="0.25">
      <c r="B12" s="10" t="s">
        <v>118</v>
      </c>
      <c r="C12" s="15">
        <v>0</v>
      </c>
      <c r="D12" s="15">
        <v>0</v>
      </c>
      <c r="E12" s="15">
        <v>-232.68299999999999</v>
      </c>
      <c r="F12" s="15">
        <v>-327.55799999999999</v>
      </c>
      <c r="G12" s="15">
        <v>0</v>
      </c>
      <c r="H12" s="15">
        <v>-48.51</v>
      </c>
      <c r="I12" s="15">
        <v>0</v>
      </c>
      <c r="J12" s="15">
        <v>0</v>
      </c>
      <c r="K12" s="15">
        <v>-196.017</v>
      </c>
      <c r="L12" s="15"/>
      <c r="M12" s="15"/>
      <c r="N12" s="15"/>
    </row>
    <row r="13" spans="2:29" x14ac:dyDescent="0.25">
      <c r="C13" s="26">
        <v>-19346.036</v>
      </c>
      <c r="D13" s="26">
        <v>-64281.02</v>
      </c>
      <c r="E13" s="26">
        <v>-14166.789000000001</v>
      </c>
      <c r="F13" s="26">
        <v>-27963.465</v>
      </c>
      <c r="G13" s="26">
        <v>-32375.289000000001</v>
      </c>
      <c r="H13" s="26">
        <v>-14742.502999999999</v>
      </c>
      <c r="I13" s="26">
        <v>-19064.267000000003</v>
      </c>
      <c r="J13" s="26">
        <v>-11526.221000000001</v>
      </c>
      <c r="K13" s="26">
        <v>-15222.544</v>
      </c>
      <c r="L13" s="26">
        <f t="shared" ref="L13:N13" si="0">SUM(L10:L12)</f>
        <v>0</v>
      </c>
      <c r="M13" s="26">
        <f t="shared" si="0"/>
        <v>0</v>
      </c>
      <c r="N13" s="26">
        <f t="shared" si="0"/>
        <v>0</v>
      </c>
    </row>
    <row r="16" spans="2:29" x14ac:dyDescent="0.25">
      <c r="B16" t="s">
        <v>179</v>
      </c>
    </row>
    <row r="17" spans="2:3" x14ac:dyDescent="0.25">
      <c r="B17" t="s">
        <v>93</v>
      </c>
      <c r="C17" s="49">
        <f>HLOOKUP(Main!E2,'Negative Reserves'!C9:N13,5,FALSE)</f>
        <v>-15222.544</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topLeftCell="F1" zoomScale="70" zoomScaleNormal="70" workbookViewId="0">
      <selection activeCell="L12" sqref="L12"/>
    </sheetView>
  </sheetViews>
  <sheetFormatPr defaultRowHeight="15" x14ac:dyDescent="0.25"/>
  <cols>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40">
        <v>1.0773172354292999</v>
      </c>
      <c r="D3" s="40">
        <v>1.0325338589461301</v>
      </c>
      <c r="E3" s="40">
        <v>0.86542248682124978</v>
      </c>
      <c r="F3" s="40">
        <v>0.84214935546120018</v>
      </c>
      <c r="G3" s="40">
        <v>0.93714556242602998</v>
      </c>
      <c r="H3" s="40">
        <v>0.98862691443302009</v>
      </c>
      <c r="I3" s="40">
        <v>0.95882279856767016</v>
      </c>
      <c r="J3" s="40">
        <v>1.1604069280604001</v>
      </c>
      <c r="K3" s="40">
        <v>0.89377336928181994</v>
      </c>
      <c r="L3" s="40"/>
      <c r="M3" s="40"/>
      <c r="N3" s="40"/>
    </row>
    <row r="4" spans="2:14" x14ac:dyDescent="0.25">
      <c r="B4" s="10" t="s">
        <v>184</v>
      </c>
      <c r="C4" s="40">
        <v>4.0454750400000004</v>
      </c>
      <c r="D4" s="40">
        <v>4.0014732000000004</v>
      </c>
      <c r="E4" s="40">
        <v>4.1009774400000003</v>
      </c>
      <c r="F4" s="40">
        <v>5.5646983699999994</v>
      </c>
      <c r="G4" s="40">
        <v>6.0019632400000003</v>
      </c>
      <c r="H4" s="40">
        <v>4.9791666400000008</v>
      </c>
      <c r="I4" s="40">
        <v>5.6341274499999985</v>
      </c>
      <c r="J4" s="40">
        <v>4.3753233299999996</v>
      </c>
      <c r="K4" s="40">
        <v>4.7740882900000017</v>
      </c>
      <c r="L4" s="40"/>
      <c r="M4" s="40"/>
      <c r="N4" s="40"/>
    </row>
    <row r="5" spans="2:14" x14ac:dyDescent="0.25">
      <c r="B5" s="10" t="s">
        <v>185</v>
      </c>
      <c r="C5" s="40">
        <v>0</v>
      </c>
      <c r="D5" s="40">
        <v>0</v>
      </c>
      <c r="E5" s="40">
        <v>0</v>
      </c>
      <c r="F5" s="40">
        <v>0</v>
      </c>
      <c r="G5" s="40">
        <v>0</v>
      </c>
      <c r="H5" s="40">
        <v>0</v>
      </c>
      <c r="I5" s="40">
        <v>0</v>
      </c>
      <c r="J5" s="40">
        <v>0</v>
      </c>
      <c r="K5" s="40">
        <v>0</v>
      </c>
      <c r="L5" s="40"/>
      <c r="M5" s="40"/>
      <c r="N5" s="40"/>
    </row>
    <row r="6" spans="2:14" x14ac:dyDescent="0.25">
      <c r="B6" s="10" t="s">
        <v>45</v>
      </c>
      <c r="C6" s="40">
        <v>3.2549999999999989E-2</v>
      </c>
      <c r="D6" s="40">
        <v>1.5050000000000006E-2</v>
      </c>
      <c r="E6" s="40">
        <v>5.2499999999999969E-3</v>
      </c>
      <c r="F6" s="40">
        <v>1.3650000000000011E-2</v>
      </c>
      <c r="G6" s="40">
        <v>9.1000000000000004E-3</v>
      </c>
      <c r="H6" s="40">
        <v>1.3119109999999993E-2</v>
      </c>
      <c r="I6" s="40">
        <v>1.0062078000000006E-2</v>
      </c>
      <c r="J6" s="40">
        <v>6.0549999999999958E-2</v>
      </c>
      <c r="K6" s="40">
        <v>0.10903065000000003</v>
      </c>
      <c r="L6" s="40"/>
      <c r="M6" s="40"/>
      <c r="N6" s="40"/>
    </row>
    <row r="7" spans="2:14" x14ac:dyDescent="0.25">
      <c r="B7" s="10" t="s">
        <v>46</v>
      </c>
      <c r="C7" s="40">
        <v>0.15678468000000004</v>
      </c>
      <c r="D7" s="40">
        <v>6.3168480000000013E-2</v>
      </c>
      <c r="E7" s="40">
        <v>2.3231830000000019E-2</v>
      </c>
      <c r="F7" s="40">
        <v>5.1529599999999967E-2</v>
      </c>
      <c r="G7" s="40">
        <v>0.12183464999999989</v>
      </c>
      <c r="H7" s="40">
        <v>0.53028801999999997</v>
      </c>
      <c r="I7" s="40">
        <v>0.66055509999999962</v>
      </c>
      <c r="J7" s="40">
        <v>0.7355370299999997</v>
      </c>
      <c r="K7" s="40">
        <v>0.95346693000000027</v>
      </c>
      <c r="L7" s="40"/>
      <c r="M7" s="40"/>
      <c r="N7" s="40"/>
    </row>
    <row r="8" spans="2:14" x14ac:dyDescent="0.25">
      <c r="B8" s="10" t="s">
        <v>44</v>
      </c>
      <c r="C8" s="40">
        <v>0.49896000000000024</v>
      </c>
      <c r="D8" s="40">
        <v>0.51483000000000023</v>
      </c>
      <c r="E8" s="40">
        <v>0.49500000000000022</v>
      </c>
      <c r="F8" s="40">
        <v>0.51433000000000018</v>
      </c>
      <c r="G8" s="40">
        <v>0.51384000000000019</v>
      </c>
      <c r="H8" s="40">
        <v>0.40416299999999977</v>
      </c>
      <c r="I8" s="40">
        <v>0.51541000000000026</v>
      </c>
      <c r="J8" s="40">
        <v>0.69996600000000009</v>
      </c>
      <c r="K8" s="40">
        <v>0.72416549999999991</v>
      </c>
      <c r="L8" s="40"/>
      <c r="M8" s="40"/>
      <c r="N8" s="40"/>
    </row>
    <row r="9" spans="2:14" x14ac:dyDescent="0.25">
      <c r="B9" s="10" t="s">
        <v>47</v>
      </c>
      <c r="C9" s="40">
        <v>0.3743249999999998</v>
      </c>
      <c r="D9" s="40">
        <v>0.38680249999999977</v>
      </c>
      <c r="E9" s="40">
        <v>0.3743249999999998</v>
      </c>
      <c r="F9" s="40">
        <v>0.38683749999999978</v>
      </c>
      <c r="G9" s="40">
        <v>0.38680249999999977</v>
      </c>
      <c r="H9" s="40">
        <v>0.47375700000000004</v>
      </c>
      <c r="I9" s="40">
        <v>0.38680249999999977</v>
      </c>
      <c r="J9" s="40">
        <v>0</v>
      </c>
      <c r="K9" s="40">
        <v>0</v>
      </c>
      <c r="L9" s="40"/>
      <c r="M9" s="40"/>
      <c r="N9" s="40"/>
    </row>
    <row r="10" spans="2:14" x14ac:dyDescent="0.25">
      <c r="B10" s="10" t="s">
        <v>48</v>
      </c>
      <c r="C10" s="40">
        <v>0.27623048999999994</v>
      </c>
      <c r="D10" s="40">
        <v>0.45542747000000017</v>
      </c>
      <c r="E10" s="40">
        <v>0.14368738900000003</v>
      </c>
      <c r="F10" s="40">
        <v>0.18238135</v>
      </c>
      <c r="G10" s="40">
        <v>0.25518026999999993</v>
      </c>
      <c r="H10" s="40">
        <v>0.24158857000000003</v>
      </c>
      <c r="I10" s="40">
        <v>0.29144735999999988</v>
      </c>
      <c r="J10" s="40">
        <v>0</v>
      </c>
      <c r="K10" s="40">
        <v>0</v>
      </c>
      <c r="L10" s="40"/>
      <c r="M10" s="40"/>
      <c r="N10" s="40"/>
    </row>
    <row r="11" spans="2:14" x14ac:dyDescent="0.25">
      <c r="B11" s="50" t="s">
        <v>158</v>
      </c>
      <c r="C11" s="40">
        <f>SUM(C3:C5,C8)</f>
        <v>5.6217522754293006</v>
      </c>
      <c r="D11" s="40">
        <f t="shared" ref="D11:N11" si="0">SUM(D3:D5,D8)</f>
        <v>5.5488370589461304</v>
      </c>
      <c r="E11" s="40">
        <f t="shared" si="0"/>
        <v>5.4613999268212501</v>
      </c>
      <c r="F11" s="40">
        <f t="shared" si="0"/>
        <v>6.9211777254611997</v>
      </c>
      <c r="G11" s="40">
        <f t="shared" si="0"/>
        <v>7.4529488024260306</v>
      </c>
      <c r="H11" s="40">
        <f t="shared" si="0"/>
        <v>6.3719565544330203</v>
      </c>
      <c r="I11" s="40">
        <f t="shared" si="0"/>
        <v>7.1083602485676689</v>
      </c>
      <c r="J11" s="40">
        <f t="shared" si="0"/>
        <v>6.2356962580603996</v>
      </c>
      <c r="K11" s="40">
        <f t="shared" si="0"/>
        <v>6.3920271592818212</v>
      </c>
      <c r="L11" s="40">
        <f t="shared" si="0"/>
        <v>0</v>
      </c>
      <c r="M11" s="40">
        <f t="shared" si="0"/>
        <v>0</v>
      </c>
      <c r="N11" s="40">
        <f t="shared" si="0"/>
        <v>0</v>
      </c>
    </row>
    <row r="12" spans="2:14" x14ac:dyDescent="0.25">
      <c r="B12" s="50" t="s">
        <v>187</v>
      </c>
      <c r="C12" s="40">
        <f>SUM(C6:C7,C9:C10)</f>
        <v>0.83989016999999966</v>
      </c>
      <c r="D12" s="40">
        <f t="shared" ref="D12:N12" si="1">SUM(D6:D7,D9:D10)</f>
        <v>0.92044844999999997</v>
      </c>
      <c r="E12" s="40">
        <f t="shared" si="1"/>
        <v>0.54649421899999984</v>
      </c>
      <c r="F12" s="40">
        <f t="shared" si="1"/>
        <v>0.63439844999999973</v>
      </c>
      <c r="G12" s="40">
        <f t="shared" si="1"/>
        <v>0.77291741999999952</v>
      </c>
      <c r="H12" s="40">
        <f t="shared" si="1"/>
        <v>1.2587527000000001</v>
      </c>
      <c r="I12" s="40">
        <f t="shared" si="1"/>
        <v>1.3488670379999992</v>
      </c>
      <c r="J12" s="40">
        <f t="shared" si="1"/>
        <v>0.7960870299999997</v>
      </c>
      <c r="K12" s="40">
        <f t="shared" si="1"/>
        <v>1.0624975800000003</v>
      </c>
      <c r="L12" s="40">
        <f t="shared" si="1"/>
        <v>0</v>
      </c>
      <c r="M12" s="40">
        <f t="shared" si="1"/>
        <v>0</v>
      </c>
      <c r="N12" s="40">
        <f t="shared" si="1"/>
        <v>0</v>
      </c>
    </row>
    <row r="16" spans="2:14" x14ac:dyDescent="0.25">
      <c r="B16" s="2" t="s">
        <v>93</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91</v>
      </c>
      <c r="C17" s="57">
        <v>63000</v>
      </c>
      <c r="D17" s="57">
        <v>65100</v>
      </c>
      <c r="E17" s="57">
        <v>46620</v>
      </c>
      <c r="F17" s="57">
        <v>65100</v>
      </c>
      <c r="G17" s="15">
        <v>65100</v>
      </c>
      <c r="H17" s="15">
        <v>78552</v>
      </c>
      <c r="I17" s="15">
        <v>65100</v>
      </c>
      <c r="J17" s="15">
        <v>0</v>
      </c>
      <c r="K17" s="15">
        <v>0</v>
      </c>
      <c r="L17" s="15"/>
      <c r="M17" s="15"/>
      <c r="N17" s="15"/>
    </row>
    <row r="18" spans="2:14" x14ac:dyDescent="0.25">
      <c r="B18" s="10" t="s">
        <v>92</v>
      </c>
      <c r="C18" s="58">
        <v>90720</v>
      </c>
      <c r="D18" s="58">
        <v>93780</v>
      </c>
      <c r="E18" s="58">
        <v>91080</v>
      </c>
      <c r="F18" s="58">
        <v>93960</v>
      </c>
      <c r="G18" s="15">
        <v>93960</v>
      </c>
      <c r="H18" s="15">
        <v>121800</v>
      </c>
      <c r="I18" s="15">
        <v>94140</v>
      </c>
      <c r="J18" s="15">
        <v>142780</v>
      </c>
      <c r="K18" s="15">
        <v>146650</v>
      </c>
      <c r="L18" s="15"/>
      <c r="M18" s="15"/>
      <c r="N18" s="15"/>
    </row>
    <row r="19" spans="2:14" x14ac:dyDescent="0.25">
      <c r="B19" s="10" t="s">
        <v>186</v>
      </c>
      <c r="C19" s="59">
        <v>159712.75</v>
      </c>
      <c r="D19" s="59">
        <v>159528.13</v>
      </c>
      <c r="E19" s="59">
        <v>164254.81</v>
      </c>
      <c r="F19" s="59">
        <v>221511.75</v>
      </c>
      <c r="G19" s="15">
        <v>237260.01</v>
      </c>
      <c r="H19" s="15">
        <v>200063.52</v>
      </c>
      <c r="I19" s="15">
        <v>224153.54</v>
      </c>
      <c r="J19" s="15">
        <v>172819.75</v>
      </c>
      <c r="K19" s="15">
        <v>190132.75</v>
      </c>
      <c r="L19" s="15"/>
      <c r="M19" s="15"/>
      <c r="N19" s="15"/>
    </row>
    <row r="20" spans="2:14" x14ac:dyDescent="0.25">
      <c r="B20" s="10"/>
      <c r="C20" s="15"/>
      <c r="D20" s="15"/>
      <c r="E20" s="15"/>
      <c r="F20" s="15"/>
      <c r="G20" s="15"/>
      <c r="H20" s="15"/>
      <c r="I20" s="15"/>
      <c r="J20" s="15"/>
      <c r="K20" s="15"/>
      <c r="L20" s="15"/>
      <c r="M20" s="15"/>
      <c r="N20" s="15"/>
    </row>
    <row r="23" spans="2:14" x14ac:dyDescent="0.25">
      <c r="B23" t="s">
        <v>179</v>
      </c>
      <c r="C23" s="8"/>
    </row>
    <row r="24" spans="2:14" x14ac:dyDescent="0.25">
      <c r="B24" t="s">
        <v>181</v>
      </c>
      <c r="C24" s="51">
        <v>6.3920271592818212</v>
      </c>
    </row>
    <row r="25" spans="2:14" x14ac:dyDescent="0.25">
      <c r="B25" t="s">
        <v>182</v>
      </c>
      <c r="C25" s="51">
        <v>1.0624975800000003</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L86"/>
  <sheetViews>
    <sheetView topLeftCell="A16" zoomScale="80" zoomScaleNormal="80" workbookViewId="0">
      <selection activeCell="AO34" sqref="AO34"/>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2" width="3" bestFit="1" customWidth="1"/>
    <col min="33" max="33" width="3" customWidth="1"/>
    <col min="34" max="38" width="3" bestFit="1" customWidth="1"/>
    <col min="39" max="39" width="6.42578125" customWidth="1"/>
    <col min="40" max="40" width="7.42578125" customWidth="1"/>
    <col min="41" max="41" width="6.7109375" customWidth="1"/>
    <col min="42" max="52" width="3"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40">
        <v>0.93277184224284004</v>
      </c>
      <c r="D3" s="40">
        <v>1.3641419429101396</v>
      </c>
      <c r="E3" s="40">
        <v>1.0084516969542601</v>
      </c>
      <c r="F3" s="40">
        <v>1.5448673615628399</v>
      </c>
      <c r="G3" s="40">
        <v>1.5287936042950399</v>
      </c>
      <c r="H3" s="40">
        <v>2.6633870326414999</v>
      </c>
      <c r="I3" s="40">
        <v>1.5232280536918903</v>
      </c>
      <c r="J3" s="40">
        <v>3.0138603492113996</v>
      </c>
      <c r="K3" s="40">
        <v>2.8790238224359004</v>
      </c>
      <c r="L3" s="40"/>
      <c r="M3" s="40"/>
      <c r="N3" s="40"/>
    </row>
    <row r="4" spans="2:14" x14ac:dyDescent="0.25">
      <c r="B4" s="17" t="s">
        <v>49</v>
      </c>
      <c r="C4" s="40">
        <v>1.01655202</v>
      </c>
      <c r="D4" s="40">
        <v>1.3163757700000001</v>
      </c>
      <c r="E4" s="40">
        <v>0.84783121000000006</v>
      </c>
      <c r="F4" s="40">
        <v>1.4231160200000006</v>
      </c>
      <c r="G4" s="40">
        <v>1.4022486599999997</v>
      </c>
      <c r="H4" s="40">
        <v>1.3539585299999997</v>
      </c>
      <c r="I4" s="40">
        <v>1.3846211899999998</v>
      </c>
      <c r="J4" s="40">
        <v>1.5946234799999999</v>
      </c>
      <c r="K4" s="40">
        <v>1.7856963099999998</v>
      </c>
      <c r="L4" s="40"/>
      <c r="M4" s="40"/>
      <c r="N4" s="40"/>
    </row>
    <row r="5" spans="2:14" x14ac:dyDescent="0.25">
      <c r="B5" s="17" t="s">
        <v>50</v>
      </c>
      <c r="C5" s="40">
        <v>3.6332199999999982E-3</v>
      </c>
      <c r="D5" s="40">
        <v>2.4158499999999993E-3</v>
      </c>
      <c r="E5" s="40">
        <v>3.3382199999999985E-3</v>
      </c>
      <c r="F5" s="40">
        <v>2.2192079999999999E-2</v>
      </c>
      <c r="G5" s="40">
        <v>3.4454099999999994E-3</v>
      </c>
      <c r="H5" s="40">
        <v>1.6601399999999992E-3</v>
      </c>
      <c r="I5" s="40">
        <v>1.2082399999999995E-3</v>
      </c>
      <c r="J5" s="40">
        <v>3.2543299999999989E-3</v>
      </c>
      <c r="K5" s="40">
        <v>2.0319099999999988E-3</v>
      </c>
      <c r="L5" s="40"/>
      <c r="M5" s="40"/>
      <c r="N5" s="40"/>
    </row>
    <row r="6" spans="2:14" x14ac:dyDescent="0.25">
      <c r="B6" s="17" t="s">
        <v>51</v>
      </c>
      <c r="C6" s="40">
        <v>-1.7549590000000007E-2</v>
      </c>
      <c r="D6" s="40">
        <v>5.2887630000000005E-2</v>
      </c>
      <c r="E6" s="40">
        <v>1.1874399999999992E-2</v>
      </c>
      <c r="F6" s="40">
        <v>2.7315900000000086E-3</v>
      </c>
      <c r="G6" s="40">
        <v>-0.13242075</v>
      </c>
      <c r="H6" s="40">
        <v>-0.14906638999999999</v>
      </c>
      <c r="I6" s="40">
        <v>-0.23228614999999994</v>
      </c>
      <c r="J6" s="40">
        <v>-0.19187874000000005</v>
      </c>
      <c r="K6" s="40">
        <v>-6.316862999999999E-2</v>
      </c>
      <c r="L6" s="40"/>
      <c r="M6" s="40"/>
      <c r="N6" s="40"/>
    </row>
    <row r="7" spans="2:14" x14ac:dyDescent="0.25">
      <c r="B7" s="17" t="s">
        <v>52</v>
      </c>
      <c r="C7" s="40">
        <v>2.4391029999999998E-2</v>
      </c>
      <c r="D7" s="40">
        <v>1.3107280000000001E-2</v>
      </c>
      <c r="E7" s="40">
        <v>2.2147460000000001E-2</v>
      </c>
      <c r="F7" s="40">
        <v>2.6845830000000005E-2</v>
      </c>
      <c r="G7" s="40">
        <v>8.9274300000000001E-3</v>
      </c>
      <c r="H7" s="40">
        <v>1.4221169999999998E-2</v>
      </c>
      <c r="I7" s="40">
        <v>1.3363650000000001E-2</v>
      </c>
      <c r="J7" s="40">
        <v>4.0203640000000006E-2</v>
      </c>
      <c r="K7" s="40">
        <v>1.7506090000000002E-2</v>
      </c>
      <c r="L7" s="40"/>
      <c r="M7" s="40"/>
      <c r="N7" s="40"/>
    </row>
    <row r="8" spans="2:14" x14ac:dyDescent="0.25">
      <c r="B8" s="17" t="s">
        <v>53</v>
      </c>
      <c r="C8" s="40">
        <v>4.9335000000000011E-2</v>
      </c>
      <c r="D8" s="40">
        <v>5.870149999999999E-2</v>
      </c>
      <c r="E8" s="40">
        <v>3.9289249999999991E-2</v>
      </c>
      <c r="F8" s="40">
        <v>8.1493830000000003E-2</v>
      </c>
      <c r="G8" s="40">
        <v>4.8476999999999999E-2</v>
      </c>
      <c r="H8" s="40">
        <v>4.2613999999999999E-2</v>
      </c>
      <c r="I8" s="40">
        <v>5.0193000000000002E-2</v>
      </c>
      <c r="J8" s="40">
        <v>9.0417750000000005E-2</v>
      </c>
      <c r="K8" s="40">
        <v>7.9198170000000012E-2</v>
      </c>
      <c r="L8" s="40"/>
      <c r="M8" s="40"/>
      <c r="N8" s="40"/>
    </row>
    <row r="9" spans="2:14" x14ac:dyDescent="0.25">
      <c r="B9" s="17" t="s">
        <v>54</v>
      </c>
      <c r="C9" s="40">
        <v>0.22949577999999995</v>
      </c>
      <c r="D9" s="40">
        <v>0.40629951999999991</v>
      </c>
      <c r="E9" s="40">
        <v>0.32227657999999998</v>
      </c>
      <c r="F9" s="40">
        <v>0.21654569999999998</v>
      </c>
      <c r="G9" s="40">
        <v>0.28260043000000001</v>
      </c>
      <c r="H9" s="40">
        <v>0.12800391000000003</v>
      </c>
      <c r="I9" s="40">
        <v>3.500458E-2</v>
      </c>
      <c r="J9" s="40">
        <v>3.7499999999999999E-2</v>
      </c>
      <c r="K9" s="40">
        <v>8.8154800000000005E-2</v>
      </c>
      <c r="L9" s="40"/>
      <c r="M9" s="40"/>
      <c r="N9" s="40"/>
    </row>
    <row r="10" spans="2:14" x14ac:dyDescent="0.25">
      <c r="B10" s="17" t="s">
        <v>119</v>
      </c>
      <c r="C10" s="40">
        <v>0</v>
      </c>
      <c r="D10" s="40">
        <v>0</v>
      </c>
      <c r="E10" s="40">
        <v>0</v>
      </c>
      <c r="F10" s="40">
        <v>0</v>
      </c>
      <c r="G10" s="40">
        <v>0</v>
      </c>
      <c r="H10" s="40">
        <v>0</v>
      </c>
      <c r="I10" s="40">
        <v>0</v>
      </c>
      <c r="J10" s="40">
        <v>0</v>
      </c>
      <c r="K10" s="40">
        <v>0</v>
      </c>
      <c r="L10" s="40"/>
      <c r="M10" s="40"/>
      <c r="N10" s="40"/>
    </row>
    <row r="11" spans="2:14" x14ac:dyDescent="0.25">
      <c r="B11" s="17" t="s">
        <v>55</v>
      </c>
      <c r="C11" s="40">
        <v>0</v>
      </c>
      <c r="D11" s="40">
        <v>0</v>
      </c>
      <c r="E11" s="40">
        <v>0</v>
      </c>
      <c r="F11" s="40">
        <v>0</v>
      </c>
      <c r="G11" s="40">
        <v>0</v>
      </c>
      <c r="H11" s="40">
        <v>0</v>
      </c>
      <c r="I11" s="40">
        <v>0</v>
      </c>
      <c r="J11" s="40">
        <v>0</v>
      </c>
      <c r="K11" s="40">
        <v>0</v>
      </c>
      <c r="L11" s="40"/>
      <c r="M11" s="40"/>
      <c r="N11" s="40"/>
    </row>
    <row r="12" spans="2:14" x14ac:dyDescent="0.25">
      <c r="B12" s="17" t="s">
        <v>120</v>
      </c>
      <c r="C12" s="40">
        <v>0.77432570999999983</v>
      </c>
      <c r="D12" s="40">
        <v>0.83880858000000003</v>
      </c>
      <c r="E12" s="40">
        <v>1.0114897200000004</v>
      </c>
      <c r="F12" s="40">
        <v>1.5894462099999997</v>
      </c>
      <c r="G12" s="40">
        <v>1.7709979700000011</v>
      </c>
      <c r="H12" s="40">
        <v>1.7170810099999994</v>
      </c>
      <c r="I12" s="40">
        <v>1.7869189299999995</v>
      </c>
      <c r="J12" s="40">
        <v>1.6404419799999996</v>
      </c>
      <c r="K12" s="40">
        <v>1.7569671599999996</v>
      </c>
      <c r="L12" s="40"/>
      <c r="M12" s="40"/>
      <c r="N12" s="40"/>
    </row>
    <row r="13" spans="2:14" x14ac:dyDescent="0.25">
      <c r="B13" s="17" t="s">
        <v>56</v>
      </c>
      <c r="C13" s="40">
        <v>0.55342712999958976</v>
      </c>
      <c r="D13" s="40">
        <v>0.48931667999982198</v>
      </c>
      <c r="E13" s="40">
        <v>0.49979961918975363</v>
      </c>
      <c r="F13" s="40">
        <v>0.71205014</v>
      </c>
      <c r="G13" s="40">
        <v>0.94281759654799902</v>
      </c>
      <c r="H13" s="40">
        <v>0.6741789279760203</v>
      </c>
      <c r="I13" s="40">
        <v>0.84062797884453777</v>
      </c>
      <c r="J13" s="40">
        <v>0.76706152724650467</v>
      </c>
      <c r="K13" s="40">
        <v>0.68763448274445793</v>
      </c>
      <c r="L13" s="40"/>
      <c r="M13" s="40"/>
      <c r="N13" s="40"/>
    </row>
    <row r="14" spans="2:14" x14ac:dyDescent="0.25">
      <c r="B14" s="17" t="s">
        <v>57</v>
      </c>
      <c r="C14" s="40">
        <v>0</v>
      </c>
      <c r="D14" s="40">
        <v>0</v>
      </c>
      <c r="E14" s="40">
        <v>0</v>
      </c>
      <c r="F14" s="40">
        <v>0</v>
      </c>
      <c r="G14" s="40">
        <v>0</v>
      </c>
      <c r="H14" s="40">
        <v>0</v>
      </c>
      <c r="I14" s="40">
        <v>0</v>
      </c>
      <c r="J14" s="40">
        <v>0</v>
      </c>
      <c r="K14" s="40">
        <v>0</v>
      </c>
      <c r="L14" s="40"/>
      <c r="M14" s="40"/>
      <c r="N14" s="40"/>
    </row>
    <row r="15" spans="2:14" x14ac:dyDescent="0.25">
      <c r="B15" s="17" t="s">
        <v>58</v>
      </c>
      <c r="C15" s="40">
        <v>0.11356677999999995</v>
      </c>
      <c r="D15" s="40">
        <v>0.11279195000000004</v>
      </c>
      <c r="E15" s="40">
        <v>0.10679139999999991</v>
      </c>
      <c r="F15" s="40">
        <v>0.11194775000000007</v>
      </c>
      <c r="G15" s="40">
        <v>0.11719586999999999</v>
      </c>
      <c r="H15" s="40">
        <v>0.11870782999999997</v>
      </c>
      <c r="I15" s="40">
        <v>0.12294295999999991</v>
      </c>
      <c r="J15" s="40">
        <v>0.10356844000000003</v>
      </c>
      <c r="K15" s="40">
        <v>7.8293200000000021E-2</v>
      </c>
      <c r="L15" s="40"/>
      <c r="M15" s="40"/>
      <c r="N15" s="40"/>
    </row>
    <row r="16" spans="2:14" x14ac:dyDescent="0.25">
      <c r="B16" s="17" t="s">
        <v>122</v>
      </c>
      <c r="C16" s="40">
        <v>3.5310030000000006</v>
      </c>
      <c r="D16" s="40">
        <v>3.6054420000000014</v>
      </c>
      <c r="E16" s="40">
        <v>3.6171050000000005</v>
      </c>
      <c r="F16" s="40">
        <v>1.2472499999999997</v>
      </c>
      <c r="G16" s="40">
        <v>1.2375</v>
      </c>
      <c r="H16" s="40">
        <v>1.2049999999999998</v>
      </c>
      <c r="I16" s="40">
        <v>1.2509999999999999</v>
      </c>
      <c r="J16" s="40">
        <v>1.5699999999999996</v>
      </c>
      <c r="K16" s="40">
        <v>1.2384999999999999</v>
      </c>
      <c r="L16" s="40"/>
      <c r="M16" s="40"/>
      <c r="N16" s="40"/>
    </row>
    <row r="17" spans="2:38" x14ac:dyDescent="0.25">
      <c r="B17" s="18" t="s">
        <v>121</v>
      </c>
      <c r="C17" s="40">
        <v>0.84099475000000012</v>
      </c>
      <c r="D17" s="40">
        <v>0.88697166999999999</v>
      </c>
      <c r="E17" s="40">
        <v>0.90476744999999981</v>
      </c>
      <c r="F17" s="40">
        <v>0.57234756000000009</v>
      </c>
      <c r="G17" s="40">
        <v>0.5934778599999998</v>
      </c>
      <c r="H17" s="40">
        <v>0.62054515999999982</v>
      </c>
      <c r="I17" s="40">
        <v>0.61929453000000012</v>
      </c>
      <c r="J17" s="40">
        <v>0.78768409999999989</v>
      </c>
      <c r="K17" s="40">
        <v>0.56855191000000005</v>
      </c>
      <c r="L17" s="40"/>
      <c r="M17" s="40"/>
      <c r="N17" s="40"/>
    </row>
    <row r="18" spans="2:38" x14ac:dyDescent="0.25">
      <c r="B18" s="18" t="s">
        <v>123</v>
      </c>
      <c r="C18" s="40">
        <v>2.9629101000000002</v>
      </c>
      <c r="D18" s="40">
        <v>3.0650364500000005</v>
      </c>
      <c r="E18" s="40">
        <v>3.0652745999999995</v>
      </c>
      <c r="F18" s="40">
        <v>2.9881434000000002</v>
      </c>
      <c r="G18" s="40">
        <v>2.9540093999999999</v>
      </c>
      <c r="H18" s="40">
        <v>2.9976866400000004</v>
      </c>
      <c r="I18" s="40">
        <v>3.1155012400000004</v>
      </c>
      <c r="J18" s="40">
        <v>2.5488904199999998</v>
      </c>
      <c r="K18" s="40">
        <v>2.6311219999999995</v>
      </c>
      <c r="L18" s="40"/>
      <c r="M18" s="40"/>
      <c r="N18" s="40"/>
    </row>
    <row r="21" spans="2:38" x14ac:dyDescent="0.25">
      <c r="C21" s="72">
        <v>43191</v>
      </c>
      <c r="D21" s="73"/>
      <c r="E21" s="74"/>
      <c r="F21" s="72">
        <v>43221</v>
      </c>
      <c r="G21" s="73"/>
      <c r="H21" s="74"/>
      <c r="I21" s="72">
        <v>43252</v>
      </c>
      <c r="J21" s="73"/>
      <c r="K21" s="74"/>
      <c r="L21" s="72">
        <v>43282</v>
      </c>
      <c r="M21" s="73"/>
      <c r="N21" s="74"/>
      <c r="O21" s="72">
        <v>43313</v>
      </c>
      <c r="P21" s="73"/>
      <c r="Q21" s="74"/>
      <c r="R21" s="72">
        <v>43344</v>
      </c>
      <c r="S21" s="73"/>
      <c r="T21" s="74"/>
      <c r="U21" s="72">
        <v>43374</v>
      </c>
      <c r="V21" s="73"/>
      <c r="W21" s="74"/>
      <c r="X21" s="72">
        <v>43405</v>
      </c>
      <c r="Y21" s="73"/>
      <c r="Z21" s="74"/>
      <c r="AA21" s="72">
        <v>43435</v>
      </c>
      <c r="AB21" s="73"/>
      <c r="AC21" s="74"/>
      <c r="AD21" s="72">
        <v>43466</v>
      </c>
      <c r="AE21" s="73"/>
      <c r="AF21" s="74"/>
      <c r="AG21" s="72">
        <v>43497</v>
      </c>
      <c r="AH21" s="73"/>
      <c r="AI21" s="74"/>
      <c r="AJ21" s="72">
        <v>43525</v>
      </c>
      <c r="AK21" s="73"/>
      <c r="AL21" s="74"/>
    </row>
    <row r="22" spans="2:38" x14ac:dyDescent="0.25">
      <c r="B22" s="6" t="s">
        <v>192</v>
      </c>
      <c r="C22" s="7" t="s">
        <v>124</v>
      </c>
      <c r="D22" s="7" t="s">
        <v>125</v>
      </c>
      <c r="E22" s="7" t="s">
        <v>126</v>
      </c>
      <c r="F22" s="7" t="s">
        <v>124</v>
      </c>
      <c r="G22" s="7" t="s">
        <v>125</v>
      </c>
      <c r="H22" s="7" t="s">
        <v>126</v>
      </c>
      <c r="I22" s="7" t="s">
        <v>124</v>
      </c>
      <c r="J22" s="7" t="s">
        <v>125</v>
      </c>
      <c r="K22" s="7" t="s">
        <v>126</v>
      </c>
      <c r="L22" s="7" t="s">
        <v>124</v>
      </c>
      <c r="M22" s="7" t="s">
        <v>125</v>
      </c>
      <c r="N22" s="7" t="s">
        <v>126</v>
      </c>
      <c r="O22" s="7" t="s">
        <v>124</v>
      </c>
      <c r="P22" s="7" t="s">
        <v>125</v>
      </c>
      <c r="Q22" s="7" t="s">
        <v>126</v>
      </c>
      <c r="R22" s="7" t="s">
        <v>124</v>
      </c>
      <c r="S22" s="7" t="s">
        <v>125</v>
      </c>
      <c r="T22" s="7" t="s">
        <v>126</v>
      </c>
      <c r="U22" s="7" t="s">
        <v>124</v>
      </c>
      <c r="V22" s="7" t="s">
        <v>125</v>
      </c>
      <c r="W22" s="7" t="s">
        <v>126</v>
      </c>
      <c r="X22" s="7" t="s">
        <v>124</v>
      </c>
      <c r="Y22" s="7" t="s">
        <v>125</v>
      </c>
      <c r="Z22" s="7" t="s">
        <v>126</v>
      </c>
      <c r="AA22" s="7" t="s">
        <v>124</v>
      </c>
      <c r="AB22" s="7" t="s">
        <v>125</v>
      </c>
      <c r="AC22" s="7" t="s">
        <v>126</v>
      </c>
      <c r="AD22" s="7" t="s">
        <v>124</v>
      </c>
      <c r="AE22" s="7" t="s">
        <v>125</v>
      </c>
      <c r="AF22" s="7" t="s">
        <v>126</v>
      </c>
      <c r="AG22" s="7" t="s">
        <v>124</v>
      </c>
      <c r="AH22" s="7" t="s">
        <v>125</v>
      </c>
      <c r="AI22" s="7" t="s">
        <v>126</v>
      </c>
      <c r="AJ22" s="7" t="s">
        <v>124</v>
      </c>
      <c r="AK22" s="7" t="s">
        <v>125</v>
      </c>
      <c r="AL22" s="7" t="s">
        <v>126</v>
      </c>
    </row>
    <row r="23" spans="2:38" x14ac:dyDescent="0.25">
      <c r="B23" s="17" t="s">
        <v>49</v>
      </c>
      <c r="C23" s="15">
        <v>150171.685</v>
      </c>
      <c r="D23" s="15">
        <v>91998.91</v>
      </c>
      <c r="E23" s="15">
        <v>233097.58900000001</v>
      </c>
      <c r="F23" s="62">
        <v>104561.59099999999</v>
      </c>
      <c r="G23" s="62">
        <v>57607.064000000013</v>
      </c>
      <c r="H23" s="62">
        <v>144299.33500000002</v>
      </c>
      <c r="I23" s="62">
        <v>151506.82199999999</v>
      </c>
      <c r="J23" s="62">
        <v>97958.865000000049</v>
      </c>
      <c r="K23" s="62">
        <v>257625.087</v>
      </c>
      <c r="L23" s="62">
        <v>128375.481</v>
      </c>
      <c r="M23" s="62">
        <v>80725.917000000001</v>
      </c>
      <c r="N23" s="62">
        <v>274727.75400000002</v>
      </c>
      <c r="O23" s="62">
        <v>135027.89899999998</v>
      </c>
      <c r="P23" s="62">
        <v>73518.505999999994</v>
      </c>
      <c r="Q23" s="62">
        <v>292607.74</v>
      </c>
      <c r="R23" s="15">
        <v>126997.64500000002</v>
      </c>
      <c r="S23" s="15">
        <v>70855.067999999985</v>
      </c>
      <c r="T23" s="15">
        <v>305858.33300000004</v>
      </c>
      <c r="U23" s="15">
        <v>128649.485</v>
      </c>
      <c r="V23" s="15">
        <v>71609.176999999996</v>
      </c>
      <c r="W23" s="15">
        <v>307770.39799999999</v>
      </c>
      <c r="X23" s="15">
        <v>155841.198</v>
      </c>
      <c r="Y23" s="15">
        <v>85416.683000000005</v>
      </c>
      <c r="Z23" s="15">
        <v>353717.60800000001</v>
      </c>
      <c r="AA23" s="15">
        <v>193772.318</v>
      </c>
      <c r="AB23" s="15">
        <v>105922.038</v>
      </c>
      <c r="AC23" s="15">
        <v>364922.44500000001</v>
      </c>
      <c r="AD23" s="15"/>
      <c r="AE23" s="15"/>
      <c r="AF23" s="15"/>
      <c r="AG23" s="15"/>
      <c r="AH23" s="15"/>
      <c r="AI23" s="15"/>
      <c r="AJ23" s="15"/>
      <c r="AK23" s="15"/>
      <c r="AL23" s="15"/>
    </row>
    <row r="24" spans="2:38" x14ac:dyDescent="0.25">
      <c r="B24" s="1" t="s">
        <v>53</v>
      </c>
      <c r="C24" s="15">
        <v>0</v>
      </c>
      <c r="D24" s="62">
        <v>1687.68</v>
      </c>
      <c r="E24" s="15">
        <v>0</v>
      </c>
      <c r="F24" s="15">
        <v>0</v>
      </c>
      <c r="G24" s="62">
        <v>2044.17</v>
      </c>
      <c r="H24" s="15">
        <v>0</v>
      </c>
      <c r="I24" s="15">
        <v>0</v>
      </c>
      <c r="J24" s="62">
        <v>1344.87</v>
      </c>
      <c r="K24" s="15">
        <v>0</v>
      </c>
      <c r="L24" s="15">
        <v>0</v>
      </c>
      <c r="M24" s="62">
        <v>3021.29</v>
      </c>
      <c r="N24" s="15">
        <v>0</v>
      </c>
      <c r="O24" s="15">
        <v>0</v>
      </c>
      <c r="P24" s="62">
        <v>1670.86</v>
      </c>
      <c r="Q24" s="15">
        <v>0</v>
      </c>
      <c r="R24" s="15">
        <v>0</v>
      </c>
      <c r="S24" s="15">
        <v>1429.84</v>
      </c>
      <c r="T24" s="15">
        <v>0</v>
      </c>
      <c r="U24" s="15">
        <v>0</v>
      </c>
      <c r="V24" s="15">
        <v>1716.98</v>
      </c>
      <c r="W24" s="15">
        <v>0</v>
      </c>
      <c r="X24" s="15">
        <v>0</v>
      </c>
      <c r="Y24" s="15">
        <v>3076.44</v>
      </c>
      <c r="Z24" s="15">
        <v>0</v>
      </c>
      <c r="AA24" s="15">
        <v>0</v>
      </c>
      <c r="AB24" s="15">
        <v>3047.2</v>
      </c>
      <c r="AC24" s="15">
        <v>0</v>
      </c>
      <c r="AD24" s="15"/>
      <c r="AE24" s="15"/>
      <c r="AF24" s="15"/>
      <c r="AG24" s="15"/>
      <c r="AH24" s="15"/>
      <c r="AI24" s="15"/>
      <c r="AJ24" s="15"/>
      <c r="AK24" s="15"/>
      <c r="AL24" s="15"/>
    </row>
    <row r="25" spans="2:38" x14ac:dyDescent="0.25">
      <c r="B25" s="1" t="s">
        <v>54</v>
      </c>
      <c r="C25" s="60">
        <v>29234.1</v>
      </c>
      <c r="D25" s="60">
        <v>36194.6</v>
      </c>
      <c r="E25" s="15"/>
      <c r="F25" s="60">
        <v>49249.2</v>
      </c>
      <c r="G25" s="60">
        <v>60975.199999999997</v>
      </c>
      <c r="H25" s="15"/>
      <c r="I25" s="60">
        <v>42529.2</v>
      </c>
      <c r="J25" s="60">
        <v>52655.199999999997</v>
      </c>
      <c r="K25" s="15"/>
      <c r="L25" s="60">
        <v>27768.3</v>
      </c>
      <c r="M25" s="60">
        <v>34379.800000000003</v>
      </c>
      <c r="N25" s="15"/>
      <c r="O25" s="60">
        <v>35523.300000000003</v>
      </c>
      <c r="P25" s="60">
        <v>44088.2</v>
      </c>
      <c r="Q25" s="15"/>
      <c r="R25" s="15">
        <v>15567.3</v>
      </c>
      <c r="S25" s="15">
        <v>19273.8</v>
      </c>
      <c r="T25" s="15"/>
      <c r="U25" s="15">
        <v>4323.8999999999996</v>
      </c>
      <c r="V25" s="15">
        <v>5353.4</v>
      </c>
      <c r="W25" s="15"/>
      <c r="X25" s="15">
        <v>4374.3</v>
      </c>
      <c r="Y25" s="15">
        <v>5415.8</v>
      </c>
      <c r="Z25" s="15"/>
      <c r="AA25" s="15">
        <v>10409.700000000001</v>
      </c>
      <c r="AB25" s="15">
        <v>12882.02</v>
      </c>
      <c r="AC25" s="15"/>
      <c r="AD25" s="15"/>
      <c r="AE25" s="15"/>
      <c r="AF25" s="15"/>
      <c r="AG25" s="15"/>
      <c r="AH25" s="15"/>
      <c r="AI25" s="15"/>
      <c r="AJ25" s="15"/>
      <c r="AK25" s="15"/>
      <c r="AL25" s="15"/>
    </row>
    <row r="26" spans="2:38" x14ac:dyDescent="0.25">
      <c r="B26" s="1" t="s">
        <v>119</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c r="AE26" s="15"/>
      <c r="AF26" s="15"/>
      <c r="AG26" s="15"/>
      <c r="AH26" s="15"/>
      <c r="AI26" s="15"/>
      <c r="AJ26" s="15"/>
      <c r="AK26" s="15"/>
      <c r="AL26" s="15"/>
    </row>
    <row r="27" spans="2:38" x14ac:dyDescent="0.25">
      <c r="B27" s="1" t="s">
        <v>55</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row>
    <row r="28" spans="2:38" x14ac:dyDescent="0.25">
      <c r="B28" s="1" t="s">
        <v>120</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62">
        <v>0</v>
      </c>
      <c r="U28" s="62">
        <v>0</v>
      </c>
      <c r="V28" s="62">
        <v>0</v>
      </c>
      <c r="W28" s="62">
        <v>0</v>
      </c>
      <c r="X28" s="15">
        <v>0</v>
      </c>
      <c r="Y28" s="15">
        <v>0</v>
      </c>
      <c r="Z28" s="15">
        <v>0</v>
      </c>
      <c r="AA28" s="15">
        <v>0</v>
      </c>
      <c r="AB28" s="15">
        <v>0</v>
      </c>
      <c r="AC28" s="15">
        <v>0</v>
      </c>
      <c r="AD28" s="15">
        <v>0</v>
      </c>
      <c r="AE28" s="15">
        <v>0</v>
      </c>
      <c r="AF28" s="15">
        <v>0</v>
      </c>
      <c r="AG28" s="15">
        <v>0</v>
      </c>
      <c r="AH28" s="15">
        <v>0</v>
      </c>
      <c r="AI28" s="15">
        <v>0</v>
      </c>
      <c r="AJ28" s="15">
        <v>0</v>
      </c>
      <c r="AK28" s="15">
        <v>0</v>
      </c>
      <c r="AL28" s="15">
        <v>0</v>
      </c>
    </row>
    <row r="29" spans="2:38" x14ac:dyDescent="0.25">
      <c r="B29" s="1" t="s">
        <v>56</v>
      </c>
      <c r="C29" s="15">
        <v>0</v>
      </c>
      <c r="D29" s="15">
        <v>85038.606701502242</v>
      </c>
      <c r="E29" s="15">
        <v>6712</v>
      </c>
      <c r="F29" s="15">
        <v>0</v>
      </c>
      <c r="G29" s="15">
        <v>76509.528538001963</v>
      </c>
      <c r="H29" s="15">
        <v>4152</v>
      </c>
      <c r="I29" s="15">
        <v>0</v>
      </c>
      <c r="J29" s="39">
        <v>82753.248521882371</v>
      </c>
      <c r="K29" s="39">
        <v>664</v>
      </c>
      <c r="L29" s="15">
        <v>0</v>
      </c>
      <c r="M29" s="61">
        <v>114383.88892087407</v>
      </c>
      <c r="N29" s="61">
        <v>80</v>
      </c>
      <c r="O29" s="15">
        <v>0</v>
      </c>
      <c r="P29" s="15">
        <v>148804.15251235166</v>
      </c>
      <c r="Q29" s="15">
        <v>0</v>
      </c>
      <c r="R29" s="15">
        <v>0</v>
      </c>
      <c r="S29" s="15">
        <v>110141.67397579261</v>
      </c>
      <c r="T29" s="62">
        <v>464</v>
      </c>
      <c r="U29" s="62">
        <v>0</v>
      </c>
      <c r="V29" s="62">
        <v>135143.26245186041</v>
      </c>
      <c r="W29" s="62">
        <v>5870</v>
      </c>
      <c r="X29" s="15">
        <v>0</v>
      </c>
      <c r="Y29" s="15">
        <v>124939.45</v>
      </c>
      <c r="Z29" s="15">
        <v>4926</v>
      </c>
      <c r="AA29" s="15">
        <v>0</v>
      </c>
      <c r="AB29" s="15">
        <v>113917.1</v>
      </c>
      <c r="AC29" s="15">
        <v>0</v>
      </c>
      <c r="AD29" s="15"/>
      <c r="AE29" s="15"/>
      <c r="AF29" s="15"/>
      <c r="AG29" s="15"/>
      <c r="AH29" s="15"/>
      <c r="AI29" s="15"/>
      <c r="AJ29" s="15"/>
      <c r="AK29" s="15"/>
      <c r="AL29" s="15"/>
    </row>
    <row r="30" spans="2:38" x14ac:dyDescent="0.25">
      <c r="B30" s="1" t="s">
        <v>57</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2">
        <v>0</v>
      </c>
      <c r="U30" s="62">
        <v>0</v>
      </c>
      <c r="V30" s="62">
        <v>0</v>
      </c>
      <c r="W30" s="62">
        <v>0</v>
      </c>
      <c r="X30" s="15">
        <v>0</v>
      </c>
      <c r="Y30" s="15">
        <v>0</v>
      </c>
      <c r="Z30" s="15">
        <v>0</v>
      </c>
      <c r="AA30" s="15">
        <v>0</v>
      </c>
      <c r="AB30" s="15">
        <v>0</v>
      </c>
      <c r="AC30" s="15">
        <v>0</v>
      </c>
      <c r="AD30" s="15"/>
      <c r="AE30" s="15"/>
      <c r="AF30" s="15"/>
      <c r="AG30" s="15"/>
      <c r="AH30" s="15"/>
      <c r="AI30" s="15"/>
      <c r="AJ30" s="15"/>
      <c r="AK30" s="15"/>
      <c r="AL30" s="15"/>
    </row>
    <row r="31" spans="2:38" x14ac:dyDescent="0.25">
      <c r="B31" s="1" t="s">
        <v>122</v>
      </c>
      <c r="C31" s="62">
        <v>225922</v>
      </c>
      <c r="D31" s="62">
        <v>190672</v>
      </c>
      <c r="E31" s="62">
        <v>111760</v>
      </c>
      <c r="F31" s="62">
        <v>235456</v>
      </c>
      <c r="G31" s="62">
        <v>198860.79999999999</v>
      </c>
      <c r="H31" s="62">
        <v>120956</v>
      </c>
      <c r="I31" s="62">
        <v>228498</v>
      </c>
      <c r="J31" s="62">
        <v>192779</v>
      </c>
      <c r="K31" s="62">
        <v>100660</v>
      </c>
      <c r="L31" s="62">
        <v>82286</v>
      </c>
      <c r="M31" s="62">
        <v>53050.6</v>
      </c>
      <c r="N31" s="15">
        <v>0</v>
      </c>
      <c r="O31" s="15">
        <v>84286</v>
      </c>
      <c r="P31" s="15">
        <v>53050.6</v>
      </c>
      <c r="Q31" s="15">
        <v>0</v>
      </c>
      <c r="R31" s="15">
        <v>81430</v>
      </c>
      <c r="S31" s="15">
        <v>51253</v>
      </c>
      <c r="T31" s="62">
        <v>0</v>
      </c>
      <c r="U31" s="62">
        <v>84541</v>
      </c>
      <c r="V31" s="62">
        <v>53211.1</v>
      </c>
      <c r="W31" s="62">
        <v>0</v>
      </c>
      <c r="X31" s="15">
        <v>101150</v>
      </c>
      <c r="Y31" s="15">
        <v>63665</v>
      </c>
      <c r="Z31" s="15">
        <v>0</v>
      </c>
      <c r="AA31" s="15">
        <v>110150</v>
      </c>
      <c r="AB31" s="15">
        <v>75647</v>
      </c>
      <c r="AC31" s="15">
        <v>0</v>
      </c>
      <c r="AD31" s="15"/>
      <c r="AE31" s="15"/>
      <c r="AF31" s="15"/>
      <c r="AG31" s="15"/>
      <c r="AH31" s="15"/>
      <c r="AI31" s="15"/>
      <c r="AJ31" s="15"/>
      <c r="AK31" s="15"/>
      <c r="AL31" s="15"/>
    </row>
    <row r="32" spans="2:38" x14ac:dyDescent="0.25">
      <c r="B32" s="1" t="s">
        <v>123</v>
      </c>
      <c r="C32" s="15">
        <v>83197.56</v>
      </c>
      <c r="D32" s="15">
        <v>250394.4725</v>
      </c>
      <c r="E32" s="15">
        <v>102007.56</v>
      </c>
      <c r="F32" s="15">
        <v>125423.58</v>
      </c>
      <c r="G32" s="15">
        <v>305355.53000000003</v>
      </c>
      <c r="H32" s="15">
        <v>122273.58</v>
      </c>
      <c r="I32" s="39">
        <v>137731</v>
      </c>
      <c r="J32" s="39">
        <v>336120</v>
      </c>
      <c r="K32" s="39">
        <v>143881</v>
      </c>
      <c r="L32" s="62">
        <v>121842</v>
      </c>
      <c r="M32" s="62">
        <v>353327.28</v>
      </c>
      <c r="N32" s="62">
        <v>111977</v>
      </c>
      <c r="O32" s="15">
        <v>149093.67499999999</v>
      </c>
      <c r="P32" s="15">
        <v>341976.67499999999</v>
      </c>
      <c r="Q32" s="15">
        <v>126806.675</v>
      </c>
      <c r="R32" s="15">
        <v>143007.56</v>
      </c>
      <c r="S32" s="15">
        <v>308516.56</v>
      </c>
      <c r="T32" s="62">
        <v>112847.19</v>
      </c>
      <c r="U32" s="60">
        <v>126083.13</v>
      </c>
      <c r="V32" s="60">
        <v>280068.13</v>
      </c>
      <c r="W32" s="15">
        <v>96794.13</v>
      </c>
      <c r="X32" s="15">
        <v>139640.16</v>
      </c>
      <c r="Y32" s="15">
        <v>257444.16</v>
      </c>
      <c r="Z32" s="15">
        <v>119221.16</v>
      </c>
      <c r="AA32" s="15">
        <v>118396</v>
      </c>
      <c r="AB32" s="15">
        <v>218339</v>
      </c>
      <c r="AC32" s="15">
        <v>96976</v>
      </c>
      <c r="AD32" s="15"/>
      <c r="AE32" s="15"/>
      <c r="AF32" s="15"/>
      <c r="AG32" s="15"/>
      <c r="AH32" s="15"/>
      <c r="AI32" s="15"/>
      <c r="AJ32" s="15"/>
      <c r="AK32" s="15"/>
      <c r="AL32" s="15"/>
    </row>
    <row r="33" spans="2:38" x14ac:dyDescent="0.25">
      <c r="C33" s="26">
        <f>SUM(C23:C32)</f>
        <v>488525.34500000003</v>
      </c>
      <c r="D33" s="26">
        <f t="shared" ref="D33:AL33" si="0">SUM(D23:D32)</f>
        <v>655986.2692015022</v>
      </c>
      <c r="E33" s="26">
        <f t="shared" si="0"/>
        <v>453577.14900000003</v>
      </c>
      <c r="F33" s="26">
        <f t="shared" si="0"/>
        <v>514690.37099999998</v>
      </c>
      <c r="G33" s="26">
        <f t="shared" si="0"/>
        <v>701352.29253800202</v>
      </c>
      <c r="H33" s="26">
        <f t="shared" si="0"/>
        <v>391680.91500000004</v>
      </c>
      <c r="I33" s="26">
        <f t="shared" si="0"/>
        <v>560265.022</v>
      </c>
      <c r="J33" s="26">
        <f t="shared" si="0"/>
        <v>763611.1835218824</v>
      </c>
      <c r="K33" s="26">
        <f t="shared" si="0"/>
        <v>502830.087</v>
      </c>
      <c r="L33" s="26">
        <f t="shared" si="0"/>
        <v>360271.78099999996</v>
      </c>
      <c r="M33" s="26">
        <f t="shared" si="0"/>
        <v>638888.77592087409</v>
      </c>
      <c r="N33" s="26">
        <f t="shared" si="0"/>
        <v>386784.75400000002</v>
      </c>
      <c r="O33" s="26">
        <f t="shared" si="0"/>
        <v>403930.87399999995</v>
      </c>
      <c r="P33" s="26">
        <f t="shared" si="0"/>
        <v>663108.99351235153</v>
      </c>
      <c r="Q33" s="26">
        <f t="shared" si="0"/>
        <v>419414.41499999998</v>
      </c>
      <c r="R33" s="26">
        <f t="shared" si="0"/>
        <v>367002.505</v>
      </c>
      <c r="S33" s="26">
        <f t="shared" si="0"/>
        <v>561469.94197579264</v>
      </c>
      <c r="T33" s="26">
        <f t="shared" si="0"/>
        <v>419169.52300000004</v>
      </c>
      <c r="U33" s="26">
        <f t="shared" si="0"/>
        <v>343597.51500000001</v>
      </c>
      <c r="V33" s="26">
        <f t="shared" si="0"/>
        <v>547102.04945186037</v>
      </c>
      <c r="W33" s="26">
        <f t="shared" si="0"/>
        <v>410434.52799999999</v>
      </c>
      <c r="X33" s="26">
        <f t="shared" si="0"/>
        <v>401005.658</v>
      </c>
      <c r="Y33" s="26">
        <f t="shared" si="0"/>
        <v>539957.53300000005</v>
      </c>
      <c r="Z33" s="26">
        <f t="shared" si="0"/>
        <v>477864.76800000004</v>
      </c>
      <c r="AA33" s="26">
        <f t="shared" si="0"/>
        <v>432728.01800000004</v>
      </c>
      <c r="AB33" s="26">
        <f t="shared" si="0"/>
        <v>529754.35800000001</v>
      </c>
      <c r="AC33" s="26">
        <f t="shared" si="0"/>
        <v>461898.44500000001</v>
      </c>
      <c r="AD33" s="26">
        <f t="shared" si="0"/>
        <v>0</v>
      </c>
      <c r="AE33" s="26">
        <f t="shared" si="0"/>
        <v>0</v>
      </c>
      <c r="AF33" s="26">
        <f t="shared" si="0"/>
        <v>0</v>
      </c>
      <c r="AG33" s="26">
        <f t="shared" si="0"/>
        <v>0</v>
      </c>
      <c r="AH33" s="26">
        <f t="shared" si="0"/>
        <v>0</v>
      </c>
      <c r="AI33" s="26">
        <f t="shared" si="0"/>
        <v>0</v>
      </c>
      <c r="AJ33" s="26">
        <f t="shared" si="0"/>
        <v>0</v>
      </c>
      <c r="AK33" s="26">
        <f t="shared" si="0"/>
        <v>0</v>
      </c>
      <c r="AL33" s="26">
        <f t="shared" si="0"/>
        <v>0</v>
      </c>
    </row>
    <row r="35" spans="2:38" x14ac:dyDescent="0.25">
      <c r="C35" s="72">
        <v>43191</v>
      </c>
      <c r="D35" s="73"/>
      <c r="E35" s="74"/>
      <c r="F35" s="72">
        <v>43221</v>
      </c>
      <c r="G35" s="73"/>
      <c r="H35" s="74"/>
      <c r="I35" s="72">
        <v>43252</v>
      </c>
      <c r="J35" s="73"/>
      <c r="K35" s="74"/>
      <c r="L35" s="72">
        <v>43282</v>
      </c>
      <c r="M35" s="73"/>
      <c r="N35" s="74"/>
      <c r="O35" s="72">
        <v>43313</v>
      </c>
      <c r="P35" s="73"/>
      <c r="Q35" s="74"/>
      <c r="R35" s="72">
        <v>43344</v>
      </c>
      <c r="S35" s="73"/>
      <c r="T35" s="74"/>
      <c r="U35" s="72">
        <v>43374</v>
      </c>
      <c r="V35" s="73"/>
      <c r="W35" s="74"/>
      <c r="X35" s="72">
        <v>43405</v>
      </c>
      <c r="Y35" s="73"/>
      <c r="Z35" s="74"/>
      <c r="AA35" s="72">
        <v>43435</v>
      </c>
      <c r="AB35" s="73"/>
      <c r="AC35" s="74"/>
      <c r="AD35" s="72">
        <v>43466</v>
      </c>
      <c r="AE35" s="73"/>
      <c r="AF35" s="74"/>
      <c r="AG35" s="72">
        <v>43497</v>
      </c>
      <c r="AH35" s="73"/>
      <c r="AI35" s="74"/>
      <c r="AJ35" s="72">
        <v>43525</v>
      </c>
      <c r="AK35" s="73"/>
      <c r="AL35" s="74"/>
    </row>
    <row r="36" spans="2:38" x14ac:dyDescent="0.25">
      <c r="B36" s="6" t="s">
        <v>191</v>
      </c>
      <c r="C36" s="7" t="s">
        <v>124</v>
      </c>
      <c r="D36" s="7" t="s">
        <v>125</v>
      </c>
      <c r="E36" s="7" t="s">
        <v>126</v>
      </c>
      <c r="F36" s="7" t="s">
        <v>124</v>
      </c>
      <c r="G36" s="7" t="s">
        <v>125</v>
      </c>
      <c r="H36" s="7" t="s">
        <v>126</v>
      </c>
      <c r="I36" s="7" t="s">
        <v>124</v>
      </c>
      <c r="J36" s="7" t="s">
        <v>125</v>
      </c>
      <c r="K36" s="7" t="s">
        <v>126</v>
      </c>
      <c r="L36" s="7" t="s">
        <v>124</v>
      </c>
      <c r="M36" s="7" t="s">
        <v>125</v>
      </c>
      <c r="N36" s="7" t="s">
        <v>126</v>
      </c>
      <c r="O36" s="7" t="s">
        <v>124</v>
      </c>
      <c r="P36" s="7" t="s">
        <v>125</v>
      </c>
      <c r="Q36" s="7" t="s">
        <v>126</v>
      </c>
      <c r="R36" s="7" t="s">
        <v>124</v>
      </c>
      <c r="S36" s="7" t="s">
        <v>125</v>
      </c>
      <c r="T36" s="7" t="s">
        <v>126</v>
      </c>
      <c r="U36" s="7" t="s">
        <v>124</v>
      </c>
      <c r="V36" s="7" t="s">
        <v>125</v>
      </c>
      <c r="W36" s="7" t="s">
        <v>126</v>
      </c>
      <c r="X36" s="7" t="s">
        <v>124</v>
      </c>
      <c r="Y36" s="7" t="s">
        <v>125</v>
      </c>
      <c r="Z36" s="7" t="s">
        <v>126</v>
      </c>
      <c r="AA36" s="7" t="s">
        <v>124</v>
      </c>
      <c r="AB36" s="7" t="s">
        <v>125</v>
      </c>
      <c r="AC36" s="7" t="s">
        <v>126</v>
      </c>
      <c r="AD36" s="7" t="s">
        <v>124</v>
      </c>
      <c r="AE36" s="7" t="s">
        <v>125</v>
      </c>
      <c r="AF36" s="7" t="s">
        <v>126</v>
      </c>
      <c r="AG36" s="7" t="s">
        <v>124</v>
      </c>
      <c r="AH36" s="7" t="s">
        <v>125</v>
      </c>
      <c r="AI36" s="7" t="s">
        <v>126</v>
      </c>
      <c r="AJ36" s="7" t="s">
        <v>124</v>
      </c>
      <c r="AK36" s="7" t="s">
        <v>125</v>
      </c>
      <c r="AL36" s="7" t="s">
        <v>126</v>
      </c>
    </row>
    <row r="37" spans="2:38" x14ac:dyDescent="0.25">
      <c r="B37" s="17" t="s">
        <v>49</v>
      </c>
      <c r="C37" s="27">
        <f t="shared" ref="C37:E46" si="1">C23/1000</f>
        <v>150.171685</v>
      </c>
      <c r="D37" s="27">
        <f t="shared" si="1"/>
        <v>91.998910000000009</v>
      </c>
      <c r="E37" s="27">
        <f t="shared" si="1"/>
        <v>233.097589</v>
      </c>
      <c r="F37" s="27">
        <f t="shared" ref="F37:H37" si="2">F23/1000</f>
        <v>104.56159099999999</v>
      </c>
      <c r="G37" s="27">
        <f t="shared" si="2"/>
        <v>57.607064000000015</v>
      </c>
      <c r="H37" s="27">
        <f t="shared" si="2"/>
        <v>144.29933500000001</v>
      </c>
      <c r="I37" s="27">
        <f t="shared" ref="I37:N37" si="3">I23/1000</f>
        <v>151.506822</v>
      </c>
      <c r="J37" s="27">
        <f t="shared" si="3"/>
        <v>97.958865000000046</v>
      </c>
      <c r="K37" s="27">
        <f t="shared" si="3"/>
        <v>257.62508700000001</v>
      </c>
      <c r="L37" s="27">
        <f t="shared" si="3"/>
        <v>128.37548100000001</v>
      </c>
      <c r="M37" s="27">
        <f t="shared" si="3"/>
        <v>80.725916999999995</v>
      </c>
      <c r="N37" s="27">
        <f t="shared" si="3"/>
        <v>274.727754</v>
      </c>
      <c r="O37" s="27">
        <f t="shared" ref="O37:Q37" si="4">O23/1000</f>
        <v>135.02789899999996</v>
      </c>
      <c r="P37" s="27">
        <f t="shared" si="4"/>
        <v>73.518505999999988</v>
      </c>
      <c r="Q37" s="27">
        <f t="shared" si="4"/>
        <v>292.60773999999998</v>
      </c>
      <c r="R37" s="27">
        <f t="shared" ref="R37:T37" si="5">R23/1000</f>
        <v>126.99764500000002</v>
      </c>
      <c r="S37" s="27">
        <f t="shared" si="5"/>
        <v>70.855067999999989</v>
      </c>
      <c r="T37" s="27">
        <f t="shared" si="5"/>
        <v>305.85833300000002</v>
      </c>
      <c r="U37" s="27">
        <f t="shared" ref="U37:W37" si="6">U23/1000</f>
        <v>128.649485</v>
      </c>
      <c r="V37" s="27">
        <f t="shared" si="6"/>
        <v>71.609177000000003</v>
      </c>
      <c r="W37" s="27">
        <f t="shared" si="6"/>
        <v>307.770398</v>
      </c>
      <c r="X37" s="27">
        <f t="shared" ref="X37:Z37" si="7">X23/1000</f>
        <v>155.84119799999999</v>
      </c>
      <c r="Y37" s="27">
        <f t="shared" si="7"/>
        <v>85.416683000000006</v>
      </c>
      <c r="Z37" s="27">
        <f t="shared" si="7"/>
        <v>353.71760799999998</v>
      </c>
      <c r="AA37" s="27">
        <f t="shared" ref="AA37:AC37" si="8">AA23/1000</f>
        <v>193.77231800000001</v>
      </c>
      <c r="AB37" s="27">
        <f t="shared" si="8"/>
        <v>105.922038</v>
      </c>
      <c r="AC37" s="27">
        <f t="shared" si="8"/>
        <v>364.92244499999998</v>
      </c>
      <c r="AD37" s="15"/>
      <c r="AE37" s="15"/>
      <c r="AF37" s="15"/>
      <c r="AG37" s="15"/>
      <c r="AH37" s="15"/>
      <c r="AI37" s="15"/>
      <c r="AJ37" s="15"/>
      <c r="AK37" s="15"/>
      <c r="AL37" s="15"/>
    </row>
    <row r="38" spans="2:38" x14ac:dyDescent="0.25">
      <c r="B38" s="1" t="s">
        <v>53</v>
      </c>
      <c r="C38" s="27">
        <f t="shared" si="1"/>
        <v>0</v>
      </c>
      <c r="D38" s="27">
        <f t="shared" si="1"/>
        <v>1.6876800000000001</v>
      </c>
      <c r="E38" s="27">
        <f t="shared" si="1"/>
        <v>0</v>
      </c>
      <c r="F38" s="27">
        <f t="shared" ref="F38:H38" si="9">F24/1000</f>
        <v>0</v>
      </c>
      <c r="G38" s="27">
        <f t="shared" si="9"/>
        <v>2.0441700000000003</v>
      </c>
      <c r="H38" s="27">
        <f t="shared" si="9"/>
        <v>0</v>
      </c>
      <c r="I38" s="27">
        <f t="shared" ref="I38:N38" si="10">I24/1000</f>
        <v>0</v>
      </c>
      <c r="J38" s="27">
        <f t="shared" si="10"/>
        <v>1.3448699999999998</v>
      </c>
      <c r="K38" s="27">
        <f t="shared" si="10"/>
        <v>0</v>
      </c>
      <c r="L38" s="27">
        <f t="shared" si="10"/>
        <v>0</v>
      </c>
      <c r="M38" s="27">
        <f t="shared" si="10"/>
        <v>3.02129</v>
      </c>
      <c r="N38" s="27">
        <f t="shared" si="10"/>
        <v>0</v>
      </c>
      <c r="O38" s="27">
        <f t="shared" ref="O38:Q38" si="11">O24/1000</f>
        <v>0</v>
      </c>
      <c r="P38" s="27">
        <f t="shared" si="11"/>
        <v>1.6708599999999998</v>
      </c>
      <c r="Q38" s="27">
        <f t="shared" si="11"/>
        <v>0</v>
      </c>
      <c r="R38" s="27">
        <f t="shared" ref="R38:T38" si="12">R24/1000</f>
        <v>0</v>
      </c>
      <c r="S38" s="27">
        <f t="shared" si="12"/>
        <v>1.42984</v>
      </c>
      <c r="T38" s="27">
        <f t="shared" si="12"/>
        <v>0</v>
      </c>
      <c r="U38" s="27">
        <f t="shared" ref="U38:W38" si="13">U24/1000</f>
        <v>0</v>
      </c>
      <c r="V38" s="27">
        <f t="shared" si="13"/>
        <v>1.71698</v>
      </c>
      <c r="W38" s="27">
        <f t="shared" si="13"/>
        <v>0</v>
      </c>
      <c r="X38" s="27">
        <f t="shared" ref="X38:Z38" si="14">X24/1000</f>
        <v>0</v>
      </c>
      <c r="Y38" s="27">
        <f t="shared" si="14"/>
        <v>3.0764399999999998</v>
      </c>
      <c r="Z38" s="27">
        <f t="shared" si="14"/>
        <v>0</v>
      </c>
      <c r="AA38" s="27">
        <f t="shared" ref="AA38:AC38" si="15">AA24/1000</f>
        <v>0</v>
      </c>
      <c r="AB38" s="27">
        <f t="shared" si="15"/>
        <v>3.0471999999999997</v>
      </c>
      <c r="AC38" s="27">
        <f t="shared" si="15"/>
        <v>0</v>
      </c>
      <c r="AD38" s="15"/>
      <c r="AE38" s="15"/>
      <c r="AF38" s="15"/>
      <c r="AG38" s="15"/>
      <c r="AH38" s="15"/>
      <c r="AI38" s="15"/>
      <c r="AJ38" s="15"/>
      <c r="AK38" s="15"/>
      <c r="AL38" s="15"/>
    </row>
    <row r="39" spans="2:38" x14ac:dyDescent="0.25">
      <c r="B39" s="1" t="s">
        <v>54</v>
      </c>
      <c r="C39" s="27">
        <f t="shared" si="1"/>
        <v>29.234099999999998</v>
      </c>
      <c r="D39" s="27">
        <f t="shared" si="1"/>
        <v>36.194600000000001</v>
      </c>
      <c r="E39" s="27">
        <f t="shared" si="1"/>
        <v>0</v>
      </c>
      <c r="F39" s="27">
        <f t="shared" ref="F39:H39" si="16">F25/1000</f>
        <v>49.249199999999995</v>
      </c>
      <c r="G39" s="27">
        <f t="shared" si="16"/>
        <v>60.975199999999994</v>
      </c>
      <c r="H39" s="27">
        <f t="shared" si="16"/>
        <v>0</v>
      </c>
      <c r="I39" s="27">
        <f t="shared" ref="I39:N39" si="17">I25/1000</f>
        <v>42.529199999999996</v>
      </c>
      <c r="J39" s="27">
        <f t="shared" si="17"/>
        <v>52.655199999999994</v>
      </c>
      <c r="K39" s="27">
        <f t="shared" si="17"/>
        <v>0</v>
      </c>
      <c r="L39" s="27">
        <f t="shared" si="17"/>
        <v>27.7683</v>
      </c>
      <c r="M39" s="27">
        <f t="shared" si="17"/>
        <v>34.379800000000003</v>
      </c>
      <c r="N39" s="27">
        <f t="shared" si="17"/>
        <v>0</v>
      </c>
      <c r="O39" s="27">
        <f t="shared" ref="O39:Q39" si="18">O25/1000</f>
        <v>35.523300000000006</v>
      </c>
      <c r="P39" s="27">
        <f t="shared" si="18"/>
        <v>44.088200000000001</v>
      </c>
      <c r="Q39" s="27">
        <f t="shared" si="18"/>
        <v>0</v>
      </c>
      <c r="R39" s="27">
        <f t="shared" ref="R39:T39" si="19">R25/1000</f>
        <v>15.567299999999999</v>
      </c>
      <c r="S39" s="27">
        <f t="shared" si="19"/>
        <v>19.273799999999998</v>
      </c>
      <c r="T39" s="27">
        <f t="shared" si="19"/>
        <v>0</v>
      </c>
      <c r="U39" s="27">
        <f t="shared" ref="U39:W39" si="20">U25/1000</f>
        <v>4.3239000000000001</v>
      </c>
      <c r="V39" s="27">
        <f t="shared" si="20"/>
        <v>5.3533999999999997</v>
      </c>
      <c r="W39" s="27">
        <f t="shared" si="20"/>
        <v>0</v>
      </c>
      <c r="X39" s="27">
        <f t="shared" ref="X39:Z39" si="21">X25/1000</f>
        <v>4.3742999999999999</v>
      </c>
      <c r="Y39" s="27">
        <f t="shared" si="21"/>
        <v>5.4157999999999999</v>
      </c>
      <c r="Z39" s="27">
        <f t="shared" si="21"/>
        <v>0</v>
      </c>
      <c r="AA39" s="27">
        <f t="shared" ref="AA39:AC39" si="22">AA25/1000</f>
        <v>10.409700000000001</v>
      </c>
      <c r="AB39" s="27">
        <f t="shared" si="22"/>
        <v>12.882020000000001</v>
      </c>
      <c r="AC39" s="27">
        <f t="shared" si="22"/>
        <v>0</v>
      </c>
      <c r="AD39" s="15"/>
      <c r="AE39" s="15"/>
      <c r="AF39" s="15"/>
      <c r="AG39" s="15"/>
      <c r="AH39" s="15"/>
      <c r="AI39" s="15"/>
      <c r="AJ39" s="15"/>
      <c r="AK39" s="15"/>
      <c r="AL39" s="15"/>
    </row>
    <row r="40" spans="2:38" x14ac:dyDescent="0.25">
      <c r="B40" s="1" t="s">
        <v>119</v>
      </c>
      <c r="C40" s="27">
        <f t="shared" si="1"/>
        <v>0</v>
      </c>
      <c r="D40" s="27">
        <f t="shared" si="1"/>
        <v>0</v>
      </c>
      <c r="E40" s="27">
        <f t="shared" si="1"/>
        <v>0</v>
      </c>
      <c r="F40" s="27">
        <f t="shared" ref="F40:H40" si="23">F26/1000</f>
        <v>0</v>
      </c>
      <c r="G40" s="27">
        <f t="shared" si="23"/>
        <v>0</v>
      </c>
      <c r="H40" s="27">
        <f t="shared" si="23"/>
        <v>0</v>
      </c>
      <c r="I40" s="27">
        <f t="shared" ref="I40:N40" si="24">I26/1000</f>
        <v>0</v>
      </c>
      <c r="J40" s="27">
        <f t="shared" si="24"/>
        <v>0</v>
      </c>
      <c r="K40" s="27">
        <f t="shared" si="24"/>
        <v>0</v>
      </c>
      <c r="L40" s="27">
        <f t="shared" si="24"/>
        <v>0</v>
      </c>
      <c r="M40" s="27">
        <f t="shared" si="24"/>
        <v>0</v>
      </c>
      <c r="N40" s="27">
        <f t="shared" si="24"/>
        <v>0</v>
      </c>
      <c r="O40" s="27">
        <f t="shared" ref="O40:Q40" si="25">O26/1000</f>
        <v>0</v>
      </c>
      <c r="P40" s="27">
        <f t="shared" si="25"/>
        <v>0</v>
      </c>
      <c r="Q40" s="27">
        <f t="shared" si="25"/>
        <v>0</v>
      </c>
      <c r="R40" s="27">
        <f t="shared" ref="R40:T40" si="26">R26/1000</f>
        <v>0</v>
      </c>
      <c r="S40" s="27">
        <f t="shared" si="26"/>
        <v>0</v>
      </c>
      <c r="T40" s="27">
        <f t="shared" si="26"/>
        <v>0</v>
      </c>
      <c r="U40" s="27">
        <f t="shared" ref="U40:W40" si="27">U26/1000</f>
        <v>0</v>
      </c>
      <c r="V40" s="27">
        <f t="shared" si="27"/>
        <v>0</v>
      </c>
      <c r="W40" s="27">
        <f t="shared" si="27"/>
        <v>0</v>
      </c>
      <c r="X40" s="27">
        <f t="shared" ref="X40:Z40" si="28">X26/1000</f>
        <v>0</v>
      </c>
      <c r="Y40" s="27">
        <f t="shared" si="28"/>
        <v>0</v>
      </c>
      <c r="Z40" s="27">
        <f t="shared" si="28"/>
        <v>0</v>
      </c>
      <c r="AA40" s="27">
        <f t="shared" ref="AA40:AC40" si="29">AA26/1000</f>
        <v>0</v>
      </c>
      <c r="AB40" s="27">
        <f t="shared" si="29"/>
        <v>0</v>
      </c>
      <c r="AC40" s="27">
        <f t="shared" si="29"/>
        <v>0</v>
      </c>
      <c r="AD40" s="15"/>
      <c r="AE40" s="15"/>
      <c r="AF40" s="15"/>
      <c r="AG40" s="15"/>
      <c r="AH40" s="15"/>
      <c r="AI40" s="15"/>
      <c r="AJ40" s="15"/>
      <c r="AK40" s="15"/>
      <c r="AL40" s="15"/>
    </row>
    <row r="41" spans="2:38" x14ac:dyDescent="0.25">
      <c r="B41" s="1" t="s">
        <v>55</v>
      </c>
      <c r="C41" s="27">
        <f t="shared" si="1"/>
        <v>0</v>
      </c>
      <c r="D41" s="27">
        <f t="shared" si="1"/>
        <v>0</v>
      </c>
      <c r="E41" s="27">
        <f t="shared" si="1"/>
        <v>0</v>
      </c>
      <c r="F41" s="27">
        <f t="shared" ref="F41:H41" si="30">F27/1000</f>
        <v>0</v>
      </c>
      <c r="G41" s="27">
        <f t="shared" si="30"/>
        <v>0</v>
      </c>
      <c r="H41" s="27">
        <f t="shared" si="30"/>
        <v>0</v>
      </c>
      <c r="I41" s="27">
        <f t="shared" ref="I41:N41" si="31">I27/1000</f>
        <v>0</v>
      </c>
      <c r="J41" s="27">
        <f t="shared" si="31"/>
        <v>0</v>
      </c>
      <c r="K41" s="27">
        <f t="shared" si="31"/>
        <v>0</v>
      </c>
      <c r="L41" s="27">
        <f t="shared" si="31"/>
        <v>0</v>
      </c>
      <c r="M41" s="27">
        <f t="shared" si="31"/>
        <v>0</v>
      </c>
      <c r="N41" s="27">
        <f t="shared" si="31"/>
        <v>0</v>
      </c>
      <c r="O41" s="27">
        <f t="shared" ref="O41:Q41" si="32">O27/1000</f>
        <v>0</v>
      </c>
      <c r="P41" s="27">
        <f t="shared" si="32"/>
        <v>0</v>
      </c>
      <c r="Q41" s="27">
        <f t="shared" si="32"/>
        <v>0</v>
      </c>
      <c r="R41" s="27">
        <f t="shared" ref="R41:T41" si="33">R27/1000</f>
        <v>0</v>
      </c>
      <c r="S41" s="27">
        <f t="shared" si="33"/>
        <v>0</v>
      </c>
      <c r="T41" s="27">
        <f t="shared" si="33"/>
        <v>0</v>
      </c>
      <c r="U41" s="27">
        <f t="shared" ref="U41:W41" si="34">U27/1000</f>
        <v>0</v>
      </c>
      <c r="V41" s="27">
        <f t="shared" si="34"/>
        <v>0</v>
      </c>
      <c r="W41" s="27">
        <f t="shared" si="34"/>
        <v>0</v>
      </c>
      <c r="X41" s="27">
        <f t="shared" ref="X41:Z41" si="35">X27/1000</f>
        <v>0</v>
      </c>
      <c r="Y41" s="27">
        <f t="shared" si="35"/>
        <v>0</v>
      </c>
      <c r="Z41" s="27">
        <f t="shared" si="35"/>
        <v>0</v>
      </c>
      <c r="AA41" s="27">
        <f t="shared" ref="AA41:AC41" si="36">AA27/1000</f>
        <v>0</v>
      </c>
      <c r="AB41" s="27">
        <f t="shared" si="36"/>
        <v>0</v>
      </c>
      <c r="AC41" s="27">
        <f t="shared" si="36"/>
        <v>0</v>
      </c>
      <c r="AD41" s="15"/>
      <c r="AE41" s="15"/>
      <c r="AF41" s="15"/>
      <c r="AG41" s="15"/>
      <c r="AH41" s="15"/>
      <c r="AI41" s="15"/>
      <c r="AJ41" s="15"/>
      <c r="AK41" s="15"/>
      <c r="AL41" s="15"/>
    </row>
    <row r="42" spans="2:38" x14ac:dyDescent="0.25">
      <c r="B42" s="1" t="s">
        <v>120</v>
      </c>
      <c r="C42" s="27">
        <f t="shared" si="1"/>
        <v>0</v>
      </c>
      <c r="D42" s="27">
        <f t="shared" si="1"/>
        <v>0</v>
      </c>
      <c r="E42" s="27">
        <f t="shared" si="1"/>
        <v>0</v>
      </c>
      <c r="F42" s="27">
        <f t="shared" ref="F42:H42" si="37">F28/1000</f>
        <v>0</v>
      </c>
      <c r="G42" s="27">
        <f t="shared" si="37"/>
        <v>0</v>
      </c>
      <c r="H42" s="27">
        <f t="shared" si="37"/>
        <v>0</v>
      </c>
      <c r="I42" s="27">
        <f t="shared" ref="I42:N42" si="38">I28/1000</f>
        <v>0</v>
      </c>
      <c r="J42" s="27">
        <f t="shared" si="38"/>
        <v>0</v>
      </c>
      <c r="K42" s="27">
        <f t="shared" si="38"/>
        <v>0</v>
      </c>
      <c r="L42" s="27">
        <f t="shared" si="38"/>
        <v>0</v>
      </c>
      <c r="M42" s="27">
        <f t="shared" si="38"/>
        <v>0</v>
      </c>
      <c r="N42" s="27">
        <f t="shared" si="38"/>
        <v>0</v>
      </c>
      <c r="O42" s="27">
        <f t="shared" ref="O42:Q42" si="39">O28/1000</f>
        <v>0</v>
      </c>
      <c r="P42" s="27">
        <f t="shared" si="39"/>
        <v>0</v>
      </c>
      <c r="Q42" s="27">
        <f t="shared" si="39"/>
        <v>0</v>
      </c>
      <c r="R42" s="27">
        <f t="shared" ref="R42:T42" si="40">R28/1000</f>
        <v>0</v>
      </c>
      <c r="S42" s="27">
        <f t="shared" si="40"/>
        <v>0</v>
      </c>
      <c r="T42" s="27">
        <f t="shared" si="40"/>
        <v>0</v>
      </c>
      <c r="U42" s="27">
        <f t="shared" ref="U42:W42" si="41">U28/1000</f>
        <v>0</v>
      </c>
      <c r="V42" s="27">
        <f t="shared" si="41"/>
        <v>0</v>
      </c>
      <c r="W42" s="27">
        <f t="shared" si="41"/>
        <v>0</v>
      </c>
      <c r="X42" s="27">
        <f t="shared" ref="X42:Z42" si="42">X28/1000</f>
        <v>0</v>
      </c>
      <c r="Y42" s="27">
        <f t="shared" si="42"/>
        <v>0</v>
      </c>
      <c r="Z42" s="27">
        <f t="shared" si="42"/>
        <v>0</v>
      </c>
      <c r="AA42" s="27">
        <f t="shared" ref="AA42:AC42" si="43">AA28/1000</f>
        <v>0</v>
      </c>
      <c r="AB42" s="27">
        <f t="shared" si="43"/>
        <v>0</v>
      </c>
      <c r="AC42" s="27">
        <f t="shared" si="43"/>
        <v>0</v>
      </c>
      <c r="AD42" s="15"/>
      <c r="AE42" s="15"/>
      <c r="AF42" s="15"/>
      <c r="AG42" s="15"/>
      <c r="AH42" s="15"/>
      <c r="AI42" s="15"/>
      <c r="AJ42" s="15"/>
      <c r="AK42" s="15"/>
      <c r="AL42" s="15"/>
    </row>
    <row r="43" spans="2:38" x14ac:dyDescent="0.25">
      <c r="B43" s="1" t="s">
        <v>56</v>
      </c>
      <c r="C43" s="27">
        <f t="shared" si="1"/>
        <v>0</v>
      </c>
      <c r="D43" s="27">
        <f t="shared" si="1"/>
        <v>85.038606701502246</v>
      </c>
      <c r="E43" s="27">
        <f t="shared" si="1"/>
        <v>6.7119999999999997</v>
      </c>
      <c r="F43" s="27">
        <f t="shared" ref="F43:H43" si="44">F29/1000</f>
        <v>0</v>
      </c>
      <c r="G43" s="27">
        <f t="shared" si="44"/>
        <v>76.509528538001959</v>
      </c>
      <c r="H43" s="27">
        <f t="shared" si="44"/>
        <v>4.1520000000000001</v>
      </c>
      <c r="I43" s="27">
        <f t="shared" ref="I43:N43" si="45">I29/1000</f>
        <v>0</v>
      </c>
      <c r="J43" s="27">
        <f t="shared" si="45"/>
        <v>82.753248521882369</v>
      </c>
      <c r="K43" s="27">
        <f t="shared" si="45"/>
        <v>0.66400000000000003</v>
      </c>
      <c r="L43" s="27">
        <f t="shared" si="45"/>
        <v>0</v>
      </c>
      <c r="M43" s="27">
        <f t="shared" si="45"/>
        <v>114.38388892087407</v>
      </c>
      <c r="N43" s="27">
        <f t="shared" si="45"/>
        <v>0.08</v>
      </c>
      <c r="O43" s="27">
        <f t="shared" ref="O43:Q43" si="46">O29/1000</f>
        <v>0</v>
      </c>
      <c r="P43" s="27">
        <f t="shared" si="46"/>
        <v>148.80415251235166</v>
      </c>
      <c r="Q43" s="27">
        <f t="shared" si="46"/>
        <v>0</v>
      </c>
      <c r="R43" s="27">
        <f t="shared" ref="R43:T43" si="47">R29/1000</f>
        <v>0</v>
      </c>
      <c r="S43" s="27">
        <f t="shared" si="47"/>
        <v>110.14167397579261</v>
      </c>
      <c r="T43" s="27">
        <f t="shared" si="47"/>
        <v>0.46400000000000002</v>
      </c>
      <c r="U43" s="27">
        <f t="shared" ref="U43:W43" si="48">U29/1000</f>
        <v>0</v>
      </c>
      <c r="V43" s="27">
        <f t="shared" si="48"/>
        <v>135.14326245186041</v>
      </c>
      <c r="W43" s="27">
        <f t="shared" si="48"/>
        <v>5.87</v>
      </c>
      <c r="X43" s="27">
        <f t="shared" ref="X43:Z43" si="49">X29/1000</f>
        <v>0</v>
      </c>
      <c r="Y43" s="27">
        <f t="shared" si="49"/>
        <v>124.93944999999999</v>
      </c>
      <c r="Z43" s="27">
        <f t="shared" si="49"/>
        <v>4.9260000000000002</v>
      </c>
      <c r="AA43" s="27">
        <f t="shared" ref="AA43:AC43" si="50">AA29/1000</f>
        <v>0</v>
      </c>
      <c r="AB43" s="27">
        <f t="shared" si="50"/>
        <v>113.9171</v>
      </c>
      <c r="AC43" s="27">
        <f t="shared" si="50"/>
        <v>0</v>
      </c>
      <c r="AD43" s="15"/>
      <c r="AE43" s="15"/>
      <c r="AF43" s="15"/>
      <c r="AG43" s="15"/>
      <c r="AH43" s="15"/>
      <c r="AI43" s="15"/>
      <c r="AJ43" s="15"/>
      <c r="AK43" s="15"/>
      <c r="AL43" s="15"/>
    </row>
    <row r="44" spans="2:38" x14ac:dyDescent="0.25">
      <c r="B44" s="1" t="s">
        <v>57</v>
      </c>
      <c r="C44" s="27">
        <f t="shared" si="1"/>
        <v>0</v>
      </c>
      <c r="D44" s="27">
        <f t="shared" si="1"/>
        <v>0</v>
      </c>
      <c r="E44" s="27">
        <f t="shared" si="1"/>
        <v>0</v>
      </c>
      <c r="F44" s="27">
        <f t="shared" ref="F44:H44" si="51">F30/1000</f>
        <v>0</v>
      </c>
      <c r="G44" s="27">
        <f t="shared" si="51"/>
        <v>0</v>
      </c>
      <c r="H44" s="27">
        <f t="shared" si="51"/>
        <v>0</v>
      </c>
      <c r="I44" s="27">
        <f t="shared" ref="I44:N44" si="52">I30/1000</f>
        <v>0</v>
      </c>
      <c r="J44" s="27">
        <f t="shared" si="52"/>
        <v>0</v>
      </c>
      <c r="K44" s="27">
        <f t="shared" si="52"/>
        <v>0</v>
      </c>
      <c r="L44" s="27">
        <f t="shared" si="52"/>
        <v>0</v>
      </c>
      <c r="M44" s="27">
        <f t="shared" si="52"/>
        <v>0</v>
      </c>
      <c r="N44" s="27">
        <f t="shared" si="52"/>
        <v>0</v>
      </c>
      <c r="O44" s="27">
        <f t="shared" ref="O44:Q44" si="53">O30/1000</f>
        <v>0</v>
      </c>
      <c r="P44" s="27">
        <f t="shared" si="53"/>
        <v>0</v>
      </c>
      <c r="Q44" s="27">
        <f t="shared" si="53"/>
        <v>0</v>
      </c>
      <c r="R44" s="27">
        <f t="shared" ref="R44:T44" si="54">R30/1000</f>
        <v>0</v>
      </c>
      <c r="S44" s="27">
        <f t="shared" si="54"/>
        <v>0</v>
      </c>
      <c r="T44" s="27">
        <f t="shared" si="54"/>
        <v>0</v>
      </c>
      <c r="U44" s="27">
        <f t="shared" ref="U44:W44" si="55">U30/1000</f>
        <v>0</v>
      </c>
      <c r="V44" s="27">
        <f t="shared" si="55"/>
        <v>0</v>
      </c>
      <c r="W44" s="27">
        <f t="shared" si="55"/>
        <v>0</v>
      </c>
      <c r="X44" s="27">
        <f t="shared" ref="X44:Z44" si="56">X30/1000</f>
        <v>0</v>
      </c>
      <c r="Y44" s="27">
        <f t="shared" si="56"/>
        <v>0</v>
      </c>
      <c r="Z44" s="27">
        <f t="shared" si="56"/>
        <v>0</v>
      </c>
      <c r="AA44" s="27">
        <f t="shared" ref="AA44:AC44" si="57">AA30/1000</f>
        <v>0</v>
      </c>
      <c r="AB44" s="27">
        <f t="shared" si="57"/>
        <v>0</v>
      </c>
      <c r="AC44" s="27">
        <f t="shared" si="57"/>
        <v>0</v>
      </c>
      <c r="AD44" s="15"/>
      <c r="AE44" s="15"/>
      <c r="AF44" s="15"/>
      <c r="AG44" s="15"/>
      <c r="AH44" s="15"/>
      <c r="AI44" s="15"/>
      <c r="AJ44" s="15"/>
      <c r="AK44" s="15"/>
      <c r="AL44" s="15"/>
    </row>
    <row r="45" spans="2:38" x14ac:dyDescent="0.25">
      <c r="B45" s="1" t="s">
        <v>122</v>
      </c>
      <c r="C45" s="27">
        <f t="shared" si="1"/>
        <v>225.922</v>
      </c>
      <c r="D45" s="27">
        <f t="shared" si="1"/>
        <v>190.672</v>
      </c>
      <c r="E45" s="27">
        <f t="shared" si="1"/>
        <v>111.76</v>
      </c>
      <c r="F45" s="27">
        <f t="shared" ref="F45:H45" si="58">F31/1000</f>
        <v>235.45599999999999</v>
      </c>
      <c r="G45" s="27">
        <f t="shared" si="58"/>
        <v>198.86079999999998</v>
      </c>
      <c r="H45" s="27">
        <f t="shared" si="58"/>
        <v>120.956</v>
      </c>
      <c r="I45" s="27">
        <f t="shared" ref="I45:N45" si="59">I31/1000</f>
        <v>228.49799999999999</v>
      </c>
      <c r="J45" s="27">
        <f t="shared" si="59"/>
        <v>192.779</v>
      </c>
      <c r="K45" s="27">
        <f t="shared" si="59"/>
        <v>100.66</v>
      </c>
      <c r="L45" s="27">
        <f t="shared" si="59"/>
        <v>82.286000000000001</v>
      </c>
      <c r="M45" s="27">
        <f t="shared" si="59"/>
        <v>53.050599999999996</v>
      </c>
      <c r="N45" s="27">
        <f t="shared" si="59"/>
        <v>0</v>
      </c>
      <c r="O45" s="27">
        <f t="shared" ref="O45:Q45" si="60">O31/1000</f>
        <v>84.286000000000001</v>
      </c>
      <c r="P45" s="27">
        <f t="shared" si="60"/>
        <v>53.050599999999996</v>
      </c>
      <c r="Q45" s="27">
        <f t="shared" si="60"/>
        <v>0</v>
      </c>
      <c r="R45" s="27">
        <f t="shared" ref="R45:T45" si="61">R31/1000</f>
        <v>81.430000000000007</v>
      </c>
      <c r="S45" s="27">
        <f t="shared" si="61"/>
        <v>51.253</v>
      </c>
      <c r="T45" s="27">
        <f t="shared" si="61"/>
        <v>0</v>
      </c>
      <c r="U45" s="27">
        <f t="shared" ref="U45:W45" si="62">U31/1000</f>
        <v>84.540999999999997</v>
      </c>
      <c r="V45" s="27">
        <f t="shared" si="62"/>
        <v>53.211100000000002</v>
      </c>
      <c r="W45" s="27">
        <f t="shared" si="62"/>
        <v>0</v>
      </c>
      <c r="X45" s="27">
        <f t="shared" ref="X45:Z45" si="63">X31/1000</f>
        <v>101.15</v>
      </c>
      <c r="Y45" s="27">
        <f t="shared" si="63"/>
        <v>63.664999999999999</v>
      </c>
      <c r="Z45" s="27">
        <f t="shared" si="63"/>
        <v>0</v>
      </c>
      <c r="AA45" s="27">
        <f t="shared" ref="AA45:AC45" si="64">AA31/1000</f>
        <v>110.15</v>
      </c>
      <c r="AB45" s="27">
        <f t="shared" si="64"/>
        <v>75.647000000000006</v>
      </c>
      <c r="AC45" s="27">
        <f t="shared" si="64"/>
        <v>0</v>
      </c>
      <c r="AD45" s="15"/>
      <c r="AE45" s="15"/>
      <c r="AF45" s="15"/>
      <c r="AG45" s="15"/>
      <c r="AH45" s="15"/>
      <c r="AI45" s="15"/>
      <c r="AJ45" s="15"/>
      <c r="AK45" s="15"/>
      <c r="AL45" s="15"/>
    </row>
    <row r="46" spans="2:38" x14ac:dyDescent="0.25">
      <c r="B46" s="1" t="s">
        <v>123</v>
      </c>
      <c r="C46" s="27">
        <f t="shared" si="1"/>
        <v>83.197559999999996</v>
      </c>
      <c r="D46" s="27">
        <f t="shared" si="1"/>
        <v>250.39447250000001</v>
      </c>
      <c r="E46" s="27">
        <f t="shared" si="1"/>
        <v>102.00756</v>
      </c>
      <c r="F46" s="27">
        <f t="shared" ref="F46:H46" si="65">F32/1000</f>
        <v>125.42358</v>
      </c>
      <c r="G46" s="27">
        <f t="shared" si="65"/>
        <v>305.35553000000004</v>
      </c>
      <c r="H46" s="27">
        <f t="shared" si="65"/>
        <v>122.27358</v>
      </c>
      <c r="I46" s="27">
        <f t="shared" ref="I46:N46" si="66">I32/1000</f>
        <v>137.73099999999999</v>
      </c>
      <c r="J46" s="27">
        <f t="shared" si="66"/>
        <v>336.12</v>
      </c>
      <c r="K46" s="27">
        <f t="shared" si="66"/>
        <v>143.881</v>
      </c>
      <c r="L46" s="27">
        <f t="shared" si="66"/>
        <v>121.842</v>
      </c>
      <c r="M46" s="27">
        <f t="shared" si="66"/>
        <v>353.32728000000003</v>
      </c>
      <c r="N46" s="27">
        <f t="shared" si="66"/>
        <v>111.977</v>
      </c>
      <c r="O46" s="27">
        <f t="shared" ref="O46:Q46" si="67">O32/1000</f>
        <v>149.09367499999999</v>
      </c>
      <c r="P46" s="27">
        <f t="shared" si="67"/>
        <v>341.976675</v>
      </c>
      <c r="Q46" s="27">
        <f t="shared" si="67"/>
        <v>126.806675</v>
      </c>
      <c r="R46" s="27">
        <f t="shared" ref="R46:T46" si="68">R32/1000</f>
        <v>143.00755999999998</v>
      </c>
      <c r="S46" s="27">
        <f t="shared" si="68"/>
        <v>308.51655999999997</v>
      </c>
      <c r="T46" s="27">
        <f t="shared" si="68"/>
        <v>112.84719</v>
      </c>
      <c r="U46" s="27">
        <f t="shared" ref="U46:W46" si="69">U32/1000</f>
        <v>126.08313000000001</v>
      </c>
      <c r="V46" s="27">
        <f t="shared" si="69"/>
        <v>280.06813</v>
      </c>
      <c r="W46" s="27">
        <f t="shared" si="69"/>
        <v>96.79413000000001</v>
      </c>
      <c r="X46" s="27">
        <f t="shared" ref="X46:Z46" si="70">X32/1000</f>
        <v>139.64016000000001</v>
      </c>
      <c r="Y46" s="27">
        <f t="shared" si="70"/>
        <v>257.44416000000001</v>
      </c>
      <c r="Z46" s="27">
        <f t="shared" si="70"/>
        <v>119.22116</v>
      </c>
      <c r="AA46" s="27">
        <f t="shared" ref="AA46:AC46" si="71">AA32/1000</f>
        <v>118.396</v>
      </c>
      <c r="AB46" s="27">
        <f t="shared" si="71"/>
        <v>218.339</v>
      </c>
      <c r="AC46" s="27">
        <f t="shared" si="71"/>
        <v>96.975999999999999</v>
      </c>
      <c r="AD46" s="15"/>
      <c r="AE46" s="15"/>
      <c r="AF46" s="15"/>
      <c r="AG46" s="15"/>
      <c r="AH46" s="15"/>
      <c r="AI46" s="15"/>
      <c r="AJ46" s="15"/>
      <c r="AK46" s="15"/>
      <c r="AL46" s="15"/>
    </row>
    <row r="86" spans="3:14" x14ac:dyDescent="0.25">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G35:AI35"/>
    <mergeCell ref="AJ35:AL35"/>
    <mergeCell ref="R35:T35"/>
    <mergeCell ref="U35:W35"/>
    <mergeCell ref="X35:Z35"/>
    <mergeCell ref="AA35:AC35"/>
    <mergeCell ref="AD35:AF35"/>
    <mergeCell ref="C35:E35"/>
    <mergeCell ref="F35:H35"/>
    <mergeCell ref="I35:K35"/>
    <mergeCell ref="L35:N35"/>
    <mergeCell ref="O35:Q35"/>
    <mergeCell ref="AJ21:AL21"/>
    <mergeCell ref="C21:E21"/>
    <mergeCell ref="F21:H21"/>
    <mergeCell ref="I21:K21"/>
    <mergeCell ref="L21:N21"/>
    <mergeCell ref="O21:Q21"/>
    <mergeCell ref="R21:T21"/>
    <mergeCell ref="U21:W21"/>
    <mergeCell ref="X21:Z21"/>
    <mergeCell ref="AA21:AC21"/>
    <mergeCell ref="AD21:AF21"/>
    <mergeCell ref="AG21:AI2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19"/>
  <sheetViews>
    <sheetView topLeftCell="D1" zoomScale="70" zoomScaleNormal="70" workbookViewId="0">
      <selection activeCell="K22" sqref="K22"/>
    </sheetView>
  </sheetViews>
  <sheetFormatPr defaultRowHeight="15" x14ac:dyDescent="0.25"/>
  <cols>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144</v>
      </c>
      <c r="C3" s="40">
        <v>6.3198954599999997</v>
      </c>
      <c r="D3" s="40">
        <v>6.9966894100000019</v>
      </c>
      <c r="E3" s="40">
        <v>7.3099515999999989</v>
      </c>
      <c r="F3" s="40">
        <v>6.4978096200000008</v>
      </c>
      <c r="G3" s="40">
        <v>6.6565043599999996</v>
      </c>
      <c r="H3" s="40">
        <v>6.1308227199999985</v>
      </c>
      <c r="I3" s="40">
        <v>6.7113116100000001</v>
      </c>
      <c r="J3" s="40">
        <v>6.6810470600000009</v>
      </c>
      <c r="K3" s="40">
        <v>7.5506825699999984</v>
      </c>
      <c r="L3" s="40"/>
      <c r="M3" s="40"/>
      <c r="N3" s="40"/>
    </row>
    <row r="4" spans="2:14" x14ac:dyDescent="0.25">
      <c r="B4" s="1" t="s">
        <v>145</v>
      </c>
      <c r="C4" s="40">
        <v>6.9380100000000031E-3</v>
      </c>
      <c r="D4" s="40">
        <v>6.9932999999999966E-3</v>
      </c>
      <c r="E4" s="40">
        <v>4.7684999999999993E-3</v>
      </c>
      <c r="F4" s="40">
        <v>5.8610499999999961E-3</v>
      </c>
      <c r="G4" s="40">
        <v>7.7744799999999959E-3</v>
      </c>
      <c r="H4" s="40">
        <v>1.114969E-2</v>
      </c>
      <c r="I4" s="40">
        <v>1.2554160000000003E-2</v>
      </c>
      <c r="J4" s="40">
        <v>1.1743248387096774E-2</v>
      </c>
      <c r="K4" s="40">
        <v>5.2587699999999985E-3</v>
      </c>
      <c r="L4" s="40"/>
      <c r="M4" s="40"/>
      <c r="N4" s="40"/>
    </row>
    <row r="5" spans="2:14" x14ac:dyDescent="0.25">
      <c r="B5" s="1" t="s">
        <v>146</v>
      </c>
      <c r="C5" s="40">
        <v>0.125</v>
      </c>
      <c r="D5" s="40">
        <v>0</v>
      </c>
      <c r="E5" s="40">
        <v>0</v>
      </c>
      <c r="F5" s="40">
        <v>0</v>
      </c>
      <c r="G5" s="40">
        <v>0</v>
      </c>
      <c r="H5" s="40">
        <v>0</v>
      </c>
      <c r="I5" s="40">
        <v>0.27174999999999999</v>
      </c>
      <c r="J5" s="40">
        <v>0</v>
      </c>
      <c r="K5" s="40">
        <v>0</v>
      </c>
      <c r="L5" s="40"/>
      <c r="M5" s="40"/>
      <c r="N5" s="40"/>
    </row>
    <row r="6" spans="2:14" x14ac:dyDescent="0.25">
      <c r="B6" s="1" t="s">
        <v>147</v>
      </c>
      <c r="C6" s="40">
        <v>6.3610730390203388E-2</v>
      </c>
      <c r="D6" s="40">
        <v>0.11694529202500002</v>
      </c>
      <c r="E6" s="40">
        <v>9.2252900000000027E-2</v>
      </c>
      <c r="F6" s="40">
        <v>0.10103508999999995</v>
      </c>
      <c r="G6" s="40">
        <v>8.8136207666672364E-2</v>
      </c>
      <c r="H6" s="40">
        <v>4.8607619097306128E-3</v>
      </c>
      <c r="I6" s="40">
        <v>1.2745279999999999E-2</v>
      </c>
      <c r="J6" s="40">
        <v>0</v>
      </c>
      <c r="K6" s="40">
        <v>7.2268284888885051E-2</v>
      </c>
      <c r="L6" s="40"/>
      <c r="M6" s="40"/>
      <c r="N6" s="40"/>
    </row>
    <row r="7" spans="2:14" x14ac:dyDescent="0.25">
      <c r="B7" s="1" t="s">
        <v>60</v>
      </c>
      <c r="C7" s="40">
        <v>0</v>
      </c>
      <c r="D7" s="40">
        <v>0</v>
      </c>
      <c r="E7" s="40">
        <v>0</v>
      </c>
      <c r="F7" s="40">
        <v>0</v>
      </c>
      <c r="G7" s="40">
        <v>0</v>
      </c>
      <c r="H7" s="40">
        <v>0</v>
      </c>
      <c r="I7" s="40">
        <v>0</v>
      </c>
      <c r="J7" s="40">
        <v>0</v>
      </c>
      <c r="K7" s="40">
        <v>0</v>
      </c>
      <c r="L7" s="40"/>
      <c r="M7" s="40"/>
      <c r="N7" s="40"/>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61</v>
      </c>
      <c r="C11" s="64">
        <v>2115437.9499999997</v>
      </c>
      <c r="D11" s="64">
        <v>2364237.4299999997</v>
      </c>
      <c r="E11" s="64">
        <v>2412139.4499999997</v>
      </c>
      <c r="F11" s="64">
        <v>2087880.8099999994</v>
      </c>
      <c r="G11" s="20">
        <v>2105063.69</v>
      </c>
      <c r="H11" s="20">
        <v>1855789.89</v>
      </c>
      <c r="I11" s="20">
        <v>1976159.58</v>
      </c>
      <c r="J11" s="20">
        <v>1885021.68</v>
      </c>
      <c r="K11" s="20">
        <v>2130645.7599999998</v>
      </c>
      <c r="L11" s="20"/>
      <c r="M11" s="20"/>
      <c r="N11" s="20"/>
    </row>
    <row r="12" spans="2:14" x14ac:dyDescent="0.25">
      <c r="B12" s="19" t="s">
        <v>131</v>
      </c>
      <c r="C12" s="63">
        <v>2489</v>
      </c>
      <c r="D12" s="63">
        <v>2280</v>
      </c>
      <c r="E12" s="63">
        <v>1517</v>
      </c>
      <c r="F12" s="63">
        <v>1809</v>
      </c>
      <c r="G12" s="20">
        <v>2376</v>
      </c>
      <c r="H12" s="20">
        <v>3250.66</v>
      </c>
      <c r="I12" s="20">
        <v>3391.84</v>
      </c>
      <c r="J12" s="20">
        <v>3135.34</v>
      </c>
      <c r="K12" s="20">
        <v>1378.23</v>
      </c>
      <c r="L12" s="20"/>
      <c r="M12" s="20"/>
      <c r="N12" s="20"/>
    </row>
    <row r="13" spans="2:14" x14ac:dyDescent="0.25">
      <c r="B13" s="19" t="s">
        <v>59</v>
      </c>
      <c r="C13" s="20">
        <v>0</v>
      </c>
      <c r="D13" s="20">
        <v>0</v>
      </c>
      <c r="E13" s="20">
        <v>0</v>
      </c>
      <c r="F13" s="20">
        <v>0</v>
      </c>
      <c r="G13" s="20">
        <v>0</v>
      </c>
      <c r="H13" s="20">
        <v>0</v>
      </c>
      <c r="I13" s="20">
        <v>0</v>
      </c>
      <c r="J13" s="20">
        <v>0</v>
      </c>
      <c r="K13" s="20">
        <v>0</v>
      </c>
      <c r="L13" s="20"/>
      <c r="M13" s="20"/>
      <c r="N13" s="20"/>
    </row>
    <row r="14" spans="2:14" x14ac:dyDescent="0.25">
      <c r="B14" s="19" t="s">
        <v>132</v>
      </c>
      <c r="C14" s="20">
        <v>0</v>
      </c>
      <c r="D14" s="20">
        <v>0</v>
      </c>
      <c r="E14" s="20">
        <v>0</v>
      </c>
      <c r="F14" s="20">
        <v>0</v>
      </c>
      <c r="G14" s="20">
        <v>0</v>
      </c>
      <c r="H14" s="20">
        <v>0</v>
      </c>
      <c r="I14" s="20">
        <v>0</v>
      </c>
      <c r="J14" s="20">
        <v>0</v>
      </c>
      <c r="K14" s="20">
        <v>0</v>
      </c>
      <c r="L14" s="20"/>
      <c r="M14" s="20"/>
      <c r="N14" s="20"/>
    </row>
    <row r="15" spans="2:14" x14ac:dyDescent="0.25">
      <c r="C15" s="28">
        <f>SUM(C11:C14)</f>
        <v>2117926.9499999997</v>
      </c>
      <c r="D15" s="28">
        <f t="shared" ref="D15:N15" si="0">SUM(D11:D14)</f>
        <v>2366517.4299999997</v>
      </c>
      <c r="E15" s="28">
        <f t="shared" si="0"/>
        <v>2413656.4499999997</v>
      </c>
      <c r="F15" s="28">
        <f t="shared" si="0"/>
        <v>2089689.8099999994</v>
      </c>
      <c r="G15" s="28">
        <f t="shared" si="0"/>
        <v>2107439.69</v>
      </c>
      <c r="H15" s="28">
        <f t="shared" si="0"/>
        <v>1859040.5499999998</v>
      </c>
      <c r="I15" s="28">
        <f t="shared" si="0"/>
        <v>1979551.4200000002</v>
      </c>
      <c r="J15" s="28">
        <f t="shared" si="0"/>
        <v>1888157.02</v>
      </c>
      <c r="K15" s="28">
        <f t="shared" si="0"/>
        <v>2132023.9899999998</v>
      </c>
      <c r="L15" s="28">
        <f t="shared" si="0"/>
        <v>0</v>
      </c>
      <c r="M15" s="28">
        <f t="shared" si="0"/>
        <v>0</v>
      </c>
      <c r="N15" s="28">
        <f t="shared" si="0"/>
        <v>0</v>
      </c>
    </row>
    <row r="18" spans="2:2" x14ac:dyDescent="0.25">
      <c r="B18" t="s">
        <v>179</v>
      </c>
    </row>
    <row r="19" spans="2:2" x14ac:dyDescent="0.25">
      <c r="B19" s="49">
        <f>HLOOKUP(Main!E1,Reactive!C10:N15,6,FALSE)</f>
        <v>2132023.9899999998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70" zoomScaleNormal="70" workbookViewId="0">
      <selection activeCell="J4" sqref="J4"/>
    </sheetView>
  </sheetViews>
  <sheetFormatPr defaultRowHeight="15" x14ac:dyDescent="0.25"/>
  <cols>
    <col min="2" max="2" width="57.28515625"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8" t="s">
        <v>95</v>
      </c>
      <c r="C3" s="40">
        <v>3.1310032699999994</v>
      </c>
      <c r="D3" s="40">
        <v>3.31364306</v>
      </c>
      <c r="E3" s="40">
        <v>3.0811221499999997</v>
      </c>
      <c r="F3" s="40">
        <v>2.7890434400000004</v>
      </c>
      <c r="G3" s="40">
        <v>3.1526730899999995</v>
      </c>
      <c r="H3" s="40">
        <v>2.9717225100000264</v>
      </c>
      <c r="I3" s="40">
        <v>3.2653322099999991</v>
      </c>
      <c r="J3" s="40">
        <v>3.2036969100000006</v>
      </c>
      <c r="K3" s="40">
        <v>3.3332748599999995</v>
      </c>
      <c r="L3" s="40"/>
      <c r="M3" s="40"/>
      <c r="N3" s="40"/>
    </row>
    <row r="4" spans="2:14" x14ac:dyDescent="0.25">
      <c r="B4" s="18" t="s">
        <v>96</v>
      </c>
      <c r="C4" s="40">
        <v>4.464690000000001E-2</v>
      </c>
      <c r="D4" s="40">
        <v>3.2394960000000007E-2</v>
      </c>
      <c r="E4" s="40">
        <v>4.9838400000000019E-2</v>
      </c>
      <c r="F4" s="40">
        <v>4.8384780000000016E-2</v>
      </c>
      <c r="G4" s="40">
        <v>5.149968000000002E-2</v>
      </c>
      <c r="H4" s="40">
        <v>4.9838400000000019E-2</v>
      </c>
      <c r="I4" s="40">
        <v>5.149968000000002E-2</v>
      </c>
      <c r="J4" s="40">
        <v>4.6031300000000018E-2</v>
      </c>
      <c r="K4" s="40">
        <v>5.149968000000002E-2</v>
      </c>
      <c r="L4" s="40"/>
      <c r="M4" s="40"/>
      <c r="N4" s="40"/>
    </row>
    <row r="5" spans="2:14" x14ac:dyDescent="0.25">
      <c r="B5" s="17" t="s">
        <v>94</v>
      </c>
      <c r="C5" s="40">
        <v>0</v>
      </c>
      <c r="D5" s="40">
        <v>0</v>
      </c>
      <c r="E5" s="40">
        <v>0</v>
      </c>
      <c r="F5" s="40">
        <v>0</v>
      </c>
      <c r="G5" s="40">
        <v>0</v>
      </c>
      <c r="H5" s="40">
        <v>0.33788578000000002</v>
      </c>
      <c r="I5" s="40">
        <v>5.2200000000000003E-2</v>
      </c>
      <c r="J5" s="40">
        <v>0</v>
      </c>
      <c r="K5" s="40">
        <v>0</v>
      </c>
      <c r="L5" s="40"/>
      <c r="M5" s="40"/>
      <c r="N5" s="40"/>
    </row>
    <row r="6" spans="2:14" x14ac:dyDescent="0.25">
      <c r="B6" s="18" t="s">
        <v>97</v>
      </c>
      <c r="C6" s="40">
        <v>0</v>
      </c>
      <c r="D6" s="40">
        <v>0</v>
      </c>
      <c r="E6" s="40">
        <v>0</v>
      </c>
      <c r="F6" s="40">
        <v>0</v>
      </c>
      <c r="G6" s="40">
        <v>0</v>
      </c>
      <c r="H6" s="40">
        <v>0.16780716000000001</v>
      </c>
      <c r="I6" s="40">
        <v>1.5689226299999999</v>
      </c>
      <c r="J6" s="40">
        <v>0</v>
      </c>
      <c r="K6" s="40">
        <v>0.15928101</v>
      </c>
      <c r="L6" s="40"/>
      <c r="M6" s="40"/>
      <c r="N6" s="40"/>
    </row>
    <row r="7" spans="2:14" x14ac:dyDescent="0.25">
      <c r="B7" s="17" t="s">
        <v>62</v>
      </c>
      <c r="C7" s="40">
        <v>0</v>
      </c>
      <c r="D7" s="40">
        <v>0.22357520396526012</v>
      </c>
      <c r="E7" s="40">
        <v>0</v>
      </c>
      <c r="F7" s="40">
        <v>0</v>
      </c>
      <c r="G7" s="40">
        <v>4.5933998760107821E-2</v>
      </c>
      <c r="H7" s="40">
        <v>0.186</v>
      </c>
      <c r="I7" s="40">
        <v>0</v>
      </c>
      <c r="J7" s="40">
        <v>0</v>
      </c>
      <c r="K7" s="40">
        <v>0</v>
      </c>
      <c r="L7" s="40"/>
      <c r="M7" s="40"/>
      <c r="N7" s="40"/>
    </row>
    <row r="8" spans="2:14" x14ac:dyDescent="0.25">
      <c r="B8" s="17" t="s">
        <v>63</v>
      </c>
      <c r="C8" s="40">
        <v>0.19039999999999993</v>
      </c>
      <c r="D8" s="40">
        <v>0.1008</v>
      </c>
      <c r="E8" s="40">
        <v>0.1008</v>
      </c>
      <c r="F8" s="40">
        <v>0.22399999999999989</v>
      </c>
      <c r="G8" s="40">
        <v>0.32479999999999981</v>
      </c>
      <c r="H8" s="40">
        <v>0.1232</v>
      </c>
      <c r="I8" s="40">
        <v>0.13439999999999999</v>
      </c>
      <c r="J8" s="40">
        <v>0.23519999999999988</v>
      </c>
      <c r="K8" s="40">
        <v>0.30239999999999984</v>
      </c>
      <c r="L8" s="40"/>
      <c r="M8" s="40"/>
      <c r="N8" s="40"/>
    </row>
    <row r="9" spans="2:14" x14ac:dyDescent="0.25">
      <c r="B9" s="18" t="s">
        <v>98</v>
      </c>
      <c r="C9" s="40">
        <v>0</v>
      </c>
      <c r="D9" s="40">
        <v>0</v>
      </c>
      <c r="E9" s="40">
        <v>0</v>
      </c>
      <c r="F9" s="40">
        <v>0</v>
      </c>
      <c r="G9" s="40">
        <v>0</v>
      </c>
      <c r="H9" s="40">
        <v>0</v>
      </c>
      <c r="I9" s="40">
        <v>0</v>
      </c>
      <c r="J9" s="40">
        <v>0</v>
      </c>
      <c r="K9" s="40">
        <v>0</v>
      </c>
      <c r="L9" s="40"/>
      <c r="M9" s="40"/>
      <c r="N9" s="40"/>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70" zoomScaleNormal="70" workbookViewId="0">
      <selection activeCell="K3" sqref="K3"/>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41</v>
      </c>
      <c r="C2" s="7">
        <v>43191</v>
      </c>
      <c r="D2" s="7">
        <v>43221</v>
      </c>
      <c r="E2" s="7">
        <v>43252</v>
      </c>
      <c r="F2" s="7">
        <v>43282</v>
      </c>
      <c r="G2" s="7">
        <v>43313</v>
      </c>
      <c r="H2" s="7">
        <v>43344</v>
      </c>
      <c r="I2" s="7">
        <v>43374</v>
      </c>
      <c r="J2" s="7">
        <v>43405</v>
      </c>
      <c r="K2" s="7">
        <v>43435</v>
      </c>
      <c r="L2" s="7">
        <v>43466</v>
      </c>
      <c r="M2" s="7">
        <v>43497</v>
      </c>
      <c r="N2" s="7">
        <v>43525</v>
      </c>
      <c r="O2" s="21"/>
    </row>
    <row r="3" spans="1:15" x14ac:dyDescent="0.25">
      <c r="B3" s="18" t="s">
        <v>100</v>
      </c>
      <c r="C3" s="40">
        <v>9.1999999999999998E-2</v>
      </c>
      <c r="D3" s="40">
        <v>5.1750160000000003E-2</v>
      </c>
      <c r="E3" s="40">
        <v>6.8999999999999999E-3</v>
      </c>
      <c r="F3" s="40">
        <v>6.6036659999999997E-2</v>
      </c>
      <c r="G3" s="40">
        <v>0.1015595</v>
      </c>
      <c r="H3" s="40">
        <v>0.11536666999999999</v>
      </c>
      <c r="I3" s="40">
        <v>0.42221401000000003</v>
      </c>
      <c r="J3" s="40">
        <v>3.3898159999999997E-2</v>
      </c>
      <c r="K3" s="40">
        <v>0.51649184000000004</v>
      </c>
      <c r="L3" s="40"/>
      <c r="M3" s="40"/>
      <c r="N3" s="40"/>
      <c r="O3" s="5"/>
    </row>
    <row r="4" spans="1:15" x14ac:dyDescent="0.25">
      <c r="B4" s="18" t="s">
        <v>99</v>
      </c>
      <c r="C4" s="40">
        <v>0</v>
      </c>
      <c r="D4" s="40">
        <v>0</v>
      </c>
      <c r="E4" s="40">
        <v>0</v>
      </c>
      <c r="F4" s="40">
        <v>0</v>
      </c>
      <c r="G4" s="40">
        <v>0</v>
      </c>
      <c r="H4" s="40">
        <v>0</v>
      </c>
      <c r="I4" s="40">
        <v>0</v>
      </c>
      <c r="J4" s="40">
        <v>0</v>
      </c>
      <c r="K4" s="40">
        <v>0</v>
      </c>
      <c r="L4" s="40"/>
      <c r="M4" s="40"/>
      <c r="N4" s="40"/>
      <c r="O4" s="5"/>
    </row>
    <row r="5" spans="1:15" x14ac:dyDescent="0.25">
      <c r="B5" s="17" t="s">
        <v>102</v>
      </c>
      <c r="C5" s="40">
        <v>0</v>
      </c>
      <c r="D5" s="40">
        <v>0</v>
      </c>
      <c r="E5" s="40">
        <v>0</v>
      </c>
      <c r="F5" s="40">
        <v>0</v>
      </c>
      <c r="G5" s="40">
        <v>0</v>
      </c>
      <c r="H5" s="40">
        <v>0</v>
      </c>
      <c r="I5" s="40">
        <v>0</v>
      </c>
      <c r="J5" s="40">
        <v>0</v>
      </c>
      <c r="K5" s="40">
        <v>0</v>
      </c>
      <c r="L5" s="40"/>
      <c r="M5" s="40"/>
      <c r="N5" s="40"/>
      <c r="O5" s="5"/>
    </row>
    <row r="6" spans="1:15" x14ac:dyDescent="0.25">
      <c r="B6" s="18" t="s">
        <v>101</v>
      </c>
      <c r="C6" s="40">
        <v>0</v>
      </c>
      <c r="D6" s="40">
        <v>3.179284000000001E-2</v>
      </c>
      <c r="E6" s="40">
        <v>3.8986970000000003E-2</v>
      </c>
      <c r="F6" s="40">
        <v>0.11493933999999989</v>
      </c>
      <c r="G6" s="40">
        <v>3.9060519999999987E-2</v>
      </c>
      <c r="H6" s="40">
        <v>2.8436919999999987E-2</v>
      </c>
      <c r="I6" s="40">
        <v>2.590878000000001E-2</v>
      </c>
      <c r="J6" s="40">
        <v>0</v>
      </c>
      <c r="K6" s="40">
        <v>0</v>
      </c>
      <c r="L6" s="40"/>
      <c r="M6" s="40"/>
      <c r="N6" s="40"/>
      <c r="O6" s="5"/>
    </row>
    <row r="7" spans="1:15" x14ac:dyDescent="0.25">
      <c r="B7" s="17" t="s">
        <v>105</v>
      </c>
      <c r="C7" s="40">
        <v>0.40913443999999999</v>
      </c>
      <c r="D7" s="40">
        <v>0.4156603000000002</v>
      </c>
      <c r="E7" s="40">
        <v>0.38598527999999999</v>
      </c>
      <c r="F7" s="40">
        <v>0.43290860999999997</v>
      </c>
      <c r="G7" s="40">
        <v>0.45567308000000023</v>
      </c>
      <c r="H7" s="40">
        <v>0.41326052999999996</v>
      </c>
      <c r="I7" s="40">
        <v>0.37592209999999998</v>
      </c>
      <c r="J7" s="40">
        <v>0.40278223999999996</v>
      </c>
      <c r="K7" s="40">
        <v>0.41364728000000001</v>
      </c>
      <c r="L7" s="40"/>
      <c r="M7" s="40"/>
      <c r="N7" s="40"/>
      <c r="O7" s="5"/>
    </row>
    <row r="8" spans="1:15" ht="30" x14ac:dyDescent="0.25">
      <c r="B8" s="18" t="s">
        <v>103</v>
      </c>
      <c r="C8" s="40">
        <v>0</v>
      </c>
      <c r="D8" s="40">
        <v>0</v>
      </c>
      <c r="E8" s="40">
        <v>0</v>
      </c>
      <c r="F8" s="40">
        <v>0</v>
      </c>
      <c r="G8" s="40">
        <v>0</v>
      </c>
      <c r="H8" s="40">
        <v>0</v>
      </c>
      <c r="I8" s="40">
        <v>0.11883893000000001</v>
      </c>
      <c r="J8" s="40">
        <v>0</v>
      </c>
      <c r="K8" s="40">
        <v>0</v>
      </c>
      <c r="L8" s="40"/>
      <c r="M8" s="40"/>
      <c r="N8" s="40"/>
      <c r="O8" s="5"/>
    </row>
    <row r="9" spans="1:15" x14ac:dyDescent="0.25">
      <c r="B9" s="18" t="s">
        <v>104</v>
      </c>
      <c r="C9" s="40">
        <v>0.28598498999999999</v>
      </c>
      <c r="D9" s="40">
        <v>0.4205025</v>
      </c>
      <c r="E9" s="40">
        <v>0.39410752000000004</v>
      </c>
      <c r="F9" s="40">
        <v>0.54507834000000011</v>
      </c>
      <c r="G9" s="40">
        <v>0.54894499999999991</v>
      </c>
      <c r="H9" s="40">
        <v>0.49811084999999999</v>
      </c>
      <c r="I9" s="40">
        <v>0.40205999999999997</v>
      </c>
      <c r="J9" s="40">
        <v>0.39904418000000003</v>
      </c>
      <c r="K9" s="40">
        <v>0.58828583000000001</v>
      </c>
      <c r="L9" s="40"/>
      <c r="M9" s="40"/>
      <c r="N9" s="40"/>
      <c r="O9" s="5"/>
    </row>
    <row r="12" spans="1:15" ht="15.75" x14ac:dyDescent="0.2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x14ac:dyDescent="0.25">
      <c r="A13" t="s">
        <v>135</v>
      </c>
      <c r="B13" s="24" t="s">
        <v>109</v>
      </c>
      <c r="C13" s="59">
        <v>20732.75</v>
      </c>
      <c r="D13" s="59">
        <v>27099.7</v>
      </c>
      <c r="E13" s="59">
        <v>26412.1</v>
      </c>
      <c r="F13" s="59">
        <v>38711.800000000003</v>
      </c>
      <c r="G13" s="59">
        <v>37026.65</v>
      </c>
      <c r="H13" s="59">
        <v>35267.199999999997</v>
      </c>
      <c r="I13" s="59">
        <v>29192.05</v>
      </c>
      <c r="J13" s="59">
        <v>28273.5</v>
      </c>
      <c r="K13" s="59">
        <v>41613.35</v>
      </c>
      <c r="L13" s="59"/>
      <c r="M13" s="59"/>
      <c r="N13" s="59"/>
    </row>
    <row r="14" spans="1:15" ht="15.75" x14ac:dyDescent="0.25">
      <c r="B14" s="24" t="s">
        <v>108</v>
      </c>
      <c r="C14" s="59">
        <v>0</v>
      </c>
      <c r="D14" s="59">
        <v>0</v>
      </c>
      <c r="E14" s="59">
        <v>0</v>
      </c>
      <c r="F14" s="59">
        <v>0</v>
      </c>
      <c r="G14" s="59">
        <v>0</v>
      </c>
      <c r="H14" s="59">
        <v>0</v>
      </c>
      <c r="I14" s="59">
        <v>137.66999999999999</v>
      </c>
      <c r="J14" s="59">
        <v>0</v>
      </c>
      <c r="K14" s="59">
        <v>0</v>
      </c>
      <c r="L14" s="59"/>
      <c r="M14" s="59"/>
      <c r="N14" s="59"/>
    </row>
    <row r="15" spans="1:15" ht="15.75" x14ac:dyDescent="0.25">
      <c r="A15" t="s">
        <v>106</v>
      </c>
      <c r="B15" s="25" t="s">
        <v>110</v>
      </c>
      <c r="C15" s="59">
        <v>20</v>
      </c>
      <c r="D15" s="59">
        <v>19</v>
      </c>
      <c r="E15" s="59">
        <v>18</v>
      </c>
      <c r="F15" s="59">
        <v>17</v>
      </c>
      <c r="G15" s="59">
        <v>19</v>
      </c>
      <c r="H15" s="59">
        <v>19</v>
      </c>
      <c r="I15" s="59">
        <v>17</v>
      </c>
      <c r="J15" s="59">
        <v>19</v>
      </c>
      <c r="K15" s="59"/>
      <c r="L15" s="59"/>
      <c r="M15" s="59"/>
      <c r="N15" s="59"/>
    </row>
    <row r="16" spans="1:15" ht="15.75" x14ac:dyDescent="0.25">
      <c r="B16" s="24" t="s">
        <v>111</v>
      </c>
      <c r="C16" s="59">
        <v>0</v>
      </c>
      <c r="D16" s="59">
        <v>0</v>
      </c>
      <c r="E16" s="59">
        <v>0</v>
      </c>
      <c r="F16" s="59">
        <v>0</v>
      </c>
      <c r="G16" s="59">
        <v>0</v>
      </c>
      <c r="H16" s="59">
        <v>0</v>
      </c>
      <c r="I16" s="59">
        <v>0</v>
      </c>
      <c r="J16" s="59">
        <v>0</v>
      </c>
      <c r="K16" s="59">
        <v>0</v>
      </c>
      <c r="L16" s="59"/>
      <c r="M16" s="59"/>
      <c r="N16" s="59"/>
    </row>
    <row r="17" spans="1:14" ht="15.75" x14ac:dyDescent="0.25">
      <c r="B17" s="25" t="s">
        <v>113</v>
      </c>
      <c r="C17" s="59">
        <v>0</v>
      </c>
      <c r="D17" s="59">
        <v>0</v>
      </c>
      <c r="E17" s="59">
        <v>0</v>
      </c>
      <c r="F17" s="59">
        <v>0</v>
      </c>
      <c r="G17" s="59">
        <v>0</v>
      </c>
      <c r="H17" s="59">
        <v>0</v>
      </c>
      <c r="I17" s="59">
        <v>0</v>
      </c>
      <c r="J17" s="59">
        <v>0</v>
      </c>
      <c r="K17" s="59">
        <v>0</v>
      </c>
      <c r="L17" s="59"/>
      <c r="M17" s="59"/>
      <c r="N17" s="59"/>
    </row>
    <row r="18" spans="1:14" ht="15.75" x14ac:dyDescent="0.25">
      <c r="B18" s="24" t="s">
        <v>112</v>
      </c>
      <c r="C18" s="59">
        <v>0</v>
      </c>
      <c r="D18" s="59">
        <v>0</v>
      </c>
      <c r="E18" s="59">
        <v>0</v>
      </c>
      <c r="F18" s="59">
        <v>0</v>
      </c>
      <c r="G18" s="59">
        <v>0</v>
      </c>
      <c r="H18" s="59">
        <v>0</v>
      </c>
      <c r="I18" s="59">
        <v>0</v>
      </c>
      <c r="J18" s="59">
        <v>0</v>
      </c>
      <c r="K18" s="59">
        <v>0</v>
      </c>
      <c r="L18" s="59"/>
      <c r="M18" s="59"/>
      <c r="N18" s="59"/>
    </row>
    <row r="19" spans="1:14" ht="15.75" x14ac:dyDescent="0.25">
      <c r="A19" t="s">
        <v>107</v>
      </c>
      <c r="B19" s="25" t="s">
        <v>114</v>
      </c>
      <c r="C19" s="59">
        <v>3</v>
      </c>
      <c r="D19" s="59">
        <v>5</v>
      </c>
      <c r="E19" s="59">
        <v>1</v>
      </c>
      <c r="F19" s="59">
        <v>6</v>
      </c>
      <c r="G19" s="59">
        <v>3</v>
      </c>
      <c r="H19" s="59">
        <v>7</v>
      </c>
      <c r="I19" s="59">
        <v>27</v>
      </c>
      <c r="J19" s="59">
        <v>4</v>
      </c>
      <c r="K19" s="59">
        <v>20</v>
      </c>
      <c r="L19" s="59"/>
      <c r="M19" s="59"/>
      <c r="N19" s="59"/>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8"/>
  <sheetViews>
    <sheetView workbookViewId="0">
      <selection activeCell="A15" sqref="A15"/>
    </sheetView>
  </sheetViews>
  <sheetFormatPr defaultRowHeight="15" x14ac:dyDescent="0.25"/>
  <cols>
    <col min="2" max="2" width="31.140625"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33</v>
      </c>
      <c r="C3" s="40">
        <v>1.2202173698917604</v>
      </c>
      <c r="D3" s="40">
        <v>1.1494566828511801</v>
      </c>
      <c r="E3" s="40">
        <v>1.5945901102273203</v>
      </c>
      <c r="F3" s="40">
        <v>1.5264936295931404</v>
      </c>
      <c r="G3" s="40">
        <v>2.4507075680260546</v>
      </c>
      <c r="H3" s="40">
        <v>2.7549183150080996</v>
      </c>
      <c r="I3" s="40">
        <v>1.9451574260378903</v>
      </c>
      <c r="J3" s="40">
        <v>1.4828243398127299</v>
      </c>
      <c r="K3" s="40">
        <v>1.7000906175836601</v>
      </c>
      <c r="L3" s="40"/>
      <c r="M3" s="40"/>
      <c r="N3" s="40"/>
    </row>
    <row r="4" spans="2:14" x14ac:dyDescent="0.25">
      <c r="B4" s="6" t="s">
        <v>64</v>
      </c>
      <c r="C4" s="40">
        <v>0</v>
      </c>
      <c r="D4" s="40">
        <v>0</v>
      </c>
      <c r="E4" s="40">
        <v>0</v>
      </c>
      <c r="F4" s="40">
        <v>0</v>
      </c>
      <c r="G4" s="40">
        <v>0</v>
      </c>
      <c r="H4" s="40">
        <v>0</v>
      </c>
      <c r="I4" s="40">
        <v>0</v>
      </c>
      <c r="J4" s="40">
        <v>0</v>
      </c>
      <c r="K4" s="40">
        <v>0</v>
      </c>
      <c r="L4" s="40"/>
      <c r="M4" s="40"/>
      <c r="N4" s="40"/>
    </row>
    <row r="5" spans="2:14" x14ac:dyDescent="0.25">
      <c r="B5" s="6" t="s">
        <v>133</v>
      </c>
      <c r="C5" s="40">
        <v>0.10774303272727268</v>
      </c>
      <c r="D5" s="40">
        <v>0.11098428981818177</v>
      </c>
      <c r="E5" s="40">
        <v>0.10701757272727268</v>
      </c>
      <c r="F5" s="40">
        <v>0.11056734981818177</v>
      </c>
      <c r="G5" s="40">
        <v>0.11050542981818177</v>
      </c>
      <c r="H5" s="40">
        <v>0.10696406272727269</v>
      </c>
      <c r="I5" s="40">
        <v>0.11052625981818177</v>
      </c>
      <c r="J5" s="40">
        <v>0.10686591272727268</v>
      </c>
      <c r="K5" s="40">
        <v>0.11042810981818177</v>
      </c>
      <c r="L5" s="40"/>
      <c r="M5" s="40"/>
      <c r="N5" s="40"/>
    </row>
    <row r="6" spans="2:14" x14ac:dyDescent="0.25">
      <c r="B6" s="56" t="s">
        <v>148</v>
      </c>
      <c r="C6" s="40">
        <v>-0.61213468799993542</v>
      </c>
      <c r="D6" s="40">
        <v>-0.70203179700002671</v>
      </c>
      <c r="E6" s="40">
        <v>-0.87965299099994354</v>
      </c>
      <c r="F6" s="40">
        <v>-1.0101162189999577</v>
      </c>
      <c r="G6" s="40">
        <v>-1.0078113640000654</v>
      </c>
      <c r="H6" s="40">
        <v>-2.1346438111752115</v>
      </c>
      <c r="I6" s="40">
        <v>-2.3276215689999429</v>
      </c>
      <c r="J6" s="40">
        <v>-1.0312794843859983</v>
      </c>
      <c r="K6" s="40">
        <v>-0.84194946799983672</v>
      </c>
      <c r="L6" s="40"/>
      <c r="M6" s="40"/>
      <c r="N6" s="40"/>
    </row>
    <row r="7" spans="2:14" x14ac:dyDescent="0.25">
      <c r="B7" s="42" t="s">
        <v>156</v>
      </c>
      <c r="C7" s="37">
        <v>-0.34352351999999897</v>
      </c>
      <c r="D7" s="37">
        <v>-0.43222077999999986</v>
      </c>
      <c r="E7" s="37">
        <v>-0.48334421999999916</v>
      </c>
      <c r="F7" s="37">
        <v>-0.58798730000000021</v>
      </c>
      <c r="G7" s="37">
        <v>-0.54900378000000116</v>
      </c>
      <c r="H7" s="37">
        <v>-1.1598531400000027</v>
      </c>
      <c r="I7" s="37">
        <v>-0.89629189000000109</v>
      </c>
      <c r="J7" s="37">
        <v>-0.61393753000000073</v>
      </c>
      <c r="K7" s="37">
        <v>-0.60282265999999929</v>
      </c>
      <c r="L7" s="37"/>
      <c r="M7" s="37"/>
      <c r="N7" s="37"/>
    </row>
    <row r="8" spans="2:14" x14ac:dyDescent="0.25">
      <c r="B8" s="42" t="s">
        <v>159</v>
      </c>
      <c r="C8" s="37">
        <v>-0.26861116799993645</v>
      </c>
      <c r="D8" s="37">
        <v>-0.26981101700002685</v>
      </c>
      <c r="E8" s="37">
        <v>-0.39630877099994444</v>
      </c>
      <c r="F8" s="37">
        <v>-0.42212891899995753</v>
      </c>
      <c r="G8" s="37">
        <v>-0.45880758400006438</v>
      </c>
      <c r="H8" s="37">
        <v>-0.97479067117520879</v>
      </c>
      <c r="I8" s="37">
        <v>-1.4313296789999419</v>
      </c>
      <c r="J8" s="37">
        <v>-0.41734195438599753</v>
      </c>
      <c r="K8" s="37">
        <v>-0.23912680799983743</v>
      </c>
      <c r="L8" s="37"/>
      <c r="M8" s="37"/>
      <c r="N8"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opLeftCell="B1" zoomScale="110" zoomScaleNormal="110" workbookViewId="0">
      <selection activeCell="D25" sqref="D25"/>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x14ac:dyDescent="0.25">
      <c r="B1" t="s">
        <v>149</v>
      </c>
      <c r="C1" s="71">
        <v>43435</v>
      </c>
      <c r="D1" s="36">
        <v>43465</v>
      </c>
      <c r="E1" s="35">
        <v>43435</v>
      </c>
      <c r="F1" t="s">
        <v>152</v>
      </c>
      <c r="G1" t="s">
        <v>193</v>
      </c>
    </row>
    <row r="3" spans="2:14" x14ac:dyDescent="0.25">
      <c r="B3" t="s">
        <v>1</v>
      </c>
      <c r="C3" s="37" t="s">
        <v>0</v>
      </c>
      <c r="D3" s="37" t="s">
        <v>2</v>
      </c>
      <c r="E3" s="37" t="s">
        <v>3</v>
      </c>
      <c r="F3" s="37" t="s">
        <v>4</v>
      </c>
      <c r="G3" s="37" t="s">
        <v>42</v>
      </c>
      <c r="H3" s="37"/>
      <c r="I3" s="37"/>
      <c r="J3" s="37"/>
      <c r="K3" s="37"/>
      <c r="L3" s="37"/>
      <c r="M3" s="37"/>
      <c r="N3" s="37"/>
    </row>
    <row r="4" spans="2:14" x14ac:dyDescent="0.25">
      <c r="B4" s="47">
        <v>42.478091693777948</v>
      </c>
      <c r="C4" s="47">
        <v>14.363085387572609</v>
      </c>
      <c r="D4" s="47">
        <v>42.997523085963294</v>
      </c>
      <c r="E4" s="47">
        <v>8.972262664929001E-2</v>
      </c>
      <c r="F4" s="48">
        <v>-0.84194946799983672</v>
      </c>
      <c r="G4" s="46">
        <v>99.086473325963297</v>
      </c>
      <c r="H4" s="13"/>
    </row>
    <row r="5" spans="2:14" x14ac:dyDescent="0.25">
      <c r="B5" s="13"/>
      <c r="C5" s="13"/>
      <c r="F5" s="13"/>
      <c r="G5" s="13"/>
      <c r="H5" s="1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I38" sqref="I38"/>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65</v>
      </c>
      <c r="C3" s="40">
        <v>-5.6785957729999996</v>
      </c>
      <c r="D3" s="40">
        <v>-6.7606795479999997</v>
      </c>
      <c r="E3" s="40">
        <v>-2.8102212680000007</v>
      </c>
      <c r="F3" s="40">
        <v>-1.1107513009999979</v>
      </c>
      <c r="G3" s="40">
        <v>-3.902354275</v>
      </c>
      <c r="H3" s="40">
        <v>-0.66875925500000044</v>
      </c>
      <c r="I3" s="40">
        <v>-4.4596334000000071E-2</v>
      </c>
      <c r="J3" s="40">
        <v>2.4801977669999986</v>
      </c>
      <c r="K3" s="40">
        <v>-2.3268953749999999</v>
      </c>
      <c r="L3" s="40"/>
      <c r="M3" s="40"/>
      <c r="N3" s="40"/>
    </row>
    <row r="4" spans="2:14" x14ac:dyDescent="0.25">
      <c r="B4" s="1" t="s">
        <v>151</v>
      </c>
      <c r="C4" s="40">
        <v>4.0568053568987184</v>
      </c>
      <c r="D4" s="40">
        <v>4.3843095227485316</v>
      </c>
      <c r="E4" s="40">
        <v>3.2613387351135636</v>
      </c>
      <c r="F4" s="40">
        <v>4.6473166482081094</v>
      </c>
      <c r="G4" s="40">
        <v>4.4808706754416416</v>
      </c>
      <c r="H4" s="40">
        <v>5.3981287221922036</v>
      </c>
      <c r="I4" s="40">
        <v>8.0218330313054267</v>
      </c>
      <c r="J4" s="40">
        <v>8.5404799972147831</v>
      </c>
      <c r="K4" s="40">
        <v>8.1588322971847589</v>
      </c>
      <c r="L4" s="40"/>
      <c r="M4" s="40"/>
      <c r="N4" s="40"/>
    </row>
    <row r="5" spans="2:14" x14ac:dyDescent="0.25">
      <c r="B5" s="1" t="s">
        <v>66</v>
      </c>
      <c r="C5" s="40">
        <v>6.0960367917484302</v>
      </c>
      <c r="D5" s="40">
        <v>7.0388447085698704</v>
      </c>
      <c r="E5" s="40">
        <v>6.6491846933095307</v>
      </c>
      <c r="F5" s="40">
        <v>7.367863841326411</v>
      </c>
      <c r="G5" s="40">
        <v>6.8112932936347512</v>
      </c>
      <c r="H5" s="40">
        <v>5.770652496480281</v>
      </c>
      <c r="I5" s="40">
        <v>5.3681677395560392</v>
      </c>
      <c r="J5" s="40">
        <v>5.8390075601571292</v>
      </c>
      <c r="K5" s="40">
        <v>6.0006382395026083</v>
      </c>
      <c r="L5" s="40"/>
      <c r="M5" s="40"/>
      <c r="N5" s="40"/>
    </row>
    <row r="6" spans="2:14" x14ac:dyDescent="0.25">
      <c r="B6" s="1" t="s">
        <v>67</v>
      </c>
      <c r="C6" s="40">
        <v>25.147117179434968</v>
      </c>
      <c r="D6" s="40">
        <v>24.81700538011329</v>
      </c>
      <c r="E6" s="40">
        <v>50.121358049295651</v>
      </c>
      <c r="F6" s="40">
        <v>39.662724137068579</v>
      </c>
      <c r="G6" s="40">
        <v>35.337436677764018</v>
      </c>
      <c r="H6" s="40">
        <v>101.50288070091257</v>
      </c>
      <c r="I6" s="40">
        <v>103.99179821795312</v>
      </c>
      <c r="J6" s="40">
        <v>62.664407290090573</v>
      </c>
      <c r="K6" s="40">
        <v>52.853341318557135</v>
      </c>
      <c r="L6" s="40"/>
      <c r="M6" s="40"/>
      <c r="N6" s="40"/>
    </row>
    <row r="7" spans="2:14" x14ac:dyDescent="0.25">
      <c r="B7" s="1" t="s">
        <v>157</v>
      </c>
      <c r="C7" s="40">
        <v>0.42003371109222998</v>
      </c>
      <c r="D7" s="40">
        <v>2.05747189453484</v>
      </c>
      <c r="E7" s="40">
        <v>0.40776612894857994</v>
      </c>
      <c r="F7" s="40">
        <v>0.57252884519922997</v>
      </c>
      <c r="G7" s="40">
        <v>0.39588379449809996</v>
      </c>
      <c r="H7" s="40">
        <v>0.56368347816138997</v>
      </c>
      <c r="I7" s="40">
        <v>0.21194266466229006</v>
      </c>
      <c r="J7" s="40">
        <v>0.36941372710846004</v>
      </c>
      <c r="K7" s="40">
        <v>0.38934183810876999</v>
      </c>
      <c r="L7" s="40"/>
      <c r="M7" s="40"/>
      <c r="N7" s="40"/>
    </row>
    <row r="8" spans="2:14" x14ac:dyDescent="0.25">
      <c r="B8" s="1" t="s">
        <v>150</v>
      </c>
      <c r="C8" s="40">
        <v>6.4616424454293018</v>
      </c>
      <c r="D8" s="40">
        <v>6.469285508946129</v>
      </c>
      <c r="E8" s="40">
        <v>6.0078941458212505</v>
      </c>
      <c r="F8" s="40">
        <v>7.5555761754611996</v>
      </c>
      <c r="G8" s="40">
        <v>8.2258662224260313</v>
      </c>
      <c r="H8" s="40">
        <v>7.63070925443302</v>
      </c>
      <c r="I8" s="40">
        <v>8.4572272865676688</v>
      </c>
      <c r="J8" s="40">
        <v>7.0317832880604012</v>
      </c>
      <c r="K8" s="40">
        <v>7.4545247392818199</v>
      </c>
      <c r="L8" s="40"/>
      <c r="M8" s="40"/>
      <c r="N8" s="40"/>
    </row>
    <row r="9" spans="2:14" x14ac:dyDescent="0.25">
      <c r="B9" s="1" t="s">
        <v>68</v>
      </c>
      <c r="C9" s="40">
        <v>11.014856772242428</v>
      </c>
      <c r="D9" s="40">
        <v>12.212296822909959</v>
      </c>
      <c r="E9" s="40">
        <v>11.460436606144015</v>
      </c>
      <c r="F9" s="40">
        <v>10.538977471562839</v>
      </c>
      <c r="G9" s="40">
        <v>10.758070480843038</v>
      </c>
      <c r="H9" s="40">
        <v>11.387977960617519</v>
      </c>
      <c r="I9" s="40">
        <v>10.511618202536427</v>
      </c>
      <c r="J9" s="40">
        <v>12.005627276457904</v>
      </c>
      <c r="K9" s="40">
        <v>11.74951122518036</v>
      </c>
      <c r="L9" s="40"/>
      <c r="M9" s="40"/>
      <c r="N9" s="40"/>
    </row>
    <row r="10" spans="2:14" x14ac:dyDescent="0.25">
      <c r="B10" s="32" t="s">
        <v>155</v>
      </c>
      <c r="C10" s="40">
        <v>0.78711943000000018</v>
      </c>
      <c r="D10" s="40">
        <v>0.91970580000000024</v>
      </c>
      <c r="E10" s="40">
        <v>0.82597976999999989</v>
      </c>
      <c r="F10" s="40">
        <v>1.1589629499999998</v>
      </c>
      <c r="G10" s="40">
        <v>1.1452381</v>
      </c>
      <c r="H10" s="40">
        <v>1.0551749699999997</v>
      </c>
      <c r="I10" s="40">
        <v>1.3449438199999999</v>
      </c>
      <c r="J10" s="40">
        <v>0.83572457999999994</v>
      </c>
      <c r="K10" s="40">
        <v>1.5184249500000007</v>
      </c>
      <c r="L10" s="40"/>
      <c r="M10" s="40"/>
      <c r="N10" s="40"/>
    </row>
    <row r="11" spans="2:14" x14ac:dyDescent="0.25">
      <c r="B11" s="45" t="s">
        <v>69</v>
      </c>
      <c r="C11" s="40">
        <v>6.5154442003902018</v>
      </c>
      <c r="D11" s="40">
        <v>7.1206280020250006</v>
      </c>
      <c r="E11" s="40">
        <v>7.406972999999998</v>
      </c>
      <c r="F11" s="40">
        <v>6.604705759999999</v>
      </c>
      <c r="G11" s="40">
        <v>6.7524150476666716</v>
      </c>
      <c r="H11" s="40">
        <v>6.1468331719097309</v>
      </c>
      <c r="I11" s="40">
        <v>7.0083610500000013</v>
      </c>
      <c r="J11" s="40">
        <v>6.6927903083870959</v>
      </c>
      <c r="K11" s="40">
        <v>7.6282096248888855</v>
      </c>
      <c r="L11" s="40"/>
      <c r="M11" s="40"/>
      <c r="N11" s="40"/>
    </row>
    <row r="12" spans="2:14" x14ac:dyDescent="0.25">
      <c r="B12" s="1" t="s">
        <v>71</v>
      </c>
      <c r="C12" s="40">
        <v>3.656939288901651</v>
      </c>
      <c r="D12" s="40">
        <v>3.6955869048641357</v>
      </c>
      <c r="E12" s="40">
        <v>4.5297972349643105</v>
      </c>
      <c r="F12" s="40">
        <v>3.3394987971568697</v>
      </c>
      <c r="G12" s="40">
        <v>4.0105507897826582</v>
      </c>
      <c r="H12" s="40">
        <v>4.6531123694123435</v>
      </c>
      <c r="I12" s="40">
        <v>5.1518568956750075</v>
      </c>
      <c r="J12" s="40">
        <v>3.4849282100000014</v>
      </c>
      <c r="K12" s="40">
        <v>3.8464555499999991</v>
      </c>
      <c r="L12" s="40"/>
      <c r="M12" s="40"/>
      <c r="N12" s="40"/>
    </row>
    <row r="13" spans="2:14" x14ac:dyDescent="0.25">
      <c r="B13" s="1" t="s">
        <v>70</v>
      </c>
      <c r="C13" s="40">
        <v>1.5129234215315355</v>
      </c>
      <c r="D13" s="40">
        <v>1.1703917539285111</v>
      </c>
      <c r="E13" s="40">
        <v>1.2946453863802705</v>
      </c>
      <c r="F13" s="40">
        <v>1.3232580391416002</v>
      </c>
      <c r="G13" s="40">
        <v>2.1433361874786194</v>
      </c>
      <c r="H13" s="40">
        <v>1.4908465618651365</v>
      </c>
      <c r="I13" s="40">
        <v>0.61245801542684108</v>
      </c>
      <c r="J13" s="40">
        <v>1.2198745843093237</v>
      </c>
      <c r="K13" s="40">
        <v>1.7975218149082648</v>
      </c>
      <c r="L13" s="40"/>
      <c r="M13" s="40"/>
      <c r="N13" s="40"/>
    </row>
    <row r="14" spans="2:14" x14ac:dyDescent="0.25">
      <c r="B14" s="45" t="s">
        <v>42</v>
      </c>
      <c r="C14" s="40">
        <f>SUM(C3:C13)</f>
        <v>59.990322824669455</v>
      </c>
      <c r="D14" s="40">
        <f t="shared" ref="D14:E14" si="0">SUM(D3:D13)</f>
        <v>63.12484675064028</v>
      </c>
      <c r="E14" s="40">
        <f t="shared" si="0"/>
        <v>89.155152481977154</v>
      </c>
      <c r="F14" s="40">
        <f t="shared" ref="F14" si="1">SUM(F3:F13)</f>
        <v>81.660661364124849</v>
      </c>
      <c r="G14" s="40">
        <f t="shared" ref="G14" si="2">SUM(G3:G13)</f>
        <v>76.158606994535518</v>
      </c>
      <c r="H14" s="40">
        <f t="shared" ref="H14" si="3">SUM(H3:H13)</f>
        <v>144.93124043098419</v>
      </c>
      <c r="I14" s="40">
        <f t="shared" ref="I14" si="4">SUM(I3:I13)</f>
        <v>150.63561058968281</v>
      </c>
      <c r="J14" s="40">
        <f t="shared" ref="J14" si="5">SUM(J3:J13)</f>
        <v>111.16423458878569</v>
      </c>
      <c r="K14" s="40">
        <f t="shared" ref="K14" si="6">SUM(K3:K13)</f>
        <v>99.069906222612602</v>
      </c>
      <c r="L14" s="40">
        <f t="shared" ref="L14" si="7">SUM(L3:L13)</f>
        <v>0</v>
      </c>
      <c r="M14" s="40">
        <f t="shared" ref="M14" si="8">SUM(M3:M13)</f>
        <v>0</v>
      </c>
      <c r="N14" s="40">
        <f t="shared" ref="N14" si="9">SUM(N3:N13)</f>
        <v>0</v>
      </c>
    </row>
    <row r="15" spans="2:14" x14ac:dyDescent="0.25">
      <c r="B15" s="14"/>
    </row>
    <row r="17" spans="2:14" x14ac:dyDescent="0.25">
      <c r="B17" s="2" t="s">
        <v>136</v>
      </c>
      <c r="C17" s="3">
        <v>43220</v>
      </c>
      <c r="D17" s="3">
        <v>43251</v>
      </c>
      <c r="E17" s="3">
        <v>43281</v>
      </c>
      <c r="F17" s="3">
        <v>43312</v>
      </c>
      <c r="G17" s="3">
        <v>43343</v>
      </c>
      <c r="H17" s="3">
        <v>43373</v>
      </c>
      <c r="I17" s="3">
        <v>43404</v>
      </c>
      <c r="J17" s="3">
        <v>43434</v>
      </c>
      <c r="K17" s="3">
        <v>43465</v>
      </c>
      <c r="L17" s="3">
        <v>43496</v>
      </c>
      <c r="M17" s="3">
        <v>43524</v>
      </c>
      <c r="N17" s="3">
        <v>43555</v>
      </c>
    </row>
    <row r="18" spans="2:14" x14ac:dyDescent="0.25">
      <c r="B18" s="1" t="s">
        <v>65</v>
      </c>
      <c r="C18" s="20">
        <v>-234870.38700000002</v>
      </c>
      <c r="D18" s="20">
        <v>-215243.538</v>
      </c>
      <c r="E18" s="20">
        <v>-117411.79599999999</v>
      </c>
      <c r="F18" s="20">
        <v>-96007.772999999986</v>
      </c>
      <c r="G18" s="20">
        <v>-150869.867</v>
      </c>
      <c r="H18" s="20">
        <v>-105024.45900000002</v>
      </c>
      <c r="I18" s="20">
        <v>-99560.491999999998</v>
      </c>
      <c r="J18" s="20">
        <v>-65426.647000000004</v>
      </c>
      <c r="K18" s="20">
        <v>-138263.42500000002</v>
      </c>
      <c r="L18" s="1"/>
      <c r="M18" s="1"/>
      <c r="N18" s="1"/>
    </row>
    <row r="19" spans="2:14" x14ac:dyDescent="0.25">
      <c r="B19" s="1" t="s">
        <v>151</v>
      </c>
      <c r="C19" s="20">
        <v>302051.1700000001</v>
      </c>
      <c r="D19" s="20">
        <v>317985.79100000003</v>
      </c>
      <c r="E19" s="20">
        <v>424555.21600000001</v>
      </c>
      <c r="F19" s="20">
        <v>473973.19599999988</v>
      </c>
      <c r="G19" s="20">
        <v>405985.22899999993</v>
      </c>
      <c r="H19" s="20">
        <v>750839.2690000002</v>
      </c>
      <c r="I19" s="20">
        <v>765483.30899999989</v>
      </c>
      <c r="J19" s="20">
        <v>519181.38099999999</v>
      </c>
      <c r="K19" s="20">
        <v>563746.76400000008</v>
      </c>
      <c r="L19" s="1"/>
      <c r="M19" s="1"/>
      <c r="N19" s="1"/>
    </row>
    <row r="20" spans="2:14" x14ac:dyDescent="0.25">
      <c r="B20" s="1" t="s">
        <v>177</v>
      </c>
      <c r="C20" s="20">
        <v>4612.4920000000002</v>
      </c>
      <c r="D20" s="20">
        <v>4633.7330000000002</v>
      </c>
      <c r="E20" s="20">
        <v>3483.6669999999999</v>
      </c>
      <c r="F20" s="20">
        <v>5105.0009999999993</v>
      </c>
      <c r="G20" s="20">
        <v>4767.3319999999994</v>
      </c>
      <c r="H20" s="20">
        <v>8120.0510000000004</v>
      </c>
      <c r="I20" s="20">
        <v>5897.4089999999997</v>
      </c>
      <c r="J20" s="20">
        <v>1838.15</v>
      </c>
      <c r="K20" s="20">
        <v>1480.1659999999999</v>
      </c>
      <c r="L20" s="1"/>
      <c r="M20" s="1"/>
      <c r="N20" s="1"/>
    </row>
    <row r="21" spans="2:14" x14ac:dyDescent="0.25">
      <c r="B21" s="1" t="s">
        <v>67</v>
      </c>
      <c r="C21" s="20">
        <v>408422.34</v>
      </c>
      <c r="D21" s="20">
        <v>529712.31300000008</v>
      </c>
      <c r="E21" s="20">
        <v>879228.55299999996</v>
      </c>
      <c r="F21" s="20">
        <v>685088.44899999979</v>
      </c>
      <c r="G21" s="20">
        <v>627449.82799999998</v>
      </c>
      <c r="H21" s="20">
        <v>1332422.3330000003</v>
      </c>
      <c r="I21" s="20">
        <v>1237083.0350000001</v>
      </c>
      <c r="J21" s="20">
        <v>879293.66899999999</v>
      </c>
      <c r="K21" s="20">
        <v>817588.39300000016</v>
      </c>
      <c r="L21" s="1"/>
      <c r="M21" s="1"/>
      <c r="N21" s="1"/>
    </row>
    <row r="22" spans="2:14" x14ac:dyDescent="0.25">
      <c r="B22" s="1" t="s">
        <v>134</v>
      </c>
      <c r="C22" s="20">
        <v>309393.57900000003</v>
      </c>
      <c r="D22" s="20">
        <v>418683.43200000009</v>
      </c>
      <c r="E22" s="20">
        <v>773345.46499999997</v>
      </c>
      <c r="F22" s="20">
        <v>687376.39500000002</v>
      </c>
      <c r="G22" s="20">
        <v>687639.17999999993</v>
      </c>
      <c r="H22" s="20">
        <v>1454136.497</v>
      </c>
      <c r="I22" s="20">
        <v>1271867.0129999998</v>
      </c>
      <c r="J22" s="20">
        <v>790132.55200000014</v>
      </c>
      <c r="K22" s="20">
        <v>755671.51599999995</v>
      </c>
      <c r="L22" s="1"/>
      <c r="M22" s="1"/>
      <c r="N22" s="1"/>
    </row>
    <row r="23" spans="2:14" x14ac:dyDescent="0.25">
      <c r="B23" s="1" t="s">
        <v>157</v>
      </c>
      <c r="C23" s="20">
        <v>-19346.036</v>
      </c>
      <c r="D23" s="20">
        <v>-64281.020000000004</v>
      </c>
      <c r="E23" s="20">
        <v>-14166.788999999999</v>
      </c>
      <c r="F23" s="20">
        <v>-27963.464999999997</v>
      </c>
      <c r="G23" s="20">
        <v>-32375.289000000001</v>
      </c>
      <c r="H23" s="20">
        <v>-14742.503000000002</v>
      </c>
      <c r="I23" s="20">
        <v>-19064.267000000003</v>
      </c>
      <c r="J23" s="20">
        <v>-11526.221</v>
      </c>
      <c r="K23" s="20">
        <v>-15222.544</v>
      </c>
      <c r="L23" s="1"/>
      <c r="M23" s="1"/>
      <c r="N23" s="1"/>
    </row>
    <row r="24" spans="2:14" x14ac:dyDescent="0.25">
      <c r="B24" s="1" t="s">
        <v>178</v>
      </c>
      <c r="C24" s="20">
        <v>20279.763000000003</v>
      </c>
      <c r="D24" s="20">
        <v>20731.990000000005</v>
      </c>
      <c r="E24" s="20">
        <v>22177.568000000003</v>
      </c>
      <c r="F24" s="20">
        <v>20998.816000000006</v>
      </c>
      <c r="G24" s="20">
        <v>20843.943000000007</v>
      </c>
      <c r="H24" s="20">
        <v>24067.017</v>
      </c>
      <c r="I24" s="20">
        <v>25330.425999999996</v>
      </c>
      <c r="J24" s="20">
        <v>22259.338</v>
      </c>
      <c r="K24" s="20">
        <v>17975.319</v>
      </c>
      <c r="L24" s="1"/>
      <c r="M24" s="1"/>
      <c r="N24" s="1"/>
    </row>
    <row r="25" spans="2:14" x14ac:dyDescent="0.25">
      <c r="B25" s="1" t="s">
        <v>137</v>
      </c>
      <c r="C25" s="20">
        <v>118700.29000000002</v>
      </c>
      <c r="D25" s="20">
        <v>163141.48899999997</v>
      </c>
      <c r="E25" s="20">
        <v>84190.90399999998</v>
      </c>
      <c r="F25" s="20">
        <v>155218.766</v>
      </c>
      <c r="G25" s="20">
        <v>123418.023</v>
      </c>
      <c r="H25" s="20">
        <v>112777.44600000004</v>
      </c>
      <c r="I25" s="20">
        <v>101072.22499999998</v>
      </c>
      <c r="J25" s="20">
        <v>161365.80099999998</v>
      </c>
      <c r="K25" s="20">
        <v>213343.81499999997</v>
      </c>
      <c r="L25" s="1"/>
      <c r="M25" s="1"/>
      <c r="N25" s="1"/>
    </row>
    <row r="26" spans="2:14" x14ac:dyDescent="0.25">
      <c r="B26" s="1" t="s">
        <v>70</v>
      </c>
      <c r="C26" s="20">
        <v>-188477.18400000001</v>
      </c>
      <c r="D26" s="20">
        <v>-131096.99400000001</v>
      </c>
      <c r="E26" s="20">
        <v>-35927.225000000006</v>
      </c>
      <c r="F26" s="20">
        <v>-103508.548</v>
      </c>
      <c r="G26" s="20">
        <v>-188704.201</v>
      </c>
      <c r="H26" s="20">
        <v>-122224.143</v>
      </c>
      <c r="I26" s="20">
        <v>-257919.67199999999</v>
      </c>
      <c r="J26" s="20">
        <v>-346432.45100000006</v>
      </c>
      <c r="K26" s="20">
        <v>-327901.55799999996</v>
      </c>
      <c r="L26" s="1"/>
      <c r="M26" s="1"/>
      <c r="N26" s="1"/>
    </row>
    <row r="30" spans="2:14" x14ac:dyDescent="0.25">
      <c r="B30" t="s">
        <v>179</v>
      </c>
    </row>
    <row r="31" spans="2:14" x14ac:dyDescent="0.25">
      <c r="B31" s="1" t="s">
        <v>65</v>
      </c>
      <c r="C31" s="13">
        <v>-2.3268953749999999</v>
      </c>
    </row>
    <row r="32" spans="2:14" x14ac:dyDescent="0.25">
      <c r="B32" s="1" t="s">
        <v>151</v>
      </c>
      <c r="C32" s="13">
        <v>8.1588322971847589</v>
      </c>
    </row>
    <row r="33" spans="2:3" x14ac:dyDescent="0.25">
      <c r="B33" s="1" t="s">
        <v>66</v>
      </c>
      <c r="C33" s="13">
        <v>6.0006382395026083</v>
      </c>
    </row>
    <row r="34" spans="2:3" x14ac:dyDescent="0.25">
      <c r="B34" s="1" t="s">
        <v>67</v>
      </c>
      <c r="C34" s="13">
        <v>52.853341318557135</v>
      </c>
    </row>
    <row r="35" spans="2:3" x14ac:dyDescent="0.25">
      <c r="B35" s="1" t="s">
        <v>157</v>
      </c>
      <c r="C35" s="13">
        <v>0.38934183810876999</v>
      </c>
    </row>
    <row r="36" spans="2:3" x14ac:dyDescent="0.25">
      <c r="B36" s="1" t="s">
        <v>150</v>
      </c>
      <c r="C36" s="13">
        <v>7.4545247392818199</v>
      </c>
    </row>
    <row r="37" spans="2:3" x14ac:dyDescent="0.25">
      <c r="B37" s="1" t="s">
        <v>68</v>
      </c>
      <c r="C37" s="13">
        <v>11.74951122518036</v>
      </c>
    </row>
    <row r="38" spans="2:3" x14ac:dyDescent="0.25">
      <c r="B38" s="32" t="s">
        <v>155</v>
      </c>
      <c r="C38" s="13">
        <v>1.5184249500000007</v>
      </c>
    </row>
    <row r="39" spans="2:3" x14ac:dyDescent="0.25">
      <c r="B39" s="45" t="s">
        <v>69</v>
      </c>
      <c r="C39" s="13">
        <v>7.6282096248888855</v>
      </c>
    </row>
    <row r="40" spans="2:3" x14ac:dyDescent="0.25">
      <c r="B40" s="1" t="s">
        <v>71</v>
      </c>
      <c r="C40" s="13">
        <v>3.8464555499999991</v>
      </c>
    </row>
    <row r="41" spans="2:3" x14ac:dyDescent="0.25">
      <c r="B41" s="1" t="s">
        <v>70</v>
      </c>
      <c r="C41" s="13">
        <v>1.7975218149082648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80" zoomScaleNormal="80" workbookViewId="0">
      <selection activeCell="C20" sqref="C20"/>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72</v>
      </c>
      <c r="C3" s="40">
        <v>-5.6785957729999996</v>
      </c>
      <c r="D3" s="40">
        <v>-6.7129372250000001</v>
      </c>
      <c r="E3" s="40">
        <v>-2.7477750240000005</v>
      </c>
      <c r="F3" s="40">
        <v>-1.0514679629999979</v>
      </c>
      <c r="G3" s="40">
        <v>-3.870658723</v>
      </c>
      <c r="H3" s="40">
        <v>-0.75281671400000039</v>
      </c>
      <c r="I3" s="40">
        <v>-0.63761384200000004</v>
      </c>
      <c r="J3" s="40">
        <v>2.1689974190000001</v>
      </c>
      <c r="K3" s="40">
        <v>-2.4066516429999991</v>
      </c>
      <c r="L3" s="40"/>
      <c r="M3" s="40"/>
      <c r="N3" s="40"/>
    </row>
    <row r="4" spans="2:14" x14ac:dyDescent="0.25">
      <c r="B4" s="32" t="s">
        <v>160</v>
      </c>
      <c r="C4" s="40">
        <v>2.5110751954302208</v>
      </c>
      <c r="D4" s="40">
        <v>2.1326446359756903</v>
      </c>
      <c r="E4" s="40">
        <v>0.85968272959821979</v>
      </c>
      <c r="F4" s="40">
        <v>1.9938907190746193</v>
      </c>
      <c r="G4" s="40">
        <v>2.2881628494908601</v>
      </c>
      <c r="H4" s="40">
        <v>1.5721165133293049</v>
      </c>
      <c r="I4" s="40">
        <v>4.0411895104279498</v>
      </c>
      <c r="J4" s="40">
        <v>5.0330625538608595</v>
      </c>
      <c r="K4" s="40">
        <v>5.2043708911941104</v>
      </c>
      <c r="L4" s="40"/>
      <c r="M4" s="40"/>
      <c r="N4" s="40"/>
    </row>
    <row r="5" spans="2:14" x14ac:dyDescent="0.25">
      <c r="B5" s="32" t="s">
        <v>80</v>
      </c>
      <c r="C5" s="40">
        <v>0.32286934174843002</v>
      </c>
      <c r="D5" s="40">
        <v>0.27555184856987003</v>
      </c>
      <c r="E5" s="40">
        <v>0.17545484330953004</v>
      </c>
      <c r="F5" s="40">
        <v>0.26642165132641005</v>
      </c>
      <c r="G5" s="40">
        <v>0.18996912363475002</v>
      </c>
      <c r="H5" s="40">
        <v>0.32477126648027999</v>
      </c>
      <c r="I5" s="40">
        <v>0.28545123955603996</v>
      </c>
      <c r="J5" s="40">
        <v>0.17836482015712996</v>
      </c>
      <c r="K5" s="40">
        <v>0.13198850950260999</v>
      </c>
      <c r="L5" s="40"/>
      <c r="M5" s="40"/>
      <c r="N5" s="40"/>
    </row>
    <row r="6" spans="2:14" x14ac:dyDescent="0.25">
      <c r="B6" s="32" t="s">
        <v>30</v>
      </c>
      <c r="C6" s="40">
        <v>1.4761581215007502</v>
      </c>
      <c r="D6" s="40">
        <v>1.84803044652272</v>
      </c>
      <c r="E6" s="40">
        <v>2.0561229926770359</v>
      </c>
      <c r="F6" s="40">
        <v>2.3937013053995506</v>
      </c>
      <c r="G6" s="40">
        <v>1.4575445131009142</v>
      </c>
      <c r="H6" s="40">
        <v>3.7310968620047884</v>
      </c>
      <c r="I6" s="40">
        <v>3.397515216481414</v>
      </c>
      <c r="J6" s="40">
        <v>1.9678250453995096</v>
      </c>
      <c r="K6" s="40">
        <v>1.91518986357304</v>
      </c>
      <c r="L6" s="40"/>
      <c r="M6" s="40"/>
      <c r="N6" s="40"/>
    </row>
    <row r="7" spans="2:14" x14ac:dyDescent="0.25">
      <c r="B7" s="32" t="s">
        <v>31</v>
      </c>
      <c r="C7" s="40">
        <v>5.1447439612556982</v>
      </c>
      <c r="D7" s="40">
        <v>10.698795978391979</v>
      </c>
      <c r="E7" s="40">
        <v>19.014636346833754</v>
      </c>
      <c r="F7" s="40">
        <v>21.987992561023493</v>
      </c>
      <c r="G7" s="40">
        <v>17.474564439924503</v>
      </c>
      <c r="H7" s="40">
        <v>58.79267503304709</v>
      </c>
      <c r="I7" s="40">
        <v>56.011591024795116</v>
      </c>
      <c r="J7" s="40">
        <v>12.512198205958358</v>
      </c>
      <c r="K7" s="40">
        <v>15.454150331618699</v>
      </c>
      <c r="L7" s="40"/>
      <c r="M7" s="40"/>
      <c r="N7" s="40"/>
    </row>
    <row r="8" spans="2:14" x14ac:dyDescent="0.25">
      <c r="B8" s="32" t="s">
        <v>73</v>
      </c>
      <c r="C8" s="40">
        <v>13.203399566677099</v>
      </c>
      <c r="D8" s="40">
        <v>1.3377995002535001</v>
      </c>
      <c r="E8" s="40">
        <v>7.2112872784648898</v>
      </c>
      <c r="F8" s="40">
        <v>0.80874022866837991</v>
      </c>
      <c r="G8" s="40">
        <v>1.3778062036959</v>
      </c>
      <c r="H8" s="40">
        <v>17.086754503232402</v>
      </c>
      <c r="I8" s="40">
        <v>7.7737505933448201</v>
      </c>
      <c r="J8" s="40">
        <v>13.907681333192759</v>
      </c>
      <c r="K8" s="40">
        <v>2.1130554113773403</v>
      </c>
      <c r="L8" s="40"/>
      <c r="M8" s="40"/>
      <c r="N8" s="40"/>
    </row>
    <row r="9" spans="2:14" x14ac:dyDescent="0.25">
      <c r="B9" s="32" t="s">
        <v>32</v>
      </c>
      <c r="C9" s="40">
        <v>8.0191114409930001E-2</v>
      </c>
      <c r="D9" s="40">
        <v>1.5488860143422598</v>
      </c>
      <c r="E9" s="40">
        <v>4.7539709015554994</v>
      </c>
      <c r="F9" s="40">
        <v>0.23373614411699001</v>
      </c>
      <c r="G9" s="40">
        <v>1.25290800620885</v>
      </c>
      <c r="H9" s="40">
        <v>3.8005352069381497</v>
      </c>
      <c r="I9" s="40">
        <v>9.3321397067511711</v>
      </c>
      <c r="J9" s="40">
        <v>4.6257386301644914</v>
      </c>
      <c r="K9" s="40">
        <v>14.549555526341711</v>
      </c>
      <c r="L9" s="40"/>
      <c r="M9" s="40"/>
      <c r="N9" s="40"/>
    </row>
    <row r="10" spans="2:14" x14ac:dyDescent="0.25">
      <c r="B10" s="32" t="s">
        <v>116</v>
      </c>
      <c r="C10" s="40">
        <v>0.22926964812080999</v>
      </c>
      <c r="D10" s="40">
        <v>8.3770135558110012E-2</v>
      </c>
      <c r="E10" s="40">
        <v>7.4540071759729987E-2</v>
      </c>
      <c r="F10" s="40">
        <v>1.689183217305E-2</v>
      </c>
      <c r="G10" s="40">
        <v>0.11933140243591998</v>
      </c>
      <c r="H10" s="40">
        <v>0.4515632341452599</v>
      </c>
      <c r="I10" s="40">
        <v>0.19674247003853004</v>
      </c>
      <c r="J10" s="40">
        <v>0.36146699734268001</v>
      </c>
      <c r="K10" s="40">
        <v>4.3544993869079993E-2</v>
      </c>
      <c r="L10" s="40"/>
      <c r="M10" s="40"/>
      <c r="N10" s="40"/>
    </row>
    <row r="11" spans="2:14" x14ac:dyDescent="0.25">
      <c r="B11" s="32" t="s">
        <v>161</v>
      </c>
      <c r="C11" s="40">
        <v>1.0773172354292999</v>
      </c>
      <c r="D11" s="40">
        <v>1.0325338589461301</v>
      </c>
      <c r="E11" s="40">
        <v>0.86542248682124978</v>
      </c>
      <c r="F11" s="40">
        <v>0.84214935546120018</v>
      </c>
      <c r="G11" s="40">
        <v>0.93714556242602998</v>
      </c>
      <c r="H11" s="40">
        <v>0.98862691443302009</v>
      </c>
      <c r="I11" s="40">
        <v>0.95882279856767016</v>
      </c>
      <c r="J11" s="40">
        <v>1.1604069280604001</v>
      </c>
      <c r="K11" s="40">
        <v>0.89377336928181994</v>
      </c>
      <c r="L11" s="40"/>
      <c r="M11" s="40"/>
      <c r="N11" s="40"/>
    </row>
    <row r="12" spans="2:14" x14ac:dyDescent="0.25">
      <c r="B12" s="32" t="s">
        <v>28</v>
      </c>
      <c r="C12" s="40">
        <v>0.93277184224284004</v>
      </c>
      <c r="D12" s="40">
        <v>1.3641419429101396</v>
      </c>
      <c r="E12" s="40">
        <v>1.0084516969542601</v>
      </c>
      <c r="F12" s="40">
        <v>1.5448673615628399</v>
      </c>
      <c r="G12" s="40">
        <v>1.5287936042950399</v>
      </c>
      <c r="H12" s="40">
        <v>2.6633870326414999</v>
      </c>
      <c r="I12" s="40">
        <v>1.5232280536918903</v>
      </c>
      <c r="J12" s="40">
        <v>3.0138603492113996</v>
      </c>
      <c r="K12" s="40">
        <v>2.8790238224359004</v>
      </c>
      <c r="L12" s="40"/>
      <c r="M12" s="40"/>
      <c r="N12" s="40"/>
    </row>
    <row r="13" spans="2:14" x14ac:dyDescent="0.25">
      <c r="B13" s="1" t="s">
        <v>33</v>
      </c>
      <c r="C13" s="40">
        <v>1.2202173698917604</v>
      </c>
      <c r="D13" s="40">
        <v>1.1494566828511801</v>
      </c>
      <c r="E13" s="40">
        <v>1.5945901102273203</v>
      </c>
      <c r="F13" s="40">
        <v>1.5264936295931404</v>
      </c>
      <c r="G13" s="40">
        <v>2.4507075680260546</v>
      </c>
      <c r="H13" s="40">
        <v>2.7549183150080996</v>
      </c>
      <c r="I13" s="40">
        <v>1.9451574260378903</v>
      </c>
      <c r="J13" s="40">
        <v>1.4828243398127299</v>
      </c>
      <c r="K13" s="40">
        <v>1.7000906175836601</v>
      </c>
      <c r="L13" s="40"/>
      <c r="M13" s="40"/>
      <c r="N13" s="40"/>
    </row>
    <row r="16" spans="2:14" x14ac:dyDescent="0.25">
      <c r="C16" s="13"/>
    </row>
    <row r="18" spans="2:18" x14ac:dyDescent="0.25">
      <c r="B18" s="2" t="s">
        <v>136</v>
      </c>
      <c r="C18" s="3">
        <v>43220</v>
      </c>
      <c r="D18" s="3">
        <v>43251</v>
      </c>
      <c r="E18" s="3">
        <v>43281</v>
      </c>
      <c r="F18" s="3">
        <v>43312</v>
      </c>
      <c r="G18" s="3">
        <v>43343</v>
      </c>
      <c r="H18" s="3">
        <v>43373</v>
      </c>
      <c r="I18" s="3">
        <v>43404</v>
      </c>
      <c r="J18" s="3">
        <v>43434</v>
      </c>
      <c r="K18" s="3">
        <v>43465</v>
      </c>
      <c r="L18" s="3">
        <v>43496</v>
      </c>
      <c r="M18" s="3">
        <v>43524</v>
      </c>
      <c r="N18" s="3">
        <v>43555</v>
      </c>
    </row>
    <row r="19" spans="2:18" x14ac:dyDescent="0.25">
      <c r="B19" s="1" t="s">
        <v>72</v>
      </c>
      <c r="C19" s="20">
        <v>-234870.38700000002</v>
      </c>
      <c r="D19" s="20">
        <v>-214304.06299999999</v>
      </c>
      <c r="E19" s="20">
        <v>-116048.56600000001</v>
      </c>
      <c r="F19" s="20">
        <v>-94894.685999999987</v>
      </c>
      <c r="G19" s="20">
        <v>-150203.389</v>
      </c>
      <c r="H19" s="20">
        <v>-106650.93700000002</v>
      </c>
      <c r="I19" s="20">
        <v>-108868.24899999998</v>
      </c>
      <c r="J19" s="20">
        <v>-70775.941999999995</v>
      </c>
      <c r="K19" s="20">
        <v>-139446.83300000001</v>
      </c>
      <c r="L19" s="20"/>
      <c r="M19" s="20"/>
      <c r="N19" s="20"/>
      <c r="P19" s="29"/>
      <c r="Q19" s="30"/>
      <c r="R19" s="30"/>
    </row>
    <row r="20" spans="2:18" x14ac:dyDescent="0.25">
      <c r="B20" s="32" t="s">
        <v>160</v>
      </c>
      <c r="C20" s="20">
        <v>108968.12600000002</v>
      </c>
      <c r="D20" s="20">
        <v>86765.994999999995</v>
      </c>
      <c r="E20" s="20">
        <v>49167.504999999997</v>
      </c>
      <c r="F20" s="20">
        <v>92971.869999999981</v>
      </c>
      <c r="G20" s="20">
        <v>72419.187000000005</v>
      </c>
      <c r="H20" s="20">
        <v>67011.687000000005</v>
      </c>
      <c r="I20" s="20">
        <v>153871.56000000003</v>
      </c>
      <c r="J20" s="20">
        <v>168277.989</v>
      </c>
      <c r="K20" s="20">
        <v>217741.361</v>
      </c>
      <c r="L20" s="20"/>
      <c r="M20" s="20"/>
      <c r="N20" s="20"/>
      <c r="P20" s="29"/>
      <c r="Q20" s="30"/>
      <c r="R20" s="30"/>
    </row>
    <row r="21" spans="2:18" x14ac:dyDescent="0.25">
      <c r="B21" s="32" t="s">
        <v>80</v>
      </c>
      <c r="C21" s="20">
        <v>4612.4920000000002</v>
      </c>
      <c r="D21" s="20">
        <v>4633.7330000000002</v>
      </c>
      <c r="E21" s="20">
        <v>3483.6669999999999</v>
      </c>
      <c r="F21" s="20">
        <v>5105.0009999999993</v>
      </c>
      <c r="G21" s="20">
        <v>4767.3319999999994</v>
      </c>
      <c r="H21" s="20">
        <v>8120.0510000000004</v>
      </c>
      <c r="I21" s="20">
        <v>5897.4089999999997</v>
      </c>
      <c r="J21" s="20">
        <v>1838.15</v>
      </c>
      <c r="K21" s="20">
        <v>1480.1659999999999</v>
      </c>
      <c r="L21" s="20"/>
      <c r="M21" s="20"/>
      <c r="N21" s="20"/>
      <c r="P21" s="29"/>
      <c r="Q21" s="30"/>
      <c r="R21" s="30"/>
    </row>
    <row r="22" spans="2:18" x14ac:dyDescent="0.25">
      <c r="B22" s="32" t="s">
        <v>30</v>
      </c>
      <c r="C22" s="20">
        <v>191477.04399999997</v>
      </c>
      <c r="D22" s="20">
        <v>230519.79599999994</v>
      </c>
      <c r="E22" s="20">
        <v>359282.16599999997</v>
      </c>
      <c r="F22" s="20">
        <v>373393.36600000004</v>
      </c>
      <c r="G22" s="20">
        <v>313812.04200000002</v>
      </c>
      <c r="H22" s="20">
        <v>670268.27600000007</v>
      </c>
      <c r="I22" s="20">
        <v>553962.88399999996</v>
      </c>
      <c r="J22" s="20">
        <v>295754.00299999991</v>
      </c>
      <c r="K22" s="20">
        <v>315121.98499999999</v>
      </c>
      <c r="L22" s="20"/>
      <c r="M22" s="20"/>
      <c r="N22" s="20"/>
      <c r="P22" s="29"/>
      <c r="Q22" s="30"/>
      <c r="R22" s="30"/>
    </row>
    <row r="23" spans="2:18" x14ac:dyDescent="0.25">
      <c r="B23" s="32" t="s">
        <v>31</v>
      </c>
      <c r="C23" s="20">
        <v>238755.11900000004</v>
      </c>
      <c r="D23" s="20">
        <v>467633.48099999997</v>
      </c>
      <c r="E23" s="20">
        <v>724901.99699999986</v>
      </c>
      <c r="F23" s="20">
        <v>659999.26399999997</v>
      </c>
      <c r="G23" s="20">
        <v>585561.53</v>
      </c>
      <c r="H23" s="20">
        <v>1135941.4180000001</v>
      </c>
      <c r="I23" s="20">
        <v>1011749.5589999999</v>
      </c>
      <c r="J23" s="20">
        <v>660085.09299999999</v>
      </c>
      <c r="K23" s="20">
        <v>579445.80599999998</v>
      </c>
      <c r="L23" s="20"/>
      <c r="M23" s="20"/>
      <c r="N23" s="20"/>
      <c r="P23" s="29"/>
      <c r="Q23" s="30"/>
      <c r="R23" s="30"/>
    </row>
    <row r="24" spans="2:18" x14ac:dyDescent="0.25">
      <c r="B24" s="32" t="s">
        <v>73</v>
      </c>
      <c r="C24" s="20">
        <v>166661.80100000001</v>
      </c>
      <c r="D24" s="20">
        <v>22779.785</v>
      </c>
      <c r="E24" s="20">
        <v>73651.156999999992</v>
      </c>
      <c r="F24" s="20">
        <v>20934.861000000001</v>
      </c>
      <c r="G24" s="20">
        <v>20713.21</v>
      </c>
      <c r="H24" s="20">
        <v>162883.416</v>
      </c>
      <c r="I24" s="20">
        <v>70712.511999999988</v>
      </c>
      <c r="J24" s="20">
        <v>119280.325</v>
      </c>
      <c r="K24" s="20">
        <v>13035.56</v>
      </c>
      <c r="L24" s="20"/>
      <c r="M24" s="20"/>
      <c r="N24" s="20"/>
      <c r="P24" s="29"/>
      <c r="Q24" s="30"/>
      <c r="R24" s="30"/>
    </row>
    <row r="25" spans="2:18" x14ac:dyDescent="0.25">
      <c r="B25" s="32" t="s">
        <v>32</v>
      </c>
      <c r="C25" s="20">
        <v>3005.42</v>
      </c>
      <c r="D25" s="20">
        <v>39299.046999999999</v>
      </c>
      <c r="E25" s="20">
        <v>80675.399000000005</v>
      </c>
      <c r="F25" s="20">
        <v>4154.3240000000005</v>
      </c>
      <c r="G25" s="20">
        <v>21175.088000000003</v>
      </c>
      <c r="H25" s="20">
        <v>33597.499000000003</v>
      </c>
      <c r="I25" s="20">
        <v>154020.96400000001</v>
      </c>
      <c r="J25" s="20">
        <v>99928.251000000004</v>
      </c>
      <c r="K25" s="20">
        <v>225107.02699999997</v>
      </c>
      <c r="L25" s="20"/>
      <c r="M25" s="20"/>
      <c r="N25" s="20"/>
      <c r="P25" s="29"/>
      <c r="Q25" s="30"/>
      <c r="R25" s="30"/>
    </row>
    <row r="26" spans="2:18" x14ac:dyDescent="0.25">
      <c r="B26" s="32" t="s">
        <v>116</v>
      </c>
      <c r="C26" s="20">
        <v>-7746.0359999999982</v>
      </c>
      <c r="D26" s="20">
        <v>-2620.02</v>
      </c>
      <c r="E26" s="20">
        <v>-1634.1059999999998</v>
      </c>
      <c r="F26" s="20">
        <v>-872.90699999999993</v>
      </c>
      <c r="G26" s="20">
        <v>-6190.2890000000007</v>
      </c>
      <c r="H26" s="20">
        <v>-7493.9929999999986</v>
      </c>
      <c r="I26" s="20">
        <v>-9740.7670000000035</v>
      </c>
      <c r="J26" s="20">
        <v>-8926.2210000000014</v>
      </c>
      <c r="K26" s="20">
        <v>-3970.527</v>
      </c>
      <c r="L26" s="20"/>
      <c r="M26" s="20"/>
      <c r="N26" s="20"/>
      <c r="P26" s="29"/>
      <c r="Q26" s="30"/>
      <c r="R26" s="30"/>
    </row>
    <row r="27" spans="2:18" x14ac:dyDescent="0.25">
      <c r="B27" s="32" t="s">
        <v>161</v>
      </c>
      <c r="C27" s="20">
        <v>20279.763000000003</v>
      </c>
      <c r="D27" s="20">
        <v>20731.990000000005</v>
      </c>
      <c r="E27" s="20">
        <v>22177.568000000003</v>
      </c>
      <c r="F27" s="20">
        <v>20998.816000000006</v>
      </c>
      <c r="G27" s="20">
        <v>20843.943000000007</v>
      </c>
      <c r="H27" s="20">
        <v>24067.017</v>
      </c>
      <c r="I27" s="20">
        <v>25330.425999999996</v>
      </c>
      <c r="J27" s="20">
        <v>22259.338</v>
      </c>
      <c r="K27" s="20">
        <v>17975.319</v>
      </c>
      <c r="L27" s="20"/>
      <c r="M27" s="20"/>
      <c r="N27" s="20"/>
      <c r="P27" s="29"/>
      <c r="Q27" s="30"/>
      <c r="R27" s="30"/>
    </row>
    <row r="28" spans="2:18" x14ac:dyDescent="0.25">
      <c r="B28" s="32" t="s">
        <v>28</v>
      </c>
      <c r="C28" s="20">
        <v>118700.29000000002</v>
      </c>
      <c r="D28" s="20">
        <v>163141.48899999997</v>
      </c>
      <c r="E28" s="20">
        <v>84190.90399999998</v>
      </c>
      <c r="F28" s="20">
        <v>155218.766</v>
      </c>
      <c r="G28" s="20">
        <v>123418.023</v>
      </c>
      <c r="H28" s="20">
        <v>112777.44600000004</v>
      </c>
      <c r="I28" s="20">
        <v>101072.22499999998</v>
      </c>
      <c r="J28" s="20">
        <v>161365.80099999998</v>
      </c>
      <c r="K28" s="20">
        <v>213343.81499999997</v>
      </c>
      <c r="L28" s="20"/>
      <c r="M28" s="20"/>
      <c r="N28" s="20"/>
      <c r="P28" s="29"/>
      <c r="Q28" s="30"/>
      <c r="R28" s="30"/>
    </row>
    <row r="29" spans="2:18" x14ac:dyDescent="0.25">
      <c r="B29" s="1" t="s">
        <v>33</v>
      </c>
      <c r="C29" s="20">
        <v>-188477.18399999992</v>
      </c>
      <c r="D29" s="20">
        <v>-130157.519</v>
      </c>
      <c r="E29" s="20">
        <v>-34503.133000000002</v>
      </c>
      <c r="F29" s="20">
        <v>-102537.05899999998</v>
      </c>
      <c r="G29" s="20">
        <v>-188037.723</v>
      </c>
      <c r="H29" s="20">
        <v>-123308.91399999999</v>
      </c>
      <c r="I29" s="20">
        <v>-266122.48100000003</v>
      </c>
      <c r="J29" s="20">
        <v>-351526.3569999999</v>
      </c>
      <c r="K29" s="20">
        <v>-328633.837</v>
      </c>
      <c r="L29" s="20"/>
      <c r="M29" s="20"/>
      <c r="N29"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5" zoomScaleNormal="85" workbookViewId="0">
      <selection activeCell="Q33" sqref="Q33"/>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40">
        <v>10.082084929999588</v>
      </c>
      <c r="D3" s="40">
        <v>10.848154879999822</v>
      </c>
      <c r="E3" s="40">
        <v>10.451984909189756</v>
      </c>
      <c r="F3" s="40">
        <v>8.9941101099999994</v>
      </c>
      <c r="G3" s="40">
        <v>9.2292768765480009</v>
      </c>
      <c r="H3" s="40">
        <v>8.7245909279760188</v>
      </c>
      <c r="I3" s="40">
        <v>8.9883901488445392</v>
      </c>
      <c r="J3" s="40">
        <v>8.991766927246502</v>
      </c>
      <c r="K3" s="40">
        <v>8.8704874027444589</v>
      </c>
      <c r="L3" s="40"/>
      <c r="M3" s="40"/>
      <c r="N3" s="40"/>
    </row>
    <row r="4" spans="2:14" x14ac:dyDescent="0.25">
      <c r="B4" s="4" t="s">
        <v>8</v>
      </c>
      <c r="C4" s="40">
        <v>5.3843252100000001</v>
      </c>
      <c r="D4" s="40">
        <v>5.4367516499999979</v>
      </c>
      <c r="E4" s="40">
        <v>5.1424716589999999</v>
      </c>
      <c r="F4" s="40">
        <v>6.7134268199999996</v>
      </c>
      <c r="G4" s="40">
        <v>7.2887206600000001</v>
      </c>
      <c r="H4" s="40">
        <v>6.6420823400000009</v>
      </c>
      <c r="I4" s="40">
        <v>7.4984044879999994</v>
      </c>
      <c r="J4" s="40">
        <v>5.8713763600000011</v>
      </c>
      <c r="K4" s="40">
        <v>6.5607513699999993</v>
      </c>
      <c r="L4" s="40"/>
      <c r="M4" s="40"/>
      <c r="N4" s="40"/>
    </row>
    <row r="5" spans="2:14" x14ac:dyDescent="0.25">
      <c r="B5" s="4" t="s">
        <v>9</v>
      </c>
      <c r="C5" s="40">
        <v>5.7731674499999999</v>
      </c>
      <c r="D5" s="40">
        <v>6.7632928600000009</v>
      </c>
      <c r="E5" s="40">
        <v>6.4737298500000007</v>
      </c>
      <c r="F5" s="40">
        <v>7.1014421900000011</v>
      </c>
      <c r="G5" s="40">
        <v>6.6213241700000012</v>
      </c>
      <c r="H5" s="40">
        <v>5.4458812300000004</v>
      </c>
      <c r="I5" s="40">
        <v>5.0827165000000001</v>
      </c>
      <c r="J5" s="40">
        <v>5.6606427400000001</v>
      </c>
      <c r="K5" s="40">
        <v>5.8686497299999996</v>
      </c>
      <c r="L5" s="40"/>
      <c r="M5" s="40"/>
      <c r="N5" s="40"/>
    </row>
    <row r="6" spans="2:14" x14ac:dyDescent="0.25">
      <c r="B6" s="4" t="s">
        <v>10</v>
      </c>
      <c r="C6" s="40">
        <v>0.78711943000000006</v>
      </c>
      <c r="D6" s="40">
        <v>0.91970580000000002</v>
      </c>
      <c r="E6" s="40">
        <v>0.82597977</v>
      </c>
      <c r="F6" s="40">
        <v>1.15896295</v>
      </c>
      <c r="G6" s="40">
        <v>1.1452381</v>
      </c>
      <c r="H6" s="40">
        <v>1.0551749699999997</v>
      </c>
      <c r="I6" s="40">
        <v>1.3449438199999997</v>
      </c>
      <c r="J6" s="40">
        <v>0.83572457999999994</v>
      </c>
      <c r="K6" s="40">
        <v>1.5184249500000007</v>
      </c>
      <c r="L6" s="40"/>
      <c r="M6" s="40"/>
      <c r="N6" s="40"/>
    </row>
    <row r="7" spans="2:14" x14ac:dyDescent="0.25">
      <c r="B7" s="52" t="s">
        <v>11</v>
      </c>
      <c r="C7" s="40">
        <v>3.366050169999999</v>
      </c>
      <c r="D7" s="40">
        <v>3.6704132239652592</v>
      </c>
      <c r="E7" s="40">
        <v>3.2317605499999993</v>
      </c>
      <c r="F7" s="40">
        <v>3.0614282200000003</v>
      </c>
      <c r="G7" s="40">
        <v>3.574906768760107</v>
      </c>
      <c r="H7" s="40">
        <v>3.836453850000026</v>
      </c>
      <c r="I7" s="40">
        <v>5.0723545199999984</v>
      </c>
      <c r="J7" s="40">
        <v>3.4849282100000014</v>
      </c>
      <c r="K7" s="40">
        <v>3.8464555499999991</v>
      </c>
      <c r="L7" s="40"/>
      <c r="M7" s="40"/>
      <c r="N7" s="40"/>
    </row>
    <row r="8" spans="2:14" x14ac:dyDescent="0.25">
      <c r="B8" s="52" t="s">
        <v>12</v>
      </c>
      <c r="C8" s="40">
        <v>6.5154442003902018</v>
      </c>
      <c r="D8" s="40">
        <v>7.1206280020250006</v>
      </c>
      <c r="E8" s="40">
        <v>7.4069730000000016</v>
      </c>
      <c r="F8" s="40">
        <v>6.604705759999999</v>
      </c>
      <c r="G8" s="40">
        <v>6.7524150476666716</v>
      </c>
      <c r="H8" s="40">
        <v>6.1468331719097309</v>
      </c>
      <c r="I8" s="40">
        <v>7.0083610500000013</v>
      </c>
      <c r="J8" s="40">
        <v>6.6927903083870959</v>
      </c>
      <c r="K8" s="40">
        <v>7.6282096248888864</v>
      </c>
      <c r="L8" s="40"/>
      <c r="M8" s="40"/>
      <c r="N8" s="40"/>
    </row>
    <row r="9" spans="2:14" x14ac:dyDescent="0.25">
      <c r="B9" s="52" t="s">
        <v>13</v>
      </c>
      <c r="C9" s="40">
        <v>2.7400137846400008</v>
      </c>
      <c r="D9" s="40">
        <v>0.93408829412799987</v>
      </c>
      <c r="E9" s="40">
        <v>3.7703722351393245</v>
      </c>
      <c r="F9" s="40">
        <v>0.84203858372833162</v>
      </c>
      <c r="G9" s="40">
        <v>0.39124366412799993</v>
      </c>
      <c r="H9" s="40">
        <v>1.5844116941400002</v>
      </c>
      <c r="I9" s="40">
        <v>13.232097964127998</v>
      </c>
      <c r="J9" s="40">
        <v>13.300863344640002</v>
      </c>
      <c r="K9" s="40">
        <v>7.7592044191279967</v>
      </c>
      <c r="L9" s="40"/>
      <c r="M9" s="40"/>
      <c r="N9" s="40"/>
    </row>
    <row r="10" spans="2:14" x14ac:dyDescent="0.25">
      <c r="B10" s="52" t="s">
        <v>14</v>
      </c>
      <c r="C10" s="40">
        <v>0.79709770691244231</v>
      </c>
      <c r="D10" s="40">
        <v>0.71385446570400912</v>
      </c>
      <c r="E10" s="40">
        <v>0.7192806959206951</v>
      </c>
      <c r="F10" s="40">
        <v>0.77428213057815798</v>
      </c>
      <c r="G10" s="40">
        <v>0.80238637261455503</v>
      </c>
      <c r="H10" s="40">
        <v>0.78076858940644112</v>
      </c>
      <c r="I10" s="40">
        <v>0.91045667389232121</v>
      </c>
      <c r="J10" s="40">
        <v>0.76618621917075358</v>
      </c>
      <c r="K10" s="40">
        <v>0.81834482603306502</v>
      </c>
      <c r="L10" s="40"/>
      <c r="M10" s="40"/>
      <c r="N10" s="40"/>
    </row>
    <row r="11" spans="2:14" x14ac:dyDescent="0.25">
      <c r="B11" s="4" t="s">
        <v>15</v>
      </c>
      <c r="C11" s="40">
        <v>8.7712000000000022E-4</v>
      </c>
      <c r="D11" s="40">
        <v>5.5617999999999998E-4</v>
      </c>
      <c r="E11" s="40">
        <v>1.5166000000000002E-4</v>
      </c>
      <c r="F11" s="40">
        <v>1.3923999999999997E-4</v>
      </c>
      <c r="G11" s="40">
        <v>7.7320000000000025E-5</v>
      </c>
      <c r="H11" s="40">
        <v>9.815E-5</v>
      </c>
      <c r="I11" s="40">
        <v>9.815E-5</v>
      </c>
      <c r="J11" s="40">
        <v>0</v>
      </c>
      <c r="K11" s="40">
        <v>0</v>
      </c>
      <c r="L11" s="40"/>
      <c r="M11" s="40"/>
      <c r="N11" s="40"/>
    </row>
    <row r="12" spans="2:14" x14ac:dyDescent="0.25">
      <c r="B12" s="4" t="s">
        <v>16</v>
      </c>
      <c r="C12" s="40">
        <v>0.10686591272727269</v>
      </c>
      <c r="D12" s="40">
        <v>0.11042810981818178</v>
      </c>
      <c r="E12" s="40">
        <v>0.10686591272727269</v>
      </c>
      <c r="F12" s="40">
        <v>0.11042810981818178</v>
      </c>
      <c r="G12" s="40">
        <v>0.11042810981818178</v>
      </c>
      <c r="H12" s="40">
        <v>0.10686591272727269</v>
      </c>
      <c r="I12" s="40">
        <v>0.11042810981818178</v>
      </c>
      <c r="J12" s="40">
        <v>0.10686591272727269</v>
      </c>
      <c r="K12" s="40">
        <v>0.11042810981818178</v>
      </c>
      <c r="L12" s="40"/>
      <c r="M12" s="40"/>
      <c r="N12" s="40"/>
    </row>
    <row r="13" spans="2:14" x14ac:dyDescent="0.25">
      <c r="C13" s="29"/>
      <c r="D13" s="29"/>
      <c r="E13" s="29"/>
      <c r="F13" s="29"/>
      <c r="G13" s="29"/>
      <c r="H13" s="29"/>
      <c r="I13" s="29"/>
      <c r="J13" s="29"/>
      <c r="K13" s="29"/>
      <c r="L13" s="29"/>
      <c r="M13" s="29"/>
      <c r="N13" s="29"/>
    </row>
    <row r="14" spans="2:14" x14ac:dyDescent="0.25">
      <c r="C14" s="29"/>
      <c r="D14" s="29"/>
      <c r="E14" s="29"/>
      <c r="F14" s="29"/>
      <c r="G14" s="29"/>
      <c r="H14" s="29"/>
      <c r="I14" s="29"/>
      <c r="J14" s="29"/>
      <c r="K14" s="29"/>
      <c r="L14" s="29"/>
      <c r="M14" s="29"/>
      <c r="N14" s="29"/>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40">
        <v>7.3258359000000013</v>
      </c>
      <c r="D16" s="40">
        <v>8.3729461100000027</v>
      </c>
      <c r="E16" s="40">
        <v>8.1744257100000013</v>
      </c>
      <c r="F16" s="40">
        <v>7.929518279999999</v>
      </c>
      <c r="G16" s="40">
        <v>7.9341067500000015</v>
      </c>
      <c r="H16" s="40">
        <v>7.3468645500000012</v>
      </c>
      <c r="I16" s="40">
        <v>7.8762008100000012</v>
      </c>
      <c r="J16" s="40">
        <v>8.0955350483870969</v>
      </c>
      <c r="K16" s="40">
        <v>9.2784690199999993</v>
      </c>
      <c r="L16" s="40"/>
      <c r="M16" s="40"/>
      <c r="N16" s="40"/>
    </row>
    <row r="17" spans="2:14" x14ac:dyDescent="0.25">
      <c r="B17" s="1" t="s">
        <v>18</v>
      </c>
      <c r="C17" s="40">
        <v>13.672541511942237</v>
      </c>
      <c r="D17" s="40">
        <v>12.12712508582209</v>
      </c>
      <c r="E17" s="40">
        <v>14.442339080249775</v>
      </c>
      <c r="F17" s="40">
        <v>14.128844554306488</v>
      </c>
      <c r="G17" s="40">
        <v>14.919893619717332</v>
      </c>
      <c r="H17" s="40">
        <v>15.211528528256991</v>
      </c>
      <c r="I17" s="40">
        <v>29.949606736864858</v>
      </c>
      <c r="J17" s="40">
        <v>25.669546342671183</v>
      </c>
      <c r="K17" s="40">
        <v>21.604861862794408</v>
      </c>
      <c r="L17" s="40"/>
      <c r="M17" s="40"/>
      <c r="N17" s="40"/>
    </row>
    <row r="18" spans="2:14" x14ac:dyDescent="0.25">
      <c r="B18" s="1" t="s">
        <v>20</v>
      </c>
      <c r="C18" s="40">
        <v>14.44692547</v>
      </c>
      <c r="D18" s="40">
        <v>15.756021430000004</v>
      </c>
      <c r="E18" s="40">
        <v>15.102371118999997</v>
      </c>
      <c r="F18" s="40">
        <v>13.057911600000001</v>
      </c>
      <c r="G18" s="40">
        <v>12.693068850000001</v>
      </c>
      <c r="H18" s="40">
        <v>11.932028729999999</v>
      </c>
      <c r="I18" s="40">
        <v>11.932789307999998</v>
      </c>
      <c r="J18" s="40">
        <v>12.06327029</v>
      </c>
      <c r="K18" s="40">
        <v>12.093486719999998</v>
      </c>
      <c r="L18" s="40"/>
      <c r="M18" s="40"/>
      <c r="N18" s="40"/>
    </row>
    <row r="19" spans="2:14" x14ac:dyDescent="0.25">
      <c r="B19" s="1" t="s">
        <v>19</v>
      </c>
      <c r="C19" s="40">
        <v>0.10774303272727269</v>
      </c>
      <c r="D19" s="40">
        <v>0.11098428981818179</v>
      </c>
      <c r="E19" s="40">
        <v>0.10701757272727269</v>
      </c>
      <c r="F19" s="40">
        <v>0.11056734981818178</v>
      </c>
      <c r="G19" s="40">
        <v>0.11050542981818177</v>
      </c>
      <c r="H19" s="40">
        <v>0.1069640627272727</v>
      </c>
      <c r="I19" s="40">
        <v>0.11052625981818179</v>
      </c>
      <c r="J19" s="40">
        <v>0.10686591272727269</v>
      </c>
      <c r="K19" s="40">
        <v>0.11042810981818178</v>
      </c>
      <c r="L19" s="40"/>
      <c r="M19" s="40"/>
      <c r="N19" s="40"/>
    </row>
    <row r="22" spans="2:14" x14ac:dyDescent="0.25">
      <c r="C22" s="69"/>
    </row>
    <row r="25" spans="2:14" x14ac:dyDescent="0.25"/>
    <row r="41" spans="2:2" x14ac:dyDescent="0.25">
      <c r="B41" s="44" t="s">
        <v>172</v>
      </c>
    </row>
    <row r="42" spans="2:2" x14ac:dyDescent="0.25">
      <c r="B42" t="str">
        <f>"Ancillary Services Cost - "&amp;TEXT(Main!E1,"mmm yyyy")</f>
        <v>Ancillary Services Cost - Dec 2018</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38"/>
  <sheetViews>
    <sheetView zoomScaleNormal="100" workbookViewId="0">
      <selection activeCell="P6" sqref="P6"/>
    </sheetView>
  </sheetViews>
  <sheetFormatPr defaultRowHeight="15" x14ac:dyDescent="0.25"/>
  <cols>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x14ac:dyDescent="0.25">
      <c r="B2" s="2" t="s">
        <v>127</v>
      </c>
      <c r="C2" s="3">
        <v>43191</v>
      </c>
      <c r="D2" s="3">
        <v>43221</v>
      </c>
      <c r="E2" s="3">
        <v>43252</v>
      </c>
      <c r="F2" s="3">
        <v>43282</v>
      </c>
      <c r="G2" s="3">
        <v>43313</v>
      </c>
      <c r="H2" s="3">
        <v>43344</v>
      </c>
      <c r="I2" s="3">
        <v>43374</v>
      </c>
      <c r="J2" s="3">
        <v>43405</v>
      </c>
      <c r="K2" s="3">
        <v>43435</v>
      </c>
      <c r="L2" s="3">
        <v>43466</v>
      </c>
      <c r="M2" s="3">
        <v>43497</v>
      </c>
      <c r="N2" s="3">
        <v>43525</v>
      </c>
      <c r="P2" t="s">
        <v>179</v>
      </c>
    </row>
    <row r="3" spans="2:16" x14ac:dyDescent="0.25">
      <c r="B3" s="4" t="s">
        <v>129</v>
      </c>
      <c r="C3" s="53">
        <v>22190</v>
      </c>
      <c r="D3" s="54">
        <v>73582.5</v>
      </c>
      <c r="E3" s="54">
        <v>139079.5</v>
      </c>
      <c r="F3" s="54">
        <v>119046.5</v>
      </c>
      <c r="G3" s="54">
        <v>126069</v>
      </c>
      <c r="H3" s="54">
        <v>176040.5</v>
      </c>
      <c r="I3" s="54">
        <v>215568</v>
      </c>
      <c r="J3" s="54">
        <v>277397</v>
      </c>
      <c r="K3" s="54">
        <v>219661</v>
      </c>
      <c r="L3" s="54"/>
      <c r="M3" s="54"/>
      <c r="N3" s="54"/>
      <c r="P3" s="49">
        <v>419483.9</v>
      </c>
    </row>
    <row r="4" spans="2:16" x14ac:dyDescent="0.25">
      <c r="B4" s="4" t="s">
        <v>130</v>
      </c>
      <c r="C4" s="53">
        <v>116182</v>
      </c>
      <c r="D4" s="54">
        <v>281479.5</v>
      </c>
      <c r="E4" s="54">
        <v>231333.4</v>
      </c>
      <c r="F4" s="54">
        <v>309497</v>
      </c>
      <c r="G4" s="54">
        <v>306662.2</v>
      </c>
      <c r="H4" s="54">
        <v>324343.59999999998</v>
      </c>
      <c r="I4" s="54">
        <v>287177</v>
      </c>
      <c r="J4" s="54">
        <v>207470.26</v>
      </c>
      <c r="K4" s="54">
        <v>199822.9</v>
      </c>
      <c r="L4" s="54"/>
      <c r="M4" s="54"/>
      <c r="N4" s="54"/>
      <c r="P4" s="13"/>
    </row>
    <row r="5" spans="2:16" x14ac:dyDescent="0.25">
      <c r="B5" s="4" t="s">
        <v>138</v>
      </c>
      <c r="C5" s="54">
        <f>SUM(C3:C4)</f>
        <v>138372</v>
      </c>
      <c r="D5" s="54">
        <f>SUM(D3:D4)</f>
        <v>355062</v>
      </c>
      <c r="E5" s="54">
        <f>SUM(E3:E4)</f>
        <v>370412.9</v>
      </c>
      <c r="F5" s="54">
        <f>SUM(F3:F4)</f>
        <v>428543.5</v>
      </c>
      <c r="G5" s="54">
        <f>SUM(G3:G4)</f>
        <v>432731.2</v>
      </c>
      <c r="H5" s="54">
        <f t="shared" ref="H5:K5" si="0">SUM(H3:H4)</f>
        <v>500384.1</v>
      </c>
      <c r="I5" s="54">
        <f t="shared" si="0"/>
        <v>502745</v>
      </c>
      <c r="J5" s="54">
        <f t="shared" si="0"/>
        <v>484867.26</v>
      </c>
      <c r="K5" s="54">
        <f t="shared" si="0"/>
        <v>419483.9</v>
      </c>
      <c r="L5" s="54"/>
      <c r="M5" s="54"/>
      <c r="N5" s="54"/>
    </row>
    <row r="6" spans="2:16" x14ac:dyDescent="0.25">
      <c r="B6" s="33"/>
      <c r="C6" s="34"/>
      <c r="D6" s="34"/>
      <c r="E6" s="34"/>
      <c r="F6" s="34"/>
      <c r="G6" s="34"/>
      <c r="H6" s="34"/>
      <c r="I6" s="34"/>
      <c r="J6" s="34"/>
      <c r="K6" s="34"/>
      <c r="L6" s="34"/>
      <c r="M6" s="34"/>
      <c r="N6" s="34"/>
    </row>
    <row r="7" spans="2:16" x14ac:dyDescent="0.25">
      <c r="C7" s="28"/>
    </row>
    <row r="8" spans="2:16" x14ac:dyDescent="0.25">
      <c r="B8" s="2" t="s">
        <v>128</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140</v>
      </c>
      <c r="C9" s="11">
        <f>0.237922+0.0651909</f>
        <v>0.30311290000000002</v>
      </c>
      <c r="D9" s="12">
        <f>1.28180166+0.4176639</f>
        <v>1.6994655599999999</v>
      </c>
      <c r="E9" s="12">
        <v>3.281732232</v>
      </c>
      <c r="F9" s="12">
        <v>2.4576692499999999</v>
      </c>
      <c r="G9" s="12">
        <v>2.1458672569999999</v>
      </c>
      <c r="H9" s="12">
        <v>1.2234046654086099</v>
      </c>
      <c r="I9" s="12">
        <v>1.810448243677</v>
      </c>
      <c r="J9" s="12">
        <v>8.4341179999999998</v>
      </c>
      <c r="K9" s="12">
        <v>3.0208487003897999</v>
      </c>
      <c r="L9" s="12"/>
      <c r="M9" s="12"/>
      <c r="N9" s="12"/>
    </row>
    <row r="10" spans="2:16" x14ac:dyDescent="0.25">
      <c r="B10" s="4" t="s">
        <v>141</v>
      </c>
      <c r="C10" s="11">
        <v>3.9408755688000001</v>
      </c>
      <c r="D10" s="12">
        <v>10.9971745</v>
      </c>
      <c r="E10" s="12">
        <v>13.11942185</v>
      </c>
      <c r="F10" s="12">
        <v>14.199445320000001</v>
      </c>
      <c r="G10" s="12">
        <v>13.846514446</v>
      </c>
      <c r="H10" s="12">
        <v>19.302235929416</v>
      </c>
      <c r="I10" s="12">
        <v>16.434827500053501</v>
      </c>
      <c r="J10" s="12">
        <v>11.428845000000001</v>
      </c>
      <c r="K10" s="12">
        <v>11.342236687182801</v>
      </c>
      <c r="L10" s="12"/>
      <c r="M10" s="12"/>
      <c r="N10" s="12"/>
    </row>
    <row r="32" spans="2:2" x14ac:dyDescent="0.25">
      <c r="B32" t="s">
        <v>153</v>
      </c>
    </row>
    <row r="33" spans="2:10" ht="90" x14ac:dyDescent="0.25">
      <c r="B33" s="38" t="s">
        <v>154</v>
      </c>
      <c r="J33" s="38"/>
    </row>
    <row r="37" spans="2:10" x14ac:dyDescent="0.25">
      <c r="B37" t="s">
        <v>163</v>
      </c>
    </row>
    <row r="38" spans="2:10" ht="120" x14ac:dyDescent="0.25">
      <c r="B38" s="38" t="s">
        <v>162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topLeftCell="H1" zoomScale="85" zoomScaleNormal="85" workbookViewId="0">
      <selection activeCell="M35" sqref="M35"/>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75</v>
      </c>
      <c r="C3" s="53">
        <v>4.4042297199995897</v>
      </c>
      <c r="D3" s="53">
        <v>4.5059536599998227</v>
      </c>
      <c r="E3" s="53">
        <v>4.6833553391897533</v>
      </c>
      <c r="F3" s="54">
        <v>5.4015874999999998</v>
      </c>
      <c r="G3" s="54">
        <v>5.785020836548</v>
      </c>
      <c r="H3" s="54">
        <v>5.5076544079760197</v>
      </c>
      <c r="I3" s="54">
        <v>5.865991108844538</v>
      </c>
      <c r="J3" s="54">
        <v>5.0599623672465039</v>
      </c>
      <c r="K3" s="54">
        <v>5.1540168427444577</v>
      </c>
      <c r="L3" s="54"/>
      <c r="M3" s="54"/>
      <c r="N3" s="54"/>
      <c r="O3">
        <v>0</v>
      </c>
    </row>
    <row r="4" spans="2:15" x14ac:dyDescent="0.25">
      <c r="B4" s="4" t="s">
        <v>76</v>
      </c>
      <c r="C4" s="53">
        <v>3.8646811899999998</v>
      </c>
      <c r="D4" s="53">
        <v>4.5023688400000008</v>
      </c>
      <c r="E4" s="53">
        <v>4.2503607900000002</v>
      </c>
      <c r="F4" s="54">
        <v>4.5548541</v>
      </c>
      <c r="G4" s="54">
        <v>4.1212151500000003</v>
      </c>
      <c r="H4" s="54">
        <v>3.4428373200000006</v>
      </c>
      <c r="I4" s="54">
        <v>2.9782405600000001</v>
      </c>
      <c r="J4" s="54">
        <v>3.0308739499999993</v>
      </c>
      <c r="K4" s="54">
        <v>2.9825874399999992</v>
      </c>
      <c r="L4" s="54"/>
      <c r="M4" s="54"/>
      <c r="N4" s="54"/>
    </row>
    <row r="5" spans="2:15" x14ac:dyDescent="0.25">
      <c r="B5" s="4" t="s">
        <v>77</v>
      </c>
      <c r="C5" s="53">
        <v>0.83989016999999966</v>
      </c>
      <c r="D5" s="53">
        <v>0.92044844999999997</v>
      </c>
      <c r="E5" s="53">
        <v>0.54649421899999984</v>
      </c>
      <c r="F5" s="54">
        <v>0.63439844999999973</v>
      </c>
      <c r="G5" s="54">
        <v>0.77291741999999952</v>
      </c>
      <c r="H5" s="54">
        <v>1.2587527000000001</v>
      </c>
      <c r="I5" s="54">
        <v>1.3488670379999992</v>
      </c>
      <c r="J5" s="54">
        <v>0.7960870299999997</v>
      </c>
      <c r="K5" s="54">
        <v>1.0624975800000003</v>
      </c>
      <c r="L5" s="54"/>
      <c r="M5" s="54"/>
      <c r="N5" s="54"/>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78</v>
      </c>
      <c r="C9" s="31">
        <v>9.1088010799995889</v>
      </c>
      <c r="D9" s="31">
        <v>9.9605637899998225</v>
      </c>
      <c r="E9" s="31">
        <v>9.5191973181897538</v>
      </c>
      <c r="F9" s="31">
        <v>10.705779389999998</v>
      </c>
      <c r="G9" s="31">
        <v>10.718213926548001</v>
      </c>
      <c r="H9" s="31">
        <v>10.237681347976022</v>
      </c>
      <c r="I9" s="31">
        <v>10.219007486844538</v>
      </c>
      <c r="J9" s="31">
        <v>8.886923347246503</v>
      </c>
      <c r="K9" s="31">
        <v>9.1991018627444578</v>
      </c>
      <c r="L9" s="31"/>
      <c r="M9" s="31"/>
      <c r="N9" s="31"/>
    </row>
    <row r="10" spans="2:15" x14ac:dyDescent="0.25">
      <c r="B10" s="4" t="s">
        <v>79</v>
      </c>
      <c r="C10" s="31">
        <v>25.539404095030203</v>
      </c>
      <c r="D10" s="31">
        <v>25.732470920118274</v>
      </c>
      <c r="E10" s="31">
        <v>27.784074655139325</v>
      </c>
      <c r="F10" s="31">
        <v>23.121510243728</v>
      </c>
      <c r="G10" s="31">
        <v>24.28491136055478</v>
      </c>
      <c r="H10" s="31">
        <v>23.187721836049747</v>
      </c>
      <c r="I10" s="31">
        <v>38.008261004128002</v>
      </c>
      <c r="J10" s="31">
        <v>35.951169123027086</v>
      </c>
      <c r="K10" s="31">
        <v>32.853081184016879</v>
      </c>
      <c r="L10" s="31"/>
      <c r="M10" s="31"/>
      <c r="N10" s="31"/>
    </row>
    <row r="11" spans="2:15" x14ac:dyDescent="0.25">
      <c r="B11" s="4" t="s">
        <v>143</v>
      </c>
      <c r="C11" s="31">
        <v>0.79709770691244231</v>
      </c>
      <c r="D11" s="31">
        <v>0.71385446570400912</v>
      </c>
      <c r="E11" s="31">
        <v>0.7192806959206951</v>
      </c>
      <c r="F11" s="31">
        <v>0.77428213057815798</v>
      </c>
      <c r="G11" s="31">
        <v>0.80238637261455503</v>
      </c>
      <c r="H11" s="31">
        <v>0.78076858940644112</v>
      </c>
      <c r="I11" s="31">
        <v>0.91045667389232121</v>
      </c>
      <c r="J11" s="31">
        <v>0.76618621917075358</v>
      </c>
      <c r="K11" s="31">
        <v>0.81834482603306502</v>
      </c>
      <c r="L11" s="31"/>
      <c r="M11" s="31"/>
      <c r="N11" s="31"/>
    </row>
    <row r="12" spans="2:15" x14ac:dyDescent="0.25">
      <c r="B12" s="4" t="s">
        <v>74</v>
      </c>
      <c r="C12" s="31">
        <v>0.10774303272727268</v>
      </c>
      <c r="D12" s="31">
        <v>0.11098428981818177</v>
      </c>
      <c r="E12" s="31">
        <v>0.10701757272727268</v>
      </c>
      <c r="F12" s="31">
        <v>0.11056734981818177</v>
      </c>
      <c r="G12" s="31">
        <v>0.11050542981818177</v>
      </c>
      <c r="H12" s="31">
        <v>0.10696406272727269</v>
      </c>
      <c r="I12" s="31">
        <v>0.11052625981818177</v>
      </c>
      <c r="J12" s="31">
        <v>0.10686591272727268</v>
      </c>
      <c r="K12" s="31">
        <v>0.11042810981818177</v>
      </c>
      <c r="L12" s="31"/>
      <c r="M12" s="31"/>
      <c r="N12" s="31"/>
    </row>
    <row r="21" spans="11:11" x14ac:dyDescent="0.25">
      <c r="K21" s="69"/>
    </row>
    <row r="33" spans="2:2" x14ac:dyDescent="0.25">
      <c r="B33" t="s">
        <v>172</v>
      </c>
    </row>
    <row r="34" spans="2:2" x14ac:dyDescent="0.25">
      <c r="B34" t="str">
        <f>"AS Costs By Provider Type - "&amp;TEXT(Main!E1,"mmm yyyy")</f>
        <v>AS Costs By Provider Type - Dec 2018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topLeftCell="J1" zoomScale="70" zoomScaleNormal="70" workbookViewId="0">
      <selection activeCell="G9" sqref="G9"/>
    </sheetView>
  </sheetViews>
  <sheetFormatPr defaultRowHeight="15" x14ac:dyDescent="0.25"/>
  <cols>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40">
        <v>0</v>
      </c>
      <c r="D3" s="40">
        <v>-4.7742323000000003E-2</v>
      </c>
      <c r="E3" s="40">
        <v>-6.2446244000000005E-2</v>
      </c>
      <c r="F3" s="40">
        <v>-5.9283338000000005E-2</v>
      </c>
      <c r="G3" s="40">
        <v>-3.1695551999999995E-2</v>
      </c>
      <c r="H3" s="40">
        <v>8.4057459000000001E-2</v>
      </c>
      <c r="I3" s="40">
        <v>0.59301750799999997</v>
      </c>
      <c r="J3" s="40">
        <v>0.31120034799999996</v>
      </c>
      <c r="K3" s="40">
        <v>7.9756268000000005E-2</v>
      </c>
      <c r="L3" s="40"/>
      <c r="M3" s="40"/>
      <c r="N3" s="40"/>
    </row>
    <row r="4" spans="2:14" x14ac:dyDescent="0.25">
      <c r="B4" s="1" t="s">
        <v>23</v>
      </c>
      <c r="C4" s="40">
        <v>0</v>
      </c>
      <c r="D4" s="40">
        <v>0</v>
      </c>
      <c r="E4" s="40">
        <v>0</v>
      </c>
      <c r="F4" s="40">
        <v>0</v>
      </c>
      <c r="G4" s="40">
        <v>0</v>
      </c>
      <c r="H4" s="40">
        <v>0</v>
      </c>
      <c r="I4" s="40">
        <v>0</v>
      </c>
      <c r="J4" s="40">
        <v>0</v>
      </c>
      <c r="K4" s="40">
        <v>-1.2437372516500001E-3</v>
      </c>
      <c r="L4" s="40"/>
      <c r="M4" s="40"/>
      <c r="N4" s="40"/>
    </row>
    <row r="5" spans="2:14" x14ac:dyDescent="0.25">
      <c r="B5" s="1" t="s">
        <v>24</v>
      </c>
      <c r="C5" s="40">
        <v>0</v>
      </c>
      <c r="D5" s="40">
        <v>0</v>
      </c>
      <c r="E5" s="40">
        <v>0</v>
      </c>
      <c r="F5" s="40">
        <v>0</v>
      </c>
      <c r="G5" s="40">
        <v>0</v>
      </c>
      <c r="H5" s="40">
        <v>0</v>
      </c>
      <c r="I5" s="40">
        <v>0</v>
      </c>
      <c r="J5" s="40">
        <v>0</v>
      </c>
      <c r="K5" s="40">
        <v>0</v>
      </c>
      <c r="L5" s="40"/>
      <c r="M5" s="40"/>
      <c r="N5" s="40"/>
    </row>
    <row r="6" spans="2:14" x14ac:dyDescent="0.25">
      <c r="B6" s="1" t="s">
        <v>34</v>
      </c>
      <c r="C6" s="40">
        <v>0</v>
      </c>
      <c r="D6" s="40">
        <v>0</v>
      </c>
      <c r="E6" s="40">
        <v>8.8663725995000002E-4</v>
      </c>
      <c r="F6" s="40">
        <v>4.4665580622500001E-3</v>
      </c>
      <c r="G6" s="40">
        <v>0</v>
      </c>
      <c r="H6" s="40">
        <v>2.8450799999999998E-3</v>
      </c>
      <c r="I6" s="40">
        <v>0</v>
      </c>
      <c r="J6" s="40">
        <v>0</v>
      </c>
      <c r="K6" s="40">
        <v>6.023664277399999E-4</v>
      </c>
      <c r="L6" s="40"/>
      <c r="M6" s="40"/>
      <c r="N6" s="40"/>
    </row>
    <row r="7" spans="2:14" x14ac:dyDescent="0.25">
      <c r="B7" s="1" t="s">
        <v>26</v>
      </c>
      <c r="C7" s="40">
        <v>0</v>
      </c>
      <c r="D7" s="40">
        <v>0</v>
      </c>
      <c r="E7" s="40">
        <v>0</v>
      </c>
      <c r="F7" s="40">
        <v>0</v>
      </c>
      <c r="G7" s="40">
        <v>0</v>
      </c>
      <c r="H7" s="40">
        <v>1.5730533843700001E-3</v>
      </c>
      <c r="I7" s="40">
        <v>3.8075162217030001E-2</v>
      </c>
      <c r="J7" s="40">
        <v>0</v>
      </c>
      <c r="K7" s="40">
        <v>1.37594889208E-3</v>
      </c>
      <c r="L7" s="40"/>
      <c r="M7" s="40"/>
      <c r="N7" s="40"/>
    </row>
    <row r="8" spans="2:14" x14ac:dyDescent="0.25">
      <c r="B8" s="1" t="s">
        <v>27</v>
      </c>
      <c r="C8" s="40">
        <v>0</v>
      </c>
      <c r="D8" s="40">
        <v>-0.10187188744483</v>
      </c>
      <c r="E8" s="40">
        <v>-0.24659000149506999</v>
      </c>
      <c r="F8" s="40">
        <v>-7.7968851847920004E-2</v>
      </c>
      <c r="G8" s="40">
        <v>-0.21245181898009999</v>
      </c>
      <c r="H8" s="40">
        <v>-1.8733647485829997E-2</v>
      </c>
      <c r="I8" s="40">
        <v>-6.4135937538640012E-2</v>
      </c>
      <c r="J8" s="40">
        <v>-0.10472240301543</v>
      </c>
      <c r="K8" s="40">
        <v>9.2317805811200013E-3</v>
      </c>
      <c r="L8" s="40"/>
      <c r="M8" s="40"/>
      <c r="N8" s="40"/>
    </row>
    <row r="9" spans="2:14" x14ac:dyDescent="0.25">
      <c r="B9" s="1" t="s">
        <v>25</v>
      </c>
      <c r="C9" s="40">
        <v>0</v>
      </c>
      <c r="D9" s="40">
        <v>0</v>
      </c>
      <c r="E9" s="40">
        <v>0</v>
      </c>
      <c r="F9" s="40">
        <v>0</v>
      </c>
      <c r="G9" s="40">
        <v>0</v>
      </c>
      <c r="H9" s="40">
        <v>0</v>
      </c>
      <c r="I9" s="40">
        <v>0</v>
      </c>
      <c r="J9" s="40">
        <v>0</v>
      </c>
      <c r="K9" s="40">
        <v>0</v>
      </c>
      <c r="L9" s="40"/>
      <c r="M9" s="40"/>
      <c r="N9" s="40"/>
    </row>
    <row r="10" spans="2:14" x14ac:dyDescent="0.25">
      <c r="B10" s="1" t="s">
        <v>21</v>
      </c>
      <c r="C10" s="40">
        <v>0.79709770691244231</v>
      </c>
      <c r="D10" s="40">
        <v>0.71385446570400912</v>
      </c>
      <c r="E10" s="40">
        <v>0.7192806959206951</v>
      </c>
      <c r="F10" s="40">
        <v>0.77428213057815798</v>
      </c>
      <c r="G10" s="40">
        <v>0.80238637261455503</v>
      </c>
      <c r="H10" s="40">
        <v>0.78076858940644112</v>
      </c>
      <c r="I10" s="40">
        <v>0.91045667389232121</v>
      </c>
      <c r="J10" s="40">
        <v>0.76618621917075358</v>
      </c>
      <c r="K10" s="40">
        <v>0.81834482603306502</v>
      </c>
      <c r="L10" s="40"/>
      <c r="M10" s="40"/>
      <c r="N10" s="40"/>
    </row>
    <row r="11" spans="2:14" x14ac:dyDescent="0.25">
      <c r="C11" s="40">
        <f>SUM(C3:C10)</f>
        <v>0.79709770691244231</v>
      </c>
      <c r="D11" s="40">
        <f t="shared" ref="D11:N11" si="1">SUM(D3:D10)</f>
        <v>0.56424025525917909</v>
      </c>
      <c r="E11" s="40">
        <f t="shared" si="1"/>
        <v>0.4111310876855751</v>
      </c>
      <c r="F11" s="40">
        <f t="shared" si="1"/>
        <v>0.64149649879248793</v>
      </c>
      <c r="G11" s="40">
        <f t="shared" si="1"/>
        <v>0.55823900163445506</v>
      </c>
      <c r="H11" s="40">
        <f t="shared" si="1"/>
        <v>0.85051053430498114</v>
      </c>
      <c r="I11" s="40">
        <f t="shared" si="1"/>
        <v>1.4774134065707112</v>
      </c>
      <c r="J11" s="40">
        <f t="shared" si="1"/>
        <v>0.97266416415532353</v>
      </c>
      <c r="K11" s="40">
        <f t="shared" si="1"/>
        <v>0.908067452682355</v>
      </c>
      <c r="L11" s="40">
        <f t="shared" si="1"/>
        <v>0</v>
      </c>
      <c r="M11" s="40">
        <f t="shared" si="1"/>
        <v>0</v>
      </c>
      <c r="N11" s="40">
        <f t="shared" si="1"/>
        <v>0</v>
      </c>
    </row>
    <row r="12" spans="2:14" x14ac:dyDescent="0.25">
      <c r="B12" t="s">
        <v>179</v>
      </c>
    </row>
    <row r="13" spans="2:14" x14ac:dyDescent="0.25">
      <c r="B13" s="47">
        <f>HLOOKUP(Main!E2,SO2SO!$C$2:$N$11,10,FALSE)</f>
        <v>0.908067452682355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J20" sqref="J20"/>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35</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65</v>
      </c>
      <c r="C3" s="40">
        <v>-5.6785957729999996</v>
      </c>
      <c r="D3" s="40">
        <v>-6.7606795479999997</v>
      </c>
      <c r="E3" s="40">
        <v>-2.8102212680000007</v>
      </c>
      <c r="F3" s="40">
        <v>-1.1107513009999979</v>
      </c>
      <c r="G3" s="40">
        <v>-3.902354275</v>
      </c>
      <c r="H3" s="40">
        <v>-0.66875925500000044</v>
      </c>
      <c r="I3" s="40">
        <v>-4.4596334000000071E-2</v>
      </c>
      <c r="J3" s="40">
        <v>2.4801977669999986</v>
      </c>
      <c r="K3" s="40">
        <v>-2.3268953749999999</v>
      </c>
      <c r="L3" s="40"/>
      <c r="M3" s="40"/>
      <c r="N3" s="40"/>
    </row>
    <row r="6" spans="2:14" x14ac:dyDescent="0.25">
      <c r="B6" s="2" t="s">
        <v>127</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65</v>
      </c>
      <c r="C7" s="15">
        <v>-234870.38700000002</v>
      </c>
      <c r="D7" s="15">
        <v>-215243.538</v>
      </c>
      <c r="E7" s="15">
        <v>-117411.79599999999</v>
      </c>
      <c r="F7" s="15">
        <v>-96007.772999999986</v>
      </c>
      <c r="G7" s="15">
        <v>-150869.867</v>
      </c>
      <c r="H7" s="15">
        <v>-105024.45900000002</v>
      </c>
      <c r="I7" s="15">
        <v>-99560.491999999998</v>
      </c>
      <c r="J7" s="15">
        <v>-65426.647000000004</v>
      </c>
      <c r="K7" s="15">
        <v>-138263.42500000002</v>
      </c>
      <c r="L7" s="15"/>
      <c r="M7" s="15"/>
      <c r="N7" s="15"/>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Cristian Ebau</cp:lastModifiedBy>
  <dcterms:created xsi:type="dcterms:W3CDTF">2018-05-15T13:35:38Z</dcterms:created>
  <dcterms:modified xsi:type="dcterms:W3CDTF">2019-02-07T10:19:33Z</dcterms:modified>
</cp:coreProperties>
</file>