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style5.xml" ContentType="application/vnd.ms-office.chartstyle+xml"/>
  <Override PartName="/xl/charts/colors5.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style6.xml" ContentType="application/vnd.ms-office.chartstyle+xml"/>
  <Override PartName="/xl/charts/colors6.xml" ContentType="application/vnd.ms-office.chartcolorstyle+xml"/>
  <Override PartName="/xl/charts/chart2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27.xml" ContentType="application/vnd.openxmlformats-officedocument.drawingml.chart+xml"/>
  <Override PartName="/xl/charts/style8.xml" ContentType="application/vnd.ms-office.chartstyle+xml"/>
  <Override PartName="/xl/charts/colors8.xml" ContentType="application/vnd.ms-office.chartcolorstyle+xml"/>
  <Override PartName="/xl/charts/chart2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29.xml" ContentType="application/vnd.openxmlformats-officedocument.drawingml.chart+xml"/>
  <Override PartName="/xl/charts/style10.xml" ContentType="application/vnd.ms-office.chartstyle+xml"/>
  <Override PartName="/xl/charts/colors10.xml" ContentType="application/vnd.ms-office.chartcolorstyle+xml"/>
  <Override PartName="/xl/charts/chart30.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31.xml" ContentType="application/vnd.openxmlformats-officedocument.drawingml.chart+xml"/>
  <Override PartName="/xl/charts/style12.xml" ContentType="application/vnd.ms-office.chartstyle+xml"/>
  <Override PartName="/xl/charts/colors12.xml" ContentType="application/vnd.ms-office.chartcolorstyle+xml"/>
  <Override PartName="/xl/charts/chart32.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7.xml" ContentType="application/vnd.openxmlformats-officedocument.drawing+xml"/>
  <Override PartName="/xl/charts/chart33.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8.xml" ContentType="application/vnd.openxmlformats-officedocument.drawing+xml"/>
  <Override PartName="/xl/charts/chart34.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9.xml" ContentType="application/vnd.openxmlformats-officedocument.drawing+xml"/>
  <Override PartName="/xl/charts/chart35.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W:\32_Electricity Incentives Development\Performance\MBSS\08 November 2018\"/>
    </mc:Choice>
  </mc:AlternateContent>
  <xr:revisionPtr revIDLastSave="0" documentId="10_ncr:100000_{C488B7C4-381A-42C5-84FA-71B4CE3F6DAA}" xr6:coauthVersionLast="31" xr6:coauthVersionMax="31" xr10:uidLastSave="{00000000-0000-0000-0000-000000000000}"/>
  <bookViews>
    <workbookView xWindow="0" yWindow="0" windowWidth="19470" windowHeight="15630" tabRatio="635" xr2:uid="{00000000-000D-0000-FFFF-FFFF00000000}"/>
  </bookViews>
  <sheets>
    <sheet name="Main" sheetId="26" r:id="rId1"/>
    <sheet name="Overall cost" sheetId="1" r:id="rId2"/>
    <sheet name="Total categories" sheetId="21" r:id="rId3"/>
    <sheet name="BM total" sheetId="22" r:id="rId4"/>
    <sheet name="AS Total" sheetId="4"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Minor components"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#REF!</definedName>
    <definedName name="EXP_CST_DR">#REF!</definedName>
    <definedName name="FC_Data_Location">'[1]Updating The BSIS ROP'!$C$27</definedName>
    <definedName name="File_Drive">#REF!</definedName>
    <definedName name="File_Name">#REF!</definedName>
    <definedName name="file_per">#REF!</definedName>
    <definedName name="Forecast_Date">[4]Data_Import_Forecast!$C$10:$C$739</definedName>
    <definedName name="Forecast_Month">[4]Data_Import_Forecast!$A$10:$A$739</definedName>
    <definedName name="HH_DATA">#REF!</definedName>
    <definedName name="HH_MWH_DATA">#REF!</definedName>
    <definedName name="IBMC_PATH">'[1]ROP Settings'!#REF!</definedName>
    <definedName name="IMP_CST_DR">#REF!</definedName>
    <definedName name="ImpOT_Headers">#REF!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#REF!</definedName>
    <definedName name="Outturn_Eng_Imb">#REF!,#REF!,#REF!</definedName>
    <definedName name="Outturn_Month">#REF!</definedName>
    <definedName name="Outturn_Week">#REF!</definedName>
    <definedName name="OutturnDailyData">#REF!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#REF!</definedName>
    <definedName name="RecalcMinDate">#REF!</definedName>
    <definedName name="Ref_Date_NP">'[1]Updating The BSIS ROP'!$J$3</definedName>
    <definedName name="Report_Month">[4]Settings!$C$5</definedName>
    <definedName name="ReportDate">#REF!</definedName>
    <definedName name="ReportDateTo">#REF!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#REF!</definedName>
    <definedName name="Start_Date">[1]Control!$J$3</definedName>
    <definedName name="SummaryComment">#REF!</definedName>
    <definedName name="SummaryDetail">#REF!</definedName>
    <definedName name="SummaryHeading">#REF!</definedName>
    <definedName name="SummaryMain">#REF!</definedName>
    <definedName name="Sumtable">'[5]Summary Table'!$B$3:$L$18</definedName>
    <definedName name="TemplateName">#REF!</definedName>
    <definedName name="TemplatePath">#REF!</definedName>
    <definedName name="TemplatePathName">#REF!</definedName>
    <definedName name="Total_Wind_Value">[4]Settings!$C$23</definedName>
    <definedName name="VarianceChart">#REF!</definedName>
  </definedNames>
  <calcPr calcId="179017"/>
</workbook>
</file>

<file path=xl/calcChain.xml><?xml version="1.0" encoding="utf-8"?>
<calcChain xmlns="http://schemas.openxmlformats.org/spreadsheetml/2006/main">
  <c r="G1" i="26" l="1"/>
  <c r="Z46" i="15" l="1"/>
  <c r="Y46" i="15"/>
  <c r="X46" i="15"/>
  <c r="Z45" i="15"/>
  <c r="Y45" i="15"/>
  <c r="X45" i="15"/>
  <c r="Z44" i="15"/>
  <c r="Y44" i="15"/>
  <c r="X44" i="15"/>
  <c r="Z43" i="15"/>
  <c r="Y43" i="15"/>
  <c r="X43" i="15"/>
  <c r="Z42" i="15"/>
  <c r="Y42" i="15"/>
  <c r="X42" i="15"/>
  <c r="Z41" i="15"/>
  <c r="Y41" i="15"/>
  <c r="X41" i="15"/>
  <c r="Z40" i="15"/>
  <c r="Y40" i="15"/>
  <c r="X40" i="15"/>
  <c r="Z39" i="15"/>
  <c r="Y39" i="15"/>
  <c r="X39" i="15"/>
  <c r="Z38" i="15"/>
  <c r="Y38" i="15"/>
  <c r="X38" i="15"/>
  <c r="Z37" i="15"/>
  <c r="Y37" i="15"/>
  <c r="X37" i="15"/>
  <c r="J5" i="5"/>
  <c r="E2" i="26" l="1"/>
  <c r="H5" i="5" l="1"/>
  <c r="I5" i="5"/>
  <c r="I16" i="11"/>
  <c r="H16" i="11"/>
  <c r="U37" i="15" l="1"/>
  <c r="V37" i="15"/>
  <c r="W37" i="15"/>
  <c r="U38" i="15"/>
  <c r="V38" i="15"/>
  <c r="W38" i="15"/>
  <c r="U39" i="15"/>
  <c r="V39" i="15"/>
  <c r="W39" i="15"/>
  <c r="U40" i="15"/>
  <c r="V40" i="15"/>
  <c r="W40" i="15"/>
  <c r="U41" i="15"/>
  <c r="V41" i="15"/>
  <c r="W41" i="15"/>
  <c r="U42" i="15"/>
  <c r="V42" i="15"/>
  <c r="W42" i="15"/>
  <c r="U43" i="15"/>
  <c r="V43" i="15"/>
  <c r="W43" i="15"/>
  <c r="U44" i="15"/>
  <c r="V44" i="15"/>
  <c r="W44" i="15"/>
  <c r="U45" i="15"/>
  <c r="V45" i="15"/>
  <c r="W45" i="15"/>
  <c r="U46" i="15"/>
  <c r="V46" i="15"/>
  <c r="W46" i="15"/>
  <c r="R37" i="15"/>
  <c r="S37" i="15"/>
  <c r="T37" i="15"/>
  <c r="R38" i="15"/>
  <c r="S38" i="15"/>
  <c r="T38" i="15"/>
  <c r="R39" i="15"/>
  <c r="S39" i="15"/>
  <c r="T39" i="15"/>
  <c r="R40" i="15"/>
  <c r="S40" i="15"/>
  <c r="T40" i="15"/>
  <c r="R41" i="15"/>
  <c r="S41" i="15"/>
  <c r="T41" i="15"/>
  <c r="R42" i="15"/>
  <c r="S42" i="15"/>
  <c r="T42" i="15"/>
  <c r="R43" i="15"/>
  <c r="S43" i="15"/>
  <c r="T43" i="15"/>
  <c r="R44" i="15"/>
  <c r="S44" i="15"/>
  <c r="T44" i="15"/>
  <c r="R45" i="15"/>
  <c r="S45" i="15"/>
  <c r="T45" i="15"/>
  <c r="R46" i="15"/>
  <c r="S46" i="15"/>
  <c r="T46" i="15"/>
  <c r="Q46" i="15" l="1"/>
  <c r="P46" i="15"/>
  <c r="O46" i="15"/>
  <c r="Q45" i="15"/>
  <c r="P45" i="15"/>
  <c r="O45" i="15"/>
  <c r="Q44" i="15"/>
  <c r="P44" i="15"/>
  <c r="O44" i="15"/>
  <c r="Q43" i="15"/>
  <c r="P43" i="15"/>
  <c r="O43" i="15"/>
  <c r="Q42" i="15"/>
  <c r="P42" i="15"/>
  <c r="O42" i="15"/>
  <c r="Q41" i="15"/>
  <c r="P41" i="15"/>
  <c r="O41" i="15"/>
  <c r="Q40" i="15"/>
  <c r="P40" i="15"/>
  <c r="O40" i="15"/>
  <c r="Q39" i="15"/>
  <c r="P39" i="15"/>
  <c r="O39" i="15"/>
  <c r="Q38" i="15"/>
  <c r="P38" i="15"/>
  <c r="O38" i="15"/>
  <c r="Q37" i="15"/>
  <c r="P37" i="15"/>
  <c r="O37" i="15"/>
  <c r="G5" i="5" l="1"/>
  <c r="K38" i="15" l="1"/>
  <c r="L38" i="15"/>
  <c r="M38" i="15"/>
  <c r="N38" i="15"/>
  <c r="K39" i="15"/>
  <c r="L39" i="15"/>
  <c r="M39" i="15"/>
  <c r="N39" i="15"/>
  <c r="K40" i="15"/>
  <c r="L40" i="15"/>
  <c r="M40" i="15"/>
  <c r="N40" i="15"/>
  <c r="K41" i="15"/>
  <c r="L41" i="15"/>
  <c r="M41" i="15"/>
  <c r="N41" i="15"/>
  <c r="K42" i="15"/>
  <c r="L42" i="15"/>
  <c r="M42" i="15"/>
  <c r="N42" i="15"/>
  <c r="K43" i="15"/>
  <c r="L43" i="15"/>
  <c r="M43" i="15"/>
  <c r="N43" i="15"/>
  <c r="K44" i="15"/>
  <c r="L44" i="15"/>
  <c r="M44" i="15"/>
  <c r="N44" i="15"/>
  <c r="K45" i="15"/>
  <c r="L45" i="15"/>
  <c r="M45" i="15"/>
  <c r="N45" i="15"/>
  <c r="K46" i="15"/>
  <c r="L46" i="15"/>
  <c r="M46" i="15"/>
  <c r="N46" i="15"/>
  <c r="L37" i="15"/>
  <c r="M37" i="15"/>
  <c r="N37" i="15"/>
  <c r="L33" i="15"/>
  <c r="M33" i="15"/>
  <c r="N33" i="15"/>
  <c r="O33" i="15"/>
  <c r="P33" i="15"/>
  <c r="Q33" i="15"/>
  <c r="R33" i="15"/>
  <c r="S33" i="15"/>
  <c r="T33" i="15"/>
  <c r="U33" i="15"/>
  <c r="V33" i="15"/>
  <c r="W33" i="15"/>
  <c r="X33" i="15"/>
  <c r="Y33" i="15"/>
  <c r="Z33" i="15"/>
  <c r="AA33" i="15"/>
  <c r="AB33" i="15"/>
  <c r="AC33" i="15"/>
  <c r="AD33" i="15"/>
  <c r="AE33" i="15"/>
  <c r="AF33" i="15"/>
  <c r="AG33" i="15"/>
  <c r="AH33" i="15"/>
  <c r="AI33" i="15"/>
  <c r="AJ33" i="15"/>
  <c r="AK33" i="15"/>
  <c r="AL33" i="15"/>
  <c r="F5" i="5" l="1"/>
  <c r="D11" i="7" l="1"/>
  <c r="E11" i="7"/>
  <c r="F11" i="7"/>
  <c r="G11" i="7"/>
  <c r="H11" i="7"/>
  <c r="I11" i="7"/>
  <c r="J11" i="7"/>
  <c r="K11" i="7"/>
  <c r="L11" i="7"/>
  <c r="M11" i="7"/>
  <c r="N11" i="7"/>
  <c r="C11" i="7"/>
  <c r="D15" i="16" l="1"/>
  <c r="E15" i="16"/>
  <c r="F15" i="16"/>
  <c r="G15" i="16"/>
  <c r="H15" i="16"/>
  <c r="I15" i="16"/>
  <c r="J15" i="16"/>
  <c r="K15" i="16"/>
  <c r="L15" i="16"/>
  <c r="M15" i="16"/>
  <c r="N15" i="16"/>
  <c r="C15" i="16"/>
  <c r="F11" i="14"/>
  <c r="G11" i="14"/>
  <c r="H11" i="14"/>
  <c r="I11" i="14"/>
  <c r="J11" i="14"/>
  <c r="K11" i="14"/>
  <c r="L11" i="14"/>
  <c r="M11" i="14"/>
  <c r="N11" i="14"/>
  <c r="F12" i="14"/>
  <c r="G12" i="14"/>
  <c r="H12" i="14"/>
  <c r="I12" i="14"/>
  <c r="J12" i="14"/>
  <c r="K12" i="14"/>
  <c r="L12" i="14"/>
  <c r="M12" i="14"/>
  <c r="N12" i="14"/>
  <c r="K13" i="13"/>
  <c r="L13" i="13"/>
  <c r="M13" i="13"/>
  <c r="N13" i="13"/>
  <c r="F14" i="21"/>
  <c r="G14" i="21"/>
  <c r="H14" i="21"/>
  <c r="I14" i="21"/>
  <c r="J14" i="21"/>
  <c r="K14" i="21"/>
  <c r="L14" i="21"/>
  <c r="M14" i="21"/>
  <c r="N14" i="21"/>
  <c r="B19" i="16" l="1"/>
  <c r="D16" i="11"/>
  <c r="E16" i="11"/>
  <c r="F16" i="11"/>
  <c r="B21" i="11" s="1"/>
  <c r="G16" i="11"/>
  <c r="J16" i="11"/>
  <c r="K16" i="11"/>
  <c r="L16" i="11"/>
  <c r="M16" i="11"/>
  <c r="N16" i="11"/>
  <c r="C16" i="11"/>
  <c r="F9" i="11"/>
  <c r="G9" i="11"/>
  <c r="H9" i="11"/>
  <c r="I9" i="11"/>
  <c r="J9" i="11"/>
  <c r="K9" i="11"/>
  <c r="L9" i="11"/>
  <c r="M9" i="11"/>
  <c r="N9" i="11"/>
  <c r="F10" i="11"/>
  <c r="G10" i="11"/>
  <c r="H10" i="11"/>
  <c r="I10" i="11"/>
  <c r="J10" i="11"/>
  <c r="K10" i="11"/>
  <c r="L10" i="11"/>
  <c r="M10" i="11"/>
  <c r="N10" i="11"/>
  <c r="F11" i="11"/>
  <c r="G11" i="11"/>
  <c r="H11" i="11"/>
  <c r="I11" i="11"/>
  <c r="J11" i="11"/>
  <c r="K11" i="11"/>
  <c r="L11" i="11"/>
  <c r="M11" i="11"/>
  <c r="N11" i="11"/>
  <c r="I33" i="15"/>
  <c r="J33" i="15"/>
  <c r="K33" i="15"/>
  <c r="I37" i="15"/>
  <c r="J37" i="15"/>
  <c r="K37" i="15"/>
  <c r="I38" i="15"/>
  <c r="J38" i="15"/>
  <c r="I39" i="15"/>
  <c r="J39" i="15"/>
  <c r="I40" i="15"/>
  <c r="J40" i="15"/>
  <c r="I41" i="15"/>
  <c r="J41" i="15"/>
  <c r="I42" i="15"/>
  <c r="J42" i="15"/>
  <c r="I43" i="15"/>
  <c r="J43" i="15"/>
  <c r="I44" i="15"/>
  <c r="J44" i="15"/>
  <c r="I45" i="15"/>
  <c r="J45" i="15"/>
  <c r="I46" i="15"/>
  <c r="J46" i="15"/>
  <c r="J7" i="8" l="1"/>
  <c r="B20" i="11"/>
  <c r="B19" i="11"/>
  <c r="H7" i="8"/>
  <c r="I7" i="8"/>
  <c r="G7" i="8"/>
  <c r="F7" i="8"/>
  <c r="C7" i="8"/>
  <c r="E7" i="8"/>
  <c r="D7" i="8"/>
  <c r="J13" i="13" l="1"/>
  <c r="I13" i="13"/>
  <c r="C13" i="13"/>
  <c r="G13" i="13"/>
  <c r="H13" i="13"/>
  <c r="E13" i="13"/>
  <c r="F13" i="13"/>
  <c r="D13" i="13"/>
  <c r="E11" i="14" l="1"/>
  <c r="E11" i="11"/>
  <c r="N1" i="7"/>
  <c r="M1" i="7"/>
  <c r="L1" i="7"/>
  <c r="K1" i="7"/>
  <c r="J1" i="7"/>
  <c r="I1" i="7"/>
  <c r="H1" i="7"/>
  <c r="G1" i="7"/>
  <c r="F1" i="7"/>
  <c r="E1" i="7"/>
  <c r="D1" i="7"/>
  <c r="C1" i="7"/>
  <c r="D1" i="22"/>
  <c r="E1" i="22"/>
  <c r="F1" i="22"/>
  <c r="G1" i="22"/>
  <c r="H1" i="22"/>
  <c r="I1" i="22"/>
  <c r="J1" i="22"/>
  <c r="K1" i="22"/>
  <c r="L1" i="22"/>
  <c r="M1" i="22"/>
  <c r="N1" i="22"/>
  <c r="C1" i="22"/>
  <c r="E10" i="11" l="1"/>
  <c r="E9" i="11"/>
  <c r="C11" i="14"/>
  <c r="C12" i="14"/>
  <c r="D9" i="11"/>
  <c r="D10" i="11"/>
  <c r="C11" i="11"/>
  <c r="D11" i="11"/>
  <c r="D11" i="14"/>
  <c r="E12" i="14"/>
  <c r="C10" i="11"/>
  <c r="C9" i="11"/>
  <c r="D12" i="14"/>
  <c r="C14" i="21" l="1"/>
  <c r="D14" i="21"/>
  <c r="E14" i="21"/>
  <c r="E5" i="5"/>
  <c r="P3" i="5" s="1"/>
  <c r="B42" i="4" l="1"/>
  <c r="B34" i="6"/>
  <c r="B54" i="12"/>
  <c r="B13" i="7" l="1"/>
  <c r="C32" i="21" l="1"/>
  <c r="C36" i="21"/>
  <c r="C40" i="21"/>
  <c r="C35" i="21"/>
  <c r="C39" i="21"/>
  <c r="C25" i="14"/>
  <c r="C33" i="21"/>
  <c r="C37" i="21"/>
  <c r="C41" i="21"/>
  <c r="C24" i="14"/>
  <c r="C34" i="21"/>
  <c r="C38" i="21"/>
  <c r="C31" i="21"/>
  <c r="C17" i="13"/>
  <c r="C1" i="1"/>
  <c r="C9" i="5" l="1"/>
  <c r="D9" i="5"/>
  <c r="C5" i="5"/>
  <c r="D5" i="5"/>
  <c r="E1" i="1" l="1"/>
  <c r="G1" i="1" s="1"/>
  <c r="D1" i="1" l="1"/>
  <c r="G4" i="1" l="1"/>
  <c r="F37" i="15"/>
  <c r="G37" i="15"/>
  <c r="H37" i="15"/>
  <c r="F38" i="15"/>
  <c r="G38" i="15"/>
  <c r="H38" i="15"/>
  <c r="F39" i="15"/>
  <c r="G39" i="15"/>
  <c r="H39" i="15"/>
  <c r="F40" i="15"/>
  <c r="G40" i="15"/>
  <c r="H40" i="15"/>
  <c r="F41" i="15"/>
  <c r="G41" i="15"/>
  <c r="H41" i="15"/>
  <c r="F42" i="15"/>
  <c r="G42" i="15"/>
  <c r="H42" i="15"/>
  <c r="F43" i="15"/>
  <c r="G43" i="15"/>
  <c r="H43" i="15"/>
  <c r="F44" i="15"/>
  <c r="G44" i="15"/>
  <c r="H44" i="15"/>
  <c r="F45" i="15"/>
  <c r="G45" i="15"/>
  <c r="H45" i="15"/>
  <c r="F46" i="15"/>
  <c r="G46" i="15"/>
  <c r="H46" i="15"/>
  <c r="F33" i="15"/>
  <c r="G33" i="15"/>
  <c r="H33" i="15"/>
  <c r="D33" i="15" l="1"/>
  <c r="E33" i="15"/>
  <c r="C33" i="15"/>
  <c r="C38" i="15" l="1"/>
  <c r="D38" i="15"/>
  <c r="E38" i="15"/>
  <c r="C39" i="15"/>
  <c r="D39" i="15"/>
  <c r="E39" i="15"/>
  <c r="C40" i="15"/>
  <c r="D40" i="15"/>
  <c r="E40" i="15"/>
  <c r="C41" i="15"/>
  <c r="D41" i="15"/>
  <c r="E41" i="15"/>
  <c r="C42" i="15"/>
  <c r="D42" i="15"/>
  <c r="E42" i="15"/>
  <c r="C43" i="15"/>
  <c r="D43" i="15"/>
  <c r="E43" i="15"/>
  <c r="C44" i="15"/>
  <c r="D44" i="15"/>
  <c r="E44" i="15"/>
  <c r="C45" i="15"/>
  <c r="D45" i="15"/>
  <c r="E45" i="15"/>
  <c r="C46" i="15"/>
  <c r="D46" i="15"/>
  <c r="E46" i="15"/>
  <c r="D37" i="15"/>
  <c r="E37" i="15"/>
  <c r="C3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 McDonald</author>
  </authors>
  <commentList>
    <comment ref="J2" authorId="0" shapeId="0" xr:uid="{00000000-0006-0000-0700-000001000000}">
      <text>
        <r>
          <rPr>
            <b/>
            <sz val="9"/>
            <color indexed="81"/>
            <rFont val="Tahoma"/>
            <family val="2"/>
          </rPr>
          <t>Jon McDonald:</t>
        </r>
        <r>
          <rPr>
            <sz val="9"/>
            <color indexed="81"/>
            <rFont val="Tahoma"/>
            <family val="2"/>
          </rPr>
          <t xml:space="preserve">
This table uses data from the Outturn_Daily tab, however the Outturn_Daily is not updated with Ancillary costs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Cristian Ebau</author>
  </authors>
  <commentList>
    <comment ref="B25" authorId="0" shapeId="0" xr:uid="{00000000-0006-0000-0900-000001000000}">
      <text>
        <r>
          <rPr>
            <b/>
            <sz val="9"/>
            <color indexed="81"/>
            <rFont val="Tahoma"/>
            <family val="2"/>
          </rPr>
          <t>Cristian Ebau:</t>
        </r>
        <r>
          <rPr>
            <sz val="9"/>
            <color indexed="81"/>
            <rFont val="Tahoma"/>
            <family val="2"/>
          </rPr>
          <t xml:space="preserve">
Check the formatting for this diagram</t>
        </r>
      </text>
    </comment>
  </commentList>
</comments>
</file>

<file path=xl/sharedStrings.xml><?xml version="1.0" encoding="utf-8"?>
<sst xmlns="http://schemas.openxmlformats.org/spreadsheetml/2006/main" count="357" uniqueCount="187">
  <si>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</si>
  <si>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</si>
  <si>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</si>
  <si>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</si>
  <si>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</si>
  <si>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</si>
  <si>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</si>
  <si>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</si>
  <si>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</si>
  <si>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</si>
  <si>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</si>
  <si>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</si>
  <si>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</si>
  <si>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</si>
  <si>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</si>
  <si>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</si>
  <si>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</si>
  <si>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</si>
  <si>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</si>
  <si>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</si>
  <si>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</si>
  <si>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</si>
  <si>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</si>
  <si>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</si>
  <si>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</si>
  <si>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Constaints</t>
  </si>
  <si>
    <t>SO-SO Ramping</t>
  </si>
  <si>
    <t>SO-SO Invoked by External Parties</t>
  </si>
  <si>
    <t>BM - Response</t>
  </si>
  <si>
    <t>BM - Fast Reserves</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</si>
  <si>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</si>
  <si>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</si>
  <si>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</si>
  <si>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</si>
  <si>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</si>
  <si>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</si>
  <si>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</si>
  <si>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</si>
  <si>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</si>
  <si>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</si>
  <si>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</si>
  <si>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</si>
  <si>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</si>
  <si>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</si>
  <si>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</si>
  <si>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</si>
  <si>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</si>
  <si>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</si>
  <si>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</si>
  <si>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</si>
  <si>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</si>
  <si>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</si>
  <si>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</si>
  <si>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</si>
  <si>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</si>
  <si>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</si>
  <si>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</si>
  <si>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</si>
  <si>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</si>
  <si>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</si>
  <si>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</si>
  <si>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</si>
  <si>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</si>
  <si>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</si>
  <si>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</si>
  <si>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</si>
  <si>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</si>
  <si>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</si>
  <si>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</si>
  <si>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</si>
  <si>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</si>
  <si>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</si>
  <si>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</si>
  <si>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</si>
  <si>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</si>
  <si>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</si>
  <si>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</si>
  <si>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</si>
  <si>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</si>
  <si>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</si>
  <si>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</si>
  <si>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</si>
  <si>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</si>
  <si>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</si>
  <si>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</si>
  <si>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</si>
  <si>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</si>
  <si>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</si>
  <si>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</si>
  <si>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</si>
  <si>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</si>
  <si>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</si>
  <si>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</si>
  <si>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Black Start Test (Commerical)</t>
  </si>
  <si>
    <t>BM  Black Start Availability (Commercial)</t>
  </si>
  <si>
    <t>Interconnector Black Start Availability (Commercial)</t>
  </si>
  <si>
    <t>BM Black Start Capital Contributions (Commerical)</t>
  </si>
  <si>
    <t>BM Black Start Other (Commerical)</t>
  </si>
  <si>
    <t>BM Demand Turn Up (Commercial)</t>
  </si>
  <si>
    <t>BM Warming (Commercial)</t>
  </si>
  <si>
    <t>NBM Demand Turn Up (Commerical)</t>
  </si>
  <si>
    <t>BM Power Potential (Commercial)</t>
  </si>
  <si>
    <t>Hydro Rapid Start And GT Fast Start Utilisation (Commercial)</t>
  </si>
  <si>
    <t>Hydro Optional Spin Pump (Commercial)</t>
  </si>
  <si>
    <t>BM GT Fast Start Availability (Commerial)</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</si>
  <si>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</si>
  <si>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</si>
  <si>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</si>
  <si>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</si>
  <si>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</si>
  <si>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</si>
  <si>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</si>
  <si>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</si>
  <si>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</si>
  <si>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</si>
  <si>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</si>
  <si>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</si>
  <si>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</si>
  <si>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</si>
  <si>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</si>
  <si>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</si>
  <si>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</si>
  <si>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</si>
  <si>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</si>
  <si>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</si>
  <si>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</si>
  <si>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</si>
  <si>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</si>
  <si>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</si>
  <si>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</si>
  <si>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</si>
  <si>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</si>
  <si>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Constraint Margin Replacement</t>
  </si>
  <si>
    <t>availability</t>
  </si>
  <si>
    <t>Volume MW</t>
  </si>
  <si>
    <t>Response (Absolute- BM only)</t>
  </si>
  <si>
    <t>Abs value</t>
  </si>
  <si>
    <t>AS - BM STOR utilisation (Tendered)</t>
  </si>
  <si>
    <t>Buy Cost</t>
  </si>
  <si>
    <t>Sell Cost</t>
  </si>
  <si>
    <t>AS - BM Constraints</t>
  </si>
  <si>
    <t>AS - SO-SO providers</t>
  </si>
  <si>
    <t>AS-BM Default Utilisation (Mandatory - CVA)</t>
  </si>
  <si>
    <t>AS-BM Utilisation (Mandatory - SVA)</t>
  </si>
  <si>
    <t>AS-BM Reactive Utilisation (Commercial)</t>
  </si>
  <si>
    <t>AS-BM Syncronous Compensation ( Commerical)</t>
  </si>
  <si>
    <t>Non-Delivery &amp; Reconciliation</t>
  </si>
  <si>
    <t>Report Month</t>
  </si>
  <si>
    <t>Fast Reserve</t>
  </si>
  <si>
    <t>Operating Reserve</t>
  </si>
  <si>
    <t xml:space="preserve">Balancing Cost </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</si>
  <si>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</si>
  <si>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</si>
  <si>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</si>
  <si>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</si>
  <si>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</si>
  <si>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</si>
  <si>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</si>
  <si>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</si>
  <si>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</si>
  <si>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</si>
  <si>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</si>
  <si>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</si>
  <si>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</si>
  <si>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</si>
  <si>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</si>
  <si>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</si>
  <si>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</si>
  <si>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</si>
  <si>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</si>
  <si>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</si>
  <si>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</si>
  <si>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</si>
  <si>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</si>
  <si>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</si>
  <si>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</si>
  <si>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</si>
  <si>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</si>
  <si>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Hydro Spin Gen No LF (Commercial)</t>
  </si>
  <si>
    <t>BM Optional Fast Reserve (Commercial)</t>
  </si>
  <si>
    <t>AS - BM Hydro Spin Gen No LF (Commercial)</t>
  </si>
  <si>
    <t>Total Non-BM</t>
  </si>
  <si>
    <t>Holding volumes (GWh)</t>
  </si>
  <si>
    <t>Holding volumes (MWh)</t>
  </si>
  <si>
    <t>BM - Other</t>
  </si>
  <si>
    <t>SO-SO - Other</t>
  </si>
  <si>
    <t>AS -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</si>
</sst>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76" formatCode="_(* #,##0.00_);_(* \(#,##0.00\);_(* &quot;-&quot;??_);_(@_)"/>
    <numFmt numFmtId="177" formatCode="_-[$£-809]* #,##0.00_-;\-[$£-809]* #,##0.00_-;_-[$£-809]* &quot;-&quot;??_-;_-@_-"/>
    <numFmt numFmtId="178" formatCode="#,##0.00;[Red]\(#,##0.00\)\ "/>
  </numFmts>
  <fonts count="61" x14ac:knownFonts="1">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s>
  <fills count="6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76" fontId="4" fillId="0" borderId="0" applyFont="0" applyFill="0" applyBorder="0" applyAlignment="0" applyProtection="0"/>
  </cellStyleXfs>
  <cellXfs count="72">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3" fillId="3" borderId="1" xfId="0" applyNumberFormat="1" applyFont="1" applyFill="1" applyBorder="1"/>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2" fontId="3" fillId="3" borderId="1" xfId="0" applyNumberFormat="1" applyFont="1" applyFill="1" applyBorder="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4" fontId="0" fillId="0" borderId="0" xfId="0" applyNumberFormat="1"/>
    <xf numFmtId="2" fontId="0" fillId="0" borderId="0" xfId="0" applyNumberFormat="1" applyFill="1"/>
    <xf numFmtId="0" fontId="0" fillId="0" borderId="0" xfId="0" applyAlignment="1">
      <alignment wrapText="1"/>
    </xf>
    <xf numFmtId="3" fontId="0" fillId="0" borderId="1" xfId="0" applyNumberFormat="1" applyBorder="1"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59" borderId="26" xfId="0" applyFill="1" applyBorder="1" applyAlignment="1">
      <alignment horizontal="left"/>
    </xf>
    <xf numFmtId="0" fontId="4" fillId="0" borderId="0" xfId="0" applyFont="1"/>
    <xf numFmtId="0" fontId="18" fillId="0" borderId="0" xfId="0" applyFont="1"/>
    <xf numFmtId="0" fontId="0" fillId="0" borderId="1" xfId="0" applyFill="1" applyBorder="1"/>
    <xf numFmtId="177"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8"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168" fontId="0" fillId="0" borderId="1" xfId="0" applyNumberForma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 fontId="0" fillId="0" borderId="0" xfId="0" applyNumberFormat="1" applyFill="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cellXfs>
  <cellStyles count="2087">
    <cellStyle name="20% - Accent1 2" xfId="4" xr:uid="{00000000-0005-0000-0000-000000000000}"/>
    <cellStyle name="20% - Accent1 3" xfId="95" xr:uid="{00000000-0005-0000-0000-000001000000}"/>
    <cellStyle name="20% - Accent1 3 2" xfId="132" xr:uid="{00000000-0005-0000-0000-000002000000}"/>
    <cellStyle name="20% - Accent1 3 2 2" xfId="237" xr:uid="{00000000-0005-0000-0000-000003000000}"/>
    <cellStyle name="20% - Accent1 3 2 2 2" xfId="360" xr:uid="{00000000-0005-0000-0000-000004000000}"/>
    <cellStyle name="20% - Accent1 3 2 2 2 2" xfId="596" xr:uid="{00000000-0005-0000-0000-000005000000}"/>
    <cellStyle name="20% - Accent1 3 2 2 2 2 2" xfId="1117" xr:uid="{00000000-0005-0000-0000-000006000000}"/>
    <cellStyle name="20% - Accent1 3 2 2 2 2 2 2" xfId="2067" xr:uid="{00000000-0005-0000-0000-000007000000}"/>
    <cellStyle name="20% - Accent1 3 2 2 2 2 3" xfId="1592" xr:uid="{00000000-0005-0000-0000-000008000000}"/>
    <cellStyle name="20% - Accent1 3 2 2 2 3" xfId="881" xr:uid="{00000000-0005-0000-0000-000009000000}"/>
    <cellStyle name="20% - Accent1 3 2 2 2 3 2" xfId="1831" xr:uid="{00000000-0005-0000-0000-00000A000000}"/>
    <cellStyle name="20% - Accent1 3 2 2 2 4" xfId="1356" xr:uid="{00000000-0005-0000-0000-00000B000000}"/>
    <cellStyle name="20% - Accent1 3 2 2 3" xfId="478" xr:uid="{00000000-0005-0000-0000-00000C000000}"/>
    <cellStyle name="20% - Accent1 3 2 2 3 2" xfId="999" xr:uid="{00000000-0005-0000-0000-00000D000000}"/>
    <cellStyle name="20% - Accent1 3 2 2 3 2 2" xfId="1949" xr:uid="{00000000-0005-0000-0000-00000E000000}"/>
    <cellStyle name="20% - Accent1 3 2 2 3 3" xfId="1474" xr:uid="{00000000-0005-0000-0000-00000F000000}"/>
    <cellStyle name="20% - Accent1 3 2 2 4" xfId="763" xr:uid="{00000000-0005-0000-0000-000010000000}"/>
    <cellStyle name="20% - Accent1 3 2 2 4 2" xfId="1713" xr:uid="{00000000-0005-0000-0000-000011000000}"/>
    <cellStyle name="20% - Accent1 3 2 2 5" xfId="1238" xr:uid="{00000000-0005-0000-0000-000012000000}"/>
    <cellStyle name="20% - Accent1 3 2 3" xfId="303" xr:uid="{00000000-0005-0000-0000-000013000000}"/>
    <cellStyle name="20% - Accent1 3 2 3 2" xfId="539" xr:uid="{00000000-0005-0000-0000-000014000000}"/>
    <cellStyle name="20% - Accent1 3 2 3 2 2" xfId="1060" xr:uid="{00000000-0005-0000-0000-000015000000}"/>
    <cellStyle name="20% - Accent1 3 2 3 2 2 2" xfId="2010" xr:uid="{00000000-0005-0000-0000-000016000000}"/>
    <cellStyle name="20% - Accent1 3 2 3 2 3" xfId="1535" xr:uid="{00000000-0005-0000-0000-000017000000}"/>
    <cellStyle name="20% - Accent1 3 2 3 3" xfId="824" xr:uid="{00000000-0005-0000-0000-000018000000}"/>
    <cellStyle name="20% - Accent1 3 2 3 3 2" xfId="1774" xr:uid="{00000000-0005-0000-0000-000019000000}"/>
    <cellStyle name="20% - Accent1 3 2 3 4" xfId="1299" xr:uid="{00000000-0005-0000-0000-00001A000000}"/>
    <cellStyle name="20% - Accent1 3 2 4" xfId="421" xr:uid="{00000000-0005-0000-0000-00001B000000}"/>
    <cellStyle name="20% - Accent1 3 2 4 2" xfId="942" xr:uid="{00000000-0005-0000-0000-00001C000000}"/>
    <cellStyle name="20% - Accent1 3 2 4 2 2" xfId="1892" xr:uid="{00000000-0005-0000-0000-00001D000000}"/>
    <cellStyle name="20% - Accent1 3 2 4 3" xfId="1417" xr:uid="{00000000-0005-0000-0000-00001E000000}"/>
    <cellStyle name="20% - Accent1 3 2 5" xfId="706" xr:uid="{00000000-0005-0000-0000-00001F000000}"/>
    <cellStyle name="20% - Accent1 3 2 5 2" xfId="1656" xr:uid="{00000000-0005-0000-0000-000020000000}"/>
    <cellStyle name="20% - Accent1 3 2 6" xfId="1181" xr:uid="{00000000-0005-0000-0000-000021000000}"/>
    <cellStyle name="20% - Accent1 3 3" xfId="211" xr:uid="{00000000-0005-0000-0000-000022000000}"/>
    <cellStyle name="20% - Accent1 3 3 2" xfId="334" xr:uid="{00000000-0005-0000-0000-000023000000}"/>
    <cellStyle name="20% - Accent1 3 3 2 2" xfId="570" xr:uid="{00000000-0005-0000-0000-000024000000}"/>
    <cellStyle name="20% - Accent1 3 3 2 2 2" xfId="1091" xr:uid="{00000000-0005-0000-0000-000025000000}"/>
    <cellStyle name="20% - Accent1 3 3 2 2 2 2" xfId="2041" xr:uid="{00000000-0005-0000-0000-000026000000}"/>
    <cellStyle name="20% - Accent1 3 3 2 2 3" xfId="1566" xr:uid="{00000000-0005-0000-0000-000027000000}"/>
    <cellStyle name="20% - Accent1 3 3 2 3" xfId="855" xr:uid="{00000000-0005-0000-0000-000028000000}"/>
    <cellStyle name="20% - Accent1 3 3 2 3 2" xfId="1805" xr:uid="{00000000-0005-0000-0000-000029000000}"/>
    <cellStyle name="20% - Accent1 3 3 2 4" xfId="1330" xr:uid="{00000000-0005-0000-0000-00002A000000}"/>
    <cellStyle name="20% - Accent1 3 3 3" xfId="452" xr:uid="{00000000-0005-0000-0000-00002B000000}"/>
    <cellStyle name="20% - Accent1 3 3 3 2" xfId="973" xr:uid="{00000000-0005-0000-0000-00002C000000}"/>
    <cellStyle name="20% - Accent1 3 3 3 2 2" xfId="1923" xr:uid="{00000000-0005-0000-0000-00002D000000}"/>
    <cellStyle name="20% - Accent1 3 3 3 3" xfId="1448" xr:uid="{00000000-0005-0000-0000-00002E000000}"/>
    <cellStyle name="20% - Accent1 3 3 4" xfId="737" xr:uid="{00000000-0005-0000-0000-00002F000000}"/>
    <cellStyle name="20% - Accent1 3 3 4 2" xfId="1687" xr:uid="{00000000-0005-0000-0000-000030000000}"/>
    <cellStyle name="20% - Accent1 3 3 5" xfId="1212" xr:uid="{00000000-0005-0000-0000-000031000000}"/>
    <cellStyle name="20% - Accent1 3 4" xfId="277" xr:uid="{00000000-0005-0000-0000-000032000000}"/>
    <cellStyle name="20% - Accent1 3 4 2" xfId="513" xr:uid="{00000000-0005-0000-0000-000033000000}"/>
    <cellStyle name="20% - Accent1 3 4 2 2" xfId="1034" xr:uid="{00000000-0005-0000-0000-000034000000}"/>
    <cellStyle name="20% - Accent1 3 4 2 2 2" xfId="1984" xr:uid="{00000000-0005-0000-0000-000035000000}"/>
    <cellStyle name="20% - Accent1 3 4 2 3" xfId="1509" xr:uid="{00000000-0005-0000-0000-000036000000}"/>
    <cellStyle name="20% - Accent1 3 4 3" xfId="798" xr:uid="{00000000-0005-0000-0000-000037000000}"/>
    <cellStyle name="20% - Accent1 3 4 3 2" xfId="1748" xr:uid="{00000000-0005-0000-0000-000038000000}"/>
    <cellStyle name="20% - Accent1 3 4 4" xfId="1273" xr:uid="{00000000-0005-0000-0000-000039000000}"/>
    <cellStyle name="20% - Accent1 3 5" xfId="395" xr:uid="{00000000-0005-0000-0000-00003A000000}"/>
    <cellStyle name="20% - Accent1 3 5 2" xfId="916" xr:uid="{00000000-0005-0000-0000-00003B000000}"/>
    <cellStyle name="20% - Accent1 3 5 2 2" xfId="1866" xr:uid="{00000000-0005-0000-0000-00003C000000}"/>
    <cellStyle name="20% - Accent1 3 5 3" xfId="1391" xr:uid="{00000000-0005-0000-0000-00003D000000}"/>
    <cellStyle name="20% - Accent1 3 6" xfId="680" xr:uid="{00000000-0005-0000-0000-00003E000000}"/>
    <cellStyle name="20% - Accent1 3 6 2" xfId="1630" xr:uid="{00000000-0005-0000-0000-00003F000000}"/>
    <cellStyle name="20% - Accent1 3 7" xfId="1155" xr:uid="{00000000-0005-0000-0000-000040000000}"/>
    <cellStyle name="20% - Accent1 4" xfId="145" xr:uid="{00000000-0005-0000-0000-000041000000}"/>
    <cellStyle name="20% - Accent1 5" xfId="617" xr:uid="{00000000-0005-0000-0000-000042000000}"/>
    <cellStyle name="20% - Accent2 2" xfId="5" xr:uid="{00000000-0005-0000-0000-000043000000}"/>
    <cellStyle name="20% - Accent2 3" xfId="99" xr:uid="{00000000-0005-0000-0000-000044000000}"/>
    <cellStyle name="20% - Accent2 3 2" xfId="134" xr:uid="{00000000-0005-0000-0000-000045000000}"/>
    <cellStyle name="20% - Accent2 3 2 2" xfId="239" xr:uid="{00000000-0005-0000-0000-000046000000}"/>
    <cellStyle name="20% - Accent2 3 2 2 2" xfId="362" xr:uid="{00000000-0005-0000-0000-000047000000}"/>
    <cellStyle name="20% - Accent2 3 2 2 2 2" xfId="598" xr:uid="{00000000-0005-0000-0000-000048000000}"/>
    <cellStyle name="20% - Accent2 3 2 2 2 2 2" xfId="1119" xr:uid="{00000000-0005-0000-0000-000049000000}"/>
    <cellStyle name="20% - Accent2 3 2 2 2 2 2 2" xfId="2069" xr:uid="{00000000-0005-0000-0000-00004A000000}"/>
    <cellStyle name="20% - Accent2 3 2 2 2 2 3" xfId="1594" xr:uid="{00000000-0005-0000-0000-00004B000000}"/>
    <cellStyle name="20% - Accent2 3 2 2 2 3" xfId="883" xr:uid="{00000000-0005-0000-0000-00004C000000}"/>
    <cellStyle name="20% - Accent2 3 2 2 2 3 2" xfId="1833" xr:uid="{00000000-0005-0000-0000-00004D000000}"/>
    <cellStyle name="20% - Accent2 3 2 2 2 4" xfId="1358" xr:uid="{00000000-0005-0000-0000-00004E000000}"/>
    <cellStyle name="20% - Accent2 3 2 2 3" xfId="480" xr:uid="{00000000-0005-0000-0000-00004F000000}"/>
    <cellStyle name="20% - Accent2 3 2 2 3 2" xfId="1001" xr:uid="{00000000-0005-0000-0000-000050000000}"/>
    <cellStyle name="20% - Accent2 3 2 2 3 2 2" xfId="1951" xr:uid="{00000000-0005-0000-0000-000051000000}"/>
    <cellStyle name="20% - Accent2 3 2 2 3 3" xfId="1476" xr:uid="{00000000-0005-0000-0000-000052000000}"/>
    <cellStyle name="20% - Accent2 3 2 2 4" xfId="765" xr:uid="{00000000-0005-0000-0000-000053000000}"/>
    <cellStyle name="20% - Accent2 3 2 2 4 2" xfId="1715" xr:uid="{00000000-0005-0000-0000-000054000000}"/>
    <cellStyle name="20% - Accent2 3 2 2 5" xfId="1240" xr:uid="{00000000-0005-0000-0000-000055000000}"/>
    <cellStyle name="20% - Accent2 3 2 3" xfId="305" xr:uid="{00000000-0005-0000-0000-000056000000}"/>
    <cellStyle name="20% - Accent2 3 2 3 2" xfId="541" xr:uid="{00000000-0005-0000-0000-000057000000}"/>
    <cellStyle name="20% - Accent2 3 2 3 2 2" xfId="1062" xr:uid="{00000000-0005-0000-0000-000058000000}"/>
    <cellStyle name="20% - Accent2 3 2 3 2 2 2" xfId="2012" xr:uid="{00000000-0005-0000-0000-000059000000}"/>
    <cellStyle name="20% - Accent2 3 2 3 2 3" xfId="1537" xr:uid="{00000000-0005-0000-0000-00005A000000}"/>
    <cellStyle name="20% - Accent2 3 2 3 3" xfId="826" xr:uid="{00000000-0005-0000-0000-00005B000000}"/>
    <cellStyle name="20% - Accent2 3 2 3 3 2" xfId="1776" xr:uid="{00000000-0005-0000-0000-00005C000000}"/>
    <cellStyle name="20% - Accent2 3 2 3 4" xfId="1301" xr:uid="{00000000-0005-0000-0000-00005D000000}"/>
    <cellStyle name="20% - Accent2 3 2 4" xfId="423" xr:uid="{00000000-0005-0000-0000-00005E000000}"/>
    <cellStyle name="20% - Accent2 3 2 4 2" xfId="944" xr:uid="{00000000-0005-0000-0000-00005F000000}"/>
    <cellStyle name="20% - Accent2 3 2 4 2 2" xfId="1894" xr:uid="{00000000-0005-0000-0000-000060000000}"/>
    <cellStyle name="20% - Accent2 3 2 4 3" xfId="1419" xr:uid="{00000000-0005-0000-0000-000061000000}"/>
    <cellStyle name="20% - Accent2 3 2 5" xfId="708" xr:uid="{00000000-0005-0000-0000-000062000000}"/>
    <cellStyle name="20% - Accent2 3 2 5 2" xfId="1658" xr:uid="{00000000-0005-0000-0000-000063000000}"/>
    <cellStyle name="20% - Accent2 3 2 6" xfId="1183" xr:uid="{00000000-0005-0000-0000-000064000000}"/>
    <cellStyle name="20% - Accent2 3 3" xfId="213" xr:uid="{00000000-0005-0000-0000-000065000000}"/>
    <cellStyle name="20% - Accent2 3 3 2" xfId="336" xr:uid="{00000000-0005-0000-0000-000066000000}"/>
    <cellStyle name="20% - Accent2 3 3 2 2" xfId="572" xr:uid="{00000000-0005-0000-0000-000067000000}"/>
    <cellStyle name="20% - Accent2 3 3 2 2 2" xfId="1093" xr:uid="{00000000-0005-0000-0000-000068000000}"/>
    <cellStyle name="20% - Accent2 3 3 2 2 2 2" xfId="2043" xr:uid="{00000000-0005-0000-0000-000069000000}"/>
    <cellStyle name="20% - Accent2 3 3 2 2 3" xfId="1568" xr:uid="{00000000-0005-0000-0000-00006A000000}"/>
    <cellStyle name="20% - Accent2 3 3 2 3" xfId="857" xr:uid="{00000000-0005-0000-0000-00006B000000}"/>
    <cellStyle name="20% - Accent2 3 3 2 3 2" xfId="1807" xr:uid="{00000000-0005-0000-0000-00006C000000}"/>
    <cellStyle name="20% - Accent2 3 3 2 4" xfId="1332" xr:uid="{00000000-0005-0000-0000-00006D000000}"/>
    <cellStyle name="20% - Accent2 3 3 3" xfId="454" xr:uid="{00000000-0005-0000-0000-00006E000000}"/>
    <cellStyle name="20% - Accent2 3 3 3 2" xfId="975" xr:uid="{00000000-0005-0000-0000-00006F000000}"/>
    <cellStyle name="20% - Accent2 3 3 3 2 2" xfId="1925" xr:uid="{00000000-0005-0000-0000-000070000000}"/>
    <cellStyle name="20% - Accent2 3 3 3 3" xfId="1450" xr:uid="{00000000-0005-0000-0000-000071000000}"/>
    <cellStyle name="20% - Accent2 3 3 4" xfId="739" xr:uid="{00000000-0005-0000-0000-000072000000}"/>
    <cellStyle name="20% - Accent2 3 3 4 2" xfId="1689" xr:uid="{00000000-0005-0000-0000-000073000000}"/>
    <cellStyle name="20% - Accent2 3 3 5" xfId="1214" xr:uid="{00000000-0005-0000-0000-000074000000}"/>
    <cellStyle name="20% - Accent2 3 4" xfId="279" xr:uid="{00000000-0005-0000-0000-000075000000}"/>
    <cellStyle name="20% - Accent2 3 4 2" xfId="515" xr:uid="{00000000-0005-0000-0000-000076000000}"/>
    <cellStyle name="20% - Accent2 3 4 2 2" xfId="1036" xr:uid="{00000000-0005-0000-0000-000077000000}"/>
    <cellStyle name="20% - Accent2 3 4 2 2 2" xfId="1986" xr:uid="{00000000-0005-0000-0000-000078000000}"/>
    <cellStyle name="20% - Accent2 3 4 2 3" xfId="1511" xr:uid="{00000000-0005-0000-0000-000079000000}"/>
    <cellStyle name="20% - Accent2 3 4 3" xfId="800" xr:uid="{00000000-0005-0000-0000-00007A000000}"/>
    <cellStyle name="20% - Accent2 3 4 3 2" xfId="1750" xr:uid="{00000000-0005-0000-0000-00007B000000}"/>
    <cellStyle name="20% - Accent2 3 4 4" xfId="1275" xr:uid="{00000000-0005-0000-0000-00007C000000}"/>
    <cellStyle name="20% - Accent2 3 5" xfId="397" xr:uid="{00000000-0005-0000-0000-00007D000000}"/>
    <cellStyle name="20% - Accent2 3 5 2" xfId="918" xr:uid="{00000000-0005-0000-0000-00007E000000}"/>
    <cellStyle name="20% - Accent2 3 5 2 2" xfId="1868" xr:uid="{00000000-0005-0000-0000-00007F000000}"/>
    <cellStyle name="20% - Accent2 3 5 3" xfId="1393" xr:uid="{00000000-0005-0000-0000-000080000000}"/>
    <cellStyle name="20% - Accent2 3 6" xfId="682" xr:uid="{00000000-0005-0000-0000-000081000000}"/>
    <cellStyle name="20% - Accent2 3 6 2" xfId="1632" xr:uid="{00000000-0005-0000-0000-000082000000}"/>
    <cellStyle name="20% - Accent2 3 7" xfId="1157" xr:uid="{00000000-0005-0000-0000-000083000000}"/>
    <cellStyle name="20% - Accent2 4" xfId="146" xr:uid="{00000000-0005-0000-0000-000084000000}"/>
    <cellStyle name="20% - Accent2 5" xfId="618" xr:uid="{00000000-0005-0000-0000-000085000000}"/>
    <cellStyle name="20% - Accent3 2" xfId="6" xr:uid="{00000000-0005-0000-0000-000086000000}"/>
    <cellStyle name="20% - Accent3 3" xfId="103" xr:uid="{00000000-0005-0000-0000-000087000000}"/>
    <cellStyle name="20% - Accent3 3 2" xfId="136" xr:uid="{00000000-0005-0000-0000-000088000000}"/>
    <cellStyle name="20% - Accent3 3 2 2" xfId="241" xr:uid="{00000000-0005-0000-0000-000089000000}"/>
    <cellStyle name="20% - Accent3 3 2 2 2" xfId="364" xr:uid="{00000000-0005-0000-0000-00008A000000}"/>
    <cellStyle name="20% - Accent3 3 2 2 2 2" xfId="600" xr:uid="{00000000-0005-0000-0000-00008B000000}"/>
    <cellStyle name="20% - Accent3 3 2 2 2 2 2" xfId="1121" xr:uid="{00000000-0005-0000-0000-00008C000000}"/>
    <cellStyle name="20% - Accent3 3 2 2 2 2 2 2" xfId="2071" xr:uid="{00000000-0005-0000-0000-00008D000000}"/>
    <cellStyle name="20% - Accent3 3 2 2 2 2 3" xfId="1596" xr:uid="{00000000-0005-0000-0000-00008E000000}"/>
    <cellStyle name="20% - Accent3 3 2 2 2 3" xfId="885" xr:uid="{00000000-0005-0000-0000-00008F000000}"/>
    <cellStyle name="20% - Accent3 3 2 2 2 3 2" xfId="1835" xr:uid="{00000000-0005-0000-0000-000090000000}"/>
    <cellStyle name="20% - Accent3 3 2 2 2 4" xfId="1360" xr:uid="{00000000-0005-0000-0000-000091000000}"/>
    <cellStyle name="20% - Accent3 3 2 2 3" xfId="482" xr:uid="{00000000-0005-0000-0000-000092000000}"/>
    <cellStyle name="20% - Accent3 3 2 2 3 2" xfId="1003" xr:uid="{00000000-0005-0000-0000-000093000000}"/>
    <cellStyle name="20% - Accent3 3 2 2 3 2 2" xfId="1953" xr:uid="{00000000-0005-0000-0000-000094000000}"/>
    <cellStyle name="20% - Accent3 3 2 2 3 3" xfId="1478" xr:uid="{00000000-0005-0000-0000-000095000000}"/>
    <cellStyle name="20% - Accent3 3 2 2 4" xfId="767" xr:uid="{00000000-0005-0000-0000-000096000000}"/>
    <cellStyle name="20% - Accent3 3 2 2 4 2" xfId="1717" xr:uid="{00000000-0005-0000-0000-000097000000}"/>
    <cellStyle name="20% - Accent3 3 2 2 5" xfId="1242" xr:uid="{00000000-0005-0000-0000-000098000000}"/>
    <cellStyle name="20% - Accent3 3 2 3" xfId="307" xr:uid="{00000000-0005-0000-0000-000099000000}"/>
    <cellStyle name="20% - Accent3 3 2 3 2" xfId="543" xr:uid="{00000000-0005-0000-0000-00009A000000}"/>
    <cellStyle name="20% - Accent3 3 2 3 2 2" xfId="1064" xr:uid="{00000000-0005-0000-0000-00009B000000}"/>
    <cellStyle name="20% - Accent3 3 2 3 2 2 2" xfId="2014" xr:uid="{00000000-0005-0000-0000-00009C000000}"/>
    <cellStyle name="20% - Accent3 3 2 3 2 3" xfId="1539" xr:uid="{00000000-0005-0000-0000-00009D000000}"/>
    <cellStyle name="20% - Accent3 3 2 3 3" xfId="828" xr:uid="{00000000-0005-0000-0000-00009E000000}"/>
    <cellStyle name="20% - Accent3 3 2 3 3 2" xfId="1778" xr:uid="{00000000-0005-0000-0000-00009F000000}"/>
    <cellStyle name="20% - Accent3 3 2 3 4" xfId="1303" xr:uid="{00000000-0005-0000-0000-0000A0000000}"/>
    <cellStyle name="20% - Accent3 3 2 4" xfId="425" xr:uid="{00000000-0005-0000-0000-0000A1000000}"/>
    <cellStyle name="20% - Accent3 3 2 4 2" xfId="946" xr:uid="{00000000-0005-0000-0000-0000A2000000}"/>
    <cellStyle name="20% - Accent3 3 2 4 2 2" xfId="1896" xr:uid="{00000000-0005-0000-0000-0000A3000000}"/>
    <cellStyle name="20% - Accent3 3 2 4 3" xfId="1421" xr:uid="{00000000-0005-0000-0000-0000A4000000}"/>
    <cellStyle name="20% - Accent3 3 2 5" xfId="710" xr:uid="{00000000-0005-0000-0000-0000A5000000}"/>
    <cellStyle name="20% - Accent3 3 2 5 2" xfId="1660" xr:uid="{00000000-0005-0000-0000-0000A6000000}"/>
    <cellStyle name="20% - Accent3 3 2 6" xfId="1185" xr:uid="{00000000-0005-0000-0000-0000A7000000}"/>
    <cellStyle name="20% - Accent3 3 3" xfId="215" xr:uid="{00000000-0005-0000-0000-0000A8000000}"/>
    <cellStyle name="20% - Accent3 3 3 2" xfId="338" xr:uid="{00000000-0005-0000-0000-0000A9000000}"/>
    <cellStyle name="20% - Accent3 3 3 2 2" xfId="574" xr:uid="{00000000-0005-0000-0000-0000AA000000}"/>
    <cellStyle name="20% - Accent3 3 3 2 2 2" xfId="1095" xr:uid="{00000000-0005-0000-0000-0000AB000000}"/>
    <cellStyle name="20% - Accent3 3 3 2 2 2 2" xfId="2045" xr:uid="{00000000-0005-0000-0000-0000AC000000}"/>
    <cellStyle name="20% - Accent3 3 3 2 2 3" xfId="1570" xr:uid="{00000000-0005-0000-0000-0000AD000000}"/>
    <cellStyle name="20% - Accent3 3 3 2 3" xfId="859" xr:uid="{00000000-0005-0000-0000-0000AE000000}"/>
    <cellStyle name="20% - Accent3 3 3 2 3 2" xfId="1809" xr:uid="{00000000-0005-0000-0000-0000AF000000}"/>
    <cellStyle name="20% - Accent3 3 3 2 4" xfId="1334" xr:uid="{00000000-0005-0000-0000-0000B0000000}"/>
    <cellStyle name="20% - Accent3 3 3 3" xfId="456" xr:uid="{00000000-0005-0000-0000-0000B1000000}"/>
    <cellStyle name="20% - Accent3 3 3 3 2" xfId="977" xr:uid="{00000000-0005-0000-0000-0000B2000000}"/>
    <cellStyle name="20% - Accent3 3 3 3 2 2" xfId="1927" xr:uid="{00000000-0005-0000-0000-0000B3000000}"/>
    <cellStyle name="20% - Accent3 3 3 3 3" xfId="1452" xr:uid="{00000000-0005-0000-0000-0000B4000000}"/>
    <cellStyle name="20% - Accent3 3 3 4" xfId="741" xr:uid="{00000000-0005-0000-0000-0000B5000000}"/>
    <cellStyle name="20% - Accent3 3 3 4 2" xfId="1691" xr:uid="{00000000-0005-0000-0000-0000B6000000}"/>
    <cellStyle name="20% - Accent3 3 3 5" xfId="1216" xr:uid="{00000000-0005-0000-0000-0000B7000000}"/>
    <cellStyle name="20% - Accent3 3 4" xfId="281" xr:uid="{00000000-0005-0000-0000-0000B8000000}"/>
    <cellStyle name="20% - Accent3 3 4 2" xfId="517" xr:uid="{00000000-0005-0000-0000-0000B9000000}"/>
    <cellStyle name="20% - Accent3 3 4 2 2" xfId="1038" xr:uid="{00000000-0005-0000-0000-0000BA000000}"/>
    <cellStyle name="20% - Accent3 3 4 2 2 2" xfId="1988" xr:uid="{00000000-0005-0000-0000-0000BB000000}"/>
    <cellStyle name="20% - Accent3 3 4 2 3" xfId="1513" xr:uid="{00000000-0005-0000-0000-0000BC000000}"/>
    <cellStyle name="20% - Accent3 3 4 3" xfId="802" xr:uid="{00000000-0005-0000-0000-0000BD000000}"/>
    <cellStyle name="20% - Accent3 3 4 3 2" xfId="1752" xr:uid="{00000000-0005-0000-0000-0000BE000000}"/>
    <cellStyle name="20% - Accent3 3 4 4" xfId="1277" xr:uid="{00000000-0005-0000-0000-0000BF000000}"/>
    <cellStyle name="20% - Accent3 3 5" xfId="399" xr:uid="{00000000-0005-0000-0000-0000C0000000}"/>
    <cellStyle name="20% - Accent3 3 5 2" xfId="920" xr:uid="{00000000-0005-0000-0000-0000C1000000}"/>
    <cellStyle name="20% - Accent3 3 5 2 2" xfId="1870" xr:uid="{00000000-0005-0000-0000-0000C2000000}"/>
    <cellStyle name="20% - Accent3 3 5 3" xfId="1395" xr:uid="{00000000-0005-0000-0000-0000C3000000}"/>
    <cellStyle name="20% - Accent3 3 6" xfId="684" xr:uid="{00000000-0005-0000-0000-0000C4000000}"/>
    <cellStyle name="20% - Accent3 3 6 2" xfId="1634" xr:uid="{00000000-0005-0000-0000-0000C5000000}"/>
    <cellStyle name="20% - Accent3 3 7" xfId="1159" xr:uid="{00000000-0005-0000-0000-0000C6000000}"/>
    <cellStyle name="20% - Accent3 4" xfId="147" xr:uid="{00000000-0005-0000-0000-0000C7000000}"/>
    <cellStyle name="20% - Accent3 5" xfId="619" xr:uid="{00000000-0005-0000-0000-0000C8000000}"/>
    <cellStyle name="20% - Accent4 2" xfId="7" xr:uid="{00000000-0005-0000-0000-0000C9000000}"/>
    <cellStyle name="20% - Accent4 3" xfId="107" xr:uid="{00000000-0005-0000-0000-0000CA000000}"/>
    <cellStyle name="20% - Accent4 3 2" xfId="138" xr:uid="{00000000-0005-0000-0000-0000CB000000}"/>
    <cellStyle name="20% - Accent4 3 2 2" xfId="243" xr:uid="{00000000-0005-0000-0000-0000CC000000}"/>
    <cellStyle name="20% - Accent4 3 2 2 2" xfId="366" xr:uid="{00000000-0005-0000-0000-0000CD000000}"/>
    <cellStyle name="20% - Accent4 3 2 2 2 2" xfId="602" xr:uid="{00000000-0005-0000-0000-0000CE000000}"/>
    <cellStyle name="20% - Accent4 3 2 2 2 2 2" xfId="1123" xr:uid="{00000000-0005-0000-0000-0000CF000000}"/>
    <cellStyle name="20% - Accent4 3 2 2 2 2 2 2" xfId="2073" xr:uid="{00000000-0005-0000-0000-0000D0000000}"/>
    <cellStyle name="20% - Accent4 3 2 2 2 2 3" xfId="1598" xr:uid="{00000000-0005-0000-0000-0000D1000000}"/>
    <cellStyle name="20% - Accent4 3 2 2 2 3" xfId="887" xr:uid="{00000000-0005-0000-0000-0000D2000000}"/>
    <cellStyle name="20% - Accent4 3 2 2 2 3 2" xfId="1837" xr:uid="{00000000-0005-0000-0000-0000D3000000}"/>
    <cellStyle name="20% - Accent4 3 2 2 2 4" xfId="1362" xr:uid="{00000000-0005-0000-0000-0000D4000000}"/>
    <cellStyle name="20% - Accent4 3 2 2 3" xfId="484" xr:uid="{00000000-0005-0000-0000-0000D5000000}"/>
    <cellStyle name="20% - Accent4 3 2 2 3 2" xfId="1005" xr:uid="{00000000-0005-0000-0000-0000D6000000}"/>
    <cellStyle name="20% - Accent4 3 2 2 3 2 2" xfId="1955" xr:uid="{00000000-0005-0000-0000-0000D7000000}"/>
    <cellStyle name="20% - Accent4 3 2 2 3 3" xfId="1480" xr:uid="{00000000-0005-0000-0000-0000D8000000}"/>
    <cellStyle name="20% - Accent4 3 2 2 4" xfId="769" xr:uid="{00000000-0005-0000-0000-0000D9000000}"/>
    <cellStyle name="20% - Accent4 3 2 2 4 2" xfId="1719" xr:uid="{00000000-0005-0000-0000-0000DA000000}"/>
    <cellStyle name="20% - Accent4 3 2 2 5" xfId="1244" xr:uid="{00000000-0005-0000-0000-0000DB000000}"/>
    <cellStyle name="20% - Accent4 3 2 3" xfId="309" xr:uid="{00000000-0005-0000-0000-0000DC000000}"/>
    <cellStyle name="20% - Accent4 3 2 3 2" xfId="545" xr:uid="{00000000-0005-0000-0000-0000DD000000}"/>
    <cellStyle name="20% - Accent4 3 2 3 2 2" xfId="1066" xr:uid="{00000000-0005-0000-0000-0000DE000000}"/>
    <cellStyle name="20% - Accent4 3 2 3 2 2 2" xfId="2016" xr:uid="{00000000-0005-0000-0000-0000DF000000}"/>
    <cellStyle name="20% - Accent4 3 2 3 2 3" xfId="1541" xr:uid="{00000000-0005-0000-0000-0000E0000000}"/>
    <cellStyle name="20% - Accent4 3 2 3 3" xfId="830" xr:uid="{00000000-0005-0000-0000-0000E1000000}"/>
    <cellStyle name="20% - Accent4 3 2 3 3 2" xfId="1780" xr:uid="{00000000-0005-0000-0000-0000E2000000}"/>
    <cellStyle name="20% - Accent4 3 2 3 4" xfId="1305" xr:uid="{00000000-0005-0000-0000-0000E3000000}"/>
    <cellStyle name="20% - Accent4 3 2 4" xfId="427" xr:uid="{00000000-0005-0000-0000-0000E4000000}"/>
    <cellStyle name="20% - Accent4 3 2 4 2" xfId="948" xr:uid="{00000000-0005-0000-0000-0000E5000000}"/>
    <cellStyle name="20% - Accent4 3 2 4 2 2" xfId="1898" xr:uid="{00000000-0005-0000-0000-0000E6000000}"/>
    <cellStyle name="20% - Accent4 3 2 4 3" xfId="1423" xr:uid="{00000000-0005-0000-0000-0000E7000000}"/>
    <cellStyle name="20% - Accent4 3 2 5" xfId="712" xr:uid="{00000000-0005-0000-0000-0000E8000000}"/>
    <cellStyle name="20% - Accent4 3 2 5 2" xfId="1662" xr:uid="{00000000-0005-0000-0000-0000E9000000}"/>
    <cellStyle name="20% - Accent4 3 2 6" xfId="1187" xr:uid="{00000000-0005-0000-0000-0000EA000000}"/>
    <cellStyle name="20% - Accent4 3 3" xfId="217" xr:uid="{00000000-0005-0000-0000-0000EB000000}"/>
    <cellStyle name="20% - Accent4 3 3 2" xfId="340" xr:uid="{00000000-0005-0000-0000-0000EC000000}"/>
    <cellStyle name="20% - Accent4 3 3 2 2" xfId="576" xr:uid="{00000000-0005-0000-0000-0000ED000000}"/>
    <cellStyle name="20% - Accent4 3 3 2 2 2" xfId="1097" xr:uid="{00000000-0005-0000-0000-0000EE000000}"/>
    <cellStyle name="20% - Accent4 3 3 2 2 2 2" xfId="2047" xr:uid="{00000000-0005-0000-0000-0000EF000000}"/>
    <cellStyle name="20% - Accent4 3 3 2 2 3" xfId="1572" xr:uid="{00000000-0005-0000-0000-0000F0000000}"/>
    <cellStyle name="20% - Accent4 3 3 2 3" xfId="861" xr:uid="{00000000-0005-0000-0000-0000F1000000}"/>
    <cellStyle name="20% - Accent4 3 3 2 3 2" xfId="1811" xr:uid="{00000000-0005-0000-0000-0000F2000000}"/>
    <cellStyle name="20% - Accent4 3 3 2 4" xfId="1336" xr:uid="{00000000-0005-0000-0000-0000F3000000}"/>
    <cellStyle name="20% - Accent4 3 3 3" xfId="458" xr:uid="{00000000-0005-0000-0000-0000F4000000}"/>
    <cellStyle name="20% - Accent4 3 3 3 2" xfId="979" xr:uid="{00000000-0005-0000-0000-0000F5000000}"/>
    <cellStyle name="20% - Accent4 3 3 3 2 2" xfId="1929" xr:uid="{00000000-0005-0000-0000-0000F6000000}"/>
    <cellStyle name="20% - Accent4 3 3 3 3" xfId="1454" xr:uid="{00000000-0005-0000-0000-0000F7000000}"/>
    <cellStyle name="20% - Accent4 3 3 4" xfId="743" xr:uid="{00000000-0005-0000-0000-0000F8000000}"/>
    <cellStyle name="20% - Accent4 3 3 4 2" xfId="1693" xr:uid="{00000000-0005-0000-0000-0000F9000000}"/>
    <cellStyle name="20% - Accent4 3 3 5" xfId="1218" xr:uid="{00000000-0005-0000-0000-0000FA000000}"/>
    <cellStyle name="20% - Accent4 3 4" xfId="283" xr:uid="{00000000-0005-0000-0000-0000FB000000}"/>
    <cellStyle name="20% - Accent4 3 4 2" xfId="519" xr:uid="{00000000-0005-0000-0000-0000FC000000}"/>
    <cellStyle name="20% - Accent4 3 4 2 2" xfId="1040" xr:uid="{00000000-0005-0000-0000-0000FD000000}"/>
    <cellStyle name="20% - Accent4 3 4 2 2 2" xfId="1990" xr:uid="{00000000-0005-0000-0000-0000FE000000}"/>
    <cellStyle name="20% - Accent4 3 4 2 3" xfId="1515" xr:uid="{00000000-0005-0000-0000-0000FF000000}"/>
    <cellStyle name="20% - Accent4 3 4 3" xfId="804" xr:uid="{00000000-0005-0000-0000-000000010000}"/>
    <cellStyle name="20% - Accent4 3 4 3 2" xfId="1754" xr:uid="{00000000-0005-0000-0000-000001010000}"/>
    <cellStyle name="20% - Accent4 3 4 4" xfId="1279" xr:uid="{00000000-0005-0000-0000-000002010000}"/>
    <cellStyle name="20% - Accent4 3 5" xfId="401" xr:uid="{00000000-0005-0000-0000-000003010000}"/>
    <cellStyle name="20% - Accent4 3 5 2" xfId="922" xr:uid="{00000000-0005-0000-0000-000004010000}"/>
    <cellStyle name="20% - Accent4 3 5 2 2" xfId="1872" xr:uid="{00000000-0005-0000-0000-000005010000}"/>
    <cellStyle name="20% - Accent4 3 5 3" xfId="1397" xr:uid="{00000000-0005-0000-0000-000006010000}"/>
    <cellStyle name="20% - Accent4 3 6" xfId="686" xr:uid="{00000000-0005-0000-0000-000007010000}"/>
    <cellStyle name="20% - Accent4 3 6 2" xfId="1636" xr:uid="{00000000-0005-0000-0000-000008010000}"/>
    <cellStyle name="20% - Accent4 3 7" xfId="1161" xr:uid="{00000000-0005-0000-0000-000009010000}"/>
    <cellStyle name="20% - Accent4 4" xfId="148" xr:uid="{00000000-0005-0000-0000-00000A010000}"/>
    <cellStyle name="20% - Accent4 5" xfId="620" xr:uid="{00000000-0005-0000-0000-00000B010000}"/>
    <cellStyle name="20% - Accent5 2" xfId="8" xr:uid="{00000000-0005-0000-0000-00000C010000}"/>
    <cellStyle name="20% - Accent5 3" xfId="111" xr:uid="{00000000-0005-0000-0000-00000D010000}"/>
    <cellStyle name="20% - Accent5 3 2" xfId="140" xr:uid="{00000000-0005-0000-0000-00000E010000}"/>
    <cellStyle name="20% - Accent5 3 2 2" xfId="245" xr:uid="{00000000-0005-0000-0000-00000F010000}"/>
    <cellStyle name="20% - Accent5 3 2 2 2" xfId="368" xr:uid="{00000000-0005-0000-0000-000010010000}"/>
    <cellStyle name="20% - Accent5 3 2 2 2 2" xfId="604" xr:uid="{00000000-0005-0000-0000-000011010000}"/>
    <cellStyle name="20% - Accent5 3 2 2 2 2 2" xfId="1125" xr:uid="{00000000-0005-0000-0000-000012010000}"/>
    <cellStyle name="20% - Accent5 3 2 2 2 2 2 2" xfId="2075" xr:uid="{00000000-0005-0000-0000-000013010000}"/>
    <cellStyle name="20% - Accent5 3 2 2 2 2 3" xfId="1600" xr:uid="{00000000-0005-0000-0000-000014010000}"/>
    <cellStyle name="20% - Accent5 3 2 2 2 3" xfId="889" xr:uid="{00000000-0005-0000-0000-000015010000}"/>
    <cellStyle name="20% - Accent5 3 2 2 2 3 2" xfId="1839" xr:uid="{00000000-0005-0000-0000-000016010000}"/>
    <cellStyle name="20% - Accent5 3 2 2 2 4" xfId="1364" xr:uid="{00000000-0005-0000-0000-000017010000}"/>
    <cellStyle name="20% - Accent5 3 2 2 3" xfId="486" xr:uid="{00000000-0005-0000-0000-000018010000}"/>
    <cellStyle name="20% - Accent5 3 2 2 3 2" xfId="1007" xr:uid="{00000000-0005-0000-0000-000019010000}"/>
    <cellStyle name="20% - Accent5 3 2 2 3 2 2" xfId="1957" xr:uid="{00000000-0005-0000-0000-00001A010000}"/>
    <cellStyle name="20% - Accent5 3 2 2 3 3" xfId="1482" xr:uid="{00000000-0005-0000-0000-00001B010000}"/>
    <cellStyle name="20% - Accent5 3 2 2 4" xfId="771" xr:uid="{00000000-0005-0000-0000-00001C010000}"/>
    <cellStyle name="20% - Accent5 3 2 2 4 2" xfId="1721" xr:uid="{00000000-0005-0000-0000-00001D010000}"/>
    <cellStyle name="20% - Accent5 3 2 2 5" xfId="1246" xr:uid="{00000000-0005-0000-0000-00001E010000}"/>
    <cellStyle name="20% - Accent5 3 2 3" xfId="311" xr:uid="{00000000-0005-0000-0000-00001F010000}"/>
    <cellStyle name="20% - Accent5 3 2 3 2" xfId="547" xr:uid="{00000000-0005-0000-0000-000020010000}"/>
    <cellStyle name="20% - Accent5 3 2 3 2 2" xfId="1068" xr:uid="{00000000-0005-0000-0000-000021010000}"/>
    <cellStyle name="20% - Accent5 3 2 3 2 2 2" xfId="2018" xr:uid="{00000000-0005-0000-0000-000022010000}"/>
    <cellStyle name="20% - Accent5 3 2 3 2 3" xfId="1543" xr:uid="{00000000-0005-0000-0000-000023010000}"/>
    <cellStyle name="20% - Accent5 3 2 3 3" xfId="832" xr:uid="{00000000-0005-0000-0000-000024010000}"/>
    <cellStyle name="20% - Accent5 3 2 3 3 2" xfId="1782" xr:uid="{00000000-0005-0000-0000-000025010000}"/>
    <cellStyle name="20% - Accent5 3 2 3 4" xfId="1307" xr:uid="{00000000-0005-0000-0000-000026010000}"/>
    <cellStyle name="20% - Accent5 3 2 4" xfId="429" xr:uid="{00000000-0005-0000-0000-000027010000}"/>
    <cellStyle name="20% - Accent5 3 2 4 2" xfId="950" xr:uid="{00000000-0005-0000-0000-000028010000}"/>
    <cellStyle name="20% - Accent5 3 2 4 2 2" xfId="1900" xr:uid="{00000000-0005-0000-0000-000029010000}"/>
    <cellStyle name="20% - Accent5 3 2 4 3" xfId="1425" xr:uid="{00000000-0005-0000-0000-00002A010000}"/>
    <cellStyle name="20% - Accent5 3 2 5" xfId="714" xr:uid="{00000000-0005-0000-0000-00002B010000}"/>
    <cellStyle name="20% - Accent5 3 2 5 2" xfId="1664" xr:uid="{00000000-0005-0000-0000-00002C010000}"/>
    <cellStyle name="20% - Accent5 3 2 6" xfId="1189" xr:uid="{00000000-0005-0000-0000-00002D010000}"/>
    <cellStyle name="20% - Accent5 3 3" xfId="219" xr:uid="{00000000-0005-0000-0000-00002E010000}"/>
    <cellStyle name="20% - Accent5 3 3 2" xfId="342" xr:uid="{00000000-0005-0000-0000-00002F010000}"/>
    <cellStyle name="20% - Accent5 3 3 2 2" xfId="578" xr:uid="{00000000-0005-0000-0000-000030010000}"/>
    <cellStyle name="20% - Accent5 3 3 2 2 2" xfId="1099" xr:uid="{00000000-0005-0000-0000-000031010000}"/>
    <cellStyle name="20% - Accent5 3 3 2 2 2 2" xfId="2049" xr:uid="{00000000-0005-0000-0000-000032010000}"/>
    <cellStyle name="20% - Accent5 3 3 2 2 3" xfId="1574" xr:uid="{00000000-0005-0000-0000-000033010000}"/>
    <cellStyle name="20% - Accent5 3 3 2 3" xfId="863" xr:uid="{00000000-0005-0000-0000-000034010000}"/>
    <cellStyle name="20% - Accent5 3 3 2 3 2" xfId="1813" xr:uid="{00000000-0005-0000-0000-000035010000}"/>
    <cellStyle name="20% - Accent5 3 3 2 4" xfId="1338" xr:uid="{00000000-0005-0000-0000-000036010000}"/>
    <cellStyle name="20% - Accent5 3 3 3" xfId="460" xr:uid="{00000000-0005-0000-0000-000037010000}"/>
    <cellStyle name="20% - Accent5 3 3 3 2" xfId="981" xr:uid="{00000000-0005-0000-0000-000038010000}"/>
    <cellStyle name="20% - Accent5 3 3 3 2 2" xfId="1931" xr:uid="{00000000-0005-0000-0000-000039010000}"/>
    <cellStyle name="20% - Accent5 3 3 3 3" xfId="1456" xr:uid="{00000000-0005-0000-0000-00003A010000}"/>
    <cellStyle name="20% - Accent5 3 3 4" xfId="745" xr:uid="{00000000-0005-0000-0000-00003B010000}"/>
    <cellStyle name="20% - Accent5 3 3 4 2" xfId="1695" xr:uid="{00000000-0005-0000-0000-00003C010000}"/>
    <cellStyle name="20% - Accent5 3 3 5" xfId="1220" xr:uid="{00000000-0005-0000-0000-00003D010000}"/>
    <cellStyle name="20% - Accent5 3 4" xfId="285" xr:uid="{00000000-0005-0000-0000-00003E010000}"/>
    <cellStyle name="20% - Accent5 3 4 2" xfId="521" xr:uid="{00000000-0005-0000-0000-00003F010000}"/>
    <cellStyle name="20% - Accent5 3 4 2 2" xfId="1042" xr:uid="{00000000-0005-0000-0000-000040010000}"/>
    <cellStyle name="20% - Accent5 3 4 2 2 2" xfId="1992" xr:uid="{00000000-0005-0000-0000-000041010000}"/>
    <cellStyle name="20% - Accent5 3 4 2 3" xfId="1517" xr:uid="{00000000-0005-0000-0000-000042010000}"/>
    <cellStyle name="20% - Accent5 3 4 3" xfId="806" xr:uid="{00000000-0005-0000-0000-000043010000}"/>
    <cellStyle name="20% - Accent5 3 4 3 2" xfId="1756" xr:uid="{00000000-0005-0000-0000-000044010000}"/>
    <cellStyle name="20% - Accent5 3 4 4" xfId="1281" xr:uid="{00000000-0005-0000-0000-000045010000}"/>
    <cellStyle name="20% - Accent5 3 5" xfId="403" xr:uid="{00000000-0005-0000-0000-000046010000}"/>
    <cellStyle name="20% - Accent5 3 5 2" xfId="924" xr:uid="{00000000-0005-0000-0000-000047010000}"/>
    <cellStyle name="20% - Accent5 3 5 2 2" xfId="1874" xr:uid="{00000000-0005-0000-0000-000048010000}"/>
    <cellStyle name="20% - Accent5 3 5 3" xfId="1399" xr:uid="{00000000-0005-0000-0000-000049010000}"/>
    <cellStyle name="20% - Accent5 3 6" xfId="688" xr:uid="{00000000-0005-0000-0000-00004A010000}"/>
    <cellStyle name="20% - Accent5 3 6 2" xfId="1638" xr:uid="{00000000-0005-0000-0000-00004B010000}"/>
    <cellStyle name="20% - Accent5 3 7" xfId="1163" xr:uid="{00000000-0005-0000-0000-00004C010000}"/>
    <cellStyle name="20% - Accent5 4" xfId="149" xr:uid="{00000000-0005-0000-0000-00004D010000}"/>
    <cellStyle name="20% - Accent5 5" xfId="621" xr:uid="{00000000-0005-0000-0000-00004E010000}"/>
    <cellStyle name="20% - Accent6 2" xfId="9" xr:uid="{00000000-0005-0000-0000-00004F010000}"/>
    <cellStyle name="20% - Accent6 3" xfId="115" xr:uid="{00000000-0005-0000-0000-000050010000}"/>
    <cellStyle name="20% - Accent6 3 2" xfId="142" xr:uid="{00000000-0005-0000-0000-000051010000}"/>
    <cellStyle name="20% - Accent6 3 2 2" xfId="247" xr:uid="{00000000-0005-0000-0000-000052010000}"/>
    <cellStyle name="20% - Accent6 3 2 2 2" xfId="370" xr:uid="{00000000-0005-0000-0000-000053010000}"/>
    <cellStyle name="20% - Accent6 3 2 2 2 2" xfId="606" xr:uid="{00000000-0005-0000-0000-000054010000}"/>
    <cellStyle name="20% - Accent6 3 2 2 2 2 2" xfId="1127" xr:uid="{00000000-0005-0000-0000-000055010000}"/>
    <cellStyle name="20% - Accent6 3 2 2 2 2 2 2" xfId="2077" xr:uid="{00000000-0005-0000-0000-000056010000}"/>
    <cellStyle name="20% - Accent6 3 2 2 2 2 3" xfId="1602" xr:uid="{00000000-0005-0000-0000-000057010000}"/>
    <cellStyle name="20% - Accent6 3 2 2 2 3" xfId="891" xr:uid="{00000000-0005-0000-0000-000058010000}"/>
    <cellStyle name="20% - Accent6 3 2 2 2 3 2" xfId="1841" xr:uid="{00000000-0005-0000-0000-000059010000}"/>
    <cellStyle name="20% - Accent6 3 2 2 2 4" xfId="1366" xr:uid="{00000000-0005-0000-0000-00005A010000}"/>
    <cellStyle name="20% - Accent6 3 2 2 3" xfId="488" xr:uid="{00000000-0005-0000-0000-00005B010000}"/>
    <cellStyle name="20% - Accent6 3 2 2 3 2" xfId="1009" xr:uid="{00000000-0005-0000-0000-00005C010000}"/>
    <cellStyle name="20% - Accent6 3 2 2 3 2 2" xfId="1959" xr:uid="{00000000-0005-0000-0000-00005D010000}"/>
    <cellStyle name="20% - Accent6 3 2 2 3 3" xfId="1484" xr:uid="{00000000-0005-0000-0000-00005E010000}"/>
    <cellStyle name="20% - Accent6 3 2 2 4" xfId="773" xr:uid="{00000000-0005-0000-0000-00005F010000}"/>
    <cellStyle name="20% - Accent6 3 2 2 4 2" xfId="1723" xr:uid="{00000000-0005-0000-0000-000060010000}"/>
    <cellStyle name="20% - Accent6 3 2 2 5" xfId="1248" xr:uid="{00000000-0005-0000-0000-000061010000}"/>
    <cellStyle name="20% - Accent6 3 2 3" xfId="313" xr:uid="{00000000-0005-0000-0000-000062010000}"/>
    <cellStyle name="20% - Accent6 3 2 3 2" xfId="549" xr:uid="{00000000-0005-0000-0000-000063010000}"/>
    <cellStyle name="20% - Accent6 3 2 3 2 2" xfId="1070" xr:uid="{00000000-0005-0000-0000-000064010000}"/>
    <cellStyle name="20% - Accent6 3 2 3 2 2 2" xfId="2020" xr:uid="{00000000-0005-0000-0000-000065010000}"/>
    <cellStyle name="20% - Accent6 3 2 3 2 3" xfId="1545" xr:uid="{00000000-0005-0000-0000-000066010000}"/>
    <cellStyle name="20% - Accent6 3 2 3 3" xfId="834" xr:uid="{00000000-0005-0000-0000-000067010000}"/>
    <cellStyle name="20% - Accent6 3 2 3 3 2" xfId="1784" xr:uid="{00000000-0005-0000-0000-000068010000}"/>
    <cellStyle name="20% - Accent6 3 2 3 4" xfId="1309" xr:uid="{00000000-0005-0000-0000-000069010000}"/>
    <cellStyle name="20% - Accent6 3 2 4" xfId="431" xr:uid="{00000000-0005-0000-0000-00006A010000}"/>
    <cellStyle name="20% - Accent6 3 2 4 2" xfId="952" xr:uid="{00000000-0005-0000-0000-00006B010000}"/>
    <cellStyle name="20% - Accent6 3 2 4 2 2" xfId="1902" xr:uid="{00000000-0005-0000-0000-00006C010000}"/>
    <cellStyle name="20% - Accent6 3 2 4 3" xfId="1427" xr:uid="{00000000-0005-0000-0000-00006D010000}"/>
    <cellStyle name="20% - Accent6 3 2 5" xfId="716" xr:uid="{00000000-0005-0000-0000-00006E010000}"/>
    <cellStyle name="20% - Accent6 3 2 5 2" xfId="1666" xr:uid="{00000000-0005-0000-0000-00006F010000}"/>
    <cellStyle name="20% - Accent6 3 2 6" xfId="1191" xr:uid="{00000000-0005-0000-0000-000070010000}"/>
    <cellStyle name="20% - Accent6 3 3" xfId="221" xr:uid="{00000000-0005-0000-0000-000071010000}"/>
    <cellStyle name="20% - Accent6 3 3 2" xfId="344" xr:uid="{00000000-0005-0000-0000-000072010000}"/>
    <cellStyle name="20% - Accent6 3 3 2 2" xfId="580" xr:uid="{00000000-0005-0000-0000-000073010000}"/>
    <cellStyle name="20% - Accent6 3 3 2 2 2" xfId="1101" xr:uid="{00000000-0005-0000-0000-000074010000}"/>
    <cellStyle name="20% - Accent6 3 3 2 2 2 2" xfId="2051" xr:uid="{00000000-0005-0000-0000-000075010000}"/>
    <cellStyle name="20% - Accent6 3 3 2 2 3" xfId="1576" xr:uid="{00000000-0005-0000-0000-000076010000}"/>
    <cellStyle name="20% - Accent6 3 3 2 3" xfId="865" xr:uid="{00000000-0005-0000-0000-000077010000}"/>
    <cellStyle name="20% - Accent6 3 3 2 3 2" xfId="1815" xr:uid="{00000000-0005-0000-0000-000078010000}"/>
    <cellStyle name="20% - Accent6 3 3 2 4" xfId="1340" xr:uid="{00000000-0005-0000-0000-000079010000}"/>
    <cellStyle name="20% - Accent6 3 3 3" xfId="462" xr:uid="{00000000-0005-0000-0000-00007A010000}"/>
    <cellStyle name="20% - Accent6 3 3 3 2" xfId="983" xr:uid="{00000000-0005-0000-0000-00007B010000}"/>
    <cellStyle name="20% - Accent6 3 3 3 2 2" xfId="1933" xr:uid="{00000000-0005-0000-0000-00007C010000}"/>
    <cellStyle name="20% - Accent6 3 3 3 3" xfId="1458" xr:uid="{00000000-0005-0000-0000-00007D010000}"/>
    <cellStyle name="20% - Accent6 3 3 4" xfId="747" xr:uid="{00000000-0005-0000-0000-00007E010000}"/>
    <cellStyle name="20% - Accent6 3 3 4 2" xfId="1697" xr:uid="{00000000-0005-0000-0000-00007F010000}"/>
    <cellStyle name="20% - Accent6 3 3 5" xfId="1222" xr:uid="{00000000-0005-0000-0000-000080010000}"/>
    <cellStyle name="20% - Accent6 3 4" xfId="287" xr:uid="{00000000-0005-0000-0000-000081010000}"/>
    <cellStyle name="20% - Accent6 3 4 2" xfId="523" xr:uid="{00000000-0005-0000-0000-000082010000}"/>
    <cellStyle name="20% - Accent6 3 4 2 2" xfId="1044" xr:uid="{00000000-0005-0000-0000-000083010000}"/>
    <cellStyle name="20% - Accent6 3 4 2 2 2" xfId="1994" xr:uid="{00000000-0005-0000-0000-000084010000}"/>
    <cellStyle name="20% - Accent6 3 4 2 3" xfId="1519" xr:uid="{00000000-0005-0000-0000-000085010000}"/>
    <cellStyle name="20% - Accent6 3 4 3" xfId="808" xr:uid="{00000000-0005-0000-0000-000086010000}"/>
    <cellStyle name="20% - Accent6 3 4 3 2" xfId="1758" xr:uid="{00000000-0005-0000-0000-000087010000}"/>
    <cellStyle name="20% - Accent6 3 4 4" xfId="1283" xr:uid="{00000000-0005-0000-0000-000088010000}"/>
    <cellStyle name="20% - Accent6 3 5" xfId="405" xr:uid="{00000000-0005-0000-0000-000089010000}"/>
    <cellStyle name="20% - Accent6 3 5 2" xfId="926" xr:uid="{00000000-0005-0000-0000-00008A010000}"/>
    <cellStyle name="20% - Accent6 3 5 2 2" xfId="1876" xr:uid="{00000000-0005-0000-0000-00008B010000}"/>
    <cellStyle name="20% - Accent6 3 5 3" xfId="1401" xr:uid="{00000000-0005-0000-0000-00008C010000}"/>
    <cellStyle name="20% - Accent6 3 6" xfId="690" xr:uid="{00000000-0005-0000-0000-00008D010000}"/>
    <cellStyle name="20% - Accent6 3 6 2" xfId="1640" xr:uid="{00000000-0005-0000-0000-00008E010000}"/>
    <cellStyle name="20% - Accent6 3 7" xfId="1165" xr:uid="{00000000-0005-0000-0000-00008F010000}"/>
    <cellStyle name="20% - Accent6 4" xfId="150" xr:uid="{00000000-0005-0000-0000-000090010000}"/>
    <cellStyle name="20% - Accent6 5" xfId="622" xr:uid="{00000000-0005-0000-0000-000091010000}"/>
    <cellStyle name="40% - Accent1 2" xfId="10" xr:uid="{00000000-0005-0000-0000-000092010000}"/>
    <cellStyle name="40% - Accent1 3" xfId="96" xr:uid="{00000000-0005-0000-0000-000093010000}"/>
    <cellStyle name="40% - Accent1 3 2" xfId="133" xr:uid="{00000000-0005-0000-0000-000094010000}"/>
    <cellStyle name="40% - Accent1 3 2 2" xfId="238" xr:uid="{00000000-0005-0000-0000-000095010000}"/>
    <cellStyle name="40% - Accent1 3 2 2 2" xfId="361" xr:uid="{00000000-0005-0000-0000-000096010000}"/>
    <cellStyle name="40% - Accent1 3 2 2 2 2" xfId="597" xr:uid="{00000000-0005-0000-0000-000097010000}"/>
    <cellStyle name="40% - Accent1 3 2 2 2 2 2" xfId="1118" xr:uid="{00000000-0005-0000-0000-000098010000}"/>
    <cellStyle name="40% - Accent1 3 2 2 2 2 2 2" xfId="2068" xr:uid="{00000000-0005-0000-0000-000099010000}"/>
    <cellStyle name="40% - Accent1 3 2 2 2 2 3" xfId="1593" xr:uid="{00000000-0005-0000-0000-00009A010000}"/>
    <cellStyle name="40% - Accent1 3 2 2 2 3" xfId="882" xr:uid="{00000000-0005-0000-0000-00009B010000}"/>
    <cellStyle name="40% - Accent1 3 2 2 2 3 2" xfId="1832" xr:uid="{00000000-0005-0000-0000-00009C010000}"/>
    <cellStyle name="40% - Accent1 3 2 2 2 4" xfId="1357" xr:uid="{00000000-0005-0000-0000-00009D010000}"/>
    <cellStyle name="40% - Accent1 3 2 2 3" xfId="479" xr:uid="{00000000-0005-0000-0000-00009E010000}"/>
    <cellStyle name="40% - Accent1 3 2 2 3 2" xfId="1000" xr:uid="{00000000-0005-0000-0000-00009F010000}"/>
    <cellStyle name="40% - Accent1 3 2 2 3 2 2" xfId="1950" xr:uid="{00000000-0005-0000-0000-0000A0010000}"/>
    <cellStyle name="40% - Accent1 3 2 2 3 3" xfId="1475" xr:uid="{00000000-0005-0000-0000-0000A1010000}"/>
    <cellStyle name="40% - Accent1 3 2 2 4" xfId="764" xr:uid="{00000000-0005-0000-0000-0000A2010000}"/>
    <cellStyle name="40% - Accent1 3 2 2 4 2" xfId="1714" xr:uid="{00000000-0005-0000-0000-0000A3010000}"/>
    <cellStyle name="40% - Accent1 3 2 2 5" xfId="1239" xr:uid="{00000000-0005-0000-0000-0000A4010000}"/>
    <cellStyle name="40% - Accent1 3 2 3" xfId="304" xr:uid="{00000000-0005-0000-0000-0000A5010000}"/>
    <cellStyle name="40% - Accent1 3 2 3 2" xfId="540" xr:uid="{00000000-0005-0000-0000-0000A6010000}"/>
    <cellStyle name="40% - Accent1 3 2 3 2 2" xfId="1061" xr:uid="{00000000-0005-0000-0000-0000A7010000}"/>
    <cellStyle name="40% - Accent1 3 2 3 2 2 2" xfId="2011" xr:uid="{00000000-0005-0000-0000-0000A8010000}"/>
    <cellStyle name="40% - Accent1 3 2 3 2 3" xfId="1536" xr:uid="{00000000-0005-0000-0000-0000A9010000}"/>
    <cellStyle name="40% - Accent1 3 2 3 3" xfId="825" xr:uid="{00000000-0005-0000-0000-0000AA010000}"/>
    <cellStyle name="40% - Accent1 3 2 3 3 2" xfId="1775" xr:uid="{00000000-0005-0000-0000-0000AB010000}"/>
    <cellStyle name="40% - Accent1 3 2 3 4" xfId="1300" xr:uid="{00000000-0005-0000-0000-0000AC010000}"/>
    <cellStyle name="40% - Accent1 3 2 4" xfId="422" xr:uid="{00000000-0005-0000-0000-0000AD010000}"/>
    <cellStyle name="40% - Accent1 3 2 4 2" xfId="943" xr:uid="{00000000-0005-0000-0000-0000AE010000}"/>
    <cellStyle name="40% - Accent1 3 2 4 2 2" xfId="1893" xr:uid="{00000000-0005-0000-0000-0000AF010000}"/>
    <cellStyle name="40% - Accent1 3 2 4 3" xfId="1418" xr:uid="{00000000-0005-0000-0000-0000B0010000}"/>
    <cellStyle name="40% - Accent1 3 2 5" xfId="707" xr:uid="{00000000-0005-0000-0000-0000B1010000}"/>
    <cellStyle name="40% - Accent1 3 2 5 2" xfId="1657" xr:uid="{00000000-0005-0000-0000-0000B2010000}"/>
    <cellStyle name="40% - Accent1 3 2 6" xfId="1182" xr:uid="{00000000-0005-0000-0000-0000B3010000}"/>
    <cellStyle name="40% - Accent1 3 3" xfId="212" xr:uid="{00000000-0005-0000-0000-0000B4010000}"/>
    <cellStyle name="40% - Accent1 3 3 2" xfId="335" xr:uid="{00000000-0005-0000-0000-0000B5010000}"/>
    <cellStyle name="40% - Accent1 3 3 2 2" xfId="571" xr:uid="{00000000-0005-0000-0000-0000B6010000}"/>
    <cellStyle name="40% - Accent1 3 3 2 2 2" xfId="1092" xr:uid="{00000000-0005-0000-0000-0000B7010000}"/>
    <cellStyle name="40% - Accent1 3 3 2 2 2 2" xfId="2042" xr:uid="{00000000-0005-0000-0000-0000B8010000}"/>
    <cellStyle name="40% - Accent1 3 3 2 2 3" xfId="1567" xr:uid="{00000000-0005-0000-0000-0000B9010000}"/>
    <cellStyle name="40% - Accent1 3 3 2 3" xfId="856" xr:uid="{00000000-0005-0000-0000-0000BA010000}"/>
    <cellStyle name="40% - Accent1 3 3 2 3 2" xfId="1806" xr:uid="{00000000-0005-0000-0000-0000BB010000}"/>
    <cellStyle name="40% - Accent1 3 3 2 4" xfId="1331" xr:uid="{00000000-0005-0000-0000-0000BC010000}"/>
    <cellStyle name="40% - Accent1 3 3 3" xfId="453" xr:uid="{00000000-0005-0000-0000-0000BD010000}"/>
    <cellStyle name="40% - Accent1 3 3 3 2" xfId="974" xr:uid="{00000000-0005-0000-0000-0000BE010000}"/>
    <cellStyle name="40% - Accent1 3 3 3 2 2" xfId="1924" xr:uid="{00000000-0005-0000-0000-0000BF010000}"/>
    <cellStyle name="40% - Accent1 3 3 3 3" xfId="1449" xr:uid="{00000000-0005-0000-0000-0000C0010000}"/>
    <cellStyle name="40% - Accent1 3 3 4" xfId="738" xr:uid="{00000000-0005-0000-0000-0000C1010000}"/>
    <cellStyle name="40% - Accent1 3 3 4 2" xfId="1688" xr:uid="{00000000-0005-0000-0000-0000C2010000}"/>
    <cellStyle name="40% - Accent1 3 3 5" xfId="1213" xr:uid="{00000000-0005-0000-0000-0000C3010000}"/>
    <cellStyle name="40% - Accent1 3 4" xfId="278" xr:uid="{00000000-0005-0000-0000-0000C4010000}"/>
    <cellStyle name="40% - Accent1 3 4 2" xfId="514" xr:uid="{00000000-0005-0000-0000-0000C5010000}"/>
    <cellStyle name="40% - Accent1 3 4 2 2" xfId="1035" xr:uid="{00000000-0005-0000-0000-0000C6010000}"/>
    <cellStyle name="40% - Accent1 3 4 2 2 2" xfId="1985" xr:uid="{00000000-0005-0000-0000-0000C7010000}"/>
    <cellStyle name="40% - Accent1 3 4 2 3" xfId="1510" xr:uid="{00000000-0005-0000-0000-0000C8010000}"/>
    <cellStyle name="40% - Accent1 3 4 3" xfId="799" xr:uid="{00000000-0005-0000-0000-0000C9010000}"/>
    <cellStyle name="40% - Accent1 3 4 3 2" xfId="1749" xr:uid="{00000000-0005-0000-0000-0000CA010000}"/>
    <cellStyle name="40% - Accent1 3 4 4" xfId="1274" xr:uid="{00000000-0005-0000-0000-0000CB010000}"/>
    <cellStyle name="40% - Accent1 3 5" xfId="396" xr:uid="{00000000-0005-0000-0000-0000CC010000}"/>
    <cellStyle name="40% - Accent1 3 5 2" xfId="917" xr:uid="{00000000-0005-0000-0000-0000CD010000}"/>
    <cellStyle name="40% - Accent1 3 5 2 2" xfId="1867" xr:uid="{00000000-0005-0000-0000-0000CE010000}"/>
    <cellStyle name="40% - Accent1 3 5 3" xfId="1392" xr:uid="{00000000-0005-0000-0000-0000CF010000}"/>
    <cellStyle name="40% - Accent1 3 6" xfId="681" xr:uid="{00000000-0005-0000-0000-0000D0010000}"/>
    <cellStyle name="40% - Accent1 3 6 2" xfId="1631" xr:uid="{00000000-0005-0000-0000-0000D1010000}"/>
    <cellStyle name="40% - Accent1 3 7" xfId="1156" xr:uid="{00000000-0005-0000-0000-0000D2010000}"/>
    <cellStyle name="40% - Accent1 4" xfId="151" xr:uid="{00000000-0005-0000-0000-0000D3010000}"/>
    <cellStyle name="40% - Accent1 5" xfId="623" xr:uid="{00000000-0005-0000-0000-0000D4010000}"/>
    <cellStyle name="40% - Accent2 2" xfId="11" xr:uid="{00000000-0005-0000-0000-0000D5010000}"/>
    <cellStyle name="40% - Accent2 3" xfId="100" xr:uid="{00000000-0005-0000-0000-0000D6010000}"/>
    <cellStyle name="40% - Accent2 3 2" xfId="135" xr:uid="{00000000-0005-0000-0000-0000D7010000}"/>
    <cellStyle name="40% - Accent2 3 2 2" xfId="240" xr:uid="{00000000-0005-0000-0000-0000D8010000}"/>
    <cellStyle name="40% - Accent2 3 2 2 2" xfId="363" xr:uid="{00000000-0005-0000-0000-0000D9010000}"/>
    <cellStyle name="40% - Accent2 3 2 2 2 2" xfId="599" xr:uid="{00000000-0005-0000-0000-0000DA010000}"/>
    <cellStyle name="40% - Accent2 3 2 2 2 2 2" xfId="1120" xr:uid="{00000000-0005-0000-0000-0000DB010000}"/>
    <cellStyle name="40% - Accent2 3 2 2 2 2 2 2" xfId="2070" xr:uid="{00000000-0005-0000-0000-0000DC010000}"/>
    <cellStyle name="40% - Accent2 3 2 2 2 2 3" xfId="1595" xr:uid="{00000000-0005-0000-0000-0000DD010000}"/>
    <cellStyle name="40% - Accent2 3 2 2 2 3" xfId="884" xr:uid="{00000000-0005-0000-0000-0000DE010000}"/>
    <cellStyle name="40% - Accent2 3 2 2 2 3 2" xfId="1834" xr:uid="{00000000-0005-0000-0000-0000DF010000}"/>
    <cellStyle name="40% - Accent2 3 2 2 2 4" xfId="1359" xr:uid="{00000000-0005-0000-0000-0000E0010000}"/>
    <cellStyle name="40% - Accent2 3 2 2 3" xfId="481" xr:uid="{00000000-0005-0000-0000-0000E1010000}"/>
    <cellStyle name="40% - Accent2 3 2 2 3 2" xfId="1002" xr:uid="{00000000-0005-0000-0000-0000E2010000}"/>
    <cellStyle name="40% - Accent2 3 2 2 3 2 2" xfId="1952" xr:uid="{00000000-0005-0000-0000-0000E3010000}"/>
    <cellStyle name="40% - Accent2 3 2 2 3 3" xfId="1477" xr:uid="{00000000-0005-0000-0000-0000E4010000}"/>
    <cellStyle name="40% - Accent2 3 2 2 4" xfId="766" xr:uid="{00000000-0005-0000-0000-0000E5010000}"/>
    <cellStyle name="40% - Accent2 3 2 2 4 2" xfId="1716" xr:uid="{00000000-0005-0000-0000-0000E6010000}"/>
    <cellStyle name="40% - Accent2 3 2 2 5" xfId="1241" xr:uid="{00000000-0005-0000-0000-0000E7010000}"/>
    <cellStyle name="40% - Accent2 3 2 3" xfId="306" xr:uid="{00000000-0005-0000-0000-0000E8010000}"/>
    <cellStyle name="40% - Accent2 3 2 3 2" xfId="542" xr:uid="{00000000-0005-0000-0000-0000E9010000}"/>
    <cellStyle name="40% - Accent2 3 2 3 2 2" xfId="1063" xr:uid="{00000000-0005-0000-0000-0000EA010000}"/>
    <cellStyle name="40% - Accent2 3 2 3 2 2 2" xfId="2013" xr:uid="{00000000-0005-0000-0000-0000EB010000}"/>
    <cellStyle name="40% - Accent2 3 2 3 2 3" xfId="1538" xr:uid="{00000000-0005-0000-0000-0000EC010000}"/>
    <cellStyle name="40% - Accent2 3 2 3 3" xfId="827" xr:uid="{00000000-0005-0000-0000-0000ED010000}"/>
    <cellStyle name="40% - Accent2 3 2 3 3 2" xfId="1777" xr:uid="{00000000-0005-0000-0000-0000EE010000}"/>
    <cellStyle name="40% - Accent2 3 2 3 4" xfId="1302" xr:uid="{00000000-0005-0000-0000-0000EF010000}"/>
    <cellStyle name="40% - Accent2 3 2 4" xfId="424" xr:uid="{00000000-0005-0000-0000-0000F0010000}"/>
    <cellStyle name="40% - Accent2 3 2 4 2" xfId="945" xr:uid="{00000000-0005-0000-0000-0000F1010000}"/>
    <cellStyle name="40% - Accent2 3 2 4 2 2" xfId="1895" xr:uid="{00000000-0005-0000-0000-0000F2010000}"/>
    <cellStyle name="40% - Accent2 3 2 4 3" xfId="1420" xr:uid="{00000000-0005-0000-0000-0000F3010000}"/>
    <cellStyle name="40% - Accent2 3 2 5" xfId="709" xr:uid="{00000000-0005-0000-0000-0000F4010000}"/>
    <cellStyle name="40% - Accent2 3 2 5 2" xfId="1659" xr:uid="{00000000-0005-0000-0000-0000F5010000}"/>
    <cellStyle name="40% - Accent2 3 2 6" xfId="1184" xr:uid="{00000000-0005-0000-0000-0000F6010000}"/>
    <cellStyle name="40% - Accent2 3 3" xfId="214" xr:uid="{00000000-0005-0000-0000-0000F7010000}"/>
    <cellStyle name="40% - Accent2 3 3 2" xfId="337" xr:uid="{00000000-0005-0000-0000-0000F8010000}"/>
    <cellStyle name="40% - Accent2 3 3 2 2" xfId="573" xr:uid="{00000000-0005-0000-0000-0000F9010000}"/>
    <cellStyle name="40% - Accent2 3 3 2 2 2" xfId="1094" xr:uid="{00000000-0005-0000-0000-0000FA010000}"/>
    <cellStyle name="40% - Accent2 3 3 2 2 2 2" xfId="2044" xr:uid="{00000000-0005-0000-0000-0000FB010000}"/>
    <cellStyle name="40% - Accent2 3 3 2 2 3" xfId="1569" xr:uid="{00000000-0005-0000-0000-0000FC010000}"/>
    <cellStyle name="40% - Accent2 3 3 2 3" xfId="858" xr:uid="{00000000-0005-0000-0000-0000FD010000}"/>
    <cellStyle name="40% - Accent2 3 3 2 3 2" xfId="1808" xr:uid="{00000000-0005-0000-0000-0000FE010000}"/>
    <cellStyle name="40% - Accent2 3 3 2 4" xfId="1333" xr:uid="{00000000-0005-0000-0000-0000FF010000}"/>
    <cellStyle name="40% - Accent2 3 3 3" xfId="455" xr:uid="{00000000-0005-0000-0000-000000020000}"/>
    <cellStyle name="40% - Accent2 3 3 3 2" xfId="976" xr:uid="{00000000-0005-0000-0000-000001020000}"/>
    <cellStyle name="40% - Accent2 3 3 3 2 2" xfId="1926" xr:uid="{00000000-0005-0000-0000-000002020000}"/>
    <cellStyle name="40% - Accent2 3 3 3 3" xfId="1451" xr:uid="{00000000-0005-0000-0000-000003020000}"/>
    <cellStyle name="40% - Accent2 3 3 4" xfId="740" xr:uid="{00000000-0005-0000-0000-000004020000}"/>
    <cellStyle name="40% - Accent2 3 3 4 2" xfId="1690" xr:uid="{00000000-0005-0000-0000-000005020000}"/>
    <cellStyle name="40% - Accent2 3 3 5" xfId="1215" xr:uid="{00000000-0005-0000-0000-000006020000}"/>
    <cellStyle name="40% - Accent2 3 4" xfId="280" xr:uid="{00000000-0005-0000-0000-000007020000}"/>
    <cellStyle name="40% - Accent2 3 4 2" xfId="516" xr:uid="{00000000-0005-0000-0000-000008020000}"/>
    <cellStyle name="40% - Accent2 3 4 2 2" xfId="1037" xr:uid="{00000000-0005-0000-0000-000009020000}"/>
    <cellStyle name="40% - Accent2 3 4 2 2 2" xfId="1987" xr:uid="{00000000-0005-0000-0000-00000A020000}"/>
    <cellStyle name="40% - Accent2 3 4 2 3" xfId="1512" xr:uid="{00000000-0005-0000-0000-00000B020000}"/>
    <cellStyle name="40% - Accent2 3 4 3" xfId="801" xr:uid="{00000000-0005-0000-0000-00000C020000}"/>
    <cellStyle name="40% - Accent2 3 4 3 2" xfId="1751" xr:uid="{00000000-0005-0000-0000-00000D020000}"/>
    <cellStyle name="40% - Accent2 3 4 4" xfId="1276" xr:uid="{00000000-0005-0000-0000-00000E020000}"/>
    <cellStyle name="40% - Accent2 3 5" xfId="398" xr:uid="{00000000-0005-0000-0000-00000F020000}"/>
    <cellStyle name="40% - Accent2 3 5 2" xfId="919" xr:uid="{00000000-0005-0000-0000-000010020000}"/>
    <cellStyle name="40% - Accent2 3 5 2 2" xfId="1869" xr:uid="{00000000-0005-0000-0000-000011020000}"/>
    <cellStyle name="40% - Accent2 3 5 3" xfId="1394" xr:uid="{00000000-0005-0000-0000-000012020000}"/>
    <cellStyle name="40% - Accent2 3 6" xfId="683" xr:uid="{00000000-0005-0000-0000-000013020000}"/>
    <cellStyle name="40% - Accent2 3 6 2" xfId="1633" xr:uid="{00000000-0005-0000-0000-000014020000}"/>
    <cellStyle name="40% - Accent2 3 7" xfId="1158" xr:uid="{00000000-0005-0000-0000-000015020000}"/>
    <cellStyle name="40% - Accent2 4" xfId="152" xr:uid="{00000000-0005-0000-0000-000016020000}"/>
    <cellStyle name="40% - Accent2 5" xfId="624" xr:uid="{00000000-0005-0000-0000-000017020000}"/>
    <cellStyle name="40% - Accent3 2" xfId="12" xr:uid="{00000000-0005-0000-0000-000018020000}"/>
    <cellStyle name="40% - Accent3 3" xfId="104" xr:uid="{00000000-0005-0000-0000-000019020000}"/>
    <cellStyle name="40% - Accent3 3 2" xfId="137" xr:uid="{00000000-0005-0000-0000-00001A020000}"/>
    <cellStyle name="40% - Accent3 3 2 2" xfId="242" xr:uid="{00000000-0005-0000-0000-00001B020000}"/>
    <cellStyle name="40% - Accent3 3 2 2 2" xfId="365" xr:uid="{00000000-0005-0000-0000-00001C020000}"/>
    <cellStyle name="40% - Accent3 3 2 2 2 2" xfId="601" xr:uid="{00000000-0005-0000-0000-00001D020000}"/>
    <cellStyle name="40% - Accent3 3 2 2 2 2 2" xfId="1122" xr:uid="{00000000-0005-0000-0000-00001E020000}"/>
    <cellStyle name="40% - Accent3 3 2 2 2 2 2 2" xfId="2072" xr:uid="{00000000-0005-0000-0000-00001F020000}"/>
    <cellStyle name="40% - Accent3 3 2 2 2 2 3" xfId="1597" xr:uid="{00000000-0005-0000-0000-000020020000}"/>
    <cellStyle name="40% - Accent3 3 2 2 2 3" xfId="886" xr:uid="{00000000-0005-0000-0000-000021020000}"/>
    <cellStyle name="40% - Accent3 3 2 2 2 3 2" xfId="1836" xr:uid="{00000000-0005-0000-0000-000022020000}"/>
    <cellStyle name="40% - Accent3 3 2 2 2 4" xfId="1361" xr:uid="{00000000-0005-0000-0000-000023020000}"/>
    <cellStyle name="40% - Accent3 3 2 2 3" xfId="483" xr:uid="{00000000-0005-0000-0000-000024020000}"/>
    <cellStyle name="40% - Accent3 3 2 2 3 2" xfId="1004" xr:uid="{00000000-0005-0000-0000-000025020000}"/>
    <cellStyle name="40% - Accent3 3 2 2 3 2 2" xfId="1954" xr:uid="{00000000-0005-0000-0000-000026020000}"/>
    <cellStyle name="40% - Accent3 3 2 2 3 3" xfId="1479" xr:uid="{00000000-0005-0000-0000-000027020000}"/>
    <cellStyle name="40% - Accent3 3 2 2 4" xfId="768" xr:uid="{00000000-0005-0000-0000-000028020000}"/>
    <cellStyle name="40% - Accent3 3 2 2 4 2" xfId="1718" xr:uid="{00000000-0005-0000-0000-000029020000}"/>
    <cellStyle name="40% - Accent3 3 2 2 5" xfId="1243" xr:uid="{00000000-0005-0000-0000-00002A020000}"/>
    <cellStyle name="40% - Accent3 3 2 3" xfId="308" xr:uid="{00000000-0005-0000-0000-00002B020000}"/>
    <cellStyle name="40% - Accent3 3 2 3 2" xfId="544" xr:uid="{00000000-0005-0000-0000-00002C020000}"/>
    <cellStyle name="40% - Accent3 3 2 3 2 2" xfId="1065" xr:uid="{00000000-0005-0000-0000-00002D020000}"/>
    <cellStyle name="40% - Accent3 3 2 3 2 2 2" xfId="2015" xr:uid="{00000000-0005-0000-0000-00002E020000}"/>
    <cellStyle name="40% - Accent3 3 2 3 2 3" xfId="1540" xr:uid="{00000000-0005-0000-0000-00002F020000}"/>
    <cellStyle name="40% - Accent3 3 2 3 3" xfId="829" xr:uid="{00000000-0005-0000-0000-000030020000}"/>
    <cellStyle name="40% - Accent3 3 2 3 3 2" xfId="1779" xr:uid="{00000000-0005-0000-0000-000031020000}"/>
    <cellStyle name="40% - Accent3 3 2 3 4" xfId="1304" xr:uid="{00000000-0005-0000-0000-000032020000}"/>
    <cellStyle name="40% - Accent3 3 2 4" xfId="426" xr:uid="{00000000-0005-0000-0000-000033020000}"/>
    <cellStyle name="40% - Accent3 3 2 4 2" xfId="947" xr:uid="{00000000-0005-0000-0000-000034020000}"/>
    <cellStyle name="40% - Accent3 3 2 4 2 2" xfId="1897" xr:uid="{00000000-0005-0000-0000-000035020000}"/>
    <cellStyle name="40% - Accent3 3 2 4 3" xfId="1422" xr:uid="{00000000-0005-0000-0000-000036020000}"/>
    <cellStyle name="40% - Accent3 3 2 5" xfId="711" xr:uid="{00000000-0005-0000-0000-000037020000}"/>
    <cellStyle name="40% - Accent3 3 2 5 2" xfId="1661" xr:uid="{00000000-0005-0000-0000-000038020000}"/>
    <cellStyle name="40% - Accent3 3 2 6" xfId="1186" xr:uid="{00000000-0005-0000-0000-000039020000}"/>
    <cellStyle name="40% - Accent3 3 3" xfId="216" xr:uid="{00000000-0005-0000-0000-00003A020000}"/>
    <cellStyle name="40% - Accent3 3 3 2" xfId="339" xr:uid="{00000000-0005-0000-0000-00003B020000}"/>
    <cellStyle name="40% - Accent3 3 3 2 2" xfId="575" xr:uid="{00000000-0005-0000-0000-00003C020000}"/>
    <cellStyle name="40% - Accent3 3 3 2 2 2" xfId="1096" xr:uid="{00000000-0005-0000-0000-00003D020000}"/>
    <cellStyle name="40% - Accent3 3 3 2 2 2 2" xfId="2046" xr:uid="{00000000-0005-0000-0000-00003E020000}"/>
    <cellStyle name="40% - Accent3 3 3 2 2 3" xfId="1571" xr:uid="{00000000-0005-0000-0000-00003F020000}"/>
    <cellStyle name="40% - Accent3 3 3 2 3" xfId="860" xr:uid="{00000000-0005-0000-0000-000040020000}"/>
    <cellStyle name="40% - Accent3 3 3 2 3 2" xfId="1810" xr:uid="{00000000-0005-0000-0000-000041020000}"/>
    <cellStyle name="40% - Accent3 3 3 2 4" xfId="1335" xr:uid="{00000000-0005-0000-0000-000042020000}"/>
    <cellStyle name="40% - Accent3 3 3 3" xfId="457" xr:uid="{00000000-0005-0000-0000-000043020000}"/>
    <cellStyle name="40% - Accent3 3 3 3 2" xfId="978" xr:uid="{00000000-0005-0000-0000-000044020000}"/>
    <cellStyle name="40% - Accent3 3 3 3 2 2" xfId="1928" xr:uid="{00000000-0005-0000-0000-000045020000}"/>
    <cellStyle name="40% - Accent3 3 3 3 3" xfId="1453" xr:uid="{00000000-0005-0000-0000-000046020000}"/>
    <cellStyle name="40% - Accent3 3 3 4" xfId="742" xr:uid="{00000000-0005-0000-0000-000047020000}"/>
    <cellStyle name="40% - Accent3 3 3 4 2" xfId="1692" xr:uid="{00000000-0005-0000-0000-000048020000}"/>
    <cellStyle name="40% - Accent3 3 3 5" xfId="1217" xr:uid="{00000000-0005-0000-0000-000049020000}"/>
    <cellStyle name="40% - Accent3 3 4" xfId="282" xr:uid="{00000000-0005-0000-0000-00004A020000}"/>
    <cellStyle name="40% - Accent3 3 4 2" xfId="518" xr:uid="{00000000-0005-0000-0000-00004B020000}"/>
    <cellStyle name="40% - Accent3 3 4 2 2" xfId="1039" xr:uid="{00000000-0005-0000-0000-00004C020000}"/>
    <cellStyle name="40% - Accent3 3 4 2 2 2" xfId="1989" xr:uid="{00000000-0005-0000-0000-00004D020000}"/>
    <cellStyle name="40% - Accent3 3 4 2 3" xfId="1514" xr:uid="{00000000-0005-0000-0000-00004E020000}"/>
    <cellStyle name="40% - Accent3 3 4 3" xfId="803" xr:uid="{00000000-0005-0000-0000-00004F020000}"/>
    <cellStyle name="40% - Accent3 3 4 3 2" xfId="1753" xr:uid="{00000000-0005-0000-0000-000050020000}"/>
    <cellStyle name="40% - Accent3 3 4 4" xfId="1278" xr:uid="{00000000-0005-0000-0000-000051020000}"/>
    <cellStyle name="40% - Accent3 3 5" xfId="400" xr:uid="{00000000-0005-0000-0000-000052020000}"/>
    <cellStyle name="40% - Accent3 3 5 2" xfId="921" xr:uid="{00000000-0005-0000-0000-000053020000}"/>
    <cellStyle name="40% - Accent3 3 5 2 2" xfId="1871" xr:uid="{00000000-0005-0000-0000-000054020000}"/>
    <cellStyle name="40% - Accent3 3 5 3" xfId="1396" xr:uid="{00000000-0005-0000-0000-000055020000}"/>
    <cellStyle name="40% - Accent3 3 6" xfId="685" xr:uid="{00000000-0005-0000-0000-000056020000}"/>
    <cellStyle name="40% - Accent3 3 6 2" xfId="1635" xr:uid="{00000000-0005-0000-0000-000057020000}"/>
    <cellStyle name="40% - Accent3 3 7" xfId="1160" xr:uid="{00000000-0005-0000-0000-000058020000}"/>
    <cellStyle name="40% - Accent3 4" xfId="153" xr:uid="{00000000-0005-0000-0000-000059020000}"/>
    <cellStyle name="40% - Accent3 5" xfId="625" xr:uid="{00000000-0005-0000-0000-00005A020000}"/>
    <cellStyle name="40% - Accent4 2" xfId="13" xr:uid="{00000000-0005-0000-0000-00005B020000}"/>
    <cellStyle name="40% - Accent4 3" xfId="108" xr:uid="{00000000-0005-0000-0000-00005C020000}"/>
    <cellStyle name="40% - Accent4 3 2" xfId="139" xr:uid="{00000000-0005-0000-0000-00005D020000}"/>
    <cellStyle name="40% - Accent4 3 2 2" xfId="244" xr:uid="{00000000-0005-0000-0000-00005E020000}"/>
    <cellStyle name="40% - Accent4 3 2 2 2" xfId="367" xr:uid="{00000000-0005-0000-0000-00005F020000}"/>
    <cellStyle name="40% - Accent4 3 2 2 2 2" xfId="603" xr:uid="{00000000-0005-0000-0000-000060020000}"/>
    <cellStyle name="40% - Accent4 3 2 2 2 2 2" xfId="1124" xr:uid="{00000000-0005-0000-0000-000061020000}"/>
    <cellStyle name="40% - Accent4 3 2 2 2 2 2 2" xfId="2074" xr:uid="{00000000-0005-0000-0000-000062020000}"/>
    <cellStyle name="40% - Accent4 3 2 2 2 2 3" xfId="1599" xr:uid="{00000000-0005-0000-0000-000063020000}"/>
    <cellStyle name="40% - Accent4 3 2 2 2 3" xfId="888" xr:uid="{00000000-0005-0000-0000-000064020000}"/>
    <cellStyle name="40% - Accent4 3 2 2 2 3 2" xfId="1838" xr:uid="{00000000-0005-0000-0000-000065020000}"/>
    <cellStyle name="40% - Accent4 3 2 2 2 4" xfId="1363" xr:uid="{00000000-0005-0000-0000-000066020000}"/>
    <cellStyle name="40% - Accent4 3 2 2 3" xfId="485" xr:uid="{00000000-0005-0000-0000-000067020000}"/>
    <cellStyle name="40% - Accent4 3 2 2 3 2" xfId="1006" xr:uid="{00000000-0005-0000-0000-000068020000}"/>
    <cellStyle name="40% - Accent4 3 2 2 3 2 2" xfId="1956" xr:uid="{00000000-0005-0000-0000-000069020000}"/>
    <cellStyle name="40% - Accent4 3 2 2 3 3" xfId="1481" xr:uid="{00000000-0005-0000-0000-00006A020000}"/>
    <cellStyle name="40% - Accent4 3 2 2 4" xfId="770" xr:uid="{00000000-0005-0000-0000-00006B020000}"/>
    <cellStyle name="40% - Accent4 3 2 2 4 2" xfId="1720" xr:uid="{00000000-0005-0000-0000-00006C020000}"/>
    <cellStyle name="40% - Accent4 3 2 2 5" xfId="1245" xr:uid="{00000000-0005-0000-0000-00006D020000}"/>
    <cellStyle name="40% - Accent4 3 2 3" xfId="310" xr:uid="{00000000-0005-0000-0000-00006E020000}"/>
    <cellStyle name="40% - Accent4 3 2 3 2" xfId="546" xr:uid="{00000000-0005-0000-0000-00006F020000}"/>
    <cellStyle name="40% - Accent4 3 2 3 2 2" xfId="1067" xr:uid="{00000000-0005-0000-0000-000070020000}"/>
    <cellStyle name="40% - Accent4 3 2 3 2 2 2" xfId="2017" xr:uid="{00000000-0005-0000-0000-000071020000}"/>
    <cellStyle name="40% - Accent4 3 2 3 2 3" xfId="1542" xr:uid="{00000000-0005-0000-0000-000072020000}"/>
    <cellStyle name="40% - Accent4 3 2 3 3" xfId="831" xr:uid="{00000000-0005-0000-0000-000073020000}"/>
    <cellStyle name="40% - Accent4 3 2 3 3 2" xfId="1781" xr:uid="{00000000-0005-0000-0000-000074020000}"/>
    <cellStyle name="40% - Accent4 3 2 3 4" xfId="1306" xr:uid="{00000000-0005-0000-0000-000075020000}"/>
    <cellStyle name="40% - Accent4 3 2 4" xfId="428" xr:uid="{00000000-0005-0000-0000-000076020000}"/>
    <cellStyle name="40% - Accent4 3 2 4 2" xfId="949" xr:uid="{00000000-0005-0000-0000-000077020000}"/>
    <cellStyle name="40% - Accent4 3 2 4 2 2" xfId="1899" xr:uid="{00000000-0005-0000-0000-000078020000}"/>
    <cellStyle name="40% - Accent4 3 2 4 3" xfId="1424" xr:uid="{00000000-0005-0000-0000-000079020000}"/>
    <cellStyle name="40% - Accent4 3 2 5" xfId="713" xr:uid="{00000000-0005-0000-0000-00007A020000}"/>
    <cellStyle name="40% - Accent4 3 2 5 2" xfId="1663" xr:uid="{00000000-0005-0000-0000-00007B020000}"/>
    <cellStyle name="40% - Accent4 3 2 6" xfId="1188" xr:uid="{00000000-0005-0000-0000-00007C020000}"/>
    <cellStyle name="40% - Accent4 3 3" xfId="218" xr:uid="{00000000-0005-0000-0000-00007D020000}"/>
    <cellStyle name="40% - Accent4 3 3 2" xfId="341" xr:uid="{00000000-0005-0000-0000-00007E020000}"/>
    <cellStyle name="40% - Accent4 3 3 2 2" xfId="577" xr:uid="{00000000-0005-0000-0000-00007F020000}"/>
    <cellStyle name="40% - Accent4 3 3 2 2 2" xfId="1098" xr:uid="{00000000-0005-0000-0000-000080020000}"/>
    <cellStyle name="40% - Accent4 3 3 2 2 2 2" xfId="2048" xr:uid="{00000000-0005-0000-0000-000081020000}"/>
    <cellStyle name="40% - Accent4 3 3 2 2 3" xfId="1573" xr:uid="{00000000-0005-0000-0000-000082020000}"/>
    <cellStyle name="40% - Accent4 3 3 2 3" xfId="862" xr:uid="{00000000-0005-0000-0000-000083020000}"/>
    <cellStyle name="40% - Accent4 3 3 2 3 2" xfId="1812" xr:uid="{00000000-0005-0000-0000-000084020000}"/>
    <cellStyle name="40% - Accent4 3 3 2 4" xfId="1337" xr:uid="{00000000-0005-0000-0000-000085020000}"/>
    <cellStyle name="40% - Accent4 3 3 3" xfId="459" xr:uid="{00000000-0005-0000-0000-000086020000}"/>
    <cellStyle name="40% - Accent4 3 3 3 2" xfId="980" xr:uid="{00000000-0005-0000-0000-000087020000}"/>
    <cellStyle name="40% - Accent4 3 3 3 2 2" xfId="1930" xr:uid="{00000000-0005-0000-0000-000088020000}"/>
    <cellStyle name="40% - Accent4 3 3 3 3" xfId="1455" xr:uid="{00000000-0005-0000-0000-000089020000}"/>
    <cellStyle name="40% - Accent4 3 3 4" xfId="744" xr:uid="{00000000-0005-0000-0000-00008A020000}"/>
    <cellStyle name="40% - Accent4 3 3 4 2" xfId="1694" xr:uid="{00000000-0005-0000-0000-00008B020000}"/>
    <cellStyle name="40% - Accent4 3 3 5" xfId="1219" xr:uid="{00000000-0005-0000-0000-00008C020000}"/>
    <cellStyle name="40% - Accent4 3 4" xfId="284" xr:uid="{00000000-0005-0000-0000-00008D020000}"/>
    <cellStyle name="40% - Accent4 3 4 2" xfId="520" xr:uid="{00000000-0005-0000-0000-00008E020000}"/>
    <cellStyle name="40% - Accent4 3 4 2 2" xfId="1041" xr:uid="{00000000-0005-0000-0000-00008F020000}"/>
    <cellStyle name="40% - Accent4 3 4 2 2 2" xfId="1991" xr:uid="{00000000-0005-0000-0000-000090020000}"/>
    <cellStyle name="40% - Accent4 3 4 2 3" xfId="1516" xr:uid="{00000000-0005-0000-0000-000091020000}"/>
    <cellStyle name="40% - Accent4 3 4 3" xfId="805" xr:uid="{00000000-0005-0000-0000-000092020000}"/>
    <cellStyle name="40% - Accent4 3 4 3 2" xfId="1755" xr:uid="{00000000-0005-0000-0000-000093020000}"/>
    <cellStyle name="40% - Accent4 3 4 4" xfId="1280" xr:uid="{00000000-0005-0000-0000-000094020000}"/>
    <cellStyle name="40% - Accent4 3 5" xfId="402" xr:uid="{00000000-0005-0000-0000-000095020000}"/>
    <cellStyle name="40% - Accent4 3 5 2" xfId="923" xr:uid="{00000000-0005-0000-0000-000096020000}"/>
    <cellStyle name="40% - Accent4 3 5 2 2" xfId="1873" xr:uid="{00000000-0005-0000-0000-000097020000}"/>
    <cellStyle name="40% - Accent4 3 5 3" xfId="1398" xr:uid="{00000000-0005-0000-0000-000098020000}"/>
    <cellStyle name="40% - Accent4 3 6" xfId="687" xr:uid="{00000000-0005-0000-0000-000099020000}"/>
    <cellStyle name="40% - Accent4 3 6 2" xfId="1637" xr:uid="{00000000-0005-0000-0000-00009A020000}"/>
    <cellStyle name="40% - Accent4 3 7" xfId="1162" xr:uid="{00000000-0005-0000-0000-00009B020000}"/>
    <cellStyle name="40% - Accent4 4" xfId="154" xr:uid="{00000000-0005-0000-0000-00009C020000}"/>
    <cellStyle name="40% - Accent4 5" xfId="626" xr:uid="{00000000-0005-0000-0000-00009D020000}"/>
    <cellStyle name="40% - Accent5 2" xfId="14" xr:uid="{00000000-0005-0000-0000-00009E020000}"/>
    <cellStyle name="40% - Accent5 3" xfId="112" xr:uid="{00000000-0005-0000-0000-00009F020000}"/>
    <cellStyle name="40% - Accent5 3 2" xfId="141" xr:uid="{00000000-0005-0000-0000-0000A0020000}"/>
    <cellStyle name="40% - Accent5 3 2 2" xfId="246" xr:uid="{00000000-0005-0000-0000-0000A1020000}"/>
    <cellStyle name="40% - Accent5 3 2 2 2" xfId="369" xr:uid="{00000000-0005-0000-0000-0000A2020000}"/>
    <cellStyle name="40% - Accent5 3 2 2 2 2" xfId="605" xr:uid="{00000000-0005-0000-0000-0000A3020000}"/>
    <cellStyle name="40% - Accent5 3 2 2 2 2 2" xfId="1126" xr:uid="{00000000-0005-0000-0000-0000A4020000}"/>
    <cellStyle name="40% - Accent5 3 2 2 2 2 2 2" xfId="2076" xr:uid="{00000000-0005-0000-0000-0000A5020000}"/>
    <cellStyle name="40% - Accent5 3 2 2 2 2 3" xfId="1601" xr:uid="{00000000-0005-0000-0000-0000A6020000}"/>
    <cellStyle name="40% - Accent5 3 2 2 2 3" xfId="890" xr:uid="{00000000-0005-0000-0000-0000A7020000}"/>
    <cellStyle name="40% - Accent5 3 2 2 2 3 2" xfId="1840" xr:uid="{00000000-0005-0000-0000-0000A8020000}"/>
    <cellStyle name="40% - Accent5 3 2 2 2 4" xfId="1365" xr:uid="{00000000-0005-0000-0000-0000A9020000}"/>
    <cellStyle name="40% - Accent5 3 2 2 3" xfId="487" xr:uid="{00000000-0005-0000-0000-0000AA020000}"/>
    <cellStyle name="40% - Accent5 3 2 2 3 2" xfId="1008" xr:uid="{00000000-0005-0000-0000-0000AB020000}"/>
    <cellStyle name="40% - Accent5 3 2 2 3 2 2" xfId="1958" xr:uid="{00000000-0005-0000-0000-0000AC020000}"/>
    <cellStyle name="40% - Accent5 3 2 2 3 3" xfId="1483" xr:uid="{00000000-0005-0000-0000-0000AD020000}"/>
    <cellStyle name="40% - Accent5 3 2 2 4" xfId="772" xr:uid="{00000000-0005-0000-0000-0000AE020000}"/>
    <cellStyle name="40% - Accent5 3 2 2 4 2" xfId="1722" xr:uid="{00000000-0005-0000-0000-0000AF020000}"/>
    <cellStyle name="40% - Accent5 3 2 2 5" xfId="1247" xr:uid="{00000000-0005-0000-0000-0000B0020000}"/>
    <cellStyle name="40% - Accent5 3 2 3" xfId="312" xr:uid="{00000000-0005-0000-0000-0000B1020000}"/>
    <cellStyle name="40% - Accent5 3 2 3 2" xfId="548" xr:uid="{00000000-0005-0000-0000-0000B2020000}"/>
    <cellStyle name="40% - Accent5 3 2 3 2 2" xfId="1069" xr:uid="{00000000-0005-0000-0000-0000B3020000}"/>
    <cellStyle name="40% - Accent5 3 2 3 2 2 2" xfId="2019" xr:uid="{00000000-0005-0000-0000-0000B4020000}"/>
    <cellStyle name="40% - Accent5 3 2 3 2 3" xfId="1544" xr:uid="{00000000-0005-0000-0000-0000B5020000}"/>
    <cellStyle name="40% - Accent5 3 2 3 3" xfId="833" xr:uid="{00000000-0005-0000-0000-0000B6020000}"/>
    <cellStyle name="40% - Accent5 3 2 3 3 2" xfId="1783" xr:uid="{00000000-0005-0000-0000-0000B7020000}"/>
    <cellStyle name="40% - Accent5 3 2 3 4" xfId="1308" xr:uid="{00000000-0005-0000-0000-0000B8020000}"/>
    <cellStyle name="40% - Accent5 3 2 4" xfId="430" xr:uid="{00000000-0005-0000-0000-0000B9020000}"/>
    <cellStyle name="40% - Accent5 3 2 4 2" xfId="951" xr:uid="{00000000-0005-0000-0000-0000BA020000}"/>
    <cellStyle name="40% - Accent5 3 2 4 2 2" xfId="1901" xr:uid="{00000000-0005-0000-0000-0000BB020000}"/>
    <cellStyle name="40% - Accent5 3 2 4 3" xfId="1426" xr:uid="{00000000-0005-0000-0000-0000BC020000}"/>
    <cellStyle name="40% - Accent5 3 2 5" xfId="715" xr:uid="{00000000-0005-0000-0000-0000BD020000}"/>
    <cellStyle name="40% - Accent5 3 2 5 2" xfId="1665" xr:uid="{00000000-0005-0000-0000-0000BE020000}"/>
    <cellStyle name="40% - Accent5 3 2 6" xfId="1190" xr:uid="{00000000-0005-0000-0000-0000BF020000}"/>
    <cellStyle name="40% - Accent5 3 3" xfId="220" xr:uid="{00000000-0005-0000-0000-0000C0020000}"/>
    <cellStyle name="40% - Accent5 3 3 2" xfId="343" xr:uid="{00000000-0005-0000-0000-0000C1020000}"/>
    <cellStyle name="40% - Accent5 3 3 2 2" xfId="579" xr:uid="{00000000-0005-0000-0000-0000C2020000}"/>
    <cellStyle name="40% - Accent5 3 3 2 2 2" xfId="1100" xr:uid="{00000000-0005-0000-0000-0000C3020000}"/>
    <cellStyle name="40% - Accent5 3 3 2 2 2 2" xfId="2050" xr:uid="{00000000-0005-0000-0000-0000C4020000}"/>
    <cellStyle name="40% - Accent5 3 3 2 2 3" xfId="1575" xr:uid="{00000000-0005-0000-0000-0000C5020000}"/>
    <cellStyle name="40% - Accent5 3 3 2 3" xfId="864" xr:uid="{00000000-0005-0000-0000-0000C6020000}"/>
    <cellStyle name="40% - Accent5 3 3 2 3 2" xfId="1814" xr:uid="{00000000-0005-0000-0000-0000C7020000}"/>
    <cellStyle name="40% - Accent5 3 3 2 4" xfId="1339" xr:uid="{00000000-0005-0000-0000-0000C8020000}"/>
    <cellStyle name="40% - Accent5 3 3 3" xfId="461" xr:uid="{00000000-0005-0000-0000-0000C9020000}"/>
    <cellStyle name="40% - Accent5 3 3 3 2" xfId="982" xr:uid="{00000000-0005-0000-0000-0000CA020000}"/>
    <cellStyle name="40% - Accent5 3 3 3 2 2" xfId="1932" xr:uid="{00000000-0005-0000-0000-0000CB020000}"/>
    <cellStyle name="40% - Accent5 3 3 3 3" xfId="1457" xr:uid="{00000000-0005-0000-0000-0000CC020000}"/>
    <cellStyle name="40% - Accent5 3 3 4" xfId="746" xr:uid="{00000000-0005-0000-0000-0000CD020000}"/>
    <cellStyle name="40% - Accent5 3 3 4 2" xfId="1696" xr:uid="{00000000-0005-0000-0000-0000CE020000}"/>
    <cellStyle name="40% - Accent5 3 3 5" xfId="1221" xr:uid="{00000000-0005-0000-0000-0000CF020000}"/>
    <cellStyle name="40% - Accent5 3 4" xfId="286" xr:uid="{00000000-0005-0000-0000-0000D0020000}"/>
    <cellStyle name="40% - Accent5 3 4 2" xfId="522" xr:uid="{00000000-0005-0000-0000-0000D1020000}"/>
    <cellStyle name="40% - Accent5 3 4 2 2" xfId="1043" xr:uid="{00000000-0005-0000-0000-0000D2020000}"/>
    <cellStyle name="40% - Accent5 3 4 2 2 2" xfId="1993" xr:uid="{00000000-0005-0000-0000-0000D3020000}"/>
    <cellStyle name="40% - Accent5 3 4 2 3" xfId="1518" xr:uid="{00000000-0005-0000-0000-0000D4020000}"/>
    <cellStyle name="40% - Accent5 3 4 3" xfId="807" xr:uid="{00000000-0005-0000-0000-0000D5020000}"/>
    <cellStyle name="40% - Accent5 3 4 3 2" xfId="1757" xr:uid="{00000000-0005-0000-0000-0000D6020000}"/>
    <cellStyle name="40% - Accent5 3 4 4" xfId="1282" xr:uid="{00000000-0005-0000-0000-0000D7020000}"/>
    <cellStyle name="40% - Accent5 3 5" xfId="404" xr:uid="{00000000-0005-0000-0000-0000D8020000}"/>
    <cellStyle name="40% - Accent5 3 5 2" xfId="925" xr:uid="{00000000-0005-0000-0000-0000D9020000}"/>
    <cellStyle name="40% - Accent5 3 5 2 2" xfId="1875" xr:uid="{00000000-0005-0000-0000-0000DA020000}"/>
    <cellStyle name="40% - Accent5 3 5 3" xfId="1400" xr:uid="{00000000-0005-0000-0000-0000DB020000}"/>
    <cellStyle name="40% - Accent5 3 6" xfId="689" xr:uid="{00000000-0005-0000-0000-0000DC020000}"/>
    <cellStyle name="40% - Accent5 3 6 2" xfId="1639" xr:uid="{00000000-0005-0000-0000-0000DD020000}"/>
    <cellStyle name="40% - Accent5 3 7" xfId="1164" xr:uid="{00000000-0005-0000-0000-0000DE020000}"/>
    <cellStyle name="40% - Accent5 4" xfId="155" xr:uid="{00000000-0005-0000-0000-0000DF020000}"/>
    <cellStyle name="40% - Accent5 5" xfId="627" xr:uid="{00000000-0005-0000-0000-0000E0020000}"/>
    <cellStyle name="40% - Accent6 2" xfId="15" xr:uid="{00000000-0005-0000-0000-0000E1020000}"/>
    <cellStyle name="40% - Accent6 3" xfId="116" xr:uid="{00000000-0005-0000-0000-0000E2020000}"/>
    <cellStyle name="40% - Accent6 3 2" xfId="143" xr:uid="{00000000-0005-0000-0000-0000E3020000}"/>
    <cellStyle name="40% - Accent6 3 2 2" xfId="248" xr:uid="{00000000-0005-0000-0000-0000E4020000}"/>
    <cellStyle name="40% - Accent6 3 2 2 2" xfId="371" xr:uid="{00000000-0005-0000-0000-0000E5020000}"/>
    <cellStyle name="40% - Accent6 3 2 2 2 2" xfId="607" xr:uid="{00000000-0005-0000-0000-0000E6020000}"/>
    <cellStyle name="40% - Accent6 3 2 2 2 2 2" xfId="1128" xr:uid="{00000000-0005-0000-0000-0000E7020000}"/>
    <cellStyle name="40% - Accent6 3 2 2 2 2 2 2" xfId="2078" xr:uid="{00000000-0005-0000-0000-0000E8020000}"/>
    <cellStyle name="40% - Accent6 3 2 2 2 2 3" xfId="1603" xr:uid="{00000000-0005-0000-0000-0000E9020000}"/>
    <cellStyle name="40% - Accent6 3 2 2 2 3" xfId="892" xr:uid="{00000000-0005-0000-0000-0000EA020000}"/>
    <cellStyle name="40% - Accent6 3 2 2 2 3 2" xfId="1842" xr:uid="{00000000-0005-0000-0000-0000EB020000}"/>
    <cellStyle name="40% - Accent6 3 2 2 2 4" xfId="1367" xr:uid="{00000000-0005-0000-0000-0000EC020000}"/>
    <cellStyle name="40% - Accent6 3 2 2 3" xfId="489" xr:uid="{00000000-0005-0000-0000-0000ED020000}"/>
    <cellStyle name="40% - Accent6 3 2 2 3 2" xfId="1010" xr:uid="{00000000-0005-0000-0000-0000EE020000}"/>
    <cellStyle name="40% - Accent6 3 2 2 3 2 2" xfId="1960" xr:uid="{00000000-0005-0000-0000-0000EF020000}"/>
    <cellStyle name="40% - Accent6 3 2 2 3 3" xfId="1485" xr:uid="{00000000-0005-0000-0000-0000F0020000}"/>
    <cellStyle name="40% - Accent6 3 2 2 4" xfId="774" xr:uid="{00000000-0005-0000-0000-0000F1020000}"/>
    <cellStyle name="40% - Accent6 3 2 2 4 2" xfId="1724" xr:uid="{00000000-0005-0000-0000-0000F2020000}"/>
    <cellStyle name="40% - Accent6 3 2 2 5" xfId="1249" xr:uid="{00000000-0005-0000-0000-0000F3020000}"/>
    <cellStyle name="40% - Accent6 3 2 3" xfId="314" xr:uid="{00000000-0005-0000-0000-0000F4020000}"/>
    <cellStyle name="40% - Accent6 3 2 3 2" xfId="550" xr:uid="{00000000-0005-0000-0000-0000F5020000}"/>
    <cellStyle name="40% - Accent6 3 2 3 2 2" xfId="1071" xr:uid="{00000000-0005-0000-0000-0000F6020000}"/>
    <cellStyle name="40% - Accent6 3 2 3 2 2 2" xfId="2021" xr:uid="{00000000-0005-0000-0000-0000F7020000}"/>
    <cellStyle name="40% - Accent6 3 2 3 2 3" xfId="1546" xr:uid="{00000000-0005-0000-0000-0000F8020000}"/>
    <cellStyle name="40% - Accent6 3 2 3 3" xfId="835" xr:uid="{00000000-0005-0000-0000-0000F9020000}"/>
    <cellStyle name="40% - Accent6 3 2 3 3 2" xfId="1785" xr:uid="{00000000-0005-0000-0000-0000FA020000}"/>
    <cellStyle name="40% - Accent6 3 2 3 4" xfId="1310" xr:uid="{00000000-0005-0000-0000-0000FB020000}"/>
    <cellStyle name="40% - Accent6 3 2 4" xfId="432" xr:uid="{00000000-0005-0000-0000-0000FC020000}"/>
    <cellStyle name="40% - Accent6 3 2 4 2" xfId="953" xr:uid="{00000000-0005-0000-0000-0000FD020000}"/>
    <cellStyle name="40% - Accent6 3 2 4 2 2" xfId="1903" xr:uid="{00000000-0005-0000-0000-0000FE020000}"/>
    <cellStyle name="40% - Accent6 3 2 4 3" xfId="1428" xr:uid="{00000000-0005-0000-0000-0000FF020000}"/>
    <cellStyle name="40% - Accent6 3 2 5" xfId="717" xr:uid="{00000000-0005-0000-0000-000000030000}"/>
    <cellStyle name="40% - Accent6 3 2 5 2" xfId="1667" xr:uid="{00000000-0005-0000-0000-000001030000}"/>
    <cellStyle name="40% - Accent6 3 2 6" xfId="1192" xr:uid="{00000000-0005-0000-0000-000002030000}"/>
    <cellStyle name="40% - Accent6 3 3" xfId="222" xr:uid="{00000000-0005-0000-0000-000003030000}"/>
    <cellStyle name="40% - Accent6 3 3 2" xfId="345" xr:uid="{00000000-0005-0000-0000-000004030000}"/>
    <cellStyle name="40% - Accent6 3 3 2 2" xfId="581" xr:uid="{00000000-0005-0000-0000-000005030000}"/>
    <cellStyle name="40% - Accent6 3 3 2 2 2" xfId="1102" xr:uid="{00000000-0005-0000-0000-000006030000}"/>
    <cellStyle name="40% - Accent6 3 3 2 2 2 2" xfId="2052" xr:uid="{00000000-0005-0000-0000-000007030000}"/>
    <cellStyle name="40% - Accent6 3 3 2 2 3" xfId="1577" xr:uid="{00000000-0005-0000-0000-000008030000}"/>
    <cellStyle name="40% - Accent6 3 3 2 3" xfId="866" xr:uid="{00000000-0005-0000-0000-000009030000}"/>
    <cellStyle name="40% - Accent6 3 3 2 3 2" xfId="1816" xr:uid="{00000000-0005-0000-0000-00000A030000}"/>
    <cellStyle name="40% - Accent6 3 3 2 4" xfId="1341" xr:uid="{00000000-0005-0000-0000-00000B030000}"/>
    <cellStyle name="40% - Accent6 3 3 3" xfId="463" xr:uid="{00000000-0005-0000-0000-00000C030000}"/>
    <cellStyle name="40% - Accent6 3 3 3 2" xfId="984" xr:uid="{00000000-0005-0000-0000-00000D030000}"/>
    <cellStyle name="40% - Accent6 3 3 3 2 2" xfId="1934" xr:uid="{00000000-0005-0000-0000-00000E030000}"/>
    <cellStyle name="40% - Accent6 3 3 3 3" xfId="1459" xr:uid="{00000000-0005-0000-0000-00000F030000}"/>
    <cellStyle name="40% - Accent6 3 3 4" xfId="748" xr:uid="{00000000-0005-0000-0000-000010030000}"/>
    <cellStyle name="40% - Accent6 3 3 4 2" xfId="1698" xr:uid="{00000000-0005-0000-0000-000011030000}"/>
    <cellStyle name="40% - Accent6 3 3 5" xfId="1223" xr:uid="{00000000-0005-0000-0000-000012030000}"/>
    <cellStyle name="40% - Accent6 3 4" xfId="288" xr:uid="{00000000-0005-0000-0000-000013030000}"/>
    <cellStyle name="40% - Accent6 3 4 2" xfId="524" xr:uid="{00000000-0005-0000-0000-000014030000}"/>
    <cellStyle name="40% - Accent6 3 4 2 2" xfId="1045" xr:uid="{00000000-0005-0000-0000-000015030000}"/>
    <cellStyle name="40% - Accent6 3 4 2 2 2" xfId="1995" xr:uid="{00000000-0005-0000-0000-000016030000}"/>
    <cellStyle name="40% - Accent6 3 4 2 3" xfId="1520" xr:uid="{00000000-0005-0000-0000-000017030000}"/>
    <cellStyle name="40% - Accent6 3 4 3" xfId="809" xr:uid="{00000000-0005-0000-0000-000018030000}"/>
    <cellStyle name="40% - Accent6 3 4 3 2" xfId="1759" xr:uid="{00000000-0005-0000-0000-000019030000}"/>
    <cellStyle name="40% - Accent6 3 4 4" xfId="1284" xr:uid="{00000000-0005-0000-0000-00001A030000}"/>
    <cellStyle name="40% - Accent6 3 5" xfId="406" xr:uid="{00000000-0005-0000-0000-00001B030000}"/>
    <cellStyle name="40% - Accent6 3 5 2" xfId="927" xr:uid="{00000000-0005-0000-0000-00001C030000}"/>
    <cellStyle name="40% - Accent6 3 5 2 2" xfId="1877" xr:uid="{00000000-0005-0000-0000-00001D030000}"/>
    <cellStyle name="40% - Accent6 3 5 3" xfId="1402" xr:uid="{00000000-0005-0000-0000-00001E030000}"/>
    <cellStyle name="40% - Accent6 3 6" xfId="691" xr:uid="{00000000-0005-0000-0000-00001F030000}"/>
    <cellStyle name="40% - Accent6 3 6 2" xfId="1641" xr:uid="{00000000-0005-0000-0000-000020030000}"/>
    <cellStyle name="40% - Accent6 3 7" xfId="1166" xr:uid="{00000000-0005-0000-0000-000021030000}"/>
    <cellStyle name="40% - Accent6 4" xfId="156" xr:uid="{00000000-0005-0000-0000-000022030000}"/>
    <cellStyle name="40% - Accent6 5" xfId="628" xr:uid="{00000000-0005-0000-0000-000023030000}"/>
    <cellStyle name="60% - Accent1 2" xfId="16" xr:uid="{00000000-0005-0000-0000-000024030000}"/>
    <cellStyle name="60% - Accent1 3" xfId="97" xr:uid="{00000000-0005-0000-0000-000025030000}"/>
    <cellStyle name="60% - Accent1 4" xfId="157" xr:uid="{00000000-0005-0000-0000-000026030000}"/>
    <cellStyle name="60% - Accent1 5" xfId="629" xr:uid="{00000000-0005-0000-0000-000027030000}"/>
    <cellStyle name="60% - Accent2 2" xfId="17" xr:uid="{00000000-0005-0000-0000-000028030000}"/>
    <cellStyle name="60% - Accent2 3" xfId="101" xr:uid="{00000000-0005-0000-0000-000029030000}"/>
    <cellStyle name="60% - Accent2 4" xfId="158" xr:uid="{00000000-0005-0000-0000-00002A030000}"/>
    <cellStyle name="60% - Accent2 5" xfId="630" xr:uid="{00000000-0005-0000-0000-00002B030000}"/>
    <cellStyle name="60% - Accent3 2" xfId="18" xr:uid="{00000000-0005-0000-0000-00002C030000}"/>
    <cellStyle name="60% - Accent3 3" xfId="105" xr:uid="{00000000-0005-0000-0000-00002D030000}"/>
    <cellStyle name="60% - Accent3 4" xfId="159" xr:uid="{00000000-0005-0000-0000-00002E030000}"/>
    <cellStyle name="60% - Accent3 5" xfId="631" xr:uid="{00000000-0005-0000-0000-00002F030000}"/>
    <cellStyle name="60% - Accent4 2" xfId="19" xr:uid="{00000000-0005-0000-0000-000030030000}"/>
    <cellStyle name="60% - Accent4 3" xfId="109" xr:uid="{00000000-0005-0000-0000-000031030000}"/>
    <cellStyle name="60% - Accent4 4" xfId="160" xr:uid="{00000000-0005-0000-0000-000032030000}"/>
    <cellStyle name="60% - Accent4 5" xfId="632" xr:uid="{00000000-0005-0000-0000-000033030000}"/>
    <cellStyle name="60% - Accent5 2" xfId="20" xr:uid="{00000000-0005-0000-0000-000034030000}"/>
    <cellStyle name="60% - Accent5 3" xfId="113" xr:uid="{00000000-0005-0000-0000-000035030000}"/>
    <cellStyle name="60% - Accent5 4" xfId="161" xr:uid="{00000000-0005-0000-0000-000036030000}"/>
    <cellStyle name="60% - Accent5 5" xfId="633" xr:uid="{00000000-0005-0000-0000-000037030000}"/>
    <cellStyle name="60% - Accent6 2" xfId="21" xr:uid="{00000000-0005-0000-0000-000038030000}"/>
    <cellStyle name="60% - Accent6 3" xfId="117" xr:uid="{00000000-0005-0000-0000-000039030000}"/>
    <cellStyle name="60% - Accent6 4" xfId="162" xr:uid="{00000000-0005-0000-0000-00003A030000}"/>
    <cellStyle name="60% - Accent6 5" xfId="634" xr:uid="{00000000-0005-0000-0000-00003B030000}"/>
    <cellStyle name="Accent1 2" xfId="22" xr:uid="{00000000-0005-0000-0000-00003C030000}"/>
    <cellStyle name="Accent1 3" xfId="94" xr:uid="{00000000-0005-0000-0000-00003D030000}"/>
    <cellStyle name="Accent1 4" xfId="163" xr:uid="{00000000-0005-0000-0000-00003E030000}"/>
    <cellStyle name="Accent1 5" xfId="635" xr:uid="{00000000-0005-0000-0000-00003F030000}"/>
    <cellStyle name="Accent2 2" xfId="23" xr:uid="{00000000-0005-0000-0000-000040030000}"/>
    <cellStyle name="Accent2 3" xfId="98" xr:uid="{00000000-0005-0000-0000-000041030000}"/>
    <cellStyle name="Accent2 4" xfId="164" xr:uid="{00000000-0005-0000-0000-000042030000}"/>
    <cellStyle name="Accent2 5" xfId="636" xr:uid="{00000000-0005-0000-0000-000043030000}"/>
    <cellStyle name="Accent3 2" xfId="24" xr:uid="{00000000-0005-0000-0000-000044030000}"/>
    <cellStyle name="Accent3 3" xfId="102" xr:uid="{00000000-0005-0000-0000-000045030000}"/>
    <cellStyle name="Accent3 4" xfId="165" xr:uid="{00000000-0005-0000-0000-000046030000}"/>
    <cellStyle name="Accent3 5" xfId="637" xr:uid="{00000000-0005-0000-0000-000047030000}"/>
    <cellStyle name="Accent4 2" xfId="25" xr:uid="{00000000-0005-0000-0000-000048030000}"/>
    <cellStyle name="Accent4 3" xfId="106" xr:uid="{00000000-0005-0000-0000-000049030000}"/>
    <cellStyle name="Accent4 4" xfId="166" xr:uid="{00000000-0005-0000-0000-00004A030000}"/>
    <cellStyle name="Accent4 5" xfId="638" xr:uid="{00000000-0005-0000-0000-00004B030000}"/>
    <cellStyle name="Accent5 2" xfId="26" xr:uid="{00000000-0005-0000-0000-00004C030000}"/>
    <cellStyle name="Accent5 3" xfId="110" xr:uid="{00000000-0005-0000-0000-00004D030000}"/>
    <cellStyle name="Accent5 4" xfId="167" xr:uid="{00000000-0005-0000-0000-00004E030000}"/>
    <cellStyle name="Accent5 5" xfId="639" xr:uid="{00000000-0005-0000-0000-00004F030000}"/>
    <cellStyle name="Accent6 2" xfId="27" xr:uid="{00000000-0005-0000-0000-000050030000}"/>
    <cellStyle name="Accent6 3" xfId="114" xr:uid="{00000000-0005-0000-0000-000051030000}"/>
    <cellStyle name="Accent6 4" xfId="168" xr:uid="{00000000-0005-0000-0000-000052030000}"/>
    <cellStyle name="Accent6 5" xfId="640" xr:uid="{00000000-0005-0000-0000-000053030000}"/>
    <cellStyle name="Bad 2" xfId="28" xr:uid="{00000000-0005-0000-0000-000054030000}"/>
    <cellStyle name="Bad 3" xfId="83" xr:uid="{00000000-0005-0000-0000-000055030000}"/>
    <cellStyle name="Bad 4" xfId="169" xr:uid="{00000000-0005-0000-0000-000056030000}"/>
    <cellStyle name="Bad 5" xfId="641" xr:uid="{00000000-0005-0000-0000-000057030000}"/>
    <cellStyle name="Calculation 2" xfId="29" xr:uid="{00000000-0005-0000-0000-000058030000}"/>
    <cellStyle name="Calculation 3" xfId="87" xr:uid="{00000000-0005-0000-0000-000059030000}"/>
    <cellStyle name="Calculation 4" xfId="170" xr:uid="{00000000-0005-0000-0000-00005A030000}"/>
    <cellStyle name="Calculation 5" xfId="642" xr:uid="{00000000-0005-0000-0000-00005B030000}"/>
    <cellStyle name="Check Cell 2" xfId="30" xr:uid="{00000000-0005-0000-0000-00005C030000}"/>
    <cellStyle name="Check Cell 3" xfId="89" xr:uid="{00000000-0005-0000-0000-00005D030000}"/>
    <cellStyle name="Check Cell 4" xfId="171" xr:uid="{00000000-0005-0000-0000-00005E030000}"/>
    <cellStyle name="Check Cell 5" xfId="643" xr:uid="{00000000-0005-0000-0000-00005F030000}"/>
    <cellStyle name="Comma" xfId="2" builtinId="3"/>
    <cellStyle name="Comma 2" xfId="31" xr:uid="{00000000-0005-0000-0000-000061030000}"/>
    <cellStyle name="Comma 2 2" xfId="173" xr:uid="{00000000-0005-0000-0000-000062030000}"/>
    <cellStyle name="Comma 2 3" xfId="53" xr:uid="{00000000-0005-0000-0000-000063030000}"/>
    <cellStyle name="Comma 3" xfId="54" xr:uid="{00000000-0005-0000-0000-000064030000}"/>
    <cellStyle name="Comma 3 2" xfId="252" xr:uid="{00000000-0005-0000-0000-000065030000}"/>
    <cellStyle name="Comma 4" xfId="55" xr:uid="{00000000-0005-0000-0000-000066030000}"/>
    <cellStyle name="Comma 4 2" xfId="254" xr:uid="{00000000-0005-0000-0000-000067030000}"/>
    <cellStyle name="Comma 5" xfId="172" xr:uid="{00000000-0005-0000-0000-000068030000}"/>
    <cellStyle name="Comma 6" xfId="251" xr:uid="{00000000-0005-0000-0000-000069030000}"/>
    <cellStyle name="Comma 6 2" xfId="374" xr:uid="{00000000-0005-0000-0000-00006A030000}"/>
    <cellStyle name="Comma 6 2 2" xfId="610" xr:uid="{00000000-0005-0000-0000-00006B030000}"/>
    <cellStyle name="Comma 6 2 2 2" xfId="1131" xr:uid="{00000000-0005-0000-0000-00006C030000}"/>
    <cellStyle name="Comma 6 2 2 2 2" xfId="2081" xr:uid="{00000000-0005-0000-0000-00006D030000}"/>
    <cellStyle name="Comma 6 2 2 3" xfId="1606" xr:uid="{00000000-0005-0000-0000-00006E030000}"/>
    <cellStyle name="Comma 6 2 3" xfId="895" xr:uid="{00000000-0005-0000-0000-00006F030000}"/>
    <cellStyle name="Comma 6 2 3 2" xfId="1845" xr:uid="{00000000-0005-0000-0000-000070030000}"/>
    <cellStyle name="Comma 6 2 4" xfId="1370" xr:uid="{00000000-0005-0000-0000-000071030000}"/>
    <cellStyle name="Comma 6 3" xfId="492" xr:uid="{00000000-0005-0000-0000-000072030000}"/>
    <cellStyle name="Comma 6 3 2" xfId="1013" xr:uid="{00000000-0005-0000-0000-000073030000}"/>
    <cellStyle name="Comma 6 3 2 2" xfId="1963" xr:uid="{00000000-0005-0000-0000-000074030000}"/>
    <cellStyle name="Comma 6 3 3" xfId="1488" xr:uid="{00000000-0005-0000-0000-000075030000}"/>
    <cellStyle name="Comma 6 4" xfId="777" xr:uid="{00000000-0005-0000-0000-000076030000}"/>
    <cellStyle name="Comma 6 4 2" xfId="1727" xr:uid="{00000000-0005-0000-0000-000077030000}"/>
    <cellStyle name="Comma 6 5" xfId="1252" xr:uid="{00000000-0005-0000-0000-000078030000}"/>
    <cellStyle name="Comma 7" xfId="644" xr:uid="{00000000-0005-0000-0000-000079030000}"/>
    <cellStyle name="Comma 8" xfId="48" xr:uid="{00000000-0005-0000-0000-00007A030000}"/>
    <cellStyle name="Comma 9" xfId="2086" xr:uid="{00000000-0005-0000-0000-00007B030000}"/>
    <cellStyle name="Currency" xfId="2085" builtinId="4"/>
    <cellStyle name="Currency 2" xfId="56" xr:uid="{00000000-0005-0000-0000-00007D030000}"/>
    <cellStyle name="Currency 2 2" xfId="175" xr:uid="{00000000-0005-0000-0000-00007E030000}"/>
    <cellStyle name="Currency 3" xfId="57" xr:uid="{00000000-0005-0000-0000-00007F030000}"/>
    <cellStyle name="Currency 3 2" xfId="253" xr:uid="{00000000-0005-0000-0000-000080030000}"/>
    <cellStyle name="Currency 4" xfId="58" xr:uid="{00000000-0005-0000-0000-000081030000}"/>
    <cellStyle name="Currency 4 2" xfId="255" xr:uid="{00000000-0005-0000-0000-000082030000}"/>
    <cellStyle name="Currency 5" xfId="174" xr:uid="{00000000-0005-0000-0000-000083030000}"/>
    <cellStyle name="Currency 6" xfId="645" xr:uid="{00000000-0005-0000-0000-000084030000}"/>
    <cellStyle name="Currency 7" xfId="49" xr:uid="{00000000-0005-0000-0000-000085030000}"/>
    <cellStyle name="Explanatory Text 2" xfId="32" xr:uid="{00000000-0005-0000-0000-000086030000}"/>
    <cellStyle name="Explanatory Text 3" xfId="92" xr:uid="{00000000-0005-0000-0000-000087030000}"/>
    <cellStyle name="Explanatory Text 4" xfId="176" xr:uid="{00000000-0005-0000-0000-000088030000}"/>
    <cellStyle name="Explanatory Text 5" xfId="646" xr:uid="{00000000-0005-0000-0000-000089030000}"/>
    <cellStyle name="Good 2" xfId="33" xr:uid="{00000000-0005-0000-0000-00008A030000}"/>
    <cellStyle name="Good 3" xfId="82" xr:uid="{00000000-0005-0000-0000-00008B030000}"/>
    <cellStyle name="Good 4" xfId="177" xr:uid="{00000000-0005-0000-0000-00008C030000}"/>
    <cellStyle name="Good 5" xfId="647" xr:uid="{00000000-0005-0000-0000-00008D030000}"/>
    <cellStyle name="Heading 1 2" xfId="34" xr:uid="{00000000-0005-0000-0000-00008E030000}"/>
    <cellStyle name="Heading 1 3" xfId="78" xr:uid="{00000000-0005-0000-0000-00008F030000}"/>
    <cellStyle name="Heading 1 4" xfId="178" xr:uid="{00000000-0005-0000-0000-000090030000}"/>
    <cellStyle name="Heading 1 5" xfId="648" xr:uid="{00000000-0005-0000-0000-000091030000}"/>
    <cellStyle name="Heading 2 2" xfId="35" xr:uid="{00000000-0005-0000-0000-000092030000}"/>
    <cellStyle name="Heading 2 3" xfId="79" xr:uid="{00000000-0005-0000-0000-000093030000}"/>
    <cellStyle name="Heading 2 4" xfId="179" xr:uid="{00000000-0005-0000-0000-000094030000}"/>
    <cellStyle name="Heading 2 5" xfId="649" xr:uid="{00000000-0005-0000-0000-000095030000}"/>
    <cellStyle name="Heading 3 2" xfId="36" xr:uid="{00000000-0005-0000-0000-000096030000}"/>
    <cellStyle name="Heading 3 3" xfId="80" xr:uid="{00000000-0005-0000-0000-000097030000}"/>
    <cellStyle name="Heading 3 4" xfId="180" xr:uid="{00000000-0005-0000-0000-000098030000}"/>
    <cellStyle name="Heading 3 5" xfId="650" xr:uid="{00000000-0005-0000-0000-000099030000}"/>
    <cellStyle name="Heading 4 2" xfId="37" xr:uid="{00000000-0005-0000-0000-00009A030000}"/>
    <cellStyle name="Heading 4 3" xfId="81" xr:uid="{00000000-0005-0000-0000-00009B030000}"/>
    <cellStyle name="Heading 4 4" xfId="181" xr:uid="{00000000-0005-0000-0000-00009C030000}"/>
    <cellStyle name="Heading 4 5" xfId="651" xr:uid="{00000000-0005-0000-0000-00009D030000}"/>
    <cellStyle name="Hyperlink 2" xfId="59" xr:uid="{00000000-0005-0000-0000-00009E030000}"/>
    <cellStyle name="Hyperlink 3" xfId="1135" xr:uid="{00000000-0005-0000-0000-00009F030000}"/>
    <cellStyle name="Input 2" xfId="38" xr:uid="{00000000-0005-0000-0000-0000A0030000}"/>
    <cellStyle name="Input 3" xfId="85" xr:uid="{00000000-0005-0000-0000-0000A1030000}"/>
    <cellStyle name="Input 4" xfId="182" xr:uid="{00000000-0005-0000-0000-0000A2030000}"/>
    <cellStyle name="Input 5" xfId="652" xr:uid="{00000000-0005-0000-0000-0000A3030000}"/>
    <cellStyle name="Linked Cell 2" xfId="39" xr:uid="{00000000-0005-0000-0000-0000A4030000}"/>
    <cellStyle name="Linked Cell 3" xfId="88" xr:uid="{00000000-0005-0000-0000-0000A5030000}"/>
    <cellStyle name="Linked Cell 4" xfId="183" xr:uid="{00000000-0005-0000-0000-0000A6030000}"/>
    <cellStyle name="Linked Cell 5" xfId="653" xr:uid="{00000000-0005-0000-0000-0000A7030000}"/>
    <cellStyle name="Neutral 2" xfId="40" xr:uid="{00000000-0005-0000-0000-0000A8030000}"/>
    <cellStyle name="Neutral 3" xfId="84" xr:uid="{00000000-0005-0000-0000-0000A9030000}"/>
    <cellStyle name="Neutral 4" xfId="184" xr:uid="{00000000-0005-0000-0000-0000AA030000}"/>
    <cellStyle name="Neutral 5" xfId="654" xr:uid="{00000000-0005-0000-0000-0000AB030000}"/>
    <cellStyle name="Normal" xfId="0" builtinId="0"/>
    <cellStyle name="Normal 10" xfId="144" xr:uid="{00000000-0005-0000-0000-0000AD030000}"/>
    <cellStyle name="Normal 11" xfId="249" xr:uid="{00000000-0005-0000-0000-0000AE030000}"/>
    <cellStyle name="Normal 11 2" xfId="372" xr:uid="{00000000-0005-0000-0000-0000AF030000}"/>
    <cellStyle name="Normal 11 2 2" xfId="608" xr:uid="{00000000-0005-0000-0000-0000B0030000}"/>
    <cellStyle name="Normal 11 2 2 2" xfId="1129" xr:uid="{00000000-0005-0000-0000-0000B1030000}"/>
    <cellStyle name="Normal 11 2 2 2 2" xfId="2079" xr:uid="{00000000-0005-0000-0000-0000B2030000}"/>
    <cellStyle name="Normal 11 2 2 3" xfId="1604" xr:uid="{00000000-0005-0000-0000-0000B3030000}"/>
    <cellStyle name="Normal 11 2 3" xfId="893" xr:uid="{00000000-0005-0000-0000-0000B4030000}"/>
    <cellStyle name="Normal 11 2 3 2" xfId="1843" xr:uid="{00000000-0005-0000-0000-0000B5030000}"/>
    <cellStyle name="Normal 11 2 4" xfId="1368" xr:uid="{00000000-0005-0000-0000-0000B6030000}"/>
    <cellStyle name="Normal 11 3" xfId="490" xr:uid="{00000000-0005-0000-0000-0000B7030000}"/>
    <cellStyle name="Normal 11 3 2" xfId="1011" xr:uid="{00000000-0005-0000-0000-0000B8030000}"/>
    <cellStyle name="Normal 11 3 2 2" xfId="1961" xr:uid="{00000000-0005-0000-0000-0000B9030000}"/>
    <cellStyle name="Normal 11 3 3" xfId="1486" xr:uid="{00000000-0005-0000-0000-0000BA030000}"/>
    <cellStyle name="Normal 11 4" xfId="775" xr:uid="{00000000-0005-0000-0000-0000BB030000}"/>
    <cellStyle name="Normal 11 4 2" xfId="1725" xr:uid="{00000000-0005-0000-0000-0000BC030000}"/>
    <cellStyle name="Normal 11 5" xfId="1250" xr:uid="{00000000-0005-0000-0000-0000BD030000}"/>
    <cellStyle name="Normal 12" xfId="250" xr:uid="{00000000-0005-0000-0000-0000BE030000}"/>
    <cellStyle name="Normal 12 2" xfId="373" xr:uid="{00000000-0005-0000-0000-0000BF030000}"/>
    <cellStyle name="Normal 12 2 2" xfId="609" xr:uid="{00000000-0005-0000-0000-0000C0030000}"/>
    <cellStyle name="Normal 12 2 2 2" xfId="1130" xr:uid="{00000000-0005-0000-0000-0000C1030000}"/>
    <cellStyle name="Normal 12 2 2 2 2" xfId="2080" xr:uid="{00000000-0005-0000-0000-0000C2030000}"/>
    <cellStyle name="Normal 12 2 2 3" xfId="1605" xr:uid="{00000000-0005-0000-0000-0000C3030000}"/>
    <cellStyle name="Normal 12 2 3" xfId="894" xr:uid="{00000000-0005-0000-0000-0000C4030000}"/>
    <cellStyle name="Normal 12 2 3 2" xfId="1844" xr:uid="{00000000-0005-0000-0000-0000C5030000}"/>
    <cellStyle name="Normal 12 2 4" xfId="1369" xr:uid="{00000000-0005-0000-0000-0000C6030000}"/>
    <cellStyle name="Normal 12 3" xfId="491" xr:uid="{00000000-0005-0000-0000-0000C7030000}"/>
    <cellStyle name="Normal 12 3 2" xfId="1012" xr:uid="{00000000-0005-0000-0000-0000C8030000}"/>
    <cellStyle name="Normal 12 3 2 2" xfId="1962" xr:uid="{00000000-0005-0000-0000-0000C9030000}"/>
    <cellStyle name="Normal 12 3 3" xfId="1487" xr:uid="{00000000-0005-0000-0000-0000CA030000}"/>
    <cellStyle name="Normal 12 4" xfId="776" xr:uid="{00000000-0005-0000-0000-0000CB030000}"/>
    <cellStyle name="Normal 12 4 2" xfId="1726" xr:uid="{00000000-0005-0000-0000-0000CC030000}"/>
    <cellStyle name="Normal 12 5" xfId="1251" xr:uid="{00000000-0005-0000-0000-0000CD030000}"/>
    <cellStyle name="Normal 13" xfId="257" xr:uid="{00000000-0005-0000-0000-0000CE030000}"/>
    <cellStyle name="Normal 13 2" xfId="493" xr:uid="{00000000-0005-0000-0000-0000CF030000}"/>
    <cellStyle name="Normal 13 2 2" xfId="1014" xr:uid="{00000000-0005-0000-0000-0000D0030000}"/>
    <cellStyle name="Normal 13 2 2 2" xfId="1964" xr:uid="{00000000-0005-0000-0000-0000D1030000}"/>
    <cellStyle name="Normal 13 2 3" xfId="1489" xr:uid="{00000000-0005-0000-0000-0000D2030000}"/>
    <cellStyle name="Normal 13 3" xfId="778" xr:uid="{00000000-0005-0000-0000-0000D3030000}"/>
    <cellStyle name="Normal 13 3 2" xfId="1728" xr:uid="{00000000-0005-0000-0000-0000D4030000}"/>
    <cellStyle name="Normal 13 4" xfId="1253" xr:uid="{00000000-0005-0000-0000-0000D5030000}"/>
    <cellStyle name="Normal 14" xfId="375" xr:uid="{00000000-0005-0000-0000-0000D6030000}"/>
    <cellStyle name="Normal 14 2" xfId="611" xr:uid="{00000000-0005-0000-0000-0000D7030000}"/>
    <cellStyle name="Normal 14 2 2" xfId="1132" xr:uid="{00000000-0005-0000-0000-0000D8030000}"/>
    <cellStyle name="Normal 14 2 2 2" xfId="2082" xr:uid="{00000000-0005-0000-0000-0000D9030000}"/>
    <cellStyle name="Normal 14 2 3" xfId="1607" xr:uid="{00000000-0005-0000-0000-0000DA030000}"/>
    <cellStyle name="Normal 14 3" xfId="896" xr:uid="{00000000-0005-0000-0000-0000DB030000}"/>
    <cellStyle name="Normal 14 3 2" xfId="1846" xr:uid="{00000000-0005-0000-0000-0000DC030000}"/>
    <cellStyle name="Normal 14 4" xfId="1371" xr:uid="{00000000-0005-0000-0000-0000DD030000}"/>
    <cellStyle name="Normal 15" xfId="612" xr:uid="{00000000-0005-0000-0000-0000DE030000}"/>
    <cellStyle name="Normal 16" xfId="613" xr:uid="{00000000-0005-0000-0000-0000DF030000}"/>
    <cellStyle name="Normal 16 2" xfId="1133" xr:uid="{00000000-0005-0000-0000-0000E0030000}"/>
    <cellStyle name="Normal 16 2 2" xfId="2083" xr:uid="{00000000-0005-0000-0000-0000E1030000}"/>
    <cellStyle name="Normal 16 3" xfId="1608" xr:uid="{00000000-0005-0000-0000-0000E2030000}"/>
    <cellStyle name="Normal 17" xfId="614" xr:uid="{00000000-0005-0000-0000-0000E3030000}"/>
    <cellStyle name="Normal 17 2" xfId="1134" xr:uid="{00000000-0005-0000-0000-0000E4030000}"/>
    <cellStyle name="Normal 17 2 2" xfId="2084" xr:uid="{00000000-0005-0000-0000-0000E5030000}"/>
    <cellStyle name="Normal 17 3" xfId="1609" xr:uid="{00000000-0005-0000-0000-0000E6030000}"/>
    <cellStyle name="Normal 18" xfId="616" xr:uid="{00000000-0005-0000-0000-0000E7030000}"/>
    <cellStyle name="Normal 19" xfId="615" xr:uid="{00000000-0005-0000-0000-0000E8030000}"/>
    <cellStyle name="Normal 19 2" xfId="1610" xr:uid="{00000000-0005-0000-0000-0000E9030000}"/>
    <cellStyle name="Normal 2" xfId="46" xr:uid="{00000000-0005-0000-0000-0000EA030000}"/>
    <cellStyle name="Normal 2 2" xfId="185" xr:uid="{00000000-0005-0000-0000-0000EB030000}"/>
    <cellStyle name="Normal 2 3" xfId="51" xr:uid="{00000000-0005-0000-0000-0000EC030000}"/>
    <cellStyle name="Normal 3" xfId="47" xr:uid="{00000000-0005-0000-0000-0000ED030000}"/>
    <cellStyle name="Normal 3 10" xfId="1136" xr:uid="{00000000-0005-0000-0000-0000EE030000}"/>
    <cellStyle name="Normal 3 2" xfId="62" xr:uid="{00000000-0005-0000-0000-0000EF030000}"/>
    <cellStyle name="Normal 3 3" xfId="71" xr:uid="{00000000-0005-0000-0000-0000F0030000}"/>
    <cellStyle name="Normal 3 3 2" xfId="124" xr:uid="{00000000-0005-0000-0000-0000F1030000}"/>
    <cellStyle name="Normal 3 3 2 2" xfId="229" xr:uid="{00000000-0005-0000-0000-0000F2030000}"/>
    <cellStyle name="Normal 3 3 2 2 2" xfId="352" xr:uid="{00000000-0005-0000-0000-0000F3030000}"/>
    <cellStyle name="Normal 3 3 2 2 2 2" xfId="588" xr:uid="{00000000-0005-0000-0000-0000F4030000}"/>
    <cellStyle name="Normal 3 3 2 2 2 2 2" xfId="1109" xr:uid="{00000000-0005-0000-0000-0000F5030000}"/>
    <cellStyle name="Normal 3 3 2 2 2 2 2 2" xfId="2059" xr:uid="{00000000-0005-0000-0000-0000F6030000}"/>
    <cellStyle name="Normal 3 3 2 2 2 2 3" xfId="1584" xr:uid="{00000000-0005-0000-0000-0000F7030000}"/>
    <cellStyle name="Normal 3 3 2 2 2 3" xfId="873" xr:uid="{00000000-0005-0000-0000-0000F8030000}"/>
    <cellStyle name="Normal 3 3 2 2 2 3 2" xfId="1823" xr:uid="{00000000-0005-0000-0000-0000F9030000}"/>
    <cellStyle name="Normal 3 3 2 2 2 4" xfId="1348" xr:uid="{00000000-0005-0000-0000-0000FA030000}"/>
    <cellStyle name="Normal 3 3 2 2 3" xfId="470" xr:uid="{00000000-0005-0000-0000-0000FB030000}"/>
    <cellStyle name="Normal 3 3 2 2 3 2" xfId="991" xr:uid="{00000000-0005-0000-0000-0000FC030000}"/>
    <cellStyle name="Normal 3 3 2 2 3 2 2" xfId="1941" xr:uid="{00000000-0005-0000-0000-0000FD030000}"/>
    <cellStyle name="Normal 3 3 2 2 3 3" xfId="1466" xr:uid="{00000000-0005-0000-0000-0000FE030000}"/>
    <cellStyle name="Normal 3 3 2 2 4" xfId="755" xr:uid="{00000000-0005-0000-0000-0000FF030000}"/>
    <cellStyle name="Normal 3 3 2 2 4 2" xfId="1705" xr:uid="{00000000-0005-0000-0000-000000040000}"/>
    <cellStyle name="Normal 3 3 2 2 5" xfId="1230" xr:uid="{00000000-0005-0000-0000-000001040000}"/>
    <cellStyle name="Normal 3 3 2 3" xfId="295" xr:uid="{00000000-0005-0000-0000-000002040000}"/>
    <cellStyle name="Normal 3 3 2 3 2" xfId="531" xr:uid="{00000000-0005-0000-0000-000003040000}"/>
    <cellStyle name="Normal 3 3 2 3 2 2" xfId="1052" xr:uid="{00000000-0005-0000-0000-000004040000}"/>
    <cellStyle name="Normal 3 3 2 3 2 2 2" xfId="2002" xr:uid="{00000000-0005-0000-0000-000005040000}"/>
    <cellStyle name="Normal 3 3 2 3 2 3" xfId="1527" xr:uid="{00000000-0005-0000-0000-000006040000}"/>
    <cellStyle name="Normal 3 3 2 3 3" xfId="816" xr:uid="{00000000-0005-0000-0000-000007040000}"/>
    <cellStyle name="Normal 3 3 2 3 3 2" xfId="1766" xr:uid="{00000000-0005-0000-0000-000008040000}"/>
    <cellStyle name="Normal 3 3 2 3 4" xfId="1291" xr:uid="{00000000-0005-0000-0000-000009040000}"/>
    <cellStyle name="Normal 3 3 2 4" xfId="413" xr:uid="{00000000-0005-0000-0000-00000A040000}"/>
    <cellStyle name="Normal 3 3 2 4 2" xfId="934" xr:uid="{00000000-0005-0000-0000-00000B040000}"/>
    <cellStyle name="Normal 3 3 2 4 2 2" xfId="1884" xr:uid="{00000000-0005-0000-0000-00000C040000}"/>
    <cellStyle name="Normal 3 3 2 4 3" xfId="1409" xr:uid="{00000000-0005-0000-0000-00000D040000}"/>
    <cellStyle name="Normal 3 3 2 5" xfId="698" xr:uid="{00000000-0005-0000-0000-00000E040000}"/>
    <cellStyle name="Normal 3 3 2 5 2" xfId="1648" xr:uid="{00000000-0005-0000-0000-00000F040000}"/>
    <cellStyle name="Normal 3 3 2 6" xfId="1173" xr:uid="{00000000-0005-0000-0000-000010040000}"/>
    <cellStyle name="Normal 3 3 3" xfId="203" xr:uid="{00000000-0005-0000-0000-000011040000}"/>
    <cellStyle name="Normal 3 3 3 2" xfId="326" xr:uid="{00000000-0005-0000-0000-000012040000}"/>
    <cellStyle name="Normal 3 3 3 2 2" xfId="562" xr:uid="{00000000-0005-0000-0000-000013040000}"/>
    <cellStyle name="Normal 3 3 3 2 2 2" xfId="1083" xr:uid="{00000000-0005-0000-0000-000014040000}"/>
    <cellStyle name="Normal 3 3 3 2 2 2 2" xfId="2033" xr:uid="{00000000-0005-0000-0000-000015040000}"/>
    <cellStyle name="Normal 3 3 3 2 2 3" xfId="1558" xr:uid="{00000000-0005-0000-0000-000016040000}"/>
    <cellStyle name="Normal 3 3 3 2 3" xfId="847" xr:uid="{00000000-0005-0000-0000-000017040000}"/>
    <cellStyle name="Normal 3 3 3 2 3 2" xfId="1797" xr:uid="{00000000-0005-0000-0000-000018040000}"/>
    <cellStyle name="Normal 3 3 3 2 4" xfId="1322" xr:uid="{00000000-0005-0000-0000-000019040000}"/>
    <cellStyle name="Normal 3 3 3 3" xfId="444" xr:uid="{00000000-0005-0000-0000-00001A040000}"/>
    <cellStyle name="Normal 3 3 3 3 2" xfId="965" xr:uid="{00000000-0005-0000-0000-00001B040000}"/>
    <cellStyle name="Normal 3 3 3 3 2 2" xfId="1915" xr:uid="{00000000-0005-0000-0000-00001C040000}"/>
    <cellStyle name="Normal 3 3 3 3 3" xfId="1440" xr:uid="{00000000-0005-0000-0000-00001D040000}"/>
    <cellStyle name="Normal 3 3 3 4" xfId="729" xr:uid="{00000000-0005-0000-0000-00001E040000}"/>
    <cellStyle name="Normal 3 3 3 4 2" xfId="1679" xr:uid="{00000000-0005-0000-0000-00001F040000}"/>
    <cellStyle name="Normal 3 3 3 5" xfId="1204" xr:uid="{00000000-0005-0000-0000-000020040000}"/>
    <cellStyle name="Normal 3 3 4" xfId="269" xr:uid="{00000000-0005-0000-0000-000021040000}"/>
    <cellStyle name="Normal 3 3 4 2" xfId="505" xr:uid="{00000000-0005-0000-0000-000022040000}"/>
    <cellStyle name="Normal 3 3 4 2 2" xfId="1026" xr:uid="{00000000-0005-0000-0000-000023040000}"/>
    <cellStyle name="Normal 3 3 4 2 2 2" xfId="1976" xr:uid="{00000000-0005-0000-0000-000024040000}"/>
    <cellStyle name="Normal 3 3 4 2 3" xfId="1501" xr:uid="{00000000-0005-0000-0000-000025040000}"/>
    <cellStyle name="Normal 3 3 4 3" xfId="790" xr:uid="{00000000-0005-0000-0000-000026040000}"/>
    <cellStyle name="Normal 3 3 4 3 2" xfId="1740" xr:uid="{00000000-0005-0000-0000-000027040000}"/>
    <cellStyle name="Normal 3 3 4 4" xfId="1265" xr:uid="{00000000-0005-0000-0000-000028040000}"/>
    <cellStyle name="Normal 3 3 5" xfId="387" xr:uid="{00000000-0005-0000-0000-000029040000}"/>
    <cellStyle name="Normal 3 3 5 2" xfId="908" xr:uid="{00000000-0005-0000-0000-00002A040000}"/>
    <cellStyle name="Normal 3 3 5 2 2" xfId="1858" xr:uid="{00000000-0005-0000-0000-00002B040000}"/>
    <cellStyle name="Normal 3 3 5 3" xfId="1383" xr:uid="{00000000-0005-0000-0000-00002C040000}"/>
    <cellStyle name="Normal 3 3 6" xfId="672" xr:uid="{00000000-0005-0000-0000-00002D040000}"/>
    <cellStyle name="Normal 3 3 6 2" xfId="1622" xr:uid="{00000000-0005-0000-0000-00002E040000}"/>
    <cellStyle name="Normal 3 3 7" xfId="1147" xr:uid="{00000000-0005-0000-0000-00002F040000}"/>
    <cellStyle name="Normal 3 4" xfId="64" xr:uid="{00000000-0005-0000-0000-000030040000}"/>
    <cellStyle name="Normal 3 4 2" xfId="197" xr:uid="{00000000-0005-0000-0000-000031040000}"/>
    <cellStyle name="Normal 3 4 2 2" xfId="320" xr:uid="{00000000-0005-0000-0000-000032040000}"/>
    <cellStyle name="Normal 3 4 2 2 2" xfId="556" xr:uid="{00000000-0005-0000-0000-000033040000}"/>
    <cellStyle name="Normal 3 4 2 2 2 2" xfId="1077" xr:uid="{00000000-0005-0000-0000-000034040000}"/>
    <cellStyle name="Normal 3 4 2 2 2 2 2" xfId="2027" xr:uid="{00000000-0005-0000-0000-000035040000}"/>
    <cellStyle name="Normal 3 4 2 2 2 3" xfId="1552" xr:uid="{00000000-0005-0000-0000-000036040000}"/>
    <cellStyle name="Normal 3 4 2 2 3" xfId="841" xr:uid="{00000000-0005-0000-0000-000037040000}"/>
    <cellStyle name="Normal 3 4 2 2 3 2" xfId="1791" xr:uid="{00000000-0005-0000-0000-000038040000}"/>
    <cellStyle name="Normal 3 4 2 2 4" xfId="1316" xr:uid="{00000000-0005-0000-0000-000039040000}"/>
    <cellStyle name="Normal 3 4 2 3" xfId="438" xr:uid="{00000000-0005-0000-0000-00003A040000}"/>
    <cellStyle name="Normal 3 4 2 3 2" xfId="959" xr:uid="{00000000-0005-0000-0000-00003B040000}"/>
    <cellStyle name="Normal 3 4 2 3 2 2" xfId="1909" xr:uid="{00000000-0005-0000-0000-00003C040000}"/>
    <cellStyle name="Normal 3 4 2 3 3" xfId="1434" xr:uid="{00000000-0005-0000-0000-00003D040000}"/>
    <cellStyle name="Normal 3 4 2 4" xfId="723" xr:uid="{00000000-0005-0000-0000-00003E040000}"/>
    <cellStyle name="Normal 3 4 2 4 2" xfId="1673" xr:uid="{00000000-0005-0000-0000-00003F040000}"/>
    <cellStyle name="Normal 3 4 2 5" xfId="1198" xr:uid="{00000000-0005-0000-0000-000040040000}"/>
    <cellStyle name="Normal 3 4 3" xfId="263" xr:uid="{00000000-0005-0000-0000-000041040000}"/>
    <cellStyle name="Normal 3 4 3 2" xfId="499" xr:uid="{00000000-0005-0000-0000-000042040000}"/>
    <cellStyle name="Normal 3 4 3 2 2" xfId="1020" xr:uid="{00000000-0005-0000-0000-000043040000}"/>
    <cellStyle name="Normal 3 4 3 2 2 2" xfId="1970" xr:uid="{00000000-0005-0000-0000-000044040000}"/>
    <cellStyle name="Normal 3 4 3 2 3" xfId="1495" xr:uid="{00000000-0005-0000-0000-000045040000}"/>
    <cellStyle name="Normal 3 4 3 3" xfId="784" xr:uid="{00000000-0005-0000-0000-000046040000}"/>
    <cellStyle name="Normal 3 4 3 3 2" xfId="1734" xr:uid="{00000000-0005-0000-0000-000047040000}"/>
    <cellStyle name="Normal 3 4 3 4" xfId="1259" xr:uid="{00000000-0005-0000-0000-000048040000}"/>
    <cellStyle name="Normal 3 4 4" xfId="381" xr:uid="{00000000-0005-0000-0000-000049040000}"/>
    <cellStyle name="Normal 3 4 4 2" xfId="902" xr:uid="{00000000-0005-0000-0000-00004A040000}"/>
    <cellStyle name="Normal 3 4 4 2 2" xfId="1852" xr:uid="{00000000-0005-0000-0000-00004B040000}"/>
    <cellStyle name="Normal 3 4 4 3" xfId="1377" xr:uid="{00000000-0005-0000-0000-00004C040000}"/>
    <cellStyle name="Normal 3 4 5" xfId="666" xr:uid="{00000000-0005-0000-0000-00004D040000}"/>
    <cellStyle name="Normal 3 4 5 2" xfId="1616" xr:uid="{00000000-0005-0000-0000-00004E040000}"/>
    <cellStyle name="Normal 3 4 6" xfId="1141" xr:uid="{00000000-0005-0000-0000-00004F040000}"/>
    <cellStyle name="Normal 3 5" xfId="118" xr:uid="{00000000-0005-0000-0000-000050040000}"/>
    <cellStyle name="Normal 3 5 2" xfId="223" xr:uid="{00000000-0005-0000-0000-000051040000}"/>
    <cellStyle name="Normal 3 5 2 2" xfId="346" xr:uid="{00000000-0005-0000-0000-000052040000}"/>
    <cellStyle name="Normal 3 5 2 2 2" xfId="582" xr:uid="{00000000-0005-0000-0000-000053040000}"/>
    <cellStyle name="Normal 3 5 2 2 2 2" xfId="1103" xr:uid="{00000000-0005-0000-0000-000054040000}"/>
    <cellStyle name="Normal 3 5 2 2 2 2 2" xfId="2053" xr:uid="{00000000-0005-0000-0000-000055040000}"/>
    <cellStyle name="Normal 3 5 2 2 2 3" xfId="1578" xr:uid="{00000000-0005-0000-0000-000056040000}"/>
    <cellStyle name="Normal 3 5 2 2 3" xfId="867" xr:uid="{00000000-0005-0000-0000-000057040000}"/>
    <cellStyle name="Normal 3 5 2 2 3 2" xfId="1817" xr:uid="{00000000-0005-0000-0000-000058040000}"/>
    <cellStyle name="Normal 3 5 2 2 4" xfId="1342" xr:uid="{00000000-0005-0000-0000-000059040000}"/>
    <cellStyle name="Normal 3 5 2 3" xfId="464" xr:uid="{00000000-0005-0000-0000-00005A040000}"/>
    <cellStyle name="Normal 3 5 2 3 2" xfId="985" xr:uid="{00000000-0005-0000-0000-00005B040000}"/>
    <cellStyle name="Normal 3 5 2 3 2 2" xfId="1935" xr:uid="{00000000-0005-0000-0000-00005C040000}"/>
    <cellStyle name="Normal 3 5 2 3 3" xfId="1460" xr:uid="{00000000-0005-0000-0000-00005D040000}"/>
    <cellStyle name="Normal 3 5 2 4" xfId="749" xr:uid="{00000000-0005-0000-0000-00005E040000}"/>
    <cellStyle name="Normal 3 5 2 4 2" xfId="1699" xr:uid="{00000000-0005-0000-0000-00005F040000}"/>
    <cellStyle name="Normal 3 5 2 5" xfId="1224" xr:uid="{00000000-0005-0000-0000-000060040000}"/>
    <cellStyle name="Normal 3 5 3" xfId="289" xr:uid="{00000000-0005-0000-0000-000061040000}"/>
    <cellStyle name="Normal 3 5 3 2" xfId="525" xr:uid="{00000000-0005-0000-0000-000062040000}"/>
    <cellStyle name="Normal 3 5 3 2 2" xfId="1046" xr:uid="{00000000-0005-0000-0000-000063040000}"/>
    <cellStyle name="Normal 3 5 3 2 2 2" xfId="1996" xr:uid="{00000000-0005-0000-0000-000064040000}"/>
    <cellStyle name="Normal 3 5 3 2 3" xfId="1521" xr:uid="{00000000-0005-0000-0000-000065040000}"/>
    <cellStyle name="Normal 3 5 3 3" xfId="810" xr:uid="{00000000-0005-0000-0000-000066040000}"/>
    <cellStyle name="Normal 3 5 3 3 2" xfId="1760" xr:uid="{00000000-0005-0000-0000-000067040000}"/>
    <cellStyle name="Normal 3 5 3 4" xfId="1285" xr:uid="{00000000-0005-0000-0000-000068040000}"/>
    <cellStyle name="Normal 3 5 4" xfId="407" xr:uid="{00000000-0005-0000-0000-000069040000}"/>
    <cellStyle name="Normal 3 5 4 2" xfId="928" xr:uid="{00000000-0005-0000-0000-00006A040000}"/>
    <cellStyle name="Normal 3 5 4 2 2" xfId="1878" xr:uid="{00000000-0005-0000-0000-00006B040000}"/>
    <cellStyle name="Normal 3 5 4 3" xfId="1403" xr:uid="{00000000-0005-0000-0000-00006C040000}"/>
    <cellStyle name="Normal 3 5 5" xfId="692" xr:uid="{00000000-0005-0000-0000-00006D040000}"/>
    <cellStyle name="Normal 3 5 5 2" xfId="1642" xr:uid="{00000000-0005-0000-0000-00006E040000}"/>
    <cellStyle name="Normal 3 5 6" xfId="1167" xr:uid="{00000000-0005-0000-0000-00006F040000}"/>
    <cellStyle name="Normal 3 6" xfId="192" xr:uid="{00000000-0005-0000-0000-000070040000}"/>
    <cellStyle name="Normal 3 6 2" xfId="315" xr:uid="{00000000-0005-0000-0000-000071040000}"/>
    <cellStyle name="Normal 3 6 2 2" xfId="551" xr:uid="{00000000-0005-0000-0000-000072040000}"/>
    <cellStyle name="Normal 3 6 2 2 2" xfId="1072" xr:uid="{00000000-0005-0000-0000-000073040000}"/>
    <cellStyle name="Normal 3 6 2 2 2 2" xfId="2022" xr:uid="{00000000-0005-0000-0000-000074040000}"/>
    <cellStyle name="Normal 3 6 2 2 3" xfId="1547" xr:uid="{00000000-0005-0000-0000-000075040000}"/>
    <cellStyle name="Normal 3 6 2 3" xfId="836" xr:uid="{00000000-0005-0000-0000-000076040000}"/>
    <cellStyle name="Normal 3 6 2 3 2" xfId="1786" xr:uid="{00000000-0005-0000-0000-000077040000}"/>
    <cellStyle name="Normal 3 6 2 4" xfId="1311" xr:uid="{00000000-0005-0000-0000-000078040000}"/>
    <cellStyle name="Normal 3 6 3" xfId="433" xr:uid="{00000000-0005-0000-0000-000079040000}"/>
    <cellStyle name="Normal 3 6 3 2" xfId="954" xr:uid="{00000000-0005-0000-0000-00007A040000}"/>
    <cellStyle name="Normal 3 6 3 2 2" xfId="1904" xr:uid="{00000000-0005-0000-0000-00007B040000}"/>
    <cellStyle name="Normal 3 6 3 3" xfId="1429" xr:uid="{00000000-0005-0000-0000-00007C040000}"/>
    <cellStyle name="Normal 3 6 4" xfId="718" xr:uid="{00000000-0005-0000-0000-00007D040000}"/>
    <cellStyle name="Normal 3 6 4 2" xfId="1668" xr:uid="{00000000-0005-0000-0000-00007E040000}"/>
    <cellStyle name="Normal 3 6 5" xfId="1193" xr:uid="{00000000-0005-0000-0000-00007F040000}"/>
    <cellStyle name="Normal 3 7" xfId="258" xr:uid="{00000000-0005-0000-0000-000080040000}"/>
    <cellStyle name="Normal 3 7 2" xfId="494" xr:uid="{00000000-0005-0000-0000-000081040000}"/>
    <cellStyle name="Normal 3 7 2 2" xfId="1015" xr:uid="{00000000-0005-0000-0000-000082040000}"/>
    <cellStyle name="Normal 3 7 2 2 2" xfId="1965" xr:uid="{00000000-0005-0000-0000-000083040000}"/>
    <cellStyle name="Normal 3 7 2 3" xfId="1490" xr:uid="{00000000-0005-0000-0000-000084040000}"/>
    <cellStyle name="Normal 3 7 3" xfId="779" xr:uid="{00000000-0005-0000-0000-000085040000}"/>
    <cellStyle name="Normal 3 7 3 2" xfId="1729" xr:uid="{00000000-0005-0000-0000-000086040000}"/>
    <cellStyle name="Normal 3 7 4" xfId="1254" xr:uid="{00000000-0005-0000-0000-000087040000}"/>
    <cellStyle name="Normal 3 8" xfId="376" xr:uid="{00000000-0005-0000-0000-000088040000}"/>
    <cellStyle name="Normal 3 8 2" xfId="897" xr:uid="{00000000-0005-0000-0000-000089040000}"/>
    <cellStyle name="Normal 3 8 2 2" xfId="1847" xr:uid="{00000000-0005-0000-0000-00008A040000}"/>
    <cellStyle name="Normal 3 8 3" xfId="1372" xr:uid="{00000000-0005-0000-0000-00008B040000}"/>
    <cellStyle name="Normal 3 9" xfId="661" xr:uid="{00000000-0005-0000-0000-00008C040000}"/>
    <cellStyle name="Normal 3 9 2" xfId="1611" xr:uid="{00000000-0005-0000-0000-00008D040000}"/>
    <cellStyle name="Normal 4" xfId="3" xr:uid="{00000000-0005-0000-0000-00008E040000}"/>
    <cellStyle name="Normal 4 10" xfId="1138" xr:uid="{00000000-0005-0000-0000-00008F040000}"/>
    <cellStyle name="Normal 4 11" xfId="60" xr:uid="{00000000-0005-0000-0000-000090040000}"/>
    <cellStyle name="Normal 4 2" xfId="73" xr:uid="{00000000-0005-0000-0000-000091040000}"/>
    <cellStyle name="Normal 4 2 2" xfId="126" xr:uid="{00000000-0005-0000-0000-000092040000}"/>
    <cellStyle name="Normal 4 2 2 2" xfId="231" xr:uid="{00000000-0005-0000-0000-000093040000}"/>
    <cellStyle name="Normal 4 2 2 2 2" xfId="354" xr:uid="{00000000-0005-0000-0000-000094040000}"/>
    <cellStyle name="Normal 4 2 2 2 2 2" xfId="590" xr:uid="{00000000-0005-0000-0000-000095040000}"/>
    <cellStyle name="Normal 4 2 2 2 2 2 2" xfId="1111" xr:uid="{00000000-0005-0000-0000-000096040000}"/>
    <cellStyle name="Normal 4 2 2 2 2 2 2 2" xfId="2061" xr:uid="{00000000-0005-0000-0000-000097040000}"/>
    <cellStyle name="Normal 4 2 2 2 2 2 3" xfId="1586" xr:uid="{00000000-0005-0000-0000-000098040000}"/>
    <cellStyle name="Normal 4 2 2 2 2 3" xfId="875" xr:uid="{00000000-0005-0000-0000-000099040000}"/>
    <cellStyle name="Normal 4 2 2 2 2 3 2" xfId="1825" xr:uid="{00000000-0005-0000-0000-00009A040000}"/>
    <cellStyle name="Normal 4 2 2 2 2 4" xfId="1350" xr:uid="{00000000-0005-0000-0000-00009B040000}"/>
    <cellStyle name="Normal 4 2 2 2 3" xfId="472" xr:uid="{00000000-0005-0000-0000-00009C040000}"/>
    <cellStyle name="Normal 4 2 2 2 3 2" xfId="993" xr:uid="{00000000-0005-0000-0000-00009D040000}"/>
    <cellStyle name="Normal 4 2 2 2 3 2 2" xfId="1943" xr:uid="{00000000-0005-0000-0000-00009E040000}"/>
    <cellStyle name="Normal 4 2 2 2 3 3" xfId="1468" xr:uid="{00000000-0005-0000-0000-00009F040000}"/>
    <cellStyle name="Normal 4 2 2 2 4" xfId="757" xr:uid="{00000000-0005-0000-0000-0000A0040000}"/>
    <cellStyle name="Normal 4 2 2 2 4 2" xfId="1707" xr:uid="{00000000-0005-0000-0000-0000A1040000}"/>
    <cellStyle name="Normal 4 2 2 2 5" xfId="1232" xr:uid="{00000000-0005-0000-0000-0000A2040000}"/>
    <cellStyle name="Normal 4 2 2 3" xfId="297" xr:uid="{00000000-0005-0000-0000-0000A3040000}"/>
    <cellStyle name="Normal 4 2 2 3 2" xfId="533" xr:uid="{00000000-0005-0000-0000-0000A4040000}"/>
    <cellStyle name="Normal 4 2 2 3 2 2" xfId="1054" xr:uid="{00000000-0005-0000-0000-0000A5040000}"/>
    <cellStyle name="Normal 4 2 2 3 2 2 2" xfId="2004" xr:uid="{00000000-0005-0000-0000-0000A6040000}"/>
    <cellStyle name="Normal 4 2 2 3 2 3" xfId="1529" xr:uid="{00000000-0005-0000-0000-0000A7040000}"/>
    <cellStyle name="Normal 4 2 2 3 3" xfId="818" xr:uid="{00000000-0005-0000-0000-0000A8040000}"/>
    <cellStyle name="Normal 4 2 2 3 3 2" xfId="1768" xr:uid="{00000000-0005-0000-0000-0000A9040000}"/>
    <cellStyle name="Normal 4 2 2 3 4" xfId="1293" xr:uid="{00000000-0005-0000-0000-0000AA040000}"/>
    <cellStyle name="Normal 4 2 2 4" xfId="415" xr:uid="{00000000-0005-0000-0000-0000AB040000}"/>
    <cellStyle name="Normal 4 2 2 4 2" xfId="936" xr:uid="{00000000-0005-0000-0000-0000AC040000}"/>
    <cellStyle name="Normal 4 2 2 4 2 2" xfId="1886" xr:uid="{00000000-0005-0000-0000-0000AD040000}"/>
    <cellStyle name="Normal 4 2 2 4 3" xfId="1411" xr:uid="{00000000-0005-0000-0000-0000AE040000}"/>
    <cellStyle name="Normal 4 2 2 5" xfId="700" xr:uid="{00000000-0005-0000-0000-0000AF040000}"/>
    <cellStyle name="Normal 4 2 2 5 2" xfId="1650" xr:uid="{00000000-0005-0000-0000-0000B0040000}"/>
    <cellStyle name="Normal 4 2 2 6" xfId="1175" xr:uid="{00000000-0005-0000-0000-0000B1040000}"/>
    <cellStyle name="Normal 4 2 3" xfId="205" xr:uid="{00000000-0005-0000-0000-0000B2040000}"/>
    <cellStyle name="Normal 4 2 3 2" xfId="328" xr:uid="{00000000-0005-0000-0000-0000B3040000}"/>
    <cellStyle name="Normal 4 2 3 2 2" xfId="564" xr:uid="{00000000-0005-0000-0000-0000B4040000}"/>
    <cellStyle name="Normal 4 2 3 2 2 2" xfId="1085" xr:uid="{00000000-0005-0000-0000-0000B5040000}"/>
    <cellStyle name="Normal 4 2 3 2 2 2 2" xfId="2035" xr:uid="{00000000-0005-0000-0000-0000B6040000}"/>
    <cellStyle name="Normal 4 2 3 2 2 3" xfId="1560" xr:uid="{00000000-0005-0000-0000-0000B7040000}"/>
    <cellStyle name="Normal 4 2 3 2 3" xfId="849" xr:uid="{00000000-0005-0000-0000-0000B8040000}"/>
    <cellStyle name="Normal 4 2 3 2 3 2" xfId="1799" xr:uid="{00000000-0005-0000-0000-0000B9040000}"/>
    <cellStyle name="Normal 4 2 3 2 4" xfId="1324" xr:uid="{00000000-0005-0000-0000-0000BA040000}"/>
    <cellStyle name="Normal 4 2 3 3" xfId="446" xr:uid="{00000000-0005-0000-0000-0000BB040000}"/>
    <cellStyle name="Normal 4 2 3 3 2" xfId="967" xr:uid="{00000000-0005-0000-0000-0000BC040000}"/>
    <cellStyle name="Normal 4 2 3 3 2 2" xfId="1917" xr:uid="{00000000-0005-0000-0000-0000BD040000}"/>
    <cellStyle name="Normal 4 2 3 3 3" xfId="1442" xr:uid="{00000000-0005-0000-0000-0000BE040000}"/>
    <cellStyle name="Normal 4 2 3 4" xfId="731" xr:uid="{00000000-0005-0000-0000-0000BF040000}"/>
    <cellStyle name="Normal 4 2 3 4 2" xfId="1681" xr:uid="{00000000-0005-0000-0000-0000C0040000}"/>
    <cellStyle name="Normal 4 2 3 5" xfId="1206" xr:uid="{00000000-0005-0000-0000-0000C1040000}"/>
    <cellStyle name="Normal 4 2 4" xfId="271" xr:uid="{00000000-0005-0000-0000-0000C2040000}"/>
    <cellStyle name="Normal 4 2 4 2" xfId="507" xr:uid="{00000000-0005-0000-0000-0000C3040000}"/>
    <cellStyle name="Normal 4 2 4 2 2" xfId="1028" xr:uid="{00000000-0005-0000-0000-0000C4040000}"/>
    <cellStyle name="Normal 4 2 4 2 2 2" xfId="1978" xr:uid="{00000000-0005-0000-0000-0000C5040000}"/>
    <cellStyle name="Normal 4 2 4 2 3" xfId="1503" xr:uid="{00000000-0005-0000-0000-0000C6040000}"/>
    <cellStyle name="Normal 4 2 4 3" xfId="792" xr:uid="{00000000-0005-0000-0000-0000C7040000}"/>
    <cellStyle name="Normal 4 2 4 3 2" xfId="1742" xr:uid="{00000000-0005-0000-0000-0000C8040000}"/>
    <cellStyle name="Normal 4 2 4 4" xfId="1267" xr:uid="{00000000-0005-0000-0000-0000C9040000}"/>
    <cellStyle name="Normal 4 2 5" xfId="389" xr:uid="{00000000-0005-0000-0000-0000CA040000}"/>
    <cellStyle name="Normal 4 2 5 2" xfId="910" xr:uid="{00000000-0005-0000-0000-0000CB040000}"/>
    <cellStyle name="Normal 4 2 5 2 2" xfId="1860" xr:uid="{00000000-0005-0000-0000-0000CC040000}"/>
    <cellStyle name="Normal 4 2 5 3" xfId="1385" xr:uid="{00000000-0005-0000-0000-0000CD040000}"/>
    <cellStyle name="Normal 4 2 6" xfId="674" xr:uid="{00000000-0005-0000-0000-0000CE040000}"/>
    <cellStyle name="Normal 4 2 6 2" xfId="1624" xr:uid="{00000000-0005-0000-0000-0000CF040000}"/>
    <cellStyle name="Normal 4 2 7" xfId="1149" xr:uid="{00000000-0005-0000-0000-0000D0040000}"/>
    <cellStyle name="Normal 4 3" xfId="66" xr:uid="{00000000-0005-0000-0000-0000D1040000}"/>
    <cellStyle name="Normal 4 3 2" xfId="199" xr:uid="{00000000-0005-0000-0000-0000D2040000}"/>
    <cellStyle name="Normal 4 3 2 2" xfId="322" xr:uid="{00000000-0005-0000-0000-0000D3040000}"/>
    <cellStyle name="Normal 4 3 2 2 2" xfId="558" xr:uid="{00000000-0005-0000-0000-0000D4040000}"/>
    <cellStyle name="Normal 4 3 2 2 2 2" xfId="1079" xr:uid="{00000000-0005-0000-0000-0000D5040000}"/>
    <cellStyle name="Normal 4 3 2 2 2 2 2" xfId="2029" xr:uid="{00000000-0005-0000-0000-0000D6040000}"/>
    <cellStyle name="Normal 4 3 2 2 2 3" xfId="1554" xr:uid="{00000000-0005-0000-0000-0000D7040000}"/>
    <cellStyle name="Normal 4 3 2 2 3" xfId="843" xr:uid="{00000000-0005-0000-0000-0000D8040000}"/>
    <cellStyle name="Normal 4 3 2 2 3 2" xfId="1793" xr:uid="{00000000-0005-0000-0000-0000D9040000}"/>
    <cellStyle name="Normal 4 3 2 2 4" xfId="1318" xr:uid="{00000000-0005-0000-0000-0000DA040000}"/>
    <cellStyle name="Normal 4 3 2 3" xfId="440" xr:uid="{00000000-0005-0000-0000-0000DB040000}"/>
    <cellStyle name="Normal 4 3 2 3 2" xfId="961" xr:uid="{00000000-0005-0000-0000-0000DC040000}"/>
    <cellStyle name="Normal 4 3 2 3 2 2" xfId="1911" xr:uid="{00000000-0005-0000-0000-0000DD040000}"/>
    <cellStyle name="Normal 4 3 2 3 3" xfId="1436" xr:uid="{00000000-0005-0000-0000-0000DE040000}"/>
    <cellStyle name="Normal 4 3 2 4" xfId="725" xr:uid="{00000000-0005-0000-0000-0000DF040000}"/>
    <cellStyle name="Normal 4 3 2 4 2" xfId="1675" xr:uid="{00000000-0005-0000-0000-0000E0040000}"/>
    <cellStyle name="Normal 4 3 2 5" xfId="1200" xr:uid="{00000000-0005-0000-0000-0000E1040000}"/>
    <cellStyle name="Normal 4 3 3" xfId="265" xr:uid="{00000000-0005-0000-0000-0000E2040000}"/>
    <cellStyle name="Normal 4 3 3 2" xfId="501" xr:uid="{00000000-0005-0000-0000-0000E3040000}"/>
    <cellStyle name="Normal 4 3 3 2 2" xfId="1022" xr:uid="{00000000-0005-0000-0000-0000E4040000}"/>
    <cellStyle name="Normal 4 3 3 2 2 2" xfId="1972" xr:uid="{00000000-0005-0000-0000-0000E5040000}"/>
    <cellStyle name="Normal 4 3 3 2 3" xfId="1497" xr:uid="{00000000-0005-0000-0000-0000E6040000}"/>
    <cellStyle name="Normal 4 3 3 3" xfId="786" xr:uid="{00000000-0005-0000-0000-0000E7040000}"/>
    <cellStyle name="Normal 4 3 3 3 2" xfId="1736" xr:uid="{00000000-0005-0000-0000-0000E8040000}"/>
    <cellStyle name="Normal 4 3 3 4" xfId="1261" xr:uid="{00000000-0005-0000-0000-0000E9040000}"/>
    <cellStyle name="Normal 4 3 4" xfId="383" xr:uid="{00000000-0005-0000-0000-0000EA040000}"/>
    <cellStyle name="Normal 4 3 4 2" xfId="904" xr:uid="{00000000-0005-0000-0000-0000EB040000}"/>
    <cellStyle name="Normal 4 3 4 2 2" xfId="1854" xr:uid="{00000000-0005-0000-0000-0000EC040000}"/>
    <cellStyle name="Normal 4 3 4 3" xfId="1379" xr:uid="{00000000-0005-0000-0000-0000ED040000}"/>
    <cellStyle name="Normal 4 3 5" xfId="668" xr:uid="{00000000-0005-0000-0000-0000EE040000}"/>
    <cellStyle name="Normal 4 3 5 2" xfId="1618" xr:uid="{00000000-0005-0000-0000-0000EF040000}"/>
    <cellStyle name="Normal 4 3 6" xfId="1143" xr:uid="{00000000-0005-0000-0000-0000F0040000}"/>
    <cellStyle name="Normal 4 4" xfId="120" xr:uid="{00000000-0005-0000-0000-0000F1040000}"/>
    <cellStyle name="Normal 4 4 2" xfId="225" xr:uid="{00000000-0005-0000-0000-0000F2040000}"/>
    <cellStyle name="Normal 4 4 2 2" xfId="348" xr:uid="{00000000-0005-0000-0000-0000F3040000}"/>
    <cellStyle name="Normal 4 4 2 2 2" xfId="584" xr:uid="{00000000-0005-0000-0000-0000F4040000}"/>
    <cellStyle name="Normal 4 4 2 2 2 2" xfId="1105" xr:uid="{00000000-0005-0000-0000-0000F5040000}"/>
    <cellStyle name="Normal 4 4 2 2 2 2 2" xfId="2055" xr:uid="{00000000-0005-0000-0000-0000F6040000}"/>
    <cellStyle name="Normal 4 4 2 2 2 3" xfId="1580" xr:uid="{00000000-0005-0000-0000-0000F7040000}"/>
    <cellStyle name="Normal 4 4 2 2 3" xfId="869" xr:uid="{00000000-0005-0000-0000-0000F8040000}"/>
    <cellStyle name="Normal 4 4 2 2 3 2" xfId="1819" xr:uid="{00000000-0005-0000-0000-0000F9040000}"/>
    <cellStyle name="Normal 4 4 2 2 4" xfId="1344" xr:uid="{00000000-0005-0000-0000-0000FA040000}"/>
    <cellStyle name="Normal 4 4 2 3" xfId="466" xr:uid="{00000000-0005-0000-0000-0000FB040000}"/>
    <cellStyle name="Normal 4 4 2 3 2" xfId="987" xr:uid="{00000000-0005-0000-0000-0000FC040000}"/>
    <cellStyle name="Normal 4 4 2 3 2 2" xfId="1937" xr:uid="{00000000-0005-0000-0000-0000FD040000}"/>
    <cellStyle name="Normal 4 4 2 3 3" xfId="1462" xr:uid="{00000000-0005-0000-0000-0000FE040000}"/>
    <cellStyle name="Normal 4 4 2 4" xfId="751" xr:uid="{00000000-0005-0000-0000-0000FF040000}"/>
    <cellStyle name="Normal 4 4 2 4 2" xfId="1701" xr:uid="{00000000-0005-0000-0000-000000050000}"/>
    <cellStyle name="Normal 4 4 2 5" xfId="1226" xr:uid="{00000000-0005-0000-0000-000001050000}"/>
    <cellStyle name="Normal 4 4 3" xfId="291" xr:uid="{00000000-0005-0000-0000-000002050000}"/>
    <cellStyle name="Normal 4 4 3 2" xfId="527" xr:uid="{00000000-0005-0000-0000-000003050000}"/>
    <cellStyle name="Normal 4 4 3 2 2" xfId="1048" xr:uid="{00000000-0005-0000-0000-000004050000}"/>
    <cellStyle name="Normal 4 4 3 2 2 2" xfId="1998" xr:uid="{00000000-0005-0000-0000-000005050000}"/>
    <cellStyle name="Normal 4 4 3 2 3" xfId="1523" xr:uid="{00000000-0005-0000-0000-000006050000}"/>
    <cellStyle name="Normal 4 4 3 3" xfId="812" xr:uid="{00000000-0005-0000-0000-000007050000}"/>
    <cellStyle name="Normal 4 4 3 3 2" xfId="1762" xr:uid="{00000000-0005-0000-0000-000008050000}"/>
    <cellStyle name="Normal 4 4 3 4" xfId="1287" xr:uid="{00000000-0005-0000-0000-000009050000}"/>
    <cellStyle name="Normal 4 4 4" xfId="409" xr:uid="{00000000-0005-0000-0000-00000A050000}"/>
    <cellStyle name="Normal 4 4 4 2" xfId="930" xr:uid="{00000000-0005-0000-0000-00000B050000}"/>
    <cellStyle name="Normal 4 4 4 2 2" xfId="1880" xr:uid="{00000000-0005-0000-0000-00000C050000}"/>
    <cellStyle name="Normal 4 4 4 3" xfId="1405" xr:uid="{00000000-0005-0000-0000-00000D050000}"/>
    <cellStyle name="Normal 4 4 5" xfId="694" xr:uid="{00000000-0005-0000-0000-00000E050000}"/>
    <cellStyle name="Normal 4 4 5 2" xfId="1644" xr:uid="{00000000-0005-0000-0000-00000F050000}"/>
    <cellStyle name="Normal 4 4 6" xfId="1169" xr:uid="{00000000-0005-0000-0000-000010050000}"/>
    <cellStyle name="Normal 4 5" xfId="194" xr:uid="{00000000-0005-0000-0000-000011050000}"/>
    <cellStyle name="Normal 4 5 2" xfId="317" xr:uid="{00000000-0005-0000-0000-000012050000}"/>
    <cellStyle name="Normal 4 5 2 2" xfId="553" xr:uid="{00000000-0005-0000-0000-000013050000}"/>
    <cellStyle name="Normal 4 5 2 2 2" xfId="1074" xr:uid="{00000000-0005-0000-0000-000014050000}"/>
    <cellStyle name="Normal 4 5 2 2 2 2" xfId="2024" xr:uid="{00000000-0005-0000-0000-000015050000}"/>
    <cellStyle name="Normal 4 5 2 2 3" xfId="1549" xr:uid="{00000000-0005-0000-0000-000016050000}"/>
    <cellStyle name="Normal 4 5 2 3" xfId="838" xr:uid="{00000000-0005-0000-0000-000017050000}"/>
    <cellStyle name="Normal 4 5 2 3 2" xfId="1788" xr:uid="{00000000-0005-0000-0000-000018050000}"/>
    <cellStyle name="Normal 4 5 2 4" xfId="1313" xr:uid="{00000000-0005-0000-0000-000019050000}"/>
    <cellStyle name="Normal 4 5 3" xfId="435" xr:uid="{00000000-0005-0000-0000-00001A050000}"/>
    <cellStyle name="Normal 4 5 3 2" xfId="956" xr:uid="{00000000-0005-0000-0000-00001B050000}"/>
    <cellStyle name="Normal 4 5 3 2 2" xfId="1906" xr:uid="{00000000-0005-0000-0000-00001C050000}"/>
    <cellStyle name="Normal 4 5 3 3" xfId="1431" xr:uid="{00000000-0005-0000-0000-00001D050000}"/>
    <cellStyle name="Normal 4 5 4" xfId="720" xr:uid="{00000000-0005-0000-0000-00001E050000}"/>
    <cellStyle name="Normal 4 5 4 2" xfId="1670" xr:uid="{00000000-0005-0000-0000-00001F050000}"/>
    <cellStyle name="Normal 4 5 5" xfId="1195" xr:uid="{00000000-0005-0000-0000-000020050000}"/>
    <cellStyle name="Normal 4 6" xfId="256" xr:uid="{00000000-0005-0000-0000-000021050000}"/>
    <cellStyle name="Normal 4 7" xfId="260" xr:uid="{00000000-0005-0000-0000-000022050000}"/>
    <cellStyle name="Normal 4 7 2" xfId="496" xr:uid="{00000000-0005-0000-0000-000023050000}"/>
    <cellStyle name="Normal 4 7 2 2" xfId="1017" xr:uid="{00000000-0005-0000-0000-000024050000}"/>
    <cellStyle name="Normal 4 7 2 2 2" xfId="1967" xr:uid="{00000000-0005-0000-0000-000025050000}"/>
    <cellStyle name="Normal 4 7 2 3" xfId="1492" xr:uid="{00000000-0005-0000-0000-000026050000}"/>
    <cellStyle name="Normal 4 7 3" xfId="781" xr:uid="{00000000-0005-0000-0000-000027050000}"/>
    <cellStyle name="Normal 4 7 3 2" xfId="1731" xr:uid="{00000000-0005-0000-0000-000028050000}"/>
    <cellStyle name="Normal 4 7 4" xfId="1256" xr:uid="{00000000-0005-0000-0000-000029050000}"/>
    <cellStyle name="Normal 4 8" xfId="378" xr:uid="{00000000-0005-0000-0000-00002A050000}"/>
    <cellStyle name="Normal 4 8 2" xfId="899" xr:uid="{00000000-0005-0000-0000-00002B050000}"/>
    <cellStyle name="Normal 4 8 2 2" xfId="1849" xr:uid="{00000000-0005-0000-0000-00002C050000}"/>
    <cellStyle name="Normal 4 8 3" xfId="1374" xr:uid="{00000000-0005-0000-0000-00002D050000}"/>
    <cellStyle name="Normal 4 9" xfId="663" xr:uid="{00000000-0005-0000-0000-00002E050000}"/>
    <cellStyle name="Normal 4 9 2" xfId="1613" xr:uid="{00000000-0005-0000-0000-00002F050000}"/>
    <cellStyle name="Normal 5" xfId="61" xr:uid="{00000000-0005-0000-0000-000030050000}"/>
    <cellStyle name="Normal 5 2" xfId="74" xr:uid="{00000000-0005-0000-0000-000031050000}"/>
    <cellStyle name="Normal 5 2 2" xfId="127" xr:uid="{00000000-0005-0000-0000-000032050000}"/>
    <cellStyle name="Normal 5 2 2 2" xfId="232" xr:uid="{00000000-0005-0000-0000-000033050000}"/>
    <cellStyle name="Normal 5 2 2 2 2" xfId="355" xr:uid="{00000000-0005-0000-0000-000034050000}"/>
    <cellStyle name="Normal 5 2 2 2 2 2" xfId="591" xr:uid="{00000000-0005-0000-0000-000035050000}"/>
    <cellStyle name="Normal 5 2 2 2 2 2 2" xfId="1112" xr:uid="{00000000-0005-0000-0000-000036050000}"/>
    <cellStyle name="Normal 5 2 2 2 2 2 2 2" xfId="2062" xr:uid="{00000000-0005-0000-0000-000037050000}"/>
    <cellStyle name="Normal 5 2 2 2 2 2 3" xfId="1587" xr:uid="{00000000-0005-0000-0000-000038050000}"/>
    <cellStyle name="Normal 5 2 2 2 2 3" xfId="876" xr:uid="{00000000-0005-0000-0000-000039050000}"/>
    <cellStyle name="Normal 5 2 2 2 2 3 2" xfId="1826" xr:uid="{00000000-0005-0000-0000-00003A050000}"/>
    <cellStyle name="Normal 5 2 2 2 2 4" xfId="1351" xr:uid="{00000000-0005-0000-0000-00003B050000}"/>
    <cellStyle name="Normal 5 2 2 2 3" xfId="473" xr:uid="{00000000-0005-0000-0000-00003C050000}"/>
    <cellStyle name="Normal 5 2 2 2 3 2" xfId="994" xr:uid="{00000000-0005-0000-0000-00003D050000}"/>
    <cellStyle name="Normal 5 2 2 2 3 2 2" xfId="1944" xr:uid="{00000000-0005-0000-0000-00003E050000}"/>
    <cellStyle name="Normal 5 2 2 2 3 3" xfId="1469" xr:uid="{00000000-0005-0000-0000-00003F050000}"/>
    <cellStyle name="Normal 5 2 2 2 4" xfId="758" xr:uid="{00000000-0005-0000-0000-000040050000}"/>
    <cellStyle name="Normal 5 2 2 2 4 2" xfId="1708" xr:uid="{00000000-0005-0000-0000-000041050000}"/>
    <cellStyle name="Normal 5 2 2 2 5" xfId="1233" xr:uid="{00000000-0005-0000-0000-000042050000}"/>
    <cellStyle name="Normal 5 2 2 3" xfId="298" xr:uid="{00000000-0005-0000-0000-000043050000}"/>
    <cellStyle name="Normal 5 2 2 3 2" xfId="534" xr:uid="{00000000-0005-0000-0000-000044050000}"/>
    <cellStyle name="Normal 5 2 2 3 2 2" xfId="1055" xr:uid="{00000000-0005-0000-0000-000045050000}"/>
    <cellStyle name="Normal 5 2 2 3 2 2 2" xfId="2005" xr:uid="{00000000-0005-0000-0000-000046050000}"/>
    <cellStyle name="Normal 5 2 2 3 2 3" xfId="1530" xr:uid="{00000000-0005-0000-0000-000047050000}"/>
    <cellStyle name="Normal 5 2 2 3 3" xfId="819" xr:uid="{00000000-0005-0000-0000-000048050000}"/>
    <cellStyle name="Normal 5 2 2 3 3 2" xfId="1769" xr:uid="{00000000-0005-0000-0000-000049050000}"/>
    <cellStyle name="Normal 5 2 2 3 4" xfId="1294" xr:uid="{00000000-0005-0000-0000-00004A050000}"/>
    <cellStyle name="Normal 5 2 2 4" xfId="416" xr:uid="{00000000-0005-0000-0000-00004B050000}"/>
    <cellStyle name="Normal 5 2 2 4 2" xfId="937" xr:uid="{00000000-0005-0000-0000-00004C050000}"/>
    <cellStyle name="Normal 5 2 2 4 2 2" xfId="1887" xr:uid="{00000000-0005-0000-0000-00004D050000}"/>
    <cellStyle name="Normal 5 2 2 4 3" xfId="1412" xr:uid="{00000000-0005-0000-0000-00004E050000}"/>
    <cellStyle name="Normal 5 2 2 5" xfId="701" xr:uid="{00000000-0005-0000-0000-00004F050000}"/>
    <cellStyle name="Normal 5 2 2 5 2" xfId="1651" xr:uid="{00000000-0005-0000-0000-000050050000}"/>
    <cellStyle name="Normal 5 2 2 6" xfId="1176" xr:uid="{00000000-0005-0000-0000-000051050000}"/>
    <cellStyle name="Normal 5 2 3" xfId="206" xr:uid="{00000000-0005-0000-0000-000052050000}"/>
    <cellStyle name="Normal 5 2 3 2" xfId="329" xr:uid="{00000000-0005-0000-0000-000053050000}"/>
    <cellStyle name="Normal 5 2 3 2 2" xfId="565" xr:uid="{00000000-0005-0000-0000-000054050000}"/>
    <cellStyle name="Normal 5 2 3 2 2 2" xfId="1086" xr:uid="{00000000-0005-0000-0000-000055050000}"/>
    <cellStyle name="Normal 5 2 3 2 2 2 2" xfId="2036" xr:uid="{00000000-0005-0000-0000-000056050000}"/>
    <cellStyle name="Normal 5 2 3 2 2 3" xfId="1561" xr:uid="{00000000-0005-0000-0000-000057050000}"/>
    <cellStyle name="Normal 5 2 3 2 3" xfId="850" xr:uid="{00000000-0005-0000-0000-000058050000}"/>
    <cellStyle name="Normal 5 2 3 2 3 2" xfId="1800" xr:uid="{00000000-0005-0000-0000-000059050000}"/>
    <cellStyle name="Normal 5 2 3 2 4" xfId="1325" xr:uid="{00000000-0005-0000-0000-00005A050000}"/>
    <cellStyle name="Normal 5 2 3 3" xfId="447" xr:uid="{00000000-0005-0000-0000-00005B050000}"/>
    <cellStyle name="Normal 5 2 3 3 2" xfId="968" xr:uid="{00000000-0005-0000-0000-00005C050000}"/>
    <cellStyle name="Normal 5 2 3 3 2 2" xfId="1918" xr:uid="{00000000-0005-0000-0000-00005D050000}"/>
    <cellStyle name="Normal 5 2 3 3 3" xfId="1443" xr:uid="{00000000-0005-0000-0000-00005E050000}"/>
    <cellStyle name="Normal 5 2 3 4" xfId="732" xr:uid="{00000000-0005-0000-0000-00005F050000}"/>
    <cellStyle name="Normal 5 2 3 4 2" xfId="1682" xr:uid="{00000000-0005-0000-0000-000060050000}"/>
    <cellStyle name="Normal 5 2 3 5" xfId="1207" xr:uid="{00000000-0005-0000-0000-000061050000}"/>
    <cellStyle name="Normal 5 2 4" xfId="272" xr:uid="{00000000-0005-0000-0000-000062050000}"/>
    <cellStyle name="Normal 5 2 4 2" xfId="508" xr:uid="{00000000-0005-0000-0000-000063050000}"/>
    <cellStyle name="Normal 5 2 4 2 2" xfId="1029" xr:uid="{00000000-0005-0000-0000-000064050000}"/>
    <cellStyle name="Normal 5 2 4 2 2 2" xfId="1979" xr:uid="{00000000-0005-0000-0000-000065050000}"/>
    <cellStyle name="Normal 5 2 4 2 3" xfId="1504" xr:uid="{00000000-0005-0000-0000-000066050000}"/>
    <cellStyle name="Normal 5 2 4 3" xfId="793" xr:uid="{00000000-0005-0000-0000-000067050000}"/>
    <cellStyle name="Normal 5 2 4 3 2" xfId="1743" xr:uid="{00000000-0005-0000-0000-000068050000}"/>
    <cellStyle name="Normal 5 2 4 4" xfId="1268" xr:uid="{00000000-0005-0000-0000-000069050000}"/>
    <cellStyle name="Normal 5 2 5" xfId="390" xr:uid="{00000000-0005-0000-0000-00006A050000}"/>
    <cellStyle name="Normal 5 2 5 2" xfId="911" xr:uid="{00000000-0005-0000-0000-00006B050000}"/>
    <cellStyle name="Normal 5 2 5 2 2" xfId="1861" xr:uid="{00000000-0005-0000-0000-00006C050000}"/>
    <cellStyle name="Normal 5 2 5 3" xfId="1386" xr:uid="{00000000-0005-0000-0000-00006D050000}"/>
    <cellStyle name="Normal 5 2 6" xfId="675" xr:uid="{00000000-0005-0000-0000-00006E050000}"/>
    <cellStyle name="Normal 5 2 6 2" xfId="1625" xr:uid="{00000000-0005-0000-0000-00006F050000}"/>
    <cellStyle name="Normal 5 2 7" xfId="1150" xr:uid="{00000000-0005-0000-0000-000070050000}"/>
    <cellStyle name="Normal 5 3" xfId="67" xr:uid="{00000000-0005-0000-0000-000071050000}"/>
    <cellStyle name="Normal 5 3 2" xfId="200" xr:uid="{00000000-0005-0000-0000-000072050000}"/>
    <cellStyle name="Normal 5 3 2 2" xfId="323" xr:uid="{00000000-0005-0000-0000-000073050000}"/>
    <cellStyle name="Normal 5 3 2 2 2" xfId="559" xr:uid="{00000000-0005-0000-0000-000074050000}"/>
    <cellStyle name="Normal 5 3 2 2 2 2" xfId="1080" xr:uid="{00000000-0005-0000-0000-000075050000}"/>
    <cellStyle name="Normal 5 3 2 2 2 2 2" xfId="2030" xr:uid="{00000000-0005-0000-0000-000076050000}"/>
    <cellStyle name="Normal 5 3 2 2 2 3" xfId="1555" xr:uid="{00000000-0005-0000-0000-000077050000}"/>
    <cellStyle name="Normal 5 3 2 2 3" xfId="844" xr:uid="{00000000-0005-0000-0000-000078050000}"/>
    <cellStyle name="Normal 5 3 2 2 3 2" xfId="1794" xr:uid="{00000000-0005-0000-0000-000079050000}"/>
    <cellStyle name="Normal 5 3 2 2 4" xfId="1319" xr:uid="{00000000-0005-0000-0000-00007A050000}"/>
    <cellStyle name="Normal 5 3 2 3" xfId="441" xr:uid="{00000000-0005-0000-0000-00007B050000}"/>
    <cellStyle name="Normal 5 3 2 3 2" xfId="962" xr:uid="{00000000-0005-0000-0000-00007C050000}"/>
    <cellStyle name="Normal 5 3 2 3 2 2" xfId="1912" xr:uid="{00000000-0005-0000-0000-00007D050000}"/>
    <cellStyle name="Normal 5 3 2 3 3" xfId="1437" xr:uid="{00000000-0005-0000-0000-00007E050000}"/>
    <cellStyle name="Normal 5 3 2 4" xfId="726" xr:uid="{00000000-0005-0000-0000-00007F050000}"/>
    <cellStyle name="Normal 5 3 2 4 2" xfId="1676" xr:uid="{00000000-0005-0000-0000-000080050000}"/>
    <cellStyle name="Normal 5 3 2 5" xfId="1201" xr:uid="{00000000-0005-0000-0000-000081050000}"/>
    <cellStyle name="Normal 5 3 3" xfId="266" xr:uid="{00000000-0005-0000-0000-000082050000}"/>
    <cellStyle name="Normal 5 3 3 2" xfId="502" xr:uid="{00000000-0005-0000-0000-000083050000}"/>
    <cellStyle name="Normal 5 3 3 2 2" xfId="1023" xr:uid="{00000000-0005-0000-0000-000084050000}"/>
    <cellStyle name="Normal 5 3 3 2 2 2" xfId="1973" xr:uid="{00000000-0005-0000-0000-000085050000}"/>
    <cellStyle name="Normal 5 3 3 2 3" xfId="1498" xr:uid="{00000000-0005-0000-0000-000086050000}"/>
    <cellStyle name="Normal 5 3 3 3" xfId="787" xr:uid="{00000000-0005-0000-0000-000087050000}"/>
    <cellStyle name="Normal 5 3 3 3 2" xfId="1737" xr:uid="{00000000-0005-0000-0000-000088050000}"/>
    <cellStyle name="Normal 5 3 3 4" xfId="1262" xr:uid="{00000000-0005-0000-0000-000089050000}"/>
    <cellStyle name="Normal 5 3 4" xfId="384" xr:uid="{00000000-0005-0000-0000-00008A050000}"/>
    <cellStyle name="Normal 5 3 4 2" xfId="905" xr:uid="{00000000-0005-0000-0000-00008B050000}"/>
    <cellStyle name="Normal 5 3 4 2 2" xfId="1855" xr:uid="{00000000-0005-0000-0000-00008C050000}"/>
    <cellStyle name="Normal 5 3 4 3" xfId="1380" xr:uid="{00000000-0005-0000-0000-00008D050000}"/>
    <cellStyle name="Normal 5 3 5" xfId="669" xr:uid="{00000000-0005-0000-0000-00008E050000}"/>
    <cellStyle name="Normal 5 3 5 2" xfId="1619" xr:uid="{00000000-0005-0000-0000-00008F050000}"/>
    <cellStyle name="Normal 5 3 6" xfId="1144" xr:uid="{00000000-0005-0000-0000-000090050000}"/>
    <cellStyle name="Normal 5 4" xfId="121" xr:uid="{00000000-0005-0000-0000-000091050000}"/>
    <cellStyle name="Normal 5 4 2" xfId="226" xr:uid="{00000000-0005-0000-0000-000092050000}"/>
    <cellStyle name="Normal 5 4 2 2" xfId="349" xr:uid="{00000000-0005-0000-0000-000093050000}"/>
    <cellStyle name="Normal 5 4 2 2 2" xfId="585" xr:uid="{00000000-0005-0000-0000-000094050000}"/>
    <cellStyle name="Normal 5 4 2 2 2 2" xfId="1106" xr:uid="{00000000-0005-0000-0000-000095050000}"/>
    <cellStyle name="Normal 5 4 2 2 2 2 2" xfId="2056" xr:uid="{00000000-0005-0000-0000-000096050000}"/>
    <cellStyle name="Normal 5 4 2 2 2 3" xfId="1581" xr:uid="{00000000-0005-0000-0000-000097050000}"/>
    <cellStyle name="Normal 5 4 2 2 3" xfId="870" xr:uid="{00000000-0005-0000-0000-000098050000}"/>
    <cellStyle name="Normal 5 4 2 2 3 2" xfId="1820" xr:uid="{00000000-0005-0000-0000-000099050000}"/>
    <cellStyle name="Normal 5 4 2 2 4" xfId="1345" xr:uid="{00000000-0005-0000-0000-00009A050000}"/>
    <cellStyle name="Normal 5 4 2 3" xfId="467" xr:uid="{00000000-0005-0000-0000-00009B050000}"/>
    <cellStyle name="Normal 5 4 2 3 2" xfId="988" xr:uid="{00000000-0005-0000-0000-00009C050000}"/>
    <cellStyle name="Normal 5 4 2 3 2 2" xfId="1938" xr:uid="{00000000-0005-0000-0000-00009D050000}"/>
    <cellStyle name="Normal 5 4 2 3 3" xfId="1463" xr:uid="{00000000-0005-0000-0000-00009E050000}"/>
    <cellStyle name="Normal 5 4 2 4" xfId="752" xr:uid="{00000000-0005-0000-0000-00009F050000}"/>
    <cellStyle name="Normal 5 4 2 4 2" xfId="1702" xr:uid="{00000000-0005-0000-0000-0000A0050000}"/>
    <cellStyle name="Normal 5 4 2 5" xfId="1227" xr:uid="{00000000-0005-0000-0000-0000A1050000}"/>
    <cellStyle name="Normal 5 4 3" xfId="292" xr:uid="{00000000-0005-0000-0000-0000A2050000}"/>
    <cellStyle name="Normal 5 4 3 2" xfId="528" xr:uid="{00000000-0005-0000-0000-0000A3050000}"/>
    <cellStyle name="Normal 5 4 3 2 2" xfId="1049" xr:uid="{00000000-0005-0000-0000-0000A4050000}"/>
    <cellStyle name="Normal 5 4 3 2 2 2" xfId="1999" xr:uid="{00000000-0005-0000-0000-0000A5050000}"/>
    <cellStyle name="Normal 5 4 3 2 3" xfId="1524" xr:uid="{00000000-0005-0000-0000-0000A6050000}"/>
    <cellStyle name="Normal 5 4 3 3" xfId="813" xr:uid="{00000000-0005-0000-0000-0000A7050000}"/>
    <cellStyle name="Normal 5 4 3 3 2" xfId="1763" xr:uid="{00000000-0005-0000-0000-0000A8050000}"/>
    <cellStyle name="Normal 5 4 3 4" xfId="1288" xr:uid="{00000000-0005-0000-0000-0000A9050000}"/>
    <cellStyle name="Normal 5 4 4" xfId="410" xr:uid="{00000000-0005-0000-0000-0000AA050000}"/>
    <cellStyle name="Normal 5 4 4 2" xfId="931" xr:uid="{00000000-0005-0000-0000-0000AB050000}"/>
    <cellStyle name="Normal 5 4 4 2 2" xfId="1881" xr:uid="{00000000-0005-0000-0000-0000AC050000}"/>
    <cellStyle name="Normal 5 4 4 3" xfId="1406" xr:uid="{00000000-0005-0000-0000-0000AD050000}"/>
    <cellStyle name="Normal 5 4 5" xfId="695" xr:uid="{00000000-0005-0000-0000-0000AE050000}"/>
    <cellStyle name="Normal 5 4 5 2" xfId="1645" xr:uid="{00000000-0005-0000-0000-0000AF050000}"/>
    <cellStyle name="Normal 5 4 6" xfId="1170" xr:uid="{00000000-0005-0000-0000-0000B0050000}"/>
    <cellStyle name="Normal 5 5" xfId="195" xr:uid="{00000000-0005-0000-0000-0000B1050000}"/>
    <cellStyle name="Normal 5 5 2" xfId="318" xr:uid="{00000000-0005-0000-0000-0000B2050000}"/>
    <cellStyle name="Normal 5 5 2 2" xfId="554" xr:uid="{00000000-0005-0000-0000-0000B3050000}"/>
    <cellStyle name="Normal 5 5 2 2 2" xfId="1075" xr:uid="{00000000-0005-0000-0000-0000B4050000}"/>
    <cellStyle name="Normal 5 5 2 2 2 2" xfId="2025" xr:uid="{00000000-0005-0000-0000-0000B5050000}"/>
    <cellStyle name="Normal 5 5 2 2 3" xfId="1550" xr:uid="{00000000-0005-0000-0000-0000B6050000}"/>
    <cellStyle name="Normal 5 5 2 3" xfId="839" xr:uid="{00000000-0005-0000-0000-0000B7050000}"/>
    <cellStyle name="Normal 5 5 2 3 2" xfId="1789" xr:uid="{00000000-0005-0000-0000-0000B8050000}"/>
    <cellStyle name="Normal 5 5 2 4" xfId="1314" xr:uid="{00000000-0005-0000-0000-0000B9050000}"/>
    <cellStyle name="Normal 5 5 3" xfId="436" xr:uid="{00000000-0005-0000-0000-0000BA050000}"/>
    <cellStyle name="Normal 5 5 3 2" xfId="957" xr:uid="{00000000-0005-0000-0000-0000BB050000}"/>
    <cellStyle name="Normal 5 5 3 2 2" xfId="1907" xr:uid="{00000000-0005-0000-0000-0000BC050000}"/>
    <cellStyle name="Normal 5 5 3 3" xfId="1432" xr:uid="{00000000-0005-0000-0000-0000BD050000}"/>
    <cellStyle name="Normal 5 5 4" xfId="721" xr:uid="{00000000-0005-0000-0000-0000BE050000}"/>
    <cellStyle name="Normal 5 5 4 2" xfId="1671" xr:uid="{00000000-0005-0000-0000-0000BF050000}"/>
    <cellStyle name="Normal 5 5 5" xfId="1196" xr:uid="{00000000-0005-0000-0000-0000C0050000}"/>
    <cellStyle name="Normal 5 6" xfId="261" xr:uid="{00000000-0005-0000-0000-0000C1050000}"/>
    <cellStyle name="Normal 5 6 2" xfId="497" xr:uid="{00000000-0005-0000-0000-0000C2050000}"/>
    <cellStyle name="Normal 5 6 2 2" xfId="1018" xr:uid="{00000000-0005-0000-0000-0000C3050000}"/>
    <cellStyle name="Normal 5 6 2 2 2" xfId="1968" xr:uid="{00000000-0005-0000-0000-0000C4050000}"/>
    <cellStyle name="Normal 5 6 2 3" xfId="1493" xr:uid="{00000000-0005-0000-0000-0000C5050000}"/>
    <cellStyle name="Normal 5 6 3" xfId="782" xr:uid="{00000000-0005-0000-0000-0000C6050000}"/>
    <cellStyle name="Normal 5 6 3 2" xfId="1732" xr:uid="{00000000-0005-0000-0000-0000C7050000}"/>
    <cellStyle name="Normal 5 6 4" xfId="1257" xr:uid="{00000000-0005-0000-0000-0000C8050000}"/>
    <cellStyle name="Normal 5 7" xfId="379" xr:uid="{00000000-0005-0000-0000-0000C9050000}"/>
    <cellStyle name="Normal 5 7 2" xfId="900" xr:uid="{00000000-0005-0000-0000-0000CA050000}"/>
    <cellStyle name="Normal 5 7 2 2" xfId="1850" xr:uid="{00000000-0005-0000-0000-0000CB050000}"/>
    <cellStyle name="Normal 5 7 3" xfId="1375" xr:uid="{00000000-0005-0000-0000-0000CC050000}"/>
    <cellStyle name="Normal 5 8" xfId="664" xr:uid="{00000000-0005-0000-0000-0000CD050000}"/>
    <cellStyle name="Normal 5 8 2" xfId="1614" xr:uid="{00000000-0005-0000-0000-0000CE050000}"/>
    <cellStyle name="Normal 5 9" xfId="1139" xr:uid="{00000000-0005-0000-0000-0000CF050000}"/>
    <cellStyle name="Normal 6" xfId="63" xr:uid="{00000000-0005-0000-0000-0000D0050000}"/>
    <cellStyle name="Normal 6 2" xfId="75" xr:uid="{00000000-0005-0000-0000-0000D1050000}"/>
    <cellStyle name="Normal 6 2 2" xfId="128" xr:uid="{00000000-0005-0000-0000-0000D2050000}"/>
    <cellStyle name="Normal 6 2 2 2" xfId="233" xr:uid="{00000000-0005-0000-0000-0000D3050000}"/>
    <cellStyle name="Normal 6 2 2 2 2" xfId="356" xr:uid="{00000000-0005-0000-0000-0000D4050000}"/>
    <cellStyle name="Normal 6 2 2 2 2 2" xfId="592" xr:uid="{00000000-0005-0000-0000-0000D5050000}"/>
    <cellStyle name="Normal 6 2 2 2 2 2 2" xfId="1113" xr:uid="{00000000-0005-0000-0000-0000D6050000}"/>
    <cellStyle name="Normal 6 2 2 2 2 2 2 2" xfId="2063" xr:uid="{00000000-0005-0000-0000-0000D7050000}"/>
    <cellStyle name="Normal 6 2 2 2 2 2 3" xfId="1588" xr:uid="{00000000-0005-0000-0000-0000D8050000}"/>
    <cellStyle name="Normal 6 2 2 2 2 3" xfId="877" xr:uid="{00000000-0005-0000-0000-0000D9050000}"/>
    <cellStyle name="Normal 6 2 2 2 2 3 2" xfId="1827" xr:uid="{00000000-0005-0000-0000-0000DA050000}"/>
    <cellStyle name="Normal 6 2 2 2 2 4" xfId="1352" xr:uid="{00000000-0005-0000-0000-0000DB050000}"/>
    <cellStyle name="Normal 6 2 2 2 3" xfId="474" xr:uid="{00000000-0005-0000-0000-0000DC050000}"/>
    <cellStyle name="Normal 6 2 2 2 3 2" xfId="995" xr:uid="{00000000-0005-0000-0000-0000DD050000}"/>
    <cellStyle name="Normal 6 2 2 2 3 2 2" xfId="1945" xr:uid="{00000000-0005-0000-0000-0000DE050000}"/>
    <cellStyle name="Normal 6 2 2 2 3 3" xfId="1470" xr:uid="{00000000-0005-0000-0000-0000DF050000}"/>
    <cellStyle name="Normal 6 2 2 2 4" xfId="759" xr:uid="{00000000-0005-0000-0000-0000E0050000}"/>
    <cellStyle name="Normal 6 2 2 2 4 2" xfId="1709" xr:uid="{00000000-0005-0000-0000-0000E1050000}"/>
    <cellStyle name="Normal 6 2 2 2 5" xfId="1234" xr:uid="{00000000-0005-0000-0000-0000E2050000}"/>
    <cellStyle name="Normal 6 2 2 3" xfId="299" xr:uid="{00000000-0005-0000-0000-0000E3050000}"/>
    <cellStyle name="Normal 6 2 2 3 2" xfId="535" xr:uid="{00000000-0005-0000-0000-0000E4050000}"/>
    <cellStyle name="Normal 6 2 2 3 2 2" xfId="1056" xr:uid="{00000000-0005-0000-0000-0000E5050000}"/>
    <cellStyle name="Normal 6 2 2 3 2 2 2" xfId="2006" xr:uid="{00000000-0005-0000-0000-0000E6050000}"/>
    <cellStyle name="Normal 6 2 2 3 2 3" xfId="1531" xr:uid="{00000000-0005-0000-0000-0000E7050000}"/>
    <cellStyle name="Normal 6 2 2 3 3" xfId="820" xr:uid="{00000000-0005-0000-0000-0000E8050000}"/>
    <cellStyle name="Normal 6 2 2 3 3 2" xfId="1770" xr:uid="{00000000-0005-0000-0000-0000E9050000}"/>
    <cellStyle name="Normal 6 2 2 3 4" xfId="1295" xr:uid="{00000000-0005-0000-0000-0000EA050000}"/>
    <cellStyle name="Normal 6 2 2 4" xfId="417" xr:uid="{00000000-0005-0000-0000-0000EB050000}"/>
    <cellStyle name="Normal 6 2 2 4 2" xfId="938" xr:uid="{00000000-0005-0000-0000-0000EC050000}"/>
    <cellStyle name="Normal 6 2 2 4 2 2" xfId="1888" xr:uid="{00000000-0005-0000-0000-0000ED050000}"/>
    <cellStyle name="Normal 6 2 2 4 3" xfId="1413" xr:uid="{00000000-0005-0000-0000-0000EE050000}"/>
    <cellStyle name="Normal 6 2 2 5" xfId="702" xr:uid="{00000000-0005-0000-0000-0000EF050000}"/>
    <cellStyle name="Normal 6 2 2 5 2" xfId="1652" xr:uid="{00000000-0005-0000-0000-0000F0050000}"/>
    <cellStyle name="Normal 6 2 2 6" xfId="1177" xr:uid="{00000000-0005-0000-0000-0000F1050000}"/>
    <cellStyle name="Normal 6 2 3" xfId="207" xr:uid="{00000000-0005-0000-0000-0000F2050000}"/>
    <cellStyle name="Normal 6 2 3 2" xfId="330" xr:uid="{00000000-0005-0000-0000-0000F3050000}"/>
    <cellStyle name="Normal 6 2 3 2 2" xfId="566" xr:uid="{00000000-0005-0000-0000-0000F4050000}"/>
    <cellStyle name="Normal 6 2 3 2 2 2" xfId="1087" xr:uid="{00000000-0005-0000-0000-0000F5050000}"/>
    <cellStyle name="Normal 6 2 3 2 2 2 2" xfId="2037" xr:uid="{00000000-0005-0000-0000-0000F6050000}"/>
    <cellStyle name="Normal 6 2 3 2 2 3" xfId="1562" xr:uid="{00000000-0005-0000-0000-0000F7050000}"/>
    <cellStyle name="Normal 6 2 3 2 3" xfId="851" xr:uid="{00000000-0005-0000-0000-0000F8050000}"/>
    <cellStyle name="Normal 6 2 3 2 3 2" xfId="1801" xr:uid="{00000000-0005-0000-0000-0000F9050000}"/>
    <cellStyle name="Normal 6 2 3 2 4" xfId="1326" xr:uid="{00000000-0005-0000-0000-0000FA050000}"/>
    <cellStyle name="Normal 6 2 3 3" xfId="448" xr:uid="{00000000-0005-0000-0000-0000FB050000}"/>
    <cellStyle name="Normal 6 2 3 3 2" xfId="969" xr:uid="{00000000-0005-0000-0000-0000FC050000}"/>
    <cellStyle name="Normal 6 2 3 3 2 2" xfId="1919" xr:uid="{00000000-0005-0000-0000-0000FD050000}"/>
    <cellStyle name="Normal 6 2 3 3 3" xfId="1444" xr:uid="{00000000-0005-0000-0000-0000FE050000}"/>
    <cellStyle name="Normal 6 2 3 4" xfId="733" xr:uid="{00000000-0005-0000-0000-0000FF050000}"/>
    <cellStyle name="Normal 6 2 3 4 2" xfId="1683" xr:uid="{00000000-0005-0000-0000-000000060000}"/>
    <cellStyle name="Normal 6 2 3 5" xfId="1208" xr:uid="{00000000-0005-0000-0000-000001060000}"/>
    <cellStyle name="Normal 6 2 4" xfId="273" xr:uid="{00000000-0005-0000-0000-000002060000}"/>
    <cellStyle name="Normal 6 2 4 2" xfId="509" xr:uid="{00000000-0005-0000-0000-000003060000}"/>
    <cellStyle name="Normal 6 2 4 2 2" xfId="1030" xr:uid="{00000000-0005-0000-0000-000004060000}"/>
    <cellStyle name="Normal 6 2 4 2 2 2" xfId="1980" xr:uid="{00000000-0005-0000-0000-000005060000}"/>
    <cellStyle name="Normal 6 2 4 2 3" xfId="1505" xr:uid="{00000000-0005-0000-0000-000006060000}"/>
    <cellStyle name="Normal 6 2 4 3" xfId="794" xr:uid="{00000000-0005-0000-0000-000007060000}"/>
    <cellStyle name="Normal 6 2 4 3 2" xfId="1744" xr:uid="{00000000-0005-0000-0000-000008060000}"/>
    <cellStyle name="Normal 6 2 4 4" xfId="1269" xr:uid="{00000000-0005-0000-0000-000009060000}"/>
    <cellStyle name="Normal 6 2 5" xfId="391" xr:uid="{00000000-0005-0000-0000-00000A060000}"/>
    <cellStyle name="Normal 6 2 5 2" xfId="912" xr:uid="{00000000-0005-0000-0000-00000B060000}"/>
    <cellStyle name="Normal 6 2 5 2 2" xfId="1862" xr:uid="{00000000-0005-0000-0000-00000C060000}"/>
    <cellStyle name="Normal 6 2 5 3" xfId="1387" xr:uid="{00000000-0005-0000-0000-00000D060000}"/>
    <cellStyle name="Normal 6 2 6" xfId="676" xr:uid="{00000000-0005-0000-0000-00000E060000}"/>
    <cellStyle name="Normal 6 2 6 2" xfId="1626" xr:uid="{00000000-0005-0000-0000-00000F060000}"/>
    <cellStyle name="Normal 6 2 7" xfId="1151" xr:uid="{00000000-0005-0000-0000-000010060000}"/>
    <cellStyle name="Normal 6 3" xfId="68" xr:uid="{00000000-0005-0000-0000-000011060000}"/>
    <cellStyle name="Normal 6 3 2" xfId="201" xr:uid="{00000000-0005-0000-0000-000012060000}"/>
    <cellStyle name="Normal 6 3 2 2" xfId="324" xr:uid="{00000000-0005-0000-0000-000013060000}"/>
    <cellStyle name="Normal 6 3 2 2 2" xfId="560" xr:uid="{00000000-0005-0000-0000-000014060000}"/>
    <cellStyle name="Normal 6 3 2 2 2 2" xfId="1081" xr:uid="{00000000-0005-0000-0000-000015060000}"/>
    <cellStyle name="Normal 6 3 2 2 2 2 2" xfId="2031" xr:uid="{00000000-0005-0000-0000-000016060000}"/>
    <cellStyle name="Normal 6 3 2 2 2 3" xfId="1556" xr:uid="{00000000-0005-0000-0000-000017060000}"/>
    <cellStyle name="Normal 6 3 2 2 3" xfId="845" xr:uid="{00000000-0005-0000-0000-000018060000}"/>
    <cellStyle name="Normal 6 3 2 2 3 2" xfId="1795" xr:uid="{00000000-0005-0000-0000-000019060000}"/>
    <cellStyle name="Normal 6 3 2 2 4" xfId="1320" xr:uid="{00000000-0005-0000-0000-00001A060000}"/>
    <cellStyle name="Normal 6 3 2 3" xfId="442" xr:uid="{00000000-0005-0000-0000-00001B060000}"/>
    <cellStyle name="Normal 6 3 2 3 2" xfId="963" xr:uid="{00000000-0005-0000-0000-00001C060000}"/>
    <cellStyle name="Normal 6 3 2 3 2 2" xfId="1913" xr:uid="{00000000-0005-0000-0000-00001D060000}"/>
    <cellStyle name="Normal 6 3 2 3 3" xfId="1438" xr:uid="{00000000-0005-0000-0000-00001E060000}"/>
    <cellStyle name="Normal 6 3 2 4" xfId="727" xr:uid="{00000000-0005-0000-0000-00001F060000}"/>
    <cellStyle name="Normal 6 3 2 4 2" xfId="1677" xr:uid="{00000000-0005-0000-0000-000020060000}"/>
    <cellStyle name="Normal 6 3 2 5" xfId="1202" xr:uid="{00000000-0005-0000-0000-000021060000}"/>
    <cellStyle name="Normal 6 3 3" xfId="267" xr:uid="{00000000-0005-0000-0000-000022060000}"/>
    <cellStyle name="Normal 6 3 3 2" xfId="503" xr:uid="{00000000-0005-0000-0000-000023060000}"/>
    <cellStyle name="Normal 6 3 3 2 2" xfId="1024" xr:uid="{00000000-0005-0000-0000-000024060000}"/>
    <cellStyle name="Normal 6 3 3 2 2 2" xfId="1974" xr:uid="{00000000-0005-0000-0000-000025060000}"/>
    <cellStyle name="Normal 6 3 3 2 3" xfId="1499" xr:uid="{00000000-0005-0000-0000-000026060000}"/>
    <cellStyle name="Normal 6 3 3 3" xfId="788" xr:uid="{00000000-0005-0000-0000-000027060000}"/>
    <cellStyle name="Normal 6 3 3 3 2" xfId="1738" xr:uid="{00000000-0005-0000-0000-000028060000}"/>
    <cellStyle name="Normal 6 3 3 4" xfId="1263" xr:uid="{00000000-0005-0000-0000-000029060000}"/>
    <cellStyle name="Normal 6 3 4" xfId="385" xr:uid="{00000000-0005-0000-0000-00002A060000}"/>
    <cellStyle name="Normal 6 3 4 2" xfId="906" xr:uid="{00000000-0005-0000-0000-00002B060000}"/>
    <cellStyle name="Normal 6 3 4 2 2" xfId="1856" xr:uid="{00000000-0005-0000-0000-00002C060000}"/>
    <cellStyle name="Normal 6 3 4 3" xfId="1381" xr:uid="{00000000-0005-0000-0000-00002D060000}"/>
    <cellStyle name="Normal 6 3 5" xfId="670" xr:uid="{00000000-0005-0000-0000-00002E060000}"/>
    <cellStyle name="Normal 6 3 5 2" xfId="1620" xr:uid="{00000000-0005-0000-0000-00002F060000}"/>
    <cellStyle name="Normal 6 3 6" xfId="1145" xr:uid="{00000000-0005-0000-0000-000030060000}"/>
    <cellStyle name="Normal 6 4" xfId="122" xr:uid="{00000000-0005-0000-0000-000031060000}"/>
    <cellStyle name="Normal 6 4 2" xfId="227" xr:uid="{00000000-0005-0000-0000-000032060000}"/>
    <cellStyle name="Normal 6 4 2 2" xfId="350" xr:uid="{00000000-0005-0000-0000-000033060000}"/>
    <cellStyle name="Normal 6 4 2 2 2" xfId="586" xr:uid="{00000000-0005-0000-0000-000034060000}"/>
    <cellStyle name="Normal 6 4 2 2 2 2" xfId="1107" xr:uid="{00000000-0005-0000-0000-000035060000}"/>
    <cellStyle name="Normal 6 4 2 2 2 2 2" xfId="2057" xr:uid="{00000000-0005-0000-0000-000036060000}"/>
    <cellStyle name="Normal 6 4 2 2 2 3" xfId="1582" xr:uid="{00000000-0005-0000-0000-000037060000}"/>
    <cellStyle name="Normal 6 4 2 2 3" xfId="871" xr:uid="{00000000-0005-0000-0000-000038060000}"/>
    <cellStyle name="Normal 6 4 2 2 3 2" xfId="1821" xr:uid="{00000000-0005-0000-0000-000039060000}"/>
    <cellStyle name="Normal 6 4 2 2 4" xfId="1346" xr:uid="{00000000-0005-0000-0000-00003A060000}"/>
    <cellStyle name="Normal 6 4 2 3" xfId="468" xr:uid="{00000000-0005-0000-0000-00003B060000}"/>
    <cellStyle name="Normal 6 4 2 3 2" xfId="989" xr:uid="{00000000-0005-0000-0000-00003C060000}"/>
    <cellStyle name="Normal 6 4 2 3 2 2" xfId="1939" xr:uid="{00000000-0005-0000-0000-00003D060000}"/>
    <cellStyle name="Normal 6 4 2 3 3" xfId="1464" xr:uid="{00000000-0005-0000-0000-00003E060000}"/>
    <cellStyle name="Normal 6 4 2 4" xfId="753" xr:uid="{00000000-0005-0000-0000-00003F060000}"/>
    <cellStyle name="Normal 6 4 2 4 2" xfId="1703" xr:uid="{00000000-0005-0000-0000-000040060000}"/>
    <cellStyle name="Normal 6 4 2 5" xfId="1228" xr:uid="{00000000-0005-0000-0000-000041060000}"/>
    <cellStyle name="Normal 6 4 3" xfId="293" xr:uid="{00000000-0005-0000-0000-000042060000}"/>
    <cellStyle name="Normal 6 4 3 2" xfId="529" xr:uid="{00000000-0005-0000-0000-000043060000}"/>
    <cellStyle name="Normal 6 4 3 2 2" xfId="1050" xr:uid="{00000000-0005-0000-0000-000044060000}"/>
    <cellStyle name="Normal 6 4 3 2 2 2" xfId="2000" xr:uid="{00000000-0005-0000-0000-000045060000}"/>
    <cellStyle name="Normal 6 4 3 2 3" xfId="1525" xr:uid="{00000000-0005-0000-0000-000046060000}"/>
    <cellStyle name="Normal 6 4 3 3" xfId="814" xr:uid="{00000000-0005-0000-0000-000047060000}"/>
    <cellStyle name="Normal 6 4 3 3 2" xfId="1764" xr:uid="{00000000-0005-0000-0000-000048060000}"/>
    <cellStyle name="Normal 6 4 3 4" xfId="1289" xr:uid="{00000000-0005-0000-0000-000049060000}"/>
    <cellStyle name="Normal 6 4 4" xfId="411" xr:uid="{00000000-0005-0000-0000-00004A060000}"/>
    <cellStyle name="Normal 6 4 4 2" xfId="932" xr:uid="{00000000-0005-0000-0000-00004B060000}"/>
    <cellStyle name="Normal 6 4 4 2 2" xfId="1882" xr:uid="{00000000-0005-0000-0000-00004C060000}"/>
    <cellStyle name="Normal 6 4 4 3" xfId="1407" xr:uid="{00000000-0005-0000-0000-00004D060000}"/>
    <cellStyle name="Normal 6 4 5" xfId="696" xr:uid="{00000000-0005-0000-0000-00004E060000}"/>
    <cellStyle name="Normal 6 4 5 2" xfId="1646" xr:uid="{00000000-0005-0000-0000-00004F060000}"/>
    <cellStyle name="Normal 6 4 6" xfId="1171" xr:uid="{00000000-0005-0000-0000-000050060000}"/>
    <cellStyle name="Normal 6 5" xfId="196" xr:uid="{00000000-0005-0000-0000-000051060000}"/>
    <cellStyle name="Normal 6 5 2" xfId="319" xr:uid="{00000000-0005-0000-0000-000052060000}"/>
    <cellStyle name="Normal 6 5 2 2" xfId="555" xr:uid="{00000000-0005-0000-0000-000053060000}"/>
    <cellStyle name="Normal 6 5 2 2 2" xfId="1076" xr:uid="{00000000-0005-0000-0000-000054060000}"/>
    <cellStyle name="Normal 6 5 2 2 2 2" xfId="2026" xr:uid="{00000000-0005-0000-0000-000055060000}"/>
    <cellStyle name="Normal 6 5 2 2 3" xfId="1551" xr:uid="{00000000-0005-0000-0000-000056060000}"/>
    <cellStyle name="Normal 6 5 2 3" xfId="840" xr:uid="{00000000-0005-0000-0000-000057060000}"/>
    <cellStyle name="Normal 6 5 2 3 2" xfId="1790" xr:uid="{00000000-0005-0000-0000-000058060000}"/>
    <cellStyle name="Normal 6 5 2 4" xfId="1315" xr:uid="{00000000-0005-0000-0000-000059060000}"/>
    <cellStyle name="Normal 6 5 3" xfId="437" xr:uid="{00000000-0005-0000-0000-00005A060000}"/>
    <cellStyle name="Normal 6 5 3 2" xfId="958" xr:uid="{00000000-0005-0000-0000-00005B060000}"/>
    <cellStyle name="Normal 6 5 3 2 2" xfId="1908" xr:uid="{00000000-0005-0000-0000-00005C060000}"/>
    <cellStyle name="Normal 6 5 3 3" xfId="1433" xr:uid="{00000000-0005-0000-0000-00005D060000}"/>
    <cellStyle name="Normal 6 5 4" xfId="722" xr:uid="{00000000-0005-0000-0000-00005E060000}"/>
    <cellStyle name="Normal 6 5 4 2" xfId="1672" xr:uid="{00000000-0005-0000-0000-00005F060000}"/>
    <cellStyle name="Normal 6 5 5" xfId="1197" xr:uid="{00000000-0005-0000-0000-000060060000}"/>
    <cellStyle name="Normal 6 6" xfId="262" xr:uid="{00000000-0005-0000-0000-000061060000}"/>
    <cellStyle name="Normal 6 6 2" xfId="498" xr:uid="{00000000-0005-0000-0000-000062060000}"/>
    <cellStyle name="Normal 6 6 2 2" xfId="1019" xr:uid="{00000000-0005-0000-0000-000063060000}"/>
    <cellStyle name="Normal 6 6 2 2 2" xfId="1969" xr:uid="{00000000-0005-0000-0000-000064060000}"/>
    <cellStyle name="Normal 6 6 2 3" xfId="1494" xr:uid="{00000000-0005-0000-0000-000065060000}"/>
    <cellStyle name="Normal 6 6 3" xfId="783" xr:uid="{00000000-0005-0000-0000-000066060000}"/>
    <cellStyle name="Normal 6 6 3 2" xfId="1733" xr:uid="{00000000-0005-0000-0000-000067060000}"/>
    <cellStyle name="Normal 6 6 4" xfId="1258" xr:uid="{00000000-0005-0000-0000-000068060000}"/>
    <cellStyle name="Normal 6 7" xfId="380" xr:uid="{00000000-0005-0000-0000-000069060000}"/>
    <cellStyle name="Normal 6 7 2" xfId="901" xr:uid="{00000000-0005-0000-0000-00006A060000}"/>
    <cellStyle name="Normal 6 7 2 2" xfId="1851" xr:uid="{00000000-0005-0000-0000-00006B060000}"/>
    <cellStyle name="Normal 6 7 3" xfId="1376" xr:uid="{00000000-0005-0000-0000-00006C060000}"/>
    <cellStyle name="Normal 6 8" xfId="665" xr:uid="{00000000-0005-0000-0000-00006D060000}"/>
    <cellStyle name="Normal 6 8 2" xfId="1615" xr:uid="{00000000-0005-0000-0000-00006E060000}"/>
    <cellStyle name="Normal 6 9" xfId="1140" xr:uid="{00000000-0005-0000-0000-00006F060000}"/>
    <cellStyle name="Normal 7" xfId="69" xr:uid="{00000000-0005-0000-0000-000070060000}"/>
    <cellStyle name="Normal 7 2" xfId="123" xr:uid="{00000000-0005-0000-0000-000071060000}"/>
    <cellStyle name="Normal 7 2 2" xfId="228" xr:uid="{00000000-0005-0000-0000-000072060000}"/>
    <cellStyle name="Normal 7 2 2 2" xfId="351" xr:uid="{00000000-0005-0000-0000-000073060000}"/>
    <cellStyle name="Normal 7 2 2 2 2" xfId="587" xr:uid="{00000000-0005-0000-0000-000074060000}"/>
    <cellStyle name="Normal 7 2 2 2 2 2" xfId="1108" xr:uid="{00000000-0005-0000-0000-000075060000}"/>
    <cellStyle name="Normal 7 2 2 2 2 2 2" xfId="2058" xr:uid="{00000000-0005-0000-0000-000076060000}"/>
    <cellStyle name="Normal 7 2 2 2 2 3" xfId="1583" xr:uid="{00000000-0005-0000-0000-000077060000}"/>
    <cellStyle name="Normal 7 2 2 2 3" xfId="872" xr:uid="{00000000-0005-0000-0000-000078060000}"/>
    <cellStyle name="Normal 7 2 2 2 3 2" xfId="1822" xr:uid="{00000000-0005-0000-0000-000079060000}"/>
    <cellStyle name="Normal 7 2 2 2 4" xfId="1347" xr:uid="{00000000-0005-0000-0000-00007A060000}"/>
    <cellStyle name="Normal 7 2 2 3" xfId="469" xr:uid="{00000000-0005-0000-0000-00007B060000}"/>
    <cellStyle name="Normal 7 2 2 3 2" xfId="990" xr:uid="{00000000-0005-0000-0000-00007C060000}"/>
    <cellStyle name="Normal 7 2 2 3 2 2" xfId="1940" xr:uid="{00000000-0005-0000-0000-00007D060000}"/>
    <cellStyle name="Normal 7 2 2 3 3" xfId="1465" xr:uid="{00000000-0005-0000-0000-00007E060000}"/>
    <cellStyle name="Normal 7 2 2 4" xfId="754" xr:uid="{00000000-0005-0000-0000-00007F060000}"/>
    <cellStyle name="Normal 7 2 2 4 2" xfId="1704" xr:uid="{00000000-0005-0000-0000-000080060000}"/>
    <cellStyle name="Normal 7 2 2 5" xfId="1229" xr:uid="{00000000-0005-0000-0000-000081060000}"/>
    <cellStyle name="Normal 7 2 3" xfId="294" xr:uid="{00000000-0005-0000-0000-000082060000}"/>
    <cellStyle name="Normal 7 2 3 2" xfId="530" xr:uid="{00000000-0005-0000-0000-000083060000}"/>
    <cellStyle name="Normal 7 2 3 2 2" xfId="1051" xr:uid="{00000000-0005-0000-0000-000084060000}"/>
    <cellStyle name="Normal 7 2 3 2 2 2" xfId="2001" xr:uid="{00000000-0005-0000-0000-000085060000}"/>
    <cellStyle name="Normal 7 2 3 2 3" xfId="1526" xr:uid="{00000000-0005-0000-0000-000086060000}"/>
    <cellStyle name="Normal 7 2 3 3" xfId="815" xr:uid="{00000000-0005-0000-0000-000087060000}"/>
    <cellStyle name="Normal 7 2 3 3 2" xfId="1765" xr:uid="{00000000-0005-0000-0000-000088060000}"/>
    <cellStyle name="Normal 7 2 3 4" xfId="1290" xr:uid="{00000000-0005-0000-0000-000089060000}"/>
    <cellStyle name="Normal 7 2 4" xfId="412" xr:uid="{00000000-0005-0000-0000-00008A060000}"/>
    <cellStyle name="Normal 7 2 4 2" xfId="933" xr:uid="{00000000-0005-0000-0000-00008B060000}"/>
    <cellStyle name="Normal 7 2 4 2 2" xfId="1883" xr:uid="{00000000-0005-0000-0000-00008C060000}"/>
    <cellStyle name="Normal 7 2 4 3" xfId="1408" xr:uid="{00000000-0005-0000-0000-00008D060000}"/>
    <cellStyle name="Normal 7 2 5" xfId="697" xr:uid="{00000000-0005-0000-0000-00008E060000}"/>
    <cellStyle name="Normal 7 2 5 2" xfId="1647" xr:uid="{00000000-0005-0000-0000-00008F060000}"/>
    <cellStyle name="Normal 7 2 6" xfId="1172" xr:uid="{00000000-0005-0000-0000-000090060000}"/>
    <cellStyle name="Normal 7 3" xfId="202" xr:uid="{00000000-0005-0000-0000-000091060000}"/>
    <cellStyle name="Normal 7 3 2" xfId="325" xr:uid="{00000000-0005-0000-0000-000092060000}"/>
    <cellStyle name="Normal 7 3 2 2" xfId="561" xr:uid="{00000000-0005-0000-0000-000093060000}"/>
    <cellStyle name="Normal 7 3 2 2 2" xfId="1082" xr:uid="{00000000-0005-0000-0000-000094060000}"/>
    <cellStyle name="Normal 7 3 2 2 2 2" xfId="2032" xr:uid="{00000000-0005-0000-0000-000095060000}"/>
    <cellStyle name="Normal 7 3 2 2 3" xfId="1557" xr:uid="{00000000-0005-0000-0000-000096060000}"/>
    <cellStyle name="Normal 7 3 2 3" xfId="846" xr:uid="{00000000-0005-0000-0000-000097060000}"/>
    <cellStyle name="Normal 7 3 2 3 2" xfId="1796" xr:uid="{00000000-0005-0000-0000-000098060000}"/>
    <cellStyle name="Normal 7 3 2 4" xfId="1321" xr:uid="{00000000-0005-0000-0000-000099060000}"/>
    <cellStyle name="Normal 7 3 3" xfId="443" xr:uid="{00000000-0005-0000-0000-00009A060000}"/>
    <cellStyle name="Normal 7 3 3 2" xfId="964" xr:uid="{00000000-0005-0000-0000-00009B060000}"/>
    <cellStyle name="Normal 7 3 3 2 2" xfId="1914" xr:uid="{00000000-0005-0000-0000-00009C060000}"/>
    <cellStyle name="Normal 7 3 3 3" xfId="1439" xr:uid="{00000000-0005-0000-0000-00009D060000}"/>
    <cellStyle name="Normal 7 3 4" xfId="728" xr:uid="{00000000-0005-0000-0000-00009E060000}"/>
    <cellStyle name="Normal 7 3 4 2" xfId="1678" xr:uid="{00000000-0005-0000-0000-00009F060000}"/>
    <cellStyle name="Normal 7 3 5" xfId="1203" xr:uid="{00000000-0005-0000-0000-0000A0060000}"/>
    <cellStyle name="Normal 7 4" xfId="268" xr:uid="{00000000-0005-0000-0000-0000A1060000}"/>
    <cellStyle name="Normal 7 4 2" xfId="504" xr:uid="{00000000-0005-0000-0000-0000A2060000}"/>
    <cellStyle name="Normal 7 4 2 2" xfId="1025" xr:uid="{00000000-0005-0000-0000-0000A3060000}"/>
    <cellStyle name="Normal 7 4 2 2 2" xfId="1975" xr:uid="{00000000-0005-0000-0000-0000A4060000}"/>
    <cellStyle name="Normal 7 4 2 3" xfId="1500" xr:uid="{00000000-0005-0000-0000-0000A5060000}"/>
    <cellStyle name="Normal 7 4 3" xfId="789" xr:uid="{00000000-0005-0000-0000-0000A6060000}"/>
    <cellStyle name="Normal 7 4 3 2" xfId="1739" xr:uid="{00000000-0005-0000-0000-0000A7060000}"/>
    <cellStyle name="Normal 7 4 4" xfId="1264" xr:uid="{00000000-0005-0000-0000-0000A8060000}"/>
    <cellStyle name="Normal 7 5" xfId="386" xr:uid="{00000000-0005-0000-0000-0000A9060000}"/>
    <cellStyle name="Normal 7 5 2" xfId="907" xr:uid="{00000000-0005-0000-0000-0000AA060000}"/>
    <cellStyle name="Normal 7 5 2 2" xfId="1857" xr:uid="{00000000-0005-0000-0000-0000AB060000}"/>
    <cellStyle name="Normal 7 5 3" xfId="1382" xr:uid="{00000000-0005-0000-0000-0000AC060000}"/>
    <cellStyle name="Normal 7 6" xfId="671" xr:uid="{00000000-0005-0000-0000-0000AD060000}"/>
    <cellStyle name="Normal 7 6 2" xfId="1621" xr:uid="{00000000-0005-0000-0000-0000AE060000}"/>
    <cellStyle name="Normal 7 7" xfId="1146" xr:uid="{00000000-0005-0000-0000-0000AF060000}"/>
    <cellStyle name="Normal 8" xfId="1" xr:uid="{00000000-0005-0000-0000-0000B0060000}"/>
    <cellStyle name="Normal 8 2" xfId="129" xr:uid="{00000000-0005-0000-0000-0000B1060000}"/>
    <cellStyle name="Normal 8 2 2" xfId="234" xr:uid="{00000000-0005-0000-0000-0000B2060000}"/>
    <cellStyle name="Normal 8 2 2 2" xfId="357" xr:uid="{00000000-0005-0000-0000-0000B3060000}"/>
    <cellStyle name="Normal 8 2 2 2 2" xfId="593" xr:uid="{00000000-0005-0000-0000-0000B4060000}"/>
    <cellStyle name="Normal 8 2 2 2 2 2" xfId="1114" xr:uid="{00000000-0005-0000-0000-0000B5060000}"/>
    <cellStyle name="Normal 8 2 2 2 2 2 2" xfId="2064" xr:uid="{00000000-0005-0000-0000-0000B6060000}"/>
    <cellStyle name="Normal 8 2 2 2 2 3" xfId="1589" xr:uid="{00000000-0005-0000-0000-0000B7060000}"/>
    <cellStyle name="Normal 8 2 2 2 3" xfId="878" xr:uid="{00000000-0005-0000-0000-0000B8060000}"/>
    <cellStyle name="Normal 8 2 2 2 3 2" xfId="1828" xr:uid="{00000000-0005-0000-0000-0000B9060000}"/>
    <cellStyle name="Normal 8 2 2 2 4" xfId="1353" xr:uid="{00000000-0005-0000-0000-0000BA060000}"/>
    <cellStyle name="Normal 8 2 2 3" xfId="475" xr:uid="{00000000-0005-0000-0000-0000BB060000}"/>
    <cellStyle name="Normal 8 2 2 3 2" xfId="996" xr:uid="{00000000-0005-0000-0000-0000BC060000}"/>
    <cellStyle name="Normal 8 2 2 3 2 2" xfId="1946" xr:uid="{00000000-0005-0000-0000-0000BD060000}"/>
    <cellStyle name="Normal 8 2 2 3 3" xfId="1471" xr:uid="{00000000-0005-0000-0000-0000BE060000}"/>
    <cellStyle name="Normal 8 2 2 4" xfId="760" xr:uid="{00000000-0005-0000-0000-0000BF060000}"/>
    <cellStyle name="Normal 8 2 2 4 2" xfId="1710" xr:uid="{00000000-0005-0000-0000-0000C0060000}"/>
    <cellStyle name="Normal 8 2 2 5" xfId="1235" xr:uid="{00000000-0005-0000-0000-0000C1060000}"/>
    <cellStyle name="Normal 8 2 3" xfId="300" xr:uid="{00000000-0005-0000-0000-0000C2060000}"/>
    <cellStyle name="Normal 8 2 3 2" xfId="536" xr:uid="{00000000-0005-0000-0000-0000C3060000}"/>
    <cellStyle name="Normal 8 2 3 2 2" xfId="1057" xr:uid="{00000000-0005-0000-0000-0000C4060000}"/>
    <cellStyle name="Normal 8 2 3 2 2 2" xfId="2007" xr:uid="{00000000-0005-0000-0000-0000C5060000}"/>
    <cellStyle name="Normal 8 2 3 2 3" xfId="1532" xr:uid="{00000000-0005-0000-0000-0000C6060000}"/>
    <cellStyle name="Normal 8 2 3 3" xfId="821" xr:uid="{00000000-0005-0000-0000-0000C7060000}"/>
    <cellStyle name="Normal 8 2 3 3 2" xfId="1771" xr:uid="{00000000-0005-0000-0000-0000C8060000}"/>
    <cellStyle name="Normal 8 2 3 4" xfId="1296" xr:uid="{00000000-0005-0000-0000-0000C9060000}"/>
    <cellStyle name="Normal 8 2 4" xfId="418" xr:uid="{00000000-0005-0000-0000-0000CA060000}"/>
    <cellStyle name="Normal 8 2 4 2" xfId="939" xr:uid="{00000000-0005-0000-0000-0000CB060000}"/>
    <cellStyle name="Normal 8 2 4 2 2" xfId="1889" xr:uid="{00000000-0005-0000-0000-0000CC060000}"/>
    <cellStyle name="Normal 8 2 4 3" xfId="1414" xr:uid="{00000000-0005-0000-0000-0000CD060000}"/>
    <cellStyle name="Normal 8 2 5" xfId="703" xr:uid="{00000000-0005-0000-0000-0000CE060000}"/>
    <cellStyle name="Normal 8 2 5 2" xfId="1653" xr:uid="{00000000-0005-0000-0000-0000CF060000}"/>
    <cellStyle name="Normal 8 2 6" xfId="1178" xr:uid="{00000000-0005-0000-0000-0000D0060000}"/>
    <cellStyle name="Normal 8 3" xfId="208" xr:uid="{00000000-0005-0000-0000-0000D1060000}"/>
    <cellStyle name="Normal 8 3 2" xfId="331" xr:uid="{00000000-0005-0000-0000-0000D2060000}"/>
    <cellStyle name="Normal 8 3 2 2" xfId="567" xr:uid="{00000000-0005-0000-0000-0000D3060000}"/>
    <cellStyle name="Normal 8 3 2 2 2" xfId="1088" xr:uid="{00000000-0005-0000-0000-0000D4060000}"/>
    <cellStyle name="Normal 8 3 2 2 2 2" xfId="2038" xr:uid="{00000000-0005-0000-0000-0000D5060000}"/>
    <cellStyle name="Normal 8 3 2 2 3" xfId="1563" xr:uid="{00000000-0005-0000-0000-0000D6060000}"/>
    <cellStyle name="Normal 8 3 2 3" xfId="852" xr:uid="{00000000-0005-0000-0000-0000D7060000}"/>
    <cellStyle name="Normal 8 3 2 3 2" xfId="1802" xr:uid="{00000000-0005-0000-0000-0000D8060000}"/>
    <cellStyle name="Normal 8 3 2 4" xfId="1327" xr:uid="{00000000-0005-0000-0000-0000D9060000}"/>
    <cellStyle name="Normal 8 3 3" xfId="449" xr:uid="{00000000-0005-0000-0000-0000DA060000}"/>
    <cellStyle name="Normal 8 3 3 2" xfId="970" xr:uid="{00000000-0005-0000-0000-0000DB060000}"/>
    <cellStyle name="Normal 8 3 3 2 2" xfId="1920" xr:uid="{00000000-0005-0000-0000-0000DC060000}"/>
    <cellStyle name="Normal 8 3 3 3" xfId="1445" xr:uid="{00000000-0005-0000-0000-0000DD060000}"/>
    <cellStyle name="Normal 8 3 4" xfId="734" xr:uid="{00000000-0005-0000-0000-0000DE060000}"/>
    <cellStyle name="Normal 8 3 4 2" xfId="1684" xr:uid="{00000000-0005-0000-0000-0000DF060000}"/>
    <cellStyle name="Normal 8 3 5" xfId="1209" xr:uid="{00000000-0005-0000-0000-0000E0060000}"/>
    <cellStyle name="Normal 8 4" xfId="274" xr:uid="{00000000-0005-0000-0000-0000E1060000}"/>
    <cellStyle name="Normal 8 4 2" xfId="510" xr:uid="{00000000-0005-0000-0000-0000E2060000}"/>
    <cellStyle name="Normal 8 4 2 2" xfId="1031" xr:uid="{00000000-0005-0000-0000-0000E3060000}"/>
    <cellStyle name="Normal 8 4 2 2 2" xfId="1981" xr:uid="{00000000-0005-0000-0000-0000E4060000}"/>
    <cellStyle name="Normal 8 4 2 3" xfId="1506" xr:uid="{00000000-0005-0000-0000-0000E5060000}"/>
    <cellStyle name="Normal 8 4 3" xfId="795" xr:uid="{00000000-0005-0000-0000-0000E6060000}"/>
    <cellStyle name="Normal 8 4 3 2" xfId="1745" xr:uid="{00000000-0005-0000-0000-0000E7060000}"/>
    <cellStyle name="Normal 8 4 4" xfId="1270" xr:uid="{00000000-0005-0000-0000-0000E8060000}"/>
    <cellStyle name="Normal 8 5" xfId="392" xr:uid="{00000000-0005-0000-0000-0000E9060000}"/>
    <cellStyle name="Normal 8 5 2" xfId="913" xr:uid="{00000000-0005-0000-0000-0000EA060000}"/>
    <cellStyle name="Normal 8 5 2 2" xfId="1863" xr:uid="{00000000-0005-0000-0000-0000EB060000}"/>
    <cellStyle name="Normal 8 5 3" xfId="1388" xr:uid="{00000000-0005-0000-0000-0000EC060000}"/>
    <cellStyle name="Normal 8 6" xfId="677" xr:uid="{00000000-0005-0000-0000-0000ED060000}"/>
    <cellStyle name="Normal 8 6 2" xfId="1627" xr:uid="{00000000-0005-0000-0000-0000EE060000}"/>
    <cellStyle name="Normal 8 7" xfId="1152" xr:uid="{00000000-0005-0000-0000-0000EF060000}"/>
    <cellStyle name="Normal 9" xfId="76" xr:uid="{00000000-0005-0000-0000-0000F0060000}"/>
    <cellStyle name="Normal 9 2" xfId="130" xr:uid="{00000000-0005-0000-0000-0000F1060000}"/>
    <cellStyle name="Normal 9 2 2" xfId="235" xr:uid="{00000000-0005-0000-0000-0000F2060000}"/>
    <cellStyle name="Normal 9 2 2 2" xfId="358" xr:uid="{00000000-0005-0000-0000-0000F3060000}"/>
    <cellStyle name="Normal 9 2 2 2 2" xfId="594" xr:uid="{00000000-0005-0000-0000-0000F4060000}"/>
    <cellStyle name="Normal 9 2 2 2 2 2" xfId="1115" xr:uid="{00000000-0005-0000-0000-0000F5060000}"/>
    <cellStyle name="Normal 9 2 2 2 2 2 2" xfId="2065" xr:uid="{00000000-0005-0000-0000-0000F6060000}"/>
    <cellStyle name="Normal 9 2 2 2 2 3" xfId="1590" xr:uid="{00000000-0005-0000-0000-0000F7060000}"/>
    <cellStyle name="Normal 9 2 2 2 3" xfId="879" xr:uid="{00000000-0005-0000-0000-0000F8060000}"/>
    <cellStyle name="Normal 9 2 2 2 3 2" xfId="1829" xr:uid="{00000000-0005-0000-0000-0000F9060000}"/>
    <cellStyle name="Normal 9 2 2 2 4" xfId="1354" xr:uid="{00000000-0005-0000-0000-0000FA060000}"/>
    <cellStyle name="Normal 9 2 2 3" xfId="476" xr:uid="{00000000-0005-0000-0000-0000FB060000}"/>
    <cellStyle name="Normal 9 2 2 3 2" xfId="997" xr:uid="{00000000-0005-0000-0000-0000FC060000}"/>
    <cellStyle name="Normal 9 2 2 3 2 2" xfId="1947" xr:uid="{00000000-0005-0000-0000-0000FD060000}"/>
    <cellStyle name="Normal 9 2 2 3 3" xfId="1472" xr:uid="{00000000-0005-0000-0000-0000FE060000}"/>
    <cellStyle name="Normal 9 2 2 4" xfId="761" xr:uid="{00000000-0005-0000-0000-0000FF060000}"/>
    <cellStyle name="Normal 9 2 2 4 2" xfId="1711" xr:uid="{00000000-0005-0000-0000-000000070000}"/>
    <cellStyle name="Normal 9 2 2 5" xfId="1236" xr:uid="{00000000-0005-0000-0000-000001070000}"/>
    <cellStyle name="Normal 9 2 3" xfId="301" xr:uid="{00000000-0005-0000-0000-000002070000}"/>
    <cellStyle name="Normal 9 2 3 2" xfId="537" xr:uid="{00000000-0005-0000-0000-000003070000}"/>
    <cellStyle name="Normal 9 2 3 2 2" xfId="1058" xr:uid="{00000000-0005-0000-0000-000004070000}"/>
    <cellStyle name="Normal 9 2 3 2 2 2" xfId="2008" xr:uid="{00000000-0005-0000-0000-000005070000}"/>
    <cellStyle name="Normal 9 2 3 2 3" xfId="1533" xr:uid="{00000000-0005-0000-0000-000006070000}"/>
    <cellStyle name="Normal 9 2 3 3" xfId="822" xr:uid="{00000000-0005-0000-0000-000007070000}"/>
    <cellStyle name="Normal 9 2 3 3 2" xfId="1772" xr:uid="{00000000-0005-0000-0000-000008070000}"/>
    <cellStyle name="Normal 9 2 3 4" xfId="1297" xr:uid="{00000000-0005-0000-0000-000009070000}"/>
    <cellStyle name="Normal 9 2 4" xfId="419" xr:uid="{00000000-0005-0000-0000-00000A070000}"/>
    <cellStyle name="Normal 9 2 4 2" xfId="940" xr:uid="{00000000-0005-0000-0000-00000B070000}"/>
    <cellStyle name="Normal 9 2 4 2 2" xfId="1890" xr:uid="{00000000-0005-0000-0000-00000C070000}"/>
    <cellStyle name="Normal 9 2 4 3" xfId="1415" xr:uid="{00000000-0005-0000-0000-00000D070000}"/>
    <cellStyle name="Normal 9 2 5" xfId="704" xr:uid="{00000000-0005-0000-0000-00000E070000}"/>
    <cellStyle name="Normal 9 2 5 2" xfId="1654" xr:uid="{00000000-0005-0000-0000-00000F070000}"/>
    <cellStyle name="Normal 9 2 6" xfId="1179" xr:uid="{00000000-0005-0000-0000-000010070000}"/>
    <cellStyle name="Normal 9 3" xfId="209" xr:uid="{00000000-0005-0000-0000-000011070000}"/>
    <cellStyle name="Normal 9 3 2" xfId="332" xr:uid="{00000000-0005-0000-0000-000012070000}"/>
    <cellStyle name="Normal 9 3 2 2" xfId="568" xr:uid="{00000000-0005-0000-0000-000013070000}"/>
    <cellStyle name="Normal 9 3 2 2 2" xfId="1089" xr:uid="{00000000-0005-0000-0000-000014070000}"/>
    <cellStyle name="Normal 9 3 2 2 2 2" xfId="2039" xr:uid="{00000000-0005-0000-0000-000015070000}"/>
    <cellStyle name="Normal 9 3 2 2 3" xfId="1564" xr:uid="{00000000-0005-0000-0000-000016070000}"/>
    <cellStyle name="Normal 9 3 2 3" xfId="853" xr:uid="{00000000-0005-0000-0000-000017070000}"/>
    <cellStyle name="Normal 9 3 2 3 2" xfId="1803" xr:uid="{00000000-0005-0000-0000-000018070000}"/>
    <cellStyle name="Normal 9 3 2 4" xfId="1328" xr:uid="{00000000-0005-0000-0000-000019070000}"/>
    <cellStyle name="Normal 9 3 3" xfId="450" xr:uid="{00000000-0005-0000-0000-00001A070000}"/>
    <cellStyle name="Normal 9 3 3 2" xfId="971" xr:uid="{00000000-0005-0000-0000-00001B070000}"/>
    <cellStyle name="Normal 9 3 3 2 2" xfId="1921" xr:uid="{00000000-0005-0000-0000-00001C070000}"/>
    <cellStyle name="Normal 9 3 3 3" xfId="1446" xr:uid="{00000000-0005-0000-0000-00001D070000}"/>
    <cellStyle name="Normal 9 3 4" xfId="735" xr:uid="{00000000-0005-0000-0000-00001E070000}"/>
    <cellStyle name="Normal 9 3 4 2" xfId="1685" xr:uid="{00000000-0005-0000-0000-00001F070000}"/>
    <cellStyle name="Normal 9 3 5" xfId="1210" xr:uid="{00000000-0005-0000-0000-000020070000}"/>
    <cellStyle name="Normal 9 4" xfId="275" xr:uid="{00000000-0005-0000-0000-000021070000}"/>
    <cellStyle name="Normal 9 4 2" xfId="511" xr:uid="{00000000-0005-0000-0000-000022070000}"/>
    <cellStyle name="Normal 9 4 2 2" xfId="1032" xr:uid="{00000000-0005-0000-0000-000023070000}"/>
    <cellStyle name="Normal 9 4 2 2 2" xfId="1982" xr:uid="{00000000-0005-0000-0000-000024070000}"/>
    <cellStyle name="Normal 9 4 2 3" xfId="1507" xr:uid="{00000000-0005-0000-0000-000025070000}"/>
    <cellStyle name="Normal 9 4 3" xfId="796" xr:uid="{00000000-0005-0000-0000-000026070000}"/>
    <cellStyle name="Normal 9 4 3 2" xfId="1746" xr:uid="{00000000-0005-0000-0000-000027070000}"/>
    <cellStyle name="Normal 9 4 4" xfId="1271" xr:uid="{00000000-0005-0000-0000-000028070000}"/>
    <cellStyle name="Normal 9 5" xfId="393" xr:uid="{00000000-0005-0000-0000-000029070000}"/>
    <cellStyle name="Normal 9 5 2" xfId="914" xr:uid="{00000000-0005-0000-0000-00002A070000}"/>
    <cellStyle name="Normal 9 5 2 2" xfId="1864" xr:uid="{00000000-0005-0000-0000-00002B070000}"/>
    <cellStyle name="Normal 9 5 3" xfId="1389" xr:uid="{00000000-0005-0000-0000-00002C070000}"/>
    <cellStyle name="Normal 9 6" xfId="678" xr:uid="{00000000-0005-0000-0000-00002D070000}"/>
    <cellStyle name="Normal 9 6 2" xfId="1628" xr:uid="{00000000-0005-0000-0000-00002E070000}"/>
    <cellStyle name="Normal 9 7" xfId="1153" xr:uid="{00000000-0005-0000-0000-00002F070000}"/>
    <cellStyle name="Note 2" xfId="41" xr:uid="{00000000-0005-0000-0000-000030070000}"/>
    <cellStyle name="Note 2 2" xfId="187" xr:uid="{00000000-0005-0000-0000-000031070000}"/>
    <cellStyle name="Note 3" xfId="91" xr:uid="{00000000-0005-0000-0000-000032070000}"/>
    <cellStyle name="Note 3 2" xfId="131" xr:uid="{00000000-0005-0000-0000-000033070000}"/>
    <cellStyle name="Note 3 2 2" xfId="236" xr:uid="{00000000-0005-0000-0000-000034070000}"/>
    <cellStyle name="Note 3 2 2 2" xfId="359" xr:uid="{00000000-0005-0000-0000-000035070000}"/>
    <cellStyle name="Note 3 2 2 2 2" xfId="595" xr:uid="{00000000-0005-0000-0000-000036070000}"/>
    <cellStyle name="Note 3 2 2 2 2 2" xfId="1116" xr:uid="{00000000-0005-0000-0000-000037070000}"/>
    <cellStyle name="Note 3 2 2 2 2 2 2" xfId="2066" xr:uid="{00000000-0005-0000-0000-000038070000}"/>
    <cellStyle name="Note 3 2 2 2 2 3" xfId="1591" xr:uid="{00000000-0005-0000-0000-000039070000}"/>
    <cellStyle name="Note 3 2 2 2 3" xfId="880" xr:uid="{00000000-0005-0000-0000-00003A070000}"/>
    <cellStyle name="Note 3 2 2 2 3 2" xfId="1830" xr:uid="{00000000-0005-0000-0000-00003B070000}"/>
    <cellStyle name="Note 3 2 2 2 4" xfId="1355" xr:uid="{00000000-0005-0000-0000-00003C070000}"/>
    <cellStyle name="Note 3 2 2 3" xfId="477" xr:uid="{00000000-0005-0000-0000-00003D070000}"/>
    <cellStyle name="Note 3 2 2 3 2" xfId="998" xr:uid="{00000000-0005-0000-0000-00003E070000}"/>
    <cellStyle name="Note 3 2 2 3 2 2" xfId="1948" xr:uid="{00000000-0005-0000-0000-00003F070000}"/>
    <cellStyle name="Note 3 2 2 3 3" xfId="1473" xr:uid="{00000000-0005-0000-0000-000040070000}"/>
    <cellStyle name="Note 3 2 2 4" xfId="762" xr:uid="{00000000-0005-0000-0000-000041070000}"/>
    <cellStyle name="Note 3 2 2 4 2" xfId="1712" xr:uid="{00000000-0005-0000-0000-000042070000}"/>
    <cellStyle name="Note 3 2 2 5" xfId="1237" xr:uid="{00000000-0005-0000-0000-000043070000}"/>
    <cellStyle name="Note 3 2 3" xfId="302" xr:uid="{00000000-0005-0000-0000-000044070000}"/>
    <cellStyle name="Note 3 2 3 2" xfId="538" xr:uid="{00000000-0005-0000-0000-000045070000}"/>
    <cellStyle name="Note 3 2 3 2 2" xfId="1059" xr:uid="{00000000-0005-0000-0000-000046070000}"/>
    <cellStyle name="Note 3 2 3 2 2 2" xfId="2009" xr:uid="{00000000-0005-0000-0000-000047070000}"/>
    <cellStyle name="Note 3 2 3 2 3" xfId="1534" xr:uid="{00000000-0005-0000-0000-000048070000}"/>
    <cellStyle name="Note 3 2 3 3" xfId="823" xr:uid="{00000000-0005-0000-0000-000049070000}"/>
    <cellStyle name="Note 3 2 3 3 2" xfId="1773" xr:uid="{00000000-0005-0000-0000-00004A070000}"/>
    <cellStyle name="Note 3 2 3 4" xfId="1298" xr:uid="{00000000-0005-0000-0000-00004B070000}"/>
    <cellStyle name="Note 3 2 4" xfId="420" xr:uid="{00000000-0005-0000-0000-00004C070000}"/>
    <cellStyle name="Note 3 2 4 2" xfId="941" xr:uid="{00000000-0005-0000-0000-00004D070000}"/>
    <cellStyle name="Note 3 2 4 2 2" xfId="1891" xr:uid="{00000000-0005-0000-0000-00004E070000}"/>
    <cellStyle name="Note 3 2 4 3" xfId="1416" xr:uid="{00000000-0005-0000-0000-00004F070000}"/>
    <cellStyle name="Note 3 2 5" xfId="705" xr:uid="{00000000-0005-0000-0000-000050070000}"/>
    <cellStyle name="Note 3 2 5 2" xfId="1655" xr:uid="{00000000-0005-0000-0000-000051070000}"/>
    <cellStyle name="Note 3 2 6" xfId="1180" xr:uid="{00000000-0005-0000-0000-000052070000}"/>
    <cellStyle name="Note 3 3" xfId="210" xr:uid="{00000000-0005-0000-0000-000053070000}"/>
    <cellStyle name="Note 3 3 2" xfId="333" xr:uid="{00000000-0005-0000-0000-000054070000}"/>
    <cellStyle name="Note 3 3 2 2" xfId="569" xr:uid="{00000000-0005-0000-0000-000055070000}"/>
    <cellStyle name="Note 3 3 2 2 2" xfId="1090" xr:uid="{00000000-0005-0000-0000-000056070000}"/>
    <cellStyle name="Note 3 3 2 2 2 2" xfId="2040" xr:uid="{00000000-0005-0000-0000-000057070000}"/>
    <cellStyle name="Note 3 3 2 2 3" xfId="1565" xr:uid="{00000000-0005-0000-0000-000058070000}"/>
    <cellStyle name="Note 3 3 2 3" xfId="854" xr:uid="{00000000-0005-0000-0000-000059070000}"/>
    <cellStyle name="Note 3 3 2 3 2" xfId="1804" xr:uid="{00000000-0005-0000-0000-00005A070000}"/>
    <cellStyle name="Note 3 3 2 4" xfId="1329" xr:uid="{00000000-0005-0000-0000-00005B070000}"/>
    <cellStyle name="Note 3 3 3" xfId="451" xr:uid="{00000000-0005-0000-0000-00005C070000}"/>
    <cellStyle name="Note 3 3 3 2" xfId="972" xr:uid="{00000000-0005-0000-0000-00005D070000}"/>
    <cellStyle name="Note 3 3 3 2 2" xfId="1922" xr:uid="{00000000-0005-0000-0000-00005E070000}"/>
    <cellStyle name="Note 3 3 3 3" xfId="1447" xr:uid="{00000000-0005-0000-0000-00005F070000}"/>
    <cellStyle name="Note 3 3 4" xfId="736" xr:uid="{00000000-0005-0000-0000-000060070000}"/>
    <cellStyle name="Note 3 3 4 2" xfId="1686" xr:uid="{00000000-0005-0000-0000-000061070000}"/>
    <cellStyle name="Note 3 3 5" xfId="1211" xr:uid="{00000000-0005-0000-0000-000062070000}"/>
    <cellStyle name="Note 3 4" xfId="276" xr:uid="{00000000-0005-0000-0000-000063070000}"/>
    <cellStyle name="Note 3 4 2" xfId="512" xr:uid="{00000000-0005-0000-0000-000064070000}"/>
    <cellStyle name="Note 3 4 2 2" xfId="1033" xr:uid="{00000000-0005-0000-0000-000065070000}"/>
    <cellStyle name="Note 3 4 2 2 2" xfId="1983" xr:uid="{00000000-0005-0000-0000-000066070000}"/>
    <cellStyle name="Note 3 4 2 3" xfId="1508" xr:uid="{00000000-0005-0000-0000-000067070000}"/>
    <cellStyle name="Note 3 4 3" xfId="797" xr:uid="{00000000-0005-0000-0000-000068070000}"/>
    <cellStyle name="Note 3 4 3 2" xfId="1747" xr:uid="{00000000-0005-0000-0000-000069070000}"/>
    <cellStyle name="Note 3 4 4" xfId="1272" xr:uid="{00000000-0005-0000-0000-00006A070000}"/>
    <cellStyle name="Note 3 5" xfId="394" xr:uid="{00000000-0005-0000-0000-00006B070000}"/>
    <cellStyle name="Note 3 5 2" xfId="915" xr:uid="{00000000-0005-0000-0000-00006C070000}"/>
    <cellStyle name="Note 3 5 2 2" xfId="1865" xr:uid="{00000000-0005-0000-0000-00006D070000}"/>
    <cellStyle name="Note 3 5 3" xfId="1390" xr:uid="{00000000-0005-0000-0000-00006E070000}"/>
    <cellStyle name="Note 3 6" xfId="679" xr:uid="{00000000-0005-0000-0000-00006F070000}"/>
    <cellStyle name="Note 3 6 2" xfId="1629" xr:uid="{00000000-0005-0000-0000-000070070000}"/>
    <cellStyle name="Note 3 7" xfId="1154" xr:uid="{00000000-0005-0000-0000-000071070000}"/>
    <cellStyle name="Note 4" xfId="186" xr:uid="{00000000-0005-0000-0000-000072070000}"/>
    <cellStyle name="Note 5" xfId="655" xr:uid="{00000000-0005-0000-0000-000073070000}"/>
    <cellStyle name="Output 2" xfId="42" xr:uid="{00000000-0005-0000-0000-000074070000}"/>
    <cellStyle name="Output 3" xfId="86" xr:uid="{00000000-0005-0000-0000-000075070000}"/>
    <cellStyle name="Output 4" xfId="188" xr:uid="{00000000-0005-0000-0000-000076070000}"/>
    <cellStyle name="Output 5" xfId="656" xr:uid="{00000000-0005-0000-0000-000077070000}"/>
    <cellStyle name="Percent 2" xfId="52" xr:uid="{00000000-0005-0000-0000-000078070000}"/>
    <cellStyle name="Percent 2 2" xfId="72" xr:uid="{00000000-0005-0000-0000-000079070000}"/>
    <cellStyle name="Percent 2 2 2" xfId="125" xr:uid="{00000000-0005-0000-0000-00007A070000}"/>
    <cellStyle name="Percent 2 2 2 2" xfId="230" xr:uid="{00000000-0005-0000-0000-00007B070000}"/>
    <cellStyle name="Percent 2 2 2 2 2" xfId="353" xr:uid="{00000000-0005-0000-0000-00007C070000}"/>
    <cellStyle name="Percent 2 2 2 2 2 2" xfId="589" xr:uid="{00000000-0005-0000-0000-00007D070000}"/>
    <cellStyle name="Percent 2 2 2 2 2 2 2" xfId="1110" xr:uid="{00000000-0005-0000-0000-00007E070000}"/>
    <cellStyle name="Percent 2 2 2 2 2 2 2 2" xfId="2060" xr:uid="{00000000-0005-0000-0000-00007F070000}"/>
    <cellStyle name="Percent 2 2 2 2 2 2 3" xfId="1585" xr:uid="{00000000-0005-0000-0000-000080070000}"/>
    <cellStyle name="Percent 2 2 2 2 2 3" xfId="874" xr:uid="{00000000-0005-0000-0000-000081070000}"/>
    <cellStyle name="Percent 2 2 2 2 2 3 2" xfId="1824" xr:uid="{00000000-0005-0000-0000-000082070000}"/>
    <cellStyle name="Percent 2 2 2 2 2 4" xfId="1349" xr:uid="{00000000-0005-0000-0000-000083070000}"/>
    <cellStyle name="Percent 2 2 2 2 3" xfId="471" xr:uid="{00000000-0005-0000-0000-000084070000}"/>
    <cellStyle name="Percent 2 2 2 2 3 2" xfId="992" xr:uid="{00000000-0005-0000-0000-000085070000}"/>
    <cellStyle name="Percent 2 2 2 2 3 2 2" xfId="1942" xr:uid="{00000000-0005-0000-0000-000086070000}"/>
    <cellStyle name="Percent 2 2 2 2 3 3" xfId="1467" xr:uid="{00000000-0005-0000-0000-000087070000}"/>
    <cellStyle name="Percent 2 2 2 2 4" xfId="756" xr:uid="{00000000-0005-0000-0000-000088070000}"/>
    <cellStyle name="Percent 2 2 2 2 4 2" xfId="1706" xr:uid="{00000000-0005-0000-0000-000089070000}"/>
    <cellStyle name="Percent 2 2 2 2 5" xfId="1231" xr:uid="{00000000-0005-0000-0000-00008A070000}"/>
    <cellStyle name="Percent 2 2 2 3" xfId="296" xr:uid="{00000000-0005-0000-0000-00008B070000}"/>
    <cellStyle name="Percent 2 2 2 3 2" xfId="532" xr:uid="{00000000-0005-0000-0000-00008C070000}"/>
    <cellStyle name="Percent 2 2 2 3 2 2" xfId="1053" xr:uid="{00000000-0005-0000-0000-00008D070000}"/>
    <cellStyle name="Percent 2 2 2 3 2 2 2" xfId="2003" xr:uid="{00000000-0005-0000-0000-00008E070000}"/>
    <cellStyle name="Percent 2 2 2 3 2 3" xfId="1528" xr:uid="{00000000-0005-0000-0000-00008F070000}"/>
    <cellStyle name="Percent 2 2 2 3 3" xfId="817" xr:uid="{00000000-0005-0000-0000-000090070000}"/>
    <cellStyle name="Percent 2 2 2 3 3 2" xfId="1767" xr:uid="{00000000-0005-0000-0000-000091070000}"/>
    <cellStyle name="Percent 2 2 2 3 4" xfId="1292" xr:uid="{00000000-0005-0000-0000-000092070000}"/>
    <cellStyle name="Percent 2 2 2 4" xfId="414" xr:uid="{00000000-0005-0000-0000-000093070000}"/>
    <cellStyle name="Percent 2 2 2 4 2" xfId="935" xr:uid="{00000000-0005-0000-0000-000094070000}"/>
    <cellStyle name="Percent 2 2 2 4 2 2" xfId="1885" xr:uid="{00000000-0005-0000-0000-000095070000}"/>
    <cellStyle name="Percent 2 2 2 4 3" xfId="1410" xr:uid="{00000000-0005-0000-0000-000096070000}"/>
    <cellStyle name="Percent 2 2 2 5" xfId="699" xr:uid="{00000000-0005-0000-0000-000097070000}"/>
    <cellStyle name="Percent 2 2 2 5 2" xfId="1649" xr:uid="{00000000-0005-0000-0000-000098070000}"/>
    <cellStyle name="Percent 2 2 2 6" xfId="1174" xr:uid="{00000000-0005-0000-0000-000099070000}"/>
    <cellStyle name="Percent 2 2 3" xfId="204" xr:uid="{00000000-0005-0000-0000-00009A070000}"/>
    <cellStyle name="Percent 2 2 3 2" xfId="327" xr:uid="{00000000-0005-0000-0000-00009B070000}"/>
    <cellStyle name="Percent 2 2 3 2 2" xfId="563" xr:uid="{00000000-0005-0000-0000-00009C070000}"/>
    <cellStyle name="Percent 2 2 3 2 2 2" xfId="1084" xr:uid="{00000000-0005-0000-0000-00009D070000}"/>
    <cellStyle name="Percent 2 2 3 2 2 2 2" xfId="2034" xr:uid="{00000000-0005-0000-0000-00009E070000}"/>
    <cellStyle name="Percent 2 2 3 2 2 3" xfId="1559" xr:uid="{00000000-0005-0000-0000-00009F070000}"/>
    <cellStyle name="Percent 2 2 3 2 3" xfId="848" xr:uid="{00000000-0005-0000-0000-0000A0070000}"/>
    <cellStyle name="Percent 2 2 3 2 3 2" xfId="1798" xr:uid="{00000000-0005-0000-0000-0000A1070000}"/>
    <cellStyle name="Percent 2 2 3 2 4" xfId="1323" xr:uid="{00000000-0005-0000-0000-0000A2070000}"/>
    <cellStyle name="Percent 2 2 3 3" xfId="445" xr:uid="{00000000-0005-0000-0000-0000A3070000}"/>
    <cellStyle name="Percent 2 2 3 3 2" xfId="966" xr:uid="{00000000-0005-0000-0000-0000A4070000}"/>
    <cellStyle name="Percent 2 2 3 3 2 2" xfId="1916" xr:uid="{00000000-0005-0000-0000-0000A5070000}"/>
    <cellStyle name="Percent 2 2 3 3 3" xfId="1441" xr:uid="{00000000-0005-0000-0000-0000A6070000}"/>
    <cellStyle name="Percent 2 2 3 4" xfId="730" xr:uid="{00000000-0005-0000-0000-0000A7070000}"/>
    <cellStyle name="Percent 2 2 3 4 2" xfId="1680" xr:uid="{00000000-0005-0000-0000-0000A8070000}"/>
    <cellStyle name="Percent 2 2 3 5" xfId="1205" xr:uid="{00000000-0005-0000-0000-0000A9070000}"/>
    <cellStyle name="Percent 2 2 4" xfId="270" xr:uid="{00000000-0005-0000-0000-0000AA070000}"/>
    <cellStyle name="Percent 2 2 4 2" xfId="506" xr:uid="{00000000-0005-0000-0000-0000AB070000}"/>
    <cellStyle name="Percent 2 2 4 2 2" xfId="1027" xr:uid="{00000000-0005-0000-0000-0000AC070000}"/>
    <cellStyle name="Percent 2 2 4 2 2 2" xfId="1977" xr:uid="{00000000-0005-0000-0000-0000AD070000}"/>
    <cellStyle name="Percent 2 2 4 2 3" xfId="1502" xr:uid="{00000000-0005-0000-0000-0000AE070000}"/>
    <cellStyle name="Percent 2 2 4 3" xfId="791" xr:uid="{00000000-0005-0000-0000-0000AF070000}"/>
    <cellStyle name="Percent 2 2 4 3 2" xfId="1741" xr:uid="{00000000-0005-0000-0000-0000B0070000}"/>
    <cellStyle name="Percent 2 2 4 4" xfId="1266" xr:uid="{00000000-0005-0000-0000-0000B1070000}"/>
    <cellStyle name="Percent 2 2 5" xfId="388" xr:uid="{00000000-0005-0000-0000-0000B2070000}"/>
    <cellStyle name="Percent 2 2 5 2" xfId="909" xr:uid="{00000000-0005-0000-0000-0000B3070000}"/>
    <cellStyle name="Percent 2 2 5 2 2" xfId="1859" xr:uid="{00000000-0005-0000-0000-0000B4070000}"/>
    <cellStyle name="Percent 2 2 5 3" xfId="1384" xr:uid="{00000000-0005-0000-0000-0000B5070000}"/>
    <cellStyle name="Percent 2 2 6" xfId="673" xr:uid="{00000000-0005-0000-0000-0000B6070000}"/>
    <cellStyle name="Percent 2 2 6 2" xfId="1623" xr:uid="{00000000-0005-0000-0000-0000B7070000}"/>
    <cellStyle name="Percent 2 2 7" xfId="1148" xr:uid="{00000000-0005-0000-0000-0000B8070000}"/>
    <cellStyle name="Percent 2 3" xfId="65" xr:uid="{00000000-0005-0000-0000-0000B9070000}"/>
    <cellStyle name="Percent 2 3 2" xfId="198" xr:uid="{00000000-0005-0000-0000-0000BA070000}"/>
    <cellStyle name="Percent 2 3 2 2" xfId="321" xr:uid="{00000000-0005-0000-0000-0000BB070000}"/>
    <cellStyle name="Percent 2 3 2 2 2" xfId="557" xr:uid="{00000000-0005-0000-0000-0000BC070000}"/>
    <cellStyle name="Percent 2 3 2 2 2 2" xfId="1078" xr:uid="{00000000-0005-0000-0000-0000BD070000}"/>
    <cellStyle name="Percent 2 3 2 2 2 2 2" xfId="2028" xr:uid="{00000000-0005-0000-0000-0000BE070000}"/>
    <cellStyle name="Percent 2 3 2 2 2 3" xfId="1553" xr:uid="{00000000-0005-0000-0000-0000BF070000}"/>
    <cellStyle name="Percent 2 3 2 2 3" xfId="842" xr:uid="{00000000-0005-0000-0000-0000C0070000}"/>
    <cellStyle name="Percent 2 3 2 2 3 2" xfId="1792" xr:uid="{00000000-0005-0000-0000-0000C1070000}"/>
    <cellStyle name="Percent 2 3 2 2 4" xfId="1317" xr:uid="{00000000-0005-0000-0000-0000C2070000}"/>
    <cellStyle name="Percent 2 3 2 3" xfId="439" xr:uid="{00000000-0005-0000-0000-0000C3070000}"/>
    <cellStyle name="Percent 2 3 2 3 2" xfId="960" xr:uid="{00000000-0005-0000-0000-0000C4070000}"/>
    <cellStyle name="Percent 2 3 2 3 2 2" xfId="1910" xr:uid="{00000000-0005-0000-0000-0000C5070000}"/>
    <cellStyle name="Percent 2 3 2 3 3" xfId="1435" xr:uid="{00000000-0005-0000-0000-0000C6070000}"/>
    <cellStyle name="Percent 2 3 2 4" xfId="724" xr:uid="{00000000-0005-0000-0000-0000C7070000}"/>
    <cellStyle name="Percent 2 3 2 4 2" xfId="1674" xr:uid="{00000000-0005-0000-0000-0000C8070000}"/>
    <cellStyle name="Percent 2 3 2 5" xfId="1199" xr:uid="{00000000-0005-0000-0000-0000C9070000}"/>
    <cellStyle name="Percent 2 3 3" xfId="264" xr:uid="{00000000-0005-0000-0000-0000CA070000}"/>
    <cellStyle name="Percent 2 3 3 2" xfId="500" xr:uid="{00000000-0005-0000-0000-0000CB070000}"/>
    <cellStyle name="Percent 2 3 3 2 2" xfId="1021" xr:uid="{00000000-0005-0000-0000-0000CC070000}"/>
    <cellStyle name="Percent 2 3 3 2 2 2" xfId="1971" xr:uid="{00000000-0005-0000-0000-0000CD070000}"/>
    <cellStyle name="Percent 2 3 3 2 3" xfId="1496" xr:uid="{00000000-0005-0000-0000-0000CE070000}"/>
    <cellStyle name="Percent 2 3 3 3" xfId="785" xr:uid="{00000000-0005-0000-0000-0000CF070000}"/>
    <cellStyle name="Percent 2 3 3 3 2" xfId="1735" xr:uid="{00000000-0005-0000-0000-0000D0070000}"/>
    <cellStyle name="Percent 2 3 3 4" xfId="1260" xr:uid="{00000000-0005-0000-0000-0000D1070000}"/>
    <cellStyle name="Percent 2 3 4" xfId="382" xr:uid="{00000000-0005-0000-0000-0000D2070000}"/>
    <cellStyle name="Percent 2 3 4 2" xfId="903" xr:uid="{00000000-0005-0000-0000-0000D3070000}"/>
    <cellStyle name="Percent 2 3 4 2 2" xfId="1853" xr:uid="{00000000-0005-0000-0000-0000D4070000}"/>
    <cellStyle name="Percent 2 3 4 3" xfId="1378" xr:uid="{00000000-0005-0000-0000-0000D5070000}"/>
    <cellStyle name="Percent 2 3 5" xfId="667" xr:uid="{00000000-0005-0000-0000-0000D6070000}"/>
    <cellStyle name="Percent 2 3 5 2" xfId="1617" xr:uid="{00000000-0005-0000-0000-0000D7070000}"/>
    <cellStyle name="Percent 2 3 6" xfId="1142" xr:uid="{00000000-0005-0000-0000-0000D8070000}"/>
    <cellStyle name="Percent 2 4" xfId="119" xr:uid="{00000000-0005-0000-0000-0000D9070000}"/>
    <cellStyle name="Percent 2 4 2" xfId="224" xr:uid="{00000000-0005-0000-0000-0000DA070000}"/>
    <cellStyle name="Percent 2 4 2 2" xfId="347" xr:uid="{00000000-0005-0000-0000-0000DB070000}"/>
    <cellStyle name="Percent 2 4 2 2 2" xfId="583" xr:uid="{00000000-0005-0000-0000-0000DC070000}"/>
    <cellStyle name="Percent 2 4 2 2 2 2" xfId="1104" xr:uid="{00000000-0005-0000-0000-0000DD070000}"/>
    <cellStyle name="Percent 2 4 2 2 2 2 2" xfId="2054" xr:uid="{00000000-0005-0000-0000-0000DE070000}"/>
    <cellStyle name="Percent 2 4 2 2 2 3" xfId="1579" xr:uid="{00000000-0005-0000-0000-0000DF070000}"/>
    <cellStyle name="Percent 2 4 2 2 3" xfId="868" xr:uid="{00000000-0005-0000-0000-0000E0070000}"/>
    <cellStyle name="Percent 2 4 2 2 3 2" xfId="1818" xr:uid="{00000000-0005-0000-0000-0000E1070000}"/>
    <cellStyle name="Percent 2 4 2 2 4" xfId="1343" xr:uid="{00000000-0005-0000-0000-0000E2070000}"/>
    <cellStyle name="Percent 2 4 2 3" xfId="465" xr:uid="{00000000-0005-0000-0000-0000E3070000}"/>
    <cellStyle name="Percent 2 4 2 3 2" xfId="986" xr:uid="{00000000-0005-0000-0000-0000E4070000}"/>
    <cellStyle name="Percent 2 4 2 3 2 2" xfId="1936" xr:uid="{00000000-0005-0000-0000-0000E5070000}"/>
    <cellStyle name="Percent 2 4 2 3 3" xfId="1461" xr:uid="{00000000-0005-0000-0000-0000E6070000}"/>
    <cellStyle name="Percent 2 4 2 4" xfId="750" xr:uid="{00000000-0005-0000-0000-0000E7070000}"/>
    <cellStyle name="Percent 2 4 2 4 2" xfId="1700" xr:uid="{00000000-0005-0000-0000-0000E8070000}"/>
    <cellStyle name="Percent 2 4 2 5" xfId="1225" xr:uid="{00000000-0005-0000-0000-0000E9070000}"/>
    <cellStyle name="Percent 2 4 3" xfId="290" xr:uid="{00000000-0005-0000-0000-0000EA070000}"/>
    <cellStyle name="Percent 2 4 3 2" xfId="526" xr:uid="{00000000-0005-0000-0000-0000EB070000}"/>
    <cellStyle name="Percent 2 4 3 2 2" xfId="1047" xr:uid="{00000000-0005-0000-0000-0000EC070000}"/>
    <cellStyle name="Percent 2 4 3 2 2 2" xfId="1997" xr:uid="{00000000-0005-0000-0000-0000ED070000}"/>
    <cellStyle name="Percent 2 4 3 2 3" xfId="1522" xr:uid="{00000000-0005-0000-0000-0000EE070000}"/>
    <cellStyle name="Percent 2 4 3 3" xfId="811" xr:uid="{00000000-0005-0000-0000-0000EF070000}"/>
    <cellStyle name="Percent 2 4 3 3 2" xfId="1761" xr:uid="{00000000-0005-0000-0000-0000F0070000}"/>
    <cellStyle name="Percent 2 4 3 4" xfId="1286" xr:uid="{00000000-0005-0000-0000-0000F1070000}"/>
    <cellStyle name="Percent 2 4 4" xfId="408" xr:uid="{00000000-0005-0000-0000-0000F2070000}"/>
    <cellStyle name="Percent 2 4 4 2" xfId="929" xr:uid="{00000000-0005-0000-0000-0000F3070000}"/>
    <cellStyle name="Percent 2 4 4 2 2" xfId="1879" xr:uid="{00000000-0005-0000-0000-0000F4070000}"/>
    <cellStyle name="Percent 2 4 4 3" xfId="1404" xr:uid="{00000000-0005-0000-0000-0000F5070000}"/>
    <cellStyle name="Percent 2 4 5" xfId="693" xr:uid="{00000000-0005-0000-0000-0000F6070000}"/>
    <cellStyle name="Percent 2 4 5 2" xfId="1643" xr:uid="{00000000-0005-0000-0000-0000F7070000}"/>
    <cellStyle name="Percent 2 4 6" xfId="1168" xr:uid="{00000000-0005-0000-0000-0000F8070000}"/>
    <cellStyle name="Percent 2 5" xfId="193" xr:uid="{00000000-0005-0000-0000-0000F9070000}"/>
    <cellStyle name="Percent 2 5 2" xfId="316" xr:uid="{00000000-0005-0000-0000-0000FA070000}"/>
    <cellStyle name="Percent 2 5 2 2" xfId="552" xr:uid="{00000000-0005-0000-0000-0000FB070000}"/>
    <cellStyle name="Percent 2 5 2 2 2" xfId="1073" xr:uid="{00000000-0005-0000-0000-0000FC070000}"/>
    <cellStyle name="Percent 2 5 2 2 2 2" xfId="2023" xr:uid="{00000000-0005-0000-0000-0000FD070000}"/>
    <cellStyle name="Percent 2 5 2 2 3" xfId="1548" xr:uid="{00000000-0005-0000-0000-0000FE070000}"/>
    <cellStyle name="Percent 2 5 2 3" xfId="837" xr:uid="{00000000-0005-0000-0000-0000FF070000}"/>
    <cellStyle name="Percent 2 5 2 3 2" xfId="1787" xr:uid="{00000000-0005-0000-0000-000000080000}"/>
    <cellStyle name="Percent 2 5 2 4" xfId="1312" xr:uid="{00000000-0005-0000-0000-000001080000}"/>
    <cellStyle name="Percent 2 5 3" xfId="434" xr:uid="{00000000-0005-0000-0000-000002080000}"/>
    <cellStyle name="Percent 2 5 3 2" xfId="955" xr:uid="{00000000-0005-0000-0000-000003080000}"/>
    <cellStyle name="Percent 2 5 3 2 2" xfId="1905" xr:uid="{00000000-0005-0000-0000-000004080000}"/>
    <cellStyle name="Percent 2 5 3 3" xfId="1430" xr:uid="{00000000-0005-0000-0000-000005080000}"/>
    <cellStyle name="Percent 2 5 4" xfId="719" xr:uid="{00000000-0005-0000-0000-000006080000}"/>
    <cellStyle name="Percent 2 5 4 2" xfId="1669" xr:uid="{00000000-0005-0000-0000-000007080000}"/>
    <cellStyle name="Percent 2 5 5" xfId="1194" xr:uid="{00000000-0005-0000-0000-000008080000}"/>
    <cellStyle name="Percent 2 6" xfId="259" xr:uid="{00000000-0005-0000-0000-000009080000}"/>
    <cellStyle name="Percent 2 6 2" xfId="495" xr:uid="{00000000-0005-0000-0000-00000A080000}"/>
    <cellStyle name="Percent 2 6 2 2" xfId="1016" xr:uid="{00000000-0005-0000-0000-00000B080000}"/>
    <cellStyle name="Percent 2 6 2 2 2" xfId="1966" xr:uid="{00000000-0005-0000-0000-00000C080000}"/>
    <cellStyle name="Percent 2 6 2 3" xfId="1491" xr:uid="{00000000-0005-0000-0000-00000D080000}"/>
    <cellStyle name="Percent 2 6 3" xfId="780" xr:uid="{00000000-0005-0000-0000-00000E080000}"/>
    <cellStyle name="Percent 2 6 3 2" xfId="1730" xr:uid="{00000000-0005-0000-0000-00000F080000}"/>
    <cellStyle name="Percent 2 6 4" xfId="1255" xr:uid="{00000000-0005-0000-0000-000010080000}"/>
    <cellStyle name="Percent 2 7" xfId="377" xr:uid="{00000000-0005-0000-0000-000011080000}"/>
    <cellStyle name="Percent 2 7 2" xfId="898" xr:uid="{00000000-0005-0000-0000-000012080000}"/>
    <cellStyle name="Percent 2 7 2 2" xfId="1848" xr:uid="{00000000-0005-0000-0000-000013080000}"/>
    <cellStyle name="Percent 2 7 3" xfId="1373" xr:uid="{00000000-0005-0000-0000-000014080000}"/>
    <cellStyle name="Percent 2 8" xfId="662" xr:uid="{00000000-0005-0000-0000-000015080000}"/>
    <cellStyle name="Percent 2 8 2" xfId="1612" xr:uid="{00000000-0005-0000-0000-000016080000}"/>
    <cellStyle name="Percent 2 9" xfId="1137" xr:uid="{00000000-0005-0000-0000-000017080000}"/>
    <cellStyle name="Percent 3" xfId="70" xr:uid="{00000000-0005-0000-0000-000018080000}"/>
    <cellStyle name="Percent 4" xfId="657" xr:uid="{00000000-0005-0000-0000-000019080000}"/>
    <cellStyle name="Percent 5" xfId="50" xr:uid="{00000000-0005-0000-0000-00001A080000}"/>
    <cellStyle name="Title 2" xfId="43" xr:uid="{00000000-0005-0000-0000-00001B080000}"/>
    <cellStyle name="Title 3" xfId="77" xr:uid="{00000000-0005-0000-0000-00001C080000}"/>
    <cellStyle name="Title 4" xfId="189" xr:uid="{00000000-0005-0000-0000-00001D080000}"/>
    <cellStyle name="Title 5" xfId="658" xr:uid="{00000000-0005-0000-0000-00001E080000}"/>
    <cellStyle name="Total 2" xfId="44" xr:uid="{00000000-0005-0000-0000-00001F080000}"/>
    <cellStyle name="Total 3" xfId="93" xr:uid="{00000000-0005-0000-0000-000020080000}"/>
    <cellStyle name="Total 4" xfId="190" xr:uid="{00000000-0005-0000-0000-000021080000}"/>
    <cellStyle name="Total 5" xfId="659" xr:uid="{00000000-0005-0000-0000-000022080000}"/>
    <cellStyle name="Warning Text 2" xfId="45" xr:uid="{00000000-0005-0000-0000-000023080000}"/>
    <cellStyle name="Warning Text 3" xfId="90" xr:uid="{00000000-0005-0000-0000-000024080000}"/>
    <cellStyle name="Warning Text 4" xfId="191" xr:uid="{00000000-0005-0000-0000-000025080000}"/>
    <cellStyle name="Warning Text 5" xfId="660" xr:uid="{00000000-0005-0000-0000-000026080000}"/>
  </cellStyles>
  <dxfs count="0"/>
  <tableStyles count="0" defaultTableStyle="TableStyleMedium2" defaultPivotStyle="PivotStyleLight16"/>
  <colors>
    <mruColors>
      <color rgb="FFFFFF66"/>
      <color rgb="FFFF66CC"/>
      <color rgb="FF9966FF"/>
      <color rgb="FF00CC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4"/>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4.4954658449019207E-3"/>
                  <c:y val="5.874145914719669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3"/>
              <c:layout>
                <c:manualLayout>
                  <c:x val="-0.12264399351222542"/>
                  <c:y val="-6.457190352160587E-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46.412426622160332</c:v>
                </c:pt>
                <c:pt idx="1">
                  <c:v>19.86546490385502</c:v>
                </c:pt>
                <c:pt idx="2">
                  <c:v>45.616224493804054</c:v>
                </c:pt>
                <c:pt idx="3">
                  <c:v>0.20647794498457001</c:v>
                </c:pt>
                <c:pt idx="4">
                  <c:v>-1.0590534759999091</c:v>
                </c:pt>
              </c:numCache>
            </c:numRef>
          </c:val>
          <c:extLs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DSR!$C$3:$N$3</c:f>
              <c:numCache>
                <c:formatCode>0.00</c:formatCode>
                <c:ptCount val="12"/>
                <c:pt idx="0">
                  <c:v>4.4042297199995897</c:v>
                </c:pt>
                <c:pt idx="1">
                  <c:v>4.5059536599998227</c:v>
                </c:pt>
                <c:pt idx="2">
                  <c:v>4.6833553391897533</c:v>
                </c:pt>
                <c:pt idx="3">
                  <c:v>5.4015874999999998</c:v>
                </c:pt>
                <c:pt idx="4">
                  <c:v>5.785020836548</c:v>
                </c:pt>
                <c:pt idx="5">
                  <c:v>5.4890944079760198</c:v>
                </c:pt>
                <c:pt idx="6">
                  <c:v>5.865991108844538</c:v>
                </c:pt>
                <c:pt idx="7">
                  <c:v>5.0585782072465051</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DSR!$C$4:$N$4</c:f>
              <c:numCache>
                <c:formatCode>0.00</c:formatCode>
                <c:ptCount val="12"/>
                <c:pt idx="0">
                  <c:v>3.8646811899999998</c:v>
                </c:pt>
                <c:pt idx="1">
                  <c:v>4.5023688400000008</c:v>
                </c:pt>
                <c:pt idx="2">
                  <c:v>4.2503607900000002</c:v>
                </c:pt>
                <c:pt idx="3">
                  <c:v>4.5548541</c:v>
                </c:pt>
                <c:pt idx="4">
                  <c:v>4.1212151500000003</c:v>
                </c:pt>
                <c:pt idx="5">
                  <c:v>3.4428373200000006</c:v>
                </c:pt>
                <c:pt idx="6">
                  <c:v>2.9745969400000005</c:v>
                </c:pt>
                <c:pt idx="7">
                  <c:v>2.9732558500000001</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DSR!$C$5:$N$5</c:f>
              <c:numCache>
                <c:formatCode>0.00</c:formatCode>
                <c:ptCount val="12"/>
                <c:pt idx="0">
                  <c:v>0.83989016999999966</c:v>
                </c:pt>
                <c:pt idx="1">
                  <c:v>0.92044844999999997</c:v>
                </c:pt>
                <c:pt idx="2">
                  <c:v>0.54649421899999984</c:v>
                </c:pt>
                <c:pt idx="3">
                  <c:v>0.63439844999999973</c:v>
                </c:pt>
                <c:pt idx="4">
                  <c:v>0.77291741999999952</c:v>
                </c:pt>
                <c:pt idx="5">
                  <c:v>1.2587527000000001</c:v>
                </c:pt>
                <c:pt idx="6">
                  <c:v>1.3488670379999992</c:v>
                </c:pt>
                <c:pt idx="7">
                  <c:v>0.7960870299999997</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8"/>
            <c:extLs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DSR!$J$9:$J$12</c:f>
              <c:numCache>
                <c:formatCode>0.00</c:formatCode>
                <c:ptCount val="4"/>
                <c:pt idx="0">
                  <c:v>8.827921087246505</c:v>
                </c:pt>
                <c:pt idx="1">
                  <c:v>35.908331663027084</c:v>
                </c:pt>
                <c:pt idx="2">
                  <c:v>0.76618621917075358</c:v>
                </c:pt>
                <c:pt idx="3">
                  <c:v>0.12044313934426223</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SO2SO!$C$3:$N$3</c:f>
              <c:numCache>
                <c:formatCode>0.00</c:formatCode>
                <c:ptCount val="12"/>
                <c:pt idx="0">
                  <c:v>0</c:v>
                </c:pt>
                <c:pt idx="1">
                  <c:v>-4.7742323000000003E-2</c:v>
                </c:pt>
                <c:pt idx="2">
                  <c:v>-6.2446244000000005E-2</c:v>
                </c:pt>
                <c:pt idx="3">
                  <c:v>-5.9283338000000005E-2</c:v>
                </c:pt>
                <c:pt idx="4">
                  <c:v>-3.1695551999999995E-2</c:v>
                </c:pt>
                <c:pt idx="5">
                  <c:v>8.4057459000000001E-2</c:v>
                </c:pt>
                <c:pt idx="6">
                  <c:v>0.59301750799999997</c:v>
                </c:pt>
                <c:pt idx="7">
                  <c:v>0.31120034799999996</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SO2SO!$C$4:$N$4</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SO2SO!$C$5:$N$5</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SO2SO!$C$6:$N$6</c:f>
              <c:numCache>
                <c:formatCode>0.00</c:formatCode>
                <c:ptCount val="12"/>
                <c:pt idx="0">
                  <c:v>0</c:v>
                </c:pt>
                <c:pt idx="1">
                  <c:v>0</c:v>
                </c:pt>
                <c:pt idx="2">
                  <c:v>8.8663725995000002E-4</c:v>
                </c:pt>
                <c:pt idx="3">
                  <c:v>4.4665580622500001E-3</c:v>
                </c:pt>
                <c:pt idx="4">
                  <c:v>0</c:v>
                </c:pt>
                <c:pt idx="5">
                  <c:v>2.8450799999999998E-3</c:v>
                </c:pt>
                <c:pt idx="6">
                  <c:v>0</c:v>
                </c:pt>
                <c:pt idx="7">
                  <c:v>0</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SO2SO!$C$7:$N$7</c:f>
              <c:numCache>
                <c:formatCode>0.00</c:formatCode>
                <c:ptCount val="12"/>
                <c:pt idx="0">
                  <c:v>0</c:v>
                </c:pt>
                <c:pt idx="1">
                  <c:v>0</c:v>
                </c:pt>
                <c:pt idx="2">
                  <c:v>0</c:v>
                </c:pt>
                <c:pt idx="3">
                  <c:v>0</c:v>
                </c:pt>
                <c:pt idx="4">
                  <c:v>0</c:v>
                </c:pt>
                <c:pt idx="5">
                  <c:v>1.5730533843700001E-3</c:v>
                </c:pt>
                <c:pt idx="6">
                  <c:v>3.8075162217030001E-2</c:v>
                </c:pt>
                <c:pt idx="7">
                  <c:v>0</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SO2SO!$C$8:$N$8</c:f>
              <c:numCache>
                <c:formatCode>0.00</c:formatCode>
                <c:ptCount val="12"/>
                <c:pt idx="0">
                  <c:v>0</c:v>
                </c:pt>
                <c:pt idx="1">
                  <c:v>-0.10187188744483</c:v>
                </c:pt>
                <c:pt idx="2">
                  <c:v>-0.24659000149506999</c:v>
                </c:pt>
                <c:pt idx="3">
                  <c:v>-7.7968851847920004E-2</c:v>
                </c:pt>
                <c:pt idx="4">
                  <c:v>-0.21245181898009999</c:v>
                </c:pt>
                <c:pt idx="5">
                  <c:v>-1.8733647485829997E-2</c:v>
                </c:pt>
                <c:pt idx="6">
                  <c:v>-6.4135937538640012E-2</c:v>
                </c:pt>
                <c:pt idx="7">
                  <c:v>-0.10472240301543</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Constaints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SO2SO!$C$9:$N$9</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SO2SO!$C$10:$N$10</c:f>
              <c:numCache>
                <c:formatCode>0.00</c:formatCode>
                <c:ptCount val="12"/>
                <c:pt idx="0">
                  <c:v>0.79709770691244231</c:v>
                </c:pt>
                <c:pt idx="1">
                  <c:v>0.71385446570400912</c:v>
                </c:pt>
                <c:pt idx="2">
                  <c:v>0.7192806959206951</c:v>
                </c:pt>
                <c:pt idx="3">
                  <c:v>0.77428213057815798</c:v>
                </c:pt>
                <c:pt idx="4">
                  <c:v>0.80238637261455503</c:v>
                </c:pt>
                <c:pt idx="5">
                  <c:v>0.78076858940644112</c:v>
                </c:pt>
                <c:pt idx="6">
                  <c:v>0.91045667389232121</c:v>
                </c:pt>
                <c:pt idx="7">
                  <c:v>0.76618621917075358</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Imbalance'!$C$3:$N$3</c:f>
              <c:numCache>
                <c:formatCode>0.00</c:formatCode>
                <c:ptCount val="12"/>
                <c:pt idx="0">
                  <c:v>-5.6785957729999996</c:v>
                </c:pt>
                <c:pt idx="1">
                  <c:v>-6.7606795479999997</c:v>
                </c:pt>
                <c:pt idx="2">
                  <c:v>-2.8102212680000007</c:v>
                </c:pt>
                <c:pt idx="3">
                  <c:v>-1.1107513009999979</c:v>
                </c:pt>
                <c:pt idx="4">
                  <c:v>-3.902354275</c:v>
                </c:pt>
                <c:pt idx="5">
                  <c:v>-0.66875925500000044</c:v>
                </c:pt>
                <c:pt idx="6">
                  <c:v>-4.4596334000000071E-2</c:v>
                </c:pt>
                <c:pt idx="7">
                  <c:v>2.4801977669999986</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Imbalance'!$C$7:$N$7</c:f>
              <c:numCache>
                <c:formatCode>_-* #,##0_-;\-* #,##0_-;_-* "-"??_-;_-@_-</c:formatCode>
                <c:ptCount val="12"/>
                <c:pt idx="0">
                  <c:v>-234870.38700000002</c:v>
                </c:pt>
                <c:pt idx="1">
                  <c:v>-215243.538</c:v>
                </c:pt>
                <c:pt idx="2">
                  <c:v>-117411.79599999999</c:v>
                </c:pt>
                <c:pt idx="3">
                  <c:v>-96007.772999999986</c:v>
                </c:pt>
                <c:pt idx="4">
                  <c:v>-150869.867</c:v>
                </c:pt>
                <c:pt idx="5">
                  <c:v>-105024.45900000002</c:v>
                </c:pt>
                <c:pt idx="6">
                  <c:v>-99560.491999999998</c:v>
                </c:pt>
                <c:pt idx="7">
                  <c:v>-65426.647000000004</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Reserve'!$C$3:$N$3</c:f>
              <c:numCache>
                <c:formatCode>0.00</c:formatCode>
                <c:ptCount val="12"/>
                <c:pt idx="0">
                  <c:v>2.5110751954302208</c:v>
                </c:pt>
                <c:pt idx="1">
                  <c:v>2.1326446359756903</c:v>
                </c:pt>
                <c:pt idx="2">
                  <c:v>0.85968272959821979</c:v>
                </c:pt>
                <c:pt idx="3">
                  <c:v>1.9938907190746193</c:v>
                </c:pt>
                <c:pt idx="4">
                  <c:v>2.2881628494908601</c:v>
                </c:pt>
                <c:pt idx="5">
                  <c:v>1.5721165133293049</c:v>
                </c:pt>
                <c:pt idx="6">
                  <c:v>4.0411895104279498</c:v>
                </c:pt>
                <c:pt idx="7">
                  <c:v>5.0330625538608595</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Reserve'!$C$4:$N$4</c:f>
              <c:numCache>
                <c:formatCode>0.00</c:formatCode>
                <c:ptCount val="12"/>
                <c:pt idx="0">
                  <c:v>1.4761581215007502</c:v>
                </c:pt>
                <c:pt idx="1">
                  <c:v>1.84803044652272</c:v>
                </c:pt>
                <c:pt idx="2">
                  <c:v>2.0561229926770359</c:v>
                </c:pt>
                <c:pt idx="3">
                  <c:v>2.3937013053995506</c:v>
                </c:pt>
                <c:pt idx="4">
                  <c:v>1.4575445131009142</c:v>
                </c:pt>
                <c:pt idx="5">
                  <c:v>3.7310968620047884</c:v>
                </c:pt>
                <c:pt idx="6">
                  <c:v>3.397515216481414</c:v>
                </c:pt>
                <c:pt idx="7">
                  <c:v>1.9678250453995096</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Reserve'!$C$5:$N$5</c:f>
              <c:numCache>
                <c:formatCode>0.00</c:formatCode>
                <c:ptCount val="12"/>
                <c:pt idx="0">
                  <c:v>2.8048764967750002E-2</c:v>
                </c:pt>
                <c:pt idx="1">
                  <c:v>0.18543540725012</c:v>
                </c:pt>
                <c:pt idx="2">
                  <c:v>3.6704884468090004E-2</c:v>
                </c:pt>
                <c:pt idx="3">
                  <c:v>0.14373863967120878</c:v>
                </c:pt>
                <c:pt idx="4">
                  <c:v>0.44985274183087998</c:v>
                </c:pt>
                <c:pt idx="5">
                  <c:v>-7.4081040849860003E-2</c:v>
                </c:pt>
                <c:pt idx="6">
                  <c:v>0.29709592357303005</c:v>
                </c:pt>
                <c:pt idx="7">
                  <c:v>1.1946140832812902</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Reserve'!$C$6:$N$6</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Reserve'!$C$7:$N$7</c:f>
              <c:numCache>
                <c:formatCode>0.00</c:formatCode>
                <c:ptCount val="12"/>
                <c:pt idx="0">
                  <c:v>4.1523274999999998E-2</c:v>
                </c:pt>
                <c:pt idx="1">
                  <c:v>0.21819903300000001</c:v>
                </c:pt>
                <c:pt idx="2">
                  <c:v>0.30882812837022006</c:v>
                </c:pt>
                <c:pt idx="3">
                  <c:v>0.11598598406272999</c:v>
                </c:pt>
                <c:pt idx="4">
                  <c:v>0.28531057101899004</c:v>
                </c:pt>
                <c:pt idx="5">
                  <c:v>0.16899638770796996</c:v>
                </c:pt>
                <c:pt idx="6">
                  <c:v>0.28603238082303001</c:v>
                </c:pt>
                <c:pt idx="7">
                  <c:v>0.34497831467312001</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Reserve'!$C$8:$N$8</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Reserve'!$C$9:$N$9</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Reserve'!$C$13:$N$13</c:f>
              <c:numCache>
                <c:formatCode>_-* #,##0_-;\-* #,##0_-;_-* "-"??_-;_-@_-</c:formatCode>
                <c:ptCount val="12"/>
                <c:pt idx="0">
                  <c:v>108968.12600000002</c:v>
                </c:pt>
                <c:pt idx="1">
                  <c:v>86765.994999999995</c:v>
                </c:pt>
                <c:pt idx="2">
                  <c:v>49167.504999999997</c:v>
                </c:pt>
                <c:pt idx="3">
                  <c:v>92971.869999999981</c:v>
                </c:pt>
                <c:pt idx="4">
                  <c:v>72419.187000000005</c:v>
                </c:pt>
                <c:pt idx="5">
                  <c:v>67011.687000000005</c:v>
                </c:pt>
                <c:pt idx="6">
                  <c:v>153871.56000000003</c:v>
                </c:pt>
                <c:pt idx="7">
                  <c:v>168277.989</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Reserve'!$C$14:$N$14</c:f>
              <c:numCache>
                <c:formatCode>_-* #,##0_-;\-* #,##0_-;_-* "-"??_-;_-@_-</c:formatCode>
                <c:ptCount val="12"/>
                <c:pt idx="0">
                  <c:v>191477.04399999997</c:v>
                </c:pt>
                <c:pt idx="1">
                  <c:v>230519.79599999994</c:v>
                </c:pt>
                <c:pt idx="2">
                  <c:v>359282.16599999997</c:v>
                </c:pt>
                <c:pt idx="3">
                  <c:v>373393.36600000004</c:v>
                </c:pt>
                <c:pt idx="4">
                  <c:v>313812.04200000002</c:v>
                </c:pt>
                <c:pt idx="5">
                  <c:v>670268.27600000007</c:v>
                </c:pt>
                <c:pt idx="6">
                  <c:v>553962.88399999996</c:v>
                </c:pt>
                <c:pt idx="7">
                  <c:v>295754.00299999991</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Reserve'!$C$15:$N$15</c:f>
              <c:numCache>
                <c:formatCode>_-* #,##0_-;\-* #,##0_-;_-* "-"??_-;_-@_-</c:formatCode>
                <c:ptCount val="12"/>
                <c:pt idx="0">
                  <c:v>343</c:v>
                </c:pt>
                <c:pt idx="1">
                  <c:v>700</c:v>
                </c:pt>
                <c:pt idx="2">
                  <c:v>2719.5</c:v>
                </c:pt>
                <c:pt idx="3">
                  <c:v>1813</c:v>
                </c:pt>
                <c:pt idx="4">
                  <c:v>5963</c:v>
                </c:pt>
                <c:pt idx="5">
                  <c:v>4812</c:v>
                </c:pt>
                <c:pt idx="6">
                  <c:v>28538.5</c:v>
                </c:pt>
                <c:pt idx="7">
                  <c:v>37815.5</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Reserve'!$C$17:$N$17</c:f>
              <c:numCache>
                <c:formatCode>_-* #,##0_-;\-* #,##0_-;_-* "-"??_-;_-@_-</c:formatCode>
                <c:ptCount val="12"/>
                <c:pt idx="0">
                  <c:v>1263</c:v>
                </c:pt>
                <c:pt idx="1">
                  <c:v>0</c:v>
                </c:pt>
                <c:pt idx="2">
                  <c:v>13092.5</c:v>
                </c:pt>
                <c:pt idx="3">
                  <c:v>5609</c:v>
                </c:pt>
                <c:pt idx="4">
                  <c:v>13791</c:v>
                </c:pt>
                <c:pt idx="5">
                  <c:v>8258</c:v>
                </c:pt>
                <c:pt idx="6">
                  <c:v>28967.5</c:v>
                </c:pt>
                <c:pt idx="7">
                  <c:v>17078.5</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Reserve'!$C$18:$N$18</c:f>
              <c:numCache>
                <c:formatCode>_-* #,##0_-;\-* #,##0_-;_-* "-"??_-;_-@_-</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Reserve'!$C$19:$N$19</c:f>
              <c:numCache>
                <c:formatCode>_-* #,##0_-;\-* #,##0_-;_-* "-"??_-;_-@_-</c:formatCode>
                <c:ptCount val="12"/>
                <c:pt idx="0">
                  <c:v>0</c:v>
                </c:pt>
                <c:pt idx="1">
                  <c:v>0</c:v>
                </c:pt>
                <c:pt idx="2">
                  <c:v>293.54500000000002</c:v>
                </c:pt>
                <c:pt idx="3">
                  <c:v>185.96</c:v>
                </c:pt>
                <c:pt idx="4">
                  <c:v>0</c:v>
                </c:pt>
                <c:pt idx="5">
                  <c:v>489.30599999999998</c:v>
                </c:pt>
                <c:pt idx="6">
                  <c:v>142.86500000000001</c:v>
                </c:pt>
                <c:pt idx="7">
                  <c:v>255.38900000000001</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STOR!$C$3:$N$3</c:f>
              <c:numCache>
                <c:formatCode>0.00</c:formatCode>
                <c:ptCount val="12"/>
                <c:pt idx="0">
                  <c:v>0.32286934174843002</c:v>
                </c:pt>
                <c:pt idx="1">
                  <c:v>0.27555184856987003</c:v>
                </c:pt>
                <c:pt idx="2">
                  <c:v>0.17545484330953004</c:v>
                </c:pt>
                <c:pt idx="3">
                  <c:v>0.26642165132641005</c:v>
                </c:pt>
                <c:pt idx="4">
                  <c:v>0.18996912363475002</c:v>
                </c:pt>
                <c:pt idx="5">
                  <c:v>0.32477126648027999</c:v>
                </c:pt>
                <c:pt idx="6">
                  <c:v>0.28545123955603996</c:v>
                </c:pt>
                <c:pt idx="7">
                  <c:v>0.17836482015712996</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STOR!$C$4:$N$4</c:f>
              <c:numCache>
                <c:formatCode>0.00</c:formatCode>
                <c:ptCount val="12"/>
                <c:pt idx="0">
                  <c:v>1.9084862600000003</c:v>
                </c:pt>
                <c:pt idx="1">
                  <c:v>2.2609240200000009</c:v>
                </c:pt>
                <c:pt idx="2">
                  <c:v>2.2233690600000013</c:v>
                </c:pt>
                <c:pt idx="3">
                  <c:v>2.5465880899999993</c:v>
                </c:pt>
                <c:pt idx="4">
                  <c:v>2.50010902</c:v>
                </c:pt>
                <c:pt idx="5">
                  <c:v>2.0030439099999997</c:v>
                </c:pt>
                <c:pt idx="6">
                  <c:v>2.1044759400000004</c:v>
                </c:pt>
                <c:pt idx="7">
                  <c:v>2.6297687899999991</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STOR!$C$5:$N$5</c:f>
              <c:numCache>
                <c:formatCode>0.00</c:formatCode>
                <c:ptCount val="12"/>
                <c:pt idx="0">
                  <c:v>2.0170296699999999</c:v>
                </c:pt>
                <c:pt idx="1">
                  <c:v>2.5433886900000005</c:v>
                </c:pt>
                <c:pt idx="2">
                  <c:v>2.5732744100000007</c:v>
                </c:pt>
                <c:pt idx="3">
                  <c:v>2.6072192699999994</c:v>
                </c:pt>
                <c:pt idx="4">
                  <c:v>2.5730426700000004</c:v>
                </c:pt>
                <c:pt idx="5">
                  <c:v>2.3335900300000008</c:v>
                </c:pt>
                <c:pt idx="6">
                  <c:v>2.2520161000000005</c:v>
                </c:pt>
                <c:pt idx="7">
                  <c:v>2.4167589400000002</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1.8476515200000001</c:v>
                </c:pt>
                <c:pt idx="1">
                  <c:v>1.9589801500000001</c:v>
                </c:pt>
                <c:pt idx="2">
                  <c:v>1.67708638</c:v>
                </c:pt>
                <c:pt idx="3">
                  <c:v>1.9476348300000002</c:v>
                </c:pt>
                <c:pt idx="4">
                  <c:v>1.5481724799999999</c:v>
                </c:pt>
                <c:pt idx="5">
                  <c:v>1.1092472899999999</c:v>
                </c:pt>
                <c:pt idx="6">
                  <c:v>0.72258084</c:v>
                </c:pt>
                <c:pt idx="7">
                  <c:v>0.55649691000000001</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STOR!$C$7:$N$7</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STOR!$C$14:$N$14</c:f>
              <c:numCache>
                <c:formatCode>#,##0</c:formatCode>
                <c:ptCount val="12"/>
                <c:pt idx="0">
                  <c:v>48983.042000000001</c:v>
                </c:pt>
                <c:pt idx="1">
                  <c:v>52527.169000000002</c:v>
                </c:pt>
                <c:pt idx="2">
                  <c:v>47632.440999999999</c:v>
                </c:pt>
                <c:pt idx="3">
                  <c:v>58800.014000000003</c:v>
                </c:pt>
                <c:pt idx="4" formatCode="_-* #,##0_-;\-* #,##0_-;_-* &quot;-&quot;??_-;_-@_-">
                  <c:v>46902.69</c:v>
                </c:pt>
                <c:pt idx="5" formatCode="_-* #,##0_-;\-* #,##0_-;_-* &quot;-&quot;??_-;_-@_-">
                  <c:v>33517.139000000003</c:v>
                </c:pt>
                <c:pt idx="6" formatCode="_-* #,##0_-;\-* #,##0_-;_-* &quot;-&quot;??_-;_-@_-">
                  <c:v>21720.93</c:v>
                </c:pt>
                <c:pt idx="7" formatCode="_-* #,##0_-;\-* #,##0_-;_-* &quot;-&quot;??_-;_-@_-">
                  <c:v>19545.09</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4468.8760000000002</c:v>
                </c:pt>
                <c:pt idx="1">
                  <c:v>4942.2079999999996</c:v>
                </c:pt>
                <c:pt idx="2">
                  <c:v>3480.5</c:v>
                </c:pt>
                <c:pt idx="3">
                  <c:v>4972.2510000000002</c:v>
                </c:pt>
                <c:pt idx="4" formatCode="_-* #,##0_-;\-* #,##0_-;_-* &quot;-&quot;??_-;_-@_-">
                  <c:v>8369.0820000000003</c:v>
                </c:pt>
                <c:pt idx="5" formatCode="_-* #,##0_-;\-* #,##0_-;_-* &quot;-&quot;??_-;_-@_-">
                  <c:v>8642.9419999999991</c:v>
                </c:pt>
                <c:pt idx="6" formatCode="_-* #,##0_-;\-* #,##0_-;_-* &quot;-&quot;??_-;_-@_-">
                  <c:v>5893.7420000000002</c:v>
                </c:pt>
                <c:pt idx="7" formatCode="_-* #,##0_-;\-* #,##0_-;_-* &quot;-&quot;??_-;_-@_-">
                  <c:v>1997.2919999999999</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Constraints!$C$3:$N$3</c:f>
              <c:numCache>
                <c:formatCode>0.00</c:formatCode>
                <c:ptCount val="12"/>
                <c:pt idx="0">
                  <c:v>0.11204639999999991</c:v>
                </c:pt>
                <c:pt idx="1">
                  <c:v>0.1157812799999999</c:v>
                </c:pt>
                <c:pt idx="2">
                  <c:v>0.11204639999999991</c:v>
                </c:pt>
                <c:pt idx="3">
                  <c:v>0.1157812799999999</c:v>
                </c:pt>
                <c:pt idx="4">
                  <c:v>0.1157812799999999</c:v>
                </c:pt>
                <c:pt idx="5">
                  <c:v>0.11204639999999991</c:v>
                </c:pt>
                <c:pt idx="6">
                  <c:v>0.1157812799999999</c:v>
                </c:pt>
                <c:pt idx="7">
                  <c:v>0.11204639999999991</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Constraints!$C$4:$N$4</c:f>
              <c:numCache>
                <c:formatCode>0.00</c:formatCode>
                <c:ptCount val="12"/>
                <c:pt idx="0">
                  <c:v>1.6120484639999991E-2</c:v>
                </c:pt>
                <c:pt idx="1">
                  <c:v>1.6657834127999992E-2</c:v>
                </c:pt>
                <c:pt idx="2">
                  <c:v>1.6120484639999991E-2</c:v>
                </c:pt>
                <c:pt idx="3">
                  <c:v>1.6657834127999992E-2</c:v>
                </c:pt>
                <c:pt idx="4">
                  <c:v>1.6657834127999992E-2</c:v>
                </c:pt>
                <c:pt idx="5">
                  <c:v>1.6120484639999991E-2</c:v>
                </c:pt>
                <c:pt idx="6">
                  <c:v>1.6657834127999992E-2</c:v>
                </c:pt>
                <c:pt idx="7">
                  <c:v>1.6120484639999991E-2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Constraints!$C$5:$N$5</c:f>
              <c:numCache>
                <c:formatCode>0.00</c:formatCode>
                <c:ptCount val="12"/>
                <c:pt idx="0">
                  <c:v>1.638527E-2</c:v>
                </c:pt>
                <c:pt idx="1">
                  <c:v>0.27202451</c:v>
                </c:pt>
                <c:pt idx="2">
                  <c:v>3.37651916</c:v>
                </c:pt>
                <c:pt idx="3">
                  <c:v>6.0774469600000006E-2</c:v>
                </c:pt>
                <c:pt idx="4">
                  <c:v>0.14374888999999999</c:v>
                </c:pt>
                <c:pt idx="5">
                  <c:v>0.19997749000000001</c:v>
                </c:pt>
                <c:pt idx="6">
                  <c:v>0.13619388999999998</c:v>
                </c:pt>
                <c:pt idx="7">
                  <c:v>5.2510000000000005E-3</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Constraints!$C$6:$N$6</c:f>
              <c:numCache>
                <c:formatCode>0.00</c:formatCode>
                <c:ptCount val="12"/>
                <c:pt idx="0">
                  <c:v>0</c:v>
                </c:pt>
                <c:pt idx="1">
                  <c:v>0</c:v>
                </c:pt>
                <c:pt idx="2">
                  <c:v>0</c:v>
                </c:pt>
                <c:pt idx="3">
                  <c:v>0.64882500000033183</c:v>
                </c:pt>
                <c:pt idx="4">
                  <c:v>0</c:v>
                </c:pt>
                <c:pt idx="5">
                  <c:v>1.0024999999999999E-2</c:v>
                </c:pt>
                <c:pt idx="6">
                  <c:v>0</c:v>
                </c:pt>
                <c:pt idx="7">
                  <c:v>0</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Constraints!$C$7:$N$7</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Constraints!$C$8:$N$8</c:f>
              <c:numCache>
                <c:formatCode>0.00</c:formatCode>
                <c:ptCount val="12"/>
                <c:pt idx="0">
                  <c:v>2.59546163</c:v>
                </c:pt>
                <c:pt idx="1">
                  <c:v>0.52962467000000002</c:v>
                </c:pt>
                <c:pt idx="2">
                  <c:v>0.26568619049932479</c:v>
                </c:pt>
                <c:pt idx="3">
                  <c:v>0</c:v>
                </c:pt>
                <c:pt idx="4">
                  <c:v>0.11505566</c:v>
                </c:pt>
                <c:pt idx="5">
                  <c:v>1.2462423194999999</c:v>
                </c:pt>
                <c:pt idx="6">
                  <c:v>12.963464959999994</c:v>
                </c:pt>
                <c:pt idx="7">
                  <c:v>13.156848579999997</c:v>
                </c:pt>
              </c:numCache>
            </c:numRef>
          </c:val>
          <c:extLs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categories'!$C$3:$N$3</c:f>
              <c:numCache>
                <c:formatCode>0.00</c:formatCode>
                <c:ptCount val="12"/>
                <c:pt idx="0">
                  <c:v>-5.6785957729999996</c:v>
                </c:pt>
                <c:pt idx="1">
                  <c:v>-6.7606795479999997</c:v>
                </c:pt>
                <c:pt idx="2">
                  <c:v>-2.8102212680000007</c:v>
                </c:pt>
                <c:pt idx="3">
                  <c:v>-1.1107513009999979</c:v>
                </c:pt>
                <c:pt idx="4">
                  <c:v>-3.902354275</c:v>
                </c:pt>
                <c:pt idx="5">
                  <c:v>-0.66875925500000044</c:v>
                </c:pt>
                <c:pt idx="6">
                  <c:v>-4.4596334000000071E-2</c:v>
                </c:pt>
                <c:pt idx="7">
                  <c:v>2.4801977669999986</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categories'!$C$4:$N$4</c:f>
              <c:numCache>
                <c:formatCode>0.00</c:formatCode>
                <c:ptCount val="12"/>
                <c:pt idx="0">
                  <c:v>4.0568053568987184</c:v>
                </c:pt>
                <c:pt idx="1">
                  <c:v>4.3843095227485316</c:v>
                </c:pt>
                <c:pt idx="2">
                  <c:v>3.2613387351135636</c:v>
                </c:pt>
                <c:pt idx="3">
                  <c:v>4.6473166482081094</c:v>
                </c:pt>
                <c:pt idx="4">
                  <c:v>4.4808706754416416</c:v>
                </c:pt>
                <c:pt idx="5">
                  <c:v>5.3981287221922036</c:v>
                </c:pt>
                <c:pt idx="6">
                  <c:v>8.0218330313054267</c:v>
                </c:pt>
                <c:pt idx="7">
                  <c:v>8.5404799972147831</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categories'!$C$5:$N$5</c:f>
              <c:numCache>
                <c:formatCode>0.00</c:formatCode>
                <c:ptCount val="12"/>
                <c:pt idx="0">
                  <c:v>6.0960367917484302</c:v>
                </c:pt>
                <c:pt idx="1">
                  <c:v>7.0388447085698704</c:v>
                </c:pt>
                <c:pt idx="2">
                  <c:v>6.6491846933095307</c:v>
                </c:pt>
                <c:pt idx="3">
                  <c:v>7.367863841326411</c:v>
                </c:pt>
                <c:pt idx="4">
                  <c:v>6.8112932936347512</c:v>
                </c:pt>
                <c:pt idx="5">
                  <c:v>5.770652496480281</c:v>
                </c:pt>
                <c:pt idx="6">
                  <c:v>5.3645241195560391</c:v>
                </c:pt>
                <c:pt idx="7">
                  <c:v>5.781389460157131</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categories'!$C$6:$N$6</c:f>
              <c:numCache>
                <c:formatCode>0.00</c:formatCode>
                <c:ptCount val="12"/>
                <c:pt idx="0">
                  <c:v>25.147117179434968</c:v>
                </c:pt>
                <c:pt idx="1">
                  <c:v>24.81700538011329</c:v>
                </c:pt>
                <c:pt idx="2">
                  <c:v>50.121358049295651</c:v>
                </c:pt>
                <c:pt idx="3">
                  <c:v>39.662724137068579</c:v>
                </c:pt>
                <c:pt idx="4">
                  <c:v>35.337436677764018</c:v>
                </c:pt>
                <c:pt idx="5">
                  <c:v>101.50288070091257</c:v>
                </c:pt>
                <c:pt idx="6">
                  <c:v>103.99179821795312</c:v>
                </c:pt>
                <c:pt idx="7">
                  <c:v>62.653810410090571</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categories'!$C$7:$N$7</c:f>
              <c:numCache>
                <c:formatCode>0.00</c:formatCode>
                <c:ptCount val="12"/>
                <c:pt idx="0">
                  <c:v>0.42003371109222998</c:v>
                </c:pt>
                <c:pt idx="1">
                  <c:v>2.05747189453484</c:v>
                </c:pt>
                <c:pt idx="2">
                  <c:v>0.40776612894857994</c:v>
                </c:pt>
                <c:pt idx="3">
                  <c:v>0.57252884519922997</c:v>
                </c:pt>
                <c:pt idx="4">
                  <c:v>0.39588379449809996</c:v>
                </c:pt>
                <c:pt idx="5">
                  <c:v>0.56368347816138997</c:v>
                </c:pt>
                <c:pt idx="6">
                  <c:v>0.21194266466229006</c:v>
                </c:pt>
                <c:pt idx="7">
                  <c:v>0.36941372710846004</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categories'!$C$8:$N$8</c:f>
              <c:numCache>
                <c:formatCode>0.00</c:formatCode>
                <c:ptCount val="12"/>
                <c:pt idx="0">
                  <c:v>6.4616424454293018</c:v>
                </c:pt>
                <c:pt idx="1">
                  <c:v>6.469285508946129</c:v>
                </c:pt>
                <c:pt idx="2">
                  <c:v>6.0078941458212505</c:v>
                </c:pt>
                <c:pt idx="3">
                  <c:v>7.5555761754611996</c:v>
                </c:pt>
                <c:pt idx="4">
                  <c:v>8.2258662224260313</c:v>
                </c:pt>
                <c:pt idx="5">
                  <c:v>7.63070925443302</c:v>
                </c:pt>
                <c:pt idx="6">
                  <c:v>8.4572272865676688</c:v>
                </c:pt>
                <c:pt idx="7">
                  <c:v>7.0317832880604012</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categories'!$C$9:$N$9</c:f>
              <c:numCache>
                <c:formatCode>0.00</c:formatCode>
                <c:ptCount val="12"/>
                <c:pt idx="0">
                  <c:v>11.014856772242428</c:v>
                </c:pt>
                <c:pt idx="1">
                  <c:v>12.212296822909959</c:v>
                </c:pt>
                <c:pt idx="2">
                  <c:v>11.460436606144015</c:v>
                </c:pt>
                <c:pt idx="3">
                  <c:v>10.538977471562839</c:v>
                </c:pt>
                <c:pt idx="4">
                  <c:v>10.758070480843038</c:v>
                </c:pt>
                <c:pt idx="5">
                  <c:v>11.369417960617518</c:v>
                </c:pt>
                <c:pt idx="6">
                  <c:v>10.511618202536427</c:v>
                </c:pt>
                <c:pt idx="7">
                  <c:v>12.004243116457904</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categories'!$C$10:$N$10</c:f>
              <c:numCache>
                <c:formatCode>0.00</c:formatCode>
                <c:ptCount val="12"/>
                <c:pt idx="0">
                  <c:v>0.78711943000000018</c:v>
                </c:pt>
                <c:pt idx="1">
                  <c:v>0.91970580000000024</c:v>
                </c:pt>
                <c:pt idx="2">
                  <c:v>0.82597976999999989</c:v>
                </c:pt>
                <c:pt idx="3">
                  <c:v>1.1589629499999998</c:v>
                </c:pt>
                <c:pt idx="4">
                  <c:v>1.1452381</c:v>
                </c:pt>
                <c:pt idx="5">
                  <c:v>1.0551749699999997</c:v>
                </c:pt>
                <c:pt idx="6">
                  <c:v>1.3449438199999999</c:v>
                </c:pt>
                <c:pt idx="7">
                  <c:v>0.83572457999999994</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categories'!$C$11:$N$11</c:f>
              <c:numCache>
                <c:formatCode>0.00</c:formatCode>
                <c:ptCount val="12"/>
                <c:pt idx="0">
                  <c:v>6.5154442003902018</c:v>
                </c:pt>
                <c:pt idx="1">
                  <c:v>7.1206280020250006</c:v>
                </c:pt>
                <c:pt idx="2">
                  <c:v>7.406972999999998</c:v>
                </c:pt>
                <c:pt idx="3">
                  <c:v>6.604705759999999</c:v>
                </c:pt>
                <c:pt idx="4">
                  <c:v>6.7524150476666716</c:v>
                </c:pt>
                <c:pt idx="5">
                  <c:v>6.1468331719097309</c:v>
                </c:pt>
                <c:pt idx="6">
                  <c:v>7.0078329100000012</c:v>
                </c:pt>
                <c:pt idx="7">
                  <c:v>6.6915060983870962</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categories'!$C$12:$N$12</c:f>
              <c:numCache>
                <c:formatCode>0.00</c:formatCode>
                <c:ptCount val="12"/>
                <c:pt idx="0">
                  <c:v>3.656939288901651</c:v>
                </c:pt>
                <c:pt idx="1">
                  <c:v>3.6955869048641357</c:v>
                </c:pt>
                <c:pt idx="2">
                  <c:v>4.5297972349643105</c:v>
                </c:pt>
                <c:pt idx="3">
                  <c:v>3.3394987971568697</c:v>
                </c:pt>
                <c:pt idx="4">
                  <c:v>4.0105507897826582</c:v>
                </c:pt>
                <c:pt idx="5">
                  <c:v>4.6531123694123435</c:v>
                </c:pt>
                <c:pt idx="6">
                  <c:v>5.0996568956750075</c:v>
                </c:pt>
                <c:pt idx="7">
                  <c:v>3.4539718400000008</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categories'!$C$13:$N$13</c:f>
              <c:numCache>
                <c:formatCode>0.00</c:formatCode>
                <c:ptCount val="12"/>
                <c:pt idx="0">
                  <c:v>1.5265006481485237</c:v>
                </c:pt>
                <c:pt idx="1">
                  <c:v>1.1765348647660661</c:v>
                </c:pt>
                <c:pt idx="2">
                  <c:v>1.3057359329972582</c:v>
                </c:pt>
                <c:pt idx="3">
                  <c:v>1.3372535099791565</c:v>
                </c:pt>
                <c:pt idx="4">
                  <c:v>2.1573591883161751</c:v>
                </c:pt>
                <c:pt idx="5">
                  <c:v>1.5185657274529425</c:v>
                </c:pt>
                <c:pt idx="6">
                  <c:v>0.58323514626439732</c:v>
                </c:pt>
                <c:pt idx="7">
                  <c:v>1.2056778193124029</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Constraints!$J$12:$J$19</c:f>
              <c:numCache>
                <c:formatCode>0.00</c:formatCode>
                <c:ptCount val="8"/>
                <c:pt idx="0">
                  <c:v>28.488639197803106</c:v>
                </c:pt>
                <c:pt idx="1">
                  <c:v>7.0373685052926831</c:v>
                </c:pt>
                <c:pt idx="2">
                  <c:v>0.72010898818313507</c:v>
                </c:pt>
                <c:pt idx="3">
                  <c:v>0.70597194760201831</c:v>
                </c:pt>
                <c:pt idx="4">
                  <c:v>1.8368701193293804</c:v>
                </c:pt>
                <c:pt idx="5">
                  <c:v>10.57458533924018</c:v>
                </c:pt>
                <c:pt idx="6">
                  <c:v>0</c:v>
                </c:pt>
                <c:pt idx="7" formatCode="0.000">
                  <c:v>13.290266464640002</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0</c:formatCode>
                <c:ptCount val="12"/>
                <c:pt idx="0">
                  <c:v>223524.63400000002</c:v>
                </c:pt>
                <c:pt idx="1">
                  <c:v>169041.23699999991</c:v>
                </c:pt>
                <c:pt idx="2">
                  <c:v>490529.90000000031</c:v>
                </c:pt>
                <c:pt idx="3">
                  <c:v>240083.21600000001</c:v>
                </c:pt>
                <c:pt idx="4">
                  <c:v>188414.66199999995</c:v>
                </c:pt>
                <c:pt idx="5">
                  <c:v>697941.33899999992</c:v>
                </c:pt>
                <c:pt idx="6">
                  <c:v>606952.94700000121</c:v>
                </c:pt>
                <c:pt idx="7">
                  <c:v>321460.43799999997</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0</c:formatCode>
                <c:ptCount val="12"/>
                <c:pt idx="0">
                  <c:v>2867</c:v>
                </c:pt>
                <c:pt idx="1">
                  <c:v>6502.5</c:v>
                </c:pt>
                <c:pt idx="2">
                  <c:v>39289.4</c:v>
                </c:pt>
                <c:pt idx="3">
                  <c:v>67527</c:v>
                </c:pt>
                <c:pt idx="4">
                  <c:v>14720.2</c:v>
                </c:pt>
                <c:pt idx="5">
                  <c:v>28117.599999999999</c:v>
                </c:pt>
                <c:pt idx="6">
                  <c:v>77645</c:v>
                </c:pt>
                <c:pt idx="7">
                  <c:v>136496.9</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Constraints!$C$25:$N$25</c:f>
              <c:numCache>
                <c:formatCode>0</c:formatCode>
                <c:ptCount val="12"/>
                <c:pt idx="0">
                  <c:v>28569.236000000001</c:v>
                </c:pt>
                <c:pt idx="1">
                  <c:v>38818.62200000001</c:v>
                </c:pt>
                <c:pt idx="2">
                  <c:v>32251.667999999998</c:v>
                </c:pt>
                <c:pt idx="3">
                  <c:v>9742.6910000000007</c:v>
                </c:pt>
                <c:pt idx="4">
                  <c:v>30701.910999999996</c:v>
                </c:pt>
                <c:pt idx="5">
                  <c:v>93318.000000000029</c:v>
                </c:pt>
                <c:pt idx="6">
                  <c:v>104846.99200000006</c:v>
                </c:pt>
                <c:pt idx="7">
                  <c:v>76759.901000000013</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Constraints!$C$26:$N$26</c:f>
              <c:numCache>
                <c:formatCode>0</c:formatCode>
                <c:ptCount val="12"/>
                <c:pt idx="0">
                  <c:v>20584</c:v>
                </c:pt>
                <c:pt idx="1">
                  <c:v>70647.5</c:v>
                </c:pt>
                <c:pt idx="2">
                  <c:v>108480</c:v>
                </c:pt>
                <c:pt idx="3">
                  <c:v>100644.5</c:v>
                </c:pt>
                <c:pt idx="4">
                  <c:v>98325</c:v>
                </c:pt>
                <c:pt idx="5">
                  <c:v>144325.5</c:v>
                </c:pt>
                <c:pt idx="6">
                  <c:v>111349</c:v>
                </c:pt>
                <c:pt idx="7">
                  <c:v>94125</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Constraints!$C$27:$N$27</c:f>
              <c:numCache>
                <c:formatCode>0</c:formatCode>
                <c:ptCount val="12"/>
                <c:pt idx="0">
                  <c:v>31162.47</c:v>
                </c:pt>
                <c:pt idx="1">
                  <c:v>29151.453999999994</c:v>
                </c:pt>
                <c:pt idx="2">
                  <c:v>14146.085000000003</c:v>
                </c:pt>
                <c:pt idx="3">
                  <c:v>40904.041999999994</c:v>
                </c:pt>
                <c:pt idx="4">
                  <c:v>22166.055</c:v>
                </c:pt>
                <c:pt idx="5">
                  <c:v>61303.894000000015</c:v>
                </c:pt>
                <c:pt idx="6">
                  <c:v>79615.596000000005</c:v>
                </c:pt>
                <c:pt idx="7">
                  <c:v>52451.069999999978</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Constraints!$C$28:$N$28</c:f>
              <c:numCache>
                <c:formatCode>0</c:formatCode>
                <c:ptCount val="12"/>
                <c:pt idx="0">
                  <c:v>31162.47</c:v>
                </c:pt>
                <c:pt idx="1">
                  <c:v>29151.453999999994</c:v>
                </c:pt>
                <c:pt idx="2">
                  <c:v>14146.085000000003</c:v>
                </c:pt>
                <c:pt idx="3">
                  <c:v>40904.041999999994</c:v>
                </c:pt>
                <c:pt idx="4">
                  <c:v>22166.055</c:v>
                </c:pt>
                <c:pt idx="5">
                  <c:v>61303.894000000015</c:v>
                </c:pt>
                <c:pt idx="6">
                  <c:v>79615.596000000005</c:v>
                </c:pt>
                <c:pt idx="7">
                  <c:v>52451.069999999978</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28569.236000000001</c:v>
                </c:pt>
                <c:pt idx="1">
                  <c:v>38818.62200000001</c:v>
                </c:pt>
                <c:pt idx="2">
                  <c:v>32251.667999999998</c:v>
                </c:pt>
                <c:pt idx="3">
                  <c:v>9742.6910000000007</c:v>
                </c:pt>
                <c:pt idx="4">
                  <c:v>30701.910999999996</c:v>
                </c:pt>
                <c:pt idx="5">
                  <c:v>93318.000000000029</c:v>
                </c:pt>
                <c:pt idx="6">
                  <c:v>104846.99200000006</c:v>
                </c:pt>
                <c:pt idx="7">
                  <c:v>76759.901000000013</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20584</c:v>
                </c:pt>
                <c:pt idx="1">
                  <c:v>70647.5</c:v>
                </c:pt>
                <c:pt idx="2">
                  <c:v>108480</c:v>
                </c:pt>
                <c:pt idx="3">
                  <c:v>100644.5</c:v>
                </c:pt>
                <c:pt idx="4">
                  <c:v>98325</c:v>
                </c:pt>
                <c:pt idx="5">
                  <c:v>144325.5</c:v>
                </c:pt>
                <c:pt idx="6">
                  <c:v>111349</c:v>
                </c:pt>
                <c:pt idx="7">
                  <c:v>94125</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Constraints!$C$14:$N$14</c:f>
              <c:numCache>
                <c:formatCode>0.00</c:formatCode>
                <c:ptCount val="12"/>
                <c:pt idx="0">
                  <c:v>0.31470858568920773</c:v>
                </c:pt>
                <c:pt idx="1">
                  <c:v>0.60466419649893155</c:v>
                </c:pt>
                <c:pt idx="2">
                  <c:v>0.32690441395582559</c:v>
                </c:pt>
                <c:pt idx="3">
                  <c:v>0.1975358526362315</c:v>
                </c:pt>
                <c:pt idx="4">
                  <c:v>0.45879228378367343</c:v>
                </c:pt>
                <c:pt idx="5">
                  <c:v>1.280998874368249</c:v>
                </c:pt>
                <c:pt idx="6">
                  <c:v>1.1279415520579283</c:v>
                </c:pt>
                <c:pt idx="7">
                  <c:v>0.72010898818313507</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Constraints!$C$15:$N$15</c:f>
              <c:numCache>
                <c:formatCode>0.00</c:formatCode>
                <c:ptCount val="12"/>
                <c:pt idx="0">
                  <c:v>0.20149104661231965</c:v>
                </c:pt>
                <c:pt idx="1">
                  <c:v>1.2196936538609389</c:v>
                </c:pt>
                <c:pt idx="2">
                  <c:v>2.4399733948214237</c:v>
                </c:pt>
                <c:pt idx="3">
                  <c:v>1.92485955170024</c:v>
                </c:pt>
                <c:pt idx="4">
                  <c:v>1.2316071521242369</c:v>
                </c:pt>
                <c:pt idx="5">
                  <c:v>0.98382695854586721</c:v>
                </c:pt>
                <c:pt idx="6">
                  <c:v>0.47311245503181182</c:v>
                </c:pt>
                <c:pt idx="7">
                  <c:v>0.70597194760201831</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31162.47</c:v>
                </c:pt>
                <c:pt idx="1">
                  <c:v>29151.453999999994</c:v>
                </c:pt>
                <c:pt idx="2">
                  <c:v>14146.085000000003</c:v>
                </c:pt>
                <c:pt idx="3">
                  <c:v>40904.041999999994</c:v>
                </c:pt>
                <c:pt idx="4">
                  <c:v>22166.055</c:v>
                </c:pt>
                <c:pt idx="5">
                  <c:v>61303.894000000015</c:v>
                </c:pt>
                <c:pt idx="6">
                  <c:v>79615.596000000005</c:v>
                </c:pt>
                <c:pt idx="7">
                  <c:v>52451.069999999978</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31162.47</c:v>
                </c:pt>
                <c:pt idx="1">
                  <c:v>29151.453999999994</c:v>
                </c:pt>
                <c:pt idx="2">
                  <c:v>14146.085000000003</c:v>
                </c:pt>
                <c:pt idx="3">
                  <c:v>40904.041999999994</c:v>
                </c:pt>
                <c:pt idx="4">
                  <c:v>22166.055</c:v>
                </c:pt>
                <c:pt idx="5">
                  <c:v>61303.894000000015</c:v>
                </c:pt>
                <c:pt idx="6">
                  <c:v>79615.596000000005</c:v>
                </c:pt>
                <c:pt idx="7">
                  <c:v>52451.069999999978</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Constraints!$C$16:$N$16</c:f>
              <c:numCache>
                <c:formatCode>0.00</c:formatCode>
                <c:ptCount val="12"/>
                <c:pt idx="0">
                  <c:v>1.0851920917104938</c:v>
                </c:pt>
                <c:pt idx="1">
                  <c:v>1.3701335011483977</c:v>
                </c:pt>
                <c:pt idx="2">
                  <c:v>0.2358635740710161</c:v>
                </c:pt>
                <c:pt idx="3">
                  <c:v>0.90942012870821709</c:v>
                </c:pt>
                <c:pt idx="4">
                  <c:v>0.92520921461560768</c:v>
                </c:pt>
                <c:pt idx="5">
                  <c:v>1.2516626992186208</c:v>
                </c:pt>
                <c:pt idx="6">
                  <c:v>3.1045127245746698</c:v>
                </c:pt>
                <c:pt idx="7">
                  <c:v>1.8368701193293804</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Constraints!$C$17:$N$17</c:f>
              <c:numCache>
                <c:formatCode>0.00</c:formatCode>
                <c:ptCount val="12"/>
                <c:pt idx="0">
                  <c:v>3.4524590909807986</c:v>
                </c:pt>
                <c:pt idx="1">
                  <c:v>8.471214370071797</c:v>
                </c:pt>
                <c:pt idx="2">
                  <c:v>9.8777136708981423</c:v>
                </c:pt>
                <c:pt idx="3">
                  <c:v>11.214917560211351</c:v>
                </c:pt>
                <c:pt idx="4">
                  <c:v>12.783727387300374</c:v>
                </c:pt>
                <c:pt idx="5">
                  <c:v>15.666000342576085</c:v>
                </c:pt>
                <c:pt idx="6">
                  <c:v>13.268792841285613</c:v>
                </c:pt>
                <c:pt idx="7">
                  <c:v>10.57458533924018</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0</c:formatCode>
                <c:ptCount val="12"/>
                <c:pt idx="0">
                  <c:v>223524.63400000002</c:v>
                </c:pt>
                <c:pt idx="1">
                  <c:v>169041.23699999991</c:v>
                </c:pt>
                <c:pt idx="2">
                  <c:v>490529.90000000031</c:v>
                </c:pt>
                <c:pt idx="3">
                  <c:v>240083.21600000001</c:v>
                </c:pt>
                <c:pt idx="4">
                  <c:v>188414.66199999995</c:v>
                </c:pt>
                <c:pt idx="5">
                  <c:v>697941.33899999992</c:v>
                </c:pt>
                <c:pt idx="6">
                  <c:v>606952.94700000121</c:v>
                </c:pt>
                <c:pt idx="7">
                  <c:v>321460.43799999997</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0</c:formatCode>
                <c:ptCount val="12"/>
                <c:pt idx="0">
                  <c:v>2867</c:v>
                </c:pt>
                <c:pt idx="1">
                  <c:v>6502.5</c:v>
                </c:pt>
                <c:pt idx="2">
                  <c:v>39289.4</c:v>
                </c:pt>
                <c:pt idx="3">
                  <c:v>67527</c:v>
                </c:pt>
                <c:pt idx="4">
                  <c:v>14720.2</c:v>
                </c:pt>
                <c:pt idx="5">
                  <c:v>28117.599999999999</c:v>
                </c:pt>
                <c:pt idx="6">
                  <c:v>77645</c:v>
                </c:pt>
                <c:pt idx="7">
                  <c:v>136496.9</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Constraints!$C$12:$N$12</c:f>
              <c:numCache>
                <c:formatCode>0.00</c:formatCode>
                <c:ptCount val="12"/>
                <c:pt idx="0">
                  <c:v>17.319323160844689</c:v>
                </c:pt>
                <c:pt idx="1">
                  <c:v>11.610683864340389</c:v>
                </c:pt>
                <c:pt idx="2">
                  <c:v>31.110988908931542</c:v>
                </c:pt>
                <c:pt idx="3">
                  <c:v>22.02485966443594</c:v>
                </c:pt>
                <c:pt idx="4">
                  <c:v>18.852824506429982</c:v>
                </c:pt>
                <c:pt idx="5">
                  <c:v>77.827324562371018</c:v>
                </c:pt>
                <c:pt idx="6">
                  <c:v>68.934624386070453</c:v>
                </c:pt>
                <c:pt idx="7">
                  <c:v>28.488639197803106</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Constraints!$C$13:$N$13</c:f>
              <c:numCache>
                <c:formatCode>0.00</c:formatCode>
                <c:ptCount val="12"/>
                <c:pt idx="0">
                  <c:v>0.32481862685915958</c:v>
                </c:pt>
                <c:pt idx="1">
                  <c:v>0.63170125096372565</c:v>
                </c:pt>
                <c:pt idx="2">
                  <c:v>3.4350663334674834</c:v>
                </c:pt>
                <c:pt idx="3">
                  <c:v>2.686199714198708</c:v>
                </c:pt>
                <c:pt idx="4">
                  <c:v>0.90170147966429182</c:v>
                </c:pt>
                <c:pt idx="5">
                  <c:v>3.5886769644330978</c:v>
                </c:pt>
                <c:pt idx="6">
                  <c:v>3.9003136476167803</c:v>
                </c:pt>
                <c:pt idx="7">
                  <c:v>7.0373685052926831</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Reserves'!$C$3:$N$3</c:f>
              <c:numCache>
                <c:formatCode>0.00</c:formatCode>
                <c:ptCount val="12"/>
                <c:pt idx="0">
                  <c:v>0.22926964812080999</c:v>
                </c:pt>
                <c:pt idx="1">
                  <c:v>8.3770135558110012E-2</c:v>
                </c:pt>
                <c:pt idx="2">
                  <c:v>7.4540071759729987E-2</c:v>
                </c:pt>
                <c:pt idx="3">
                  <c:v>1.689183217305E-2</c:v>
                </c:pt>
                <c:pt idx="4">
                  <c:v>0.11933140243591998</c:v>
                </c:pt>
                <c:pt idx="5">
                  <c:v>0.4515632341452599</c:v>
                </c:pt>
                <c:pt idx="6">
                  <c:v>0.19674247003853004</c:v>
                </c:pt>
                <c:pt idx="7">
                  <c:v>0.36146699734268001</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Reserves'!$C$4:$N$4</c:f>
              <c:numCache>
                <c:formatCode>0.00</c:formatCode>
                <c:ptCount val="12"/>
                <c:pt idx="0">
                  <c:v>0.19076406297142001</c:v>
                </c:pt>
                <c:pt idx="1">
                  <c:v>1.9737017589767301</c:v>
                </c:pt>
                <c:pt idx="2">
                  <c:v>0.33233941992889998</c:v>
                </c:pt>
                <c:pt idx="3">
                  <c:v>0.55117045496392991</c:v>
                </c:pt>
                <c:pt idx="4">
                  <c:v>0.27655239206217996</c:v>
                </c:pt>
                <c:pt idx="5">
                  <c:v>0.10927516401613001</c:v>
                </c:pt>
                <c:pt idx="6">
                  <c:v>1.520019462376E-2</c:v>
                </c:pt>
                <c:pt idx="7">
                  <c:v>7.9467297657799998E-3</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Reserves'!$C$5:$N$5</c:f>
              <c:numCache>
                <c:formatCode>0.00</c:formatCode>
                <c:ptCount val="12"/>
                <c:pt idx="0">
                  <c:v>0</c:v>
                </c:pt>
                <c:pt idx="1">
                  <c:v>0</c:v>
                </c:pt>
                <c:pt idx="2">
                  <c:v>8.8663725995000002E-4</c:v>
                </c:pt>
                <c:pt idx="3">
                  <c:v>4.4665580622500001E-3</c:v>
                </c:pt>
                <c:pt idx="4">
                  <c:v>0</c:v>
                </c:pt>
                <c:pt idx="5">
                  <c:v>2.8450799999999998E-3</c:v>
                </c:pt>
                <c:pt idx="6">
                  <c:v>0</c:v>
                </c:pt>
                <c:pt idx="7">
                  <c:v>0</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Reserves'!$C$10:$N$10</c:f>
              <c:numCache>
                <c:formatCode>_-* #,##0_-;\-* #,##0_-;_-* "-"??_-;_-@_-</c:formatCode>
                <c:ptCount val="12"/>
                <c:pt idx="0">
                  <c:v>-7746.0359999999982</c:v>
                </c:pt>
                <c:pt idx="1">
                  <c:v>-2620.02</c:v>
                </c:pt>
                <c:pt idx="2">
                  <c:v>-1634.1059999999998</c:v>
                </c:pt>
                <c:pt idx="3">
                  <c:v>-872.90699999999993</c:v>
                </c:pt>
                <c:pt idx="4">
                  <c:v>-6190.2890000000007</c:v>
                </c:pt>
                <c:pt idx="5">
                  <c:v>-7493.9929999999986</c:v>
                </c:pt>
                <c:pt idx="6">
                  <c:v>-9740.7670000000035</c:v>
                </c:pt>
                <c:pt idx="7">
                  <c:v>-8926.2210000000014</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Reserves'!$C$11:$N$11</c:f>
              <c:numCache>
                <c:formatCode>_-* #,##0_-;\-* #,##0_-;_-* "-"??_-;_-@_-</c:formatCode>
                <c:ptCount val="12"/>
                <c:pt idx="0">
                  <c:v>-11600</c:v>
                </c:pt>
                <c:pt idx="1">
                  <c:v>-61661</c:v>
                </c:pt>
                <c:pt idx="2">
                  <c:v>-12300</c:v>
                </c:pt>
                <c:pt idx="3">
                  <c:v>-26763</c:v>
                </c:pt>
                <c:pt idx="4">
                  <c:v>-26185</c:v>
                </c:pt>
                <c:pt idx="5">
                  <c:v>-7200</c:v>
                </c:pt>
                <c:pt idx="6">
                  <c:v>-9323.5</c:v>
                </c:pt>
                <c:pt idx="7">
                  <c:v>-2600</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Reserves'!$C$12:$N$12</c:f>
              <c:numCache>
                <c:formatCode>_-* #,##0_-;\-* #,##0_-;_-* "-"??_-;_-@_-</c:formatCode>
                <c:ptCount val="12"/>
                <c:pt idx="0">
                  <c:v>0</c:v>
                </c:pt>
                <c:pt idx="1">
                  <c:v>0</c:v>
                </c:pt>
                <c:pt idx="2">
                  <c:v>-232.68299999999999</c:v>
                </c:pt>
                <c:pt idx="3">
                  <c:v>-327.55799999999999</c:v>
                </c:pt>
                <c:pt idx="4">
                  <c:v>0</c:v>
                </c:pt>
                <c:pt idx="5">
                  <c:v>-48.51</c:v>
                </c:pt>
                <c:pt idx="6">
                  <c:v>0</c:v>
                </c:pt>
                <c:pt idx="7">
                  <c:v>0</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Reserve'!$C$17:$N$17</c:f>
              <c:numCache>
                <c:formatCode>#,##0</c:formatCode>
                <c:ptCount val="12"/>
                <c:pt idx="0">
                  <c:v>63000</c:v>
                </c:pt>
                <c:pt idx="1">
                  <c:v>65100</c:v>
                </c:pt>
                <c:pt idx="2">
                  <c:v>46620</c:v>
                </c:pt>
                <c:pt idx="3">
                  <c:v>65100</c:v>
                </c:pt>
                <c:pt idx="4" formatCode="_-* #,##0_-;\-* #,##0_-;_-* &quot;-&quot;??_-;_-@_-">
                  <c:v>65100</c:v>
                </c:pt>
                <c:pt idx="5" formatCode="_-* #,##0_-;\-* #,##0_-;_-* &quot;-&quot;??_-;_-@_-">
                  <c:v>78552</c:v>
                </c:pt>
                <c:pt idx="6" formatCode="_-* #,##0_-;\-* #,##0_-;_-* &quot;-&quot;??_-;_-@_-">
                  <c:v>65100</c:v>
                </c:pt>
                <c:pt idx="7" formatCode="_-* #,##0_-;\-* #,##0_-;_-* &quot;-&quot;??_-;_-@_-">
                  <c:v>0</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Reserve'!$C$18:$N$18</c:f>
              <c:numCache>
                <c:formatCode>#,##0</c:formatCode>
                <c:ptCount val="12"/>
                <c:pt idx="0">
                  <c:v>90720</c:v>
                </c:pt>
                <c:pt idx="1">
                  <c:v>93780</c:v>
                </c:pt>
                <c:pt idx="2">
                  <c:v>91080</c:v>
                </c:pt>
                <c:pt idx="3">
                  <c:v>93960</c:v>
                </c:pt>
                <c:pt idx="4" formatCode="_-* #,##0_-;\-* #,##0_-;_-* &quot;-&quot;??_-;_-@_-">
                  <c:v>93960</c:v>
                </c:pt>
                <c:pt idx="5" formatCode="_-* #,##0_-;\-* #,##0_-;_-* &quot;-&quot;??_-;_-@_-">
                  <c:v>121800</c:v>
                </c:pt>
                <c:pt idx="6" formatCode="_-* #,##0_-;\-* #,##0_-;_-* &quot;-&quot;??_-;_-@_-">
                  <c:v>94140</c:v>
                </c:pt>
                <c:pt idx="7" formatCode="_-* #,##0_-;\-* #,##0_-;_-* &quot;-&quot;??_-;_-@_-">
                  <c:v>142780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Reserve'!$C$19:$N$19</c:f>
              <c:numCache>
                <c:formatCode>#,##0</c:formatCode>
                <c:ptCount val="12"/>
                <c:pt idx="0">
                  <c:v>159712.75</c:v>
                </c:pt>
                <c:pt idx="1">
                  <c:v>159528.13</c:v>
                </c:pt>
                <c:pt idx="2">
                  <c:v>164254.81</c:v>
                </c:pt>
                <c:pt idx="3">
                  <c:v>221511.75</c:v>
                </c:pt>
                <c:pt idx="4" formatCode="_-* #,##0_-;\-* #,##0_-;_-* &quot;-&quot;??_-;_-@_-">
                  <c:v>237260.01</c:v>
                </c:pt>
                <c:pt idx="5" formatCode="_-* #,##0_-;\-* #,##0_-;_-* &quot;-&quot;??_-;_-@_-">
                  <c:v>200063.52</c:v>
                </c:pt>
                <c:pt idx="6" formatCode="_-* #,##0_-;\-* #,##0_-;_-* &quot;-&quot;??_-;_-@_-">
                  <c:v>224153.54</c:v>
                </c:pt>
                <c:pt idx="7" formatCode="_-* #,##0_-;\-* #,##0_-;_-* &quot;-&quot;??_-;_-@_-">
                  <c:v>172819.75</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Reserve'!$C$3:$N$3</c:f>
              <c:numCache>
                <c:formatCode>0.00</c:formatCode>
                <c:ptCount val="12"/>
                <c:pt idx="0">
                  <c:v>1.0773172354292999</c:v>
                </c:pt>
                <c:pt idx="1">
                  <c:v>1.0325338589461301</c:v>
                </c:pt>
                <c:pt idx="2">
                  <c:v>0.86542248682124978</c:v>
                </c:pt>
                <c:pt idx="3">
                  <c:v>0.84214935546120018</c:v>
                </c:pt>
                <c:pt idx="4">
                  <c:v>0.93714556242602998</c:v>
                </c:pt>
                <c:pt idx="5">
                  <c:v>0.98862691443302009</c:v>
                </c:pt>
                <c:pt idx="6">
                  <c:v>0.95882279856767016</c:v>
                </c:pt>
                <c:pt idx="7">
                  <c:v>1.1604069280604001</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(Commercial)</c:v>
                </c:pt>
              </c:strCache>
            </c:strRef>
          </c:tx>
          <c:spPr>
            <a:solidFill>
              <a:schemeClr val="accent2"/>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Reserve'!$C$4:$N$4</c:f>
              <c:numCache>
                <c:formatCode>0.00</c:formatCode>
                <c:ptCount val="12"/>
                <c:pt idx="0">
                  <c:v>4.0454750400000004</c:v>
                </c:pt>
                <c:pt idx="1">
                  <c:v>4.0014732000000004</c:v>
                </c:pt>
                <c:pt idx="2">
                  <c:v>4.1009774400000003</c:v>
                </c:pt>
                <c:pt idx="3">
                  <c:v>5.5646983699999994</c:v>
                </c:pt>
                <c:pt idx="4">
                  <c:v>6.0019632400000003</c:v>
                </c:pt>
                <c:pt idx="5">
                  <c:v>4.9791666400000008</c:v>
                </c:pt>
                <c:pt idx="6">
                  <c:v>5.6341274499999985</c:v>
                </c:pt>
                <c:pt idx="7">
                  <c:v>4.3753233299999996</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(Commercial)</c:v>
                </c:pt>
              </c:strCache>
            </c:strRef>
          </c:tx>
          <c:spPr>
            <a:solidFill>
              <a:schemeClr val="accent3"/>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Reserve'!$C$5:$N$5</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Reserve'!$C$6:$N$6</c:f>
              <c:numCache>
                <c:formatCode>0.00</c:formatCode>
                <c:ptCount val="12"/>
                <c:pt idx="0">
                  <c:v>3.2549999999999989E-2</c:v>
                </c:pt>
                <c:pt idx="1">
                  <c:v>1.5050000000000006E-2</c:v>
                </c:pt>
                <c:pt idx="2">
                  <c:v>5.2499999999999969E-3</c:v>
                </c:pt>
                <c:pt idx="3">
                  <c:v>1.3650000000000011E-2</c:v>
                </c:pt>
                <c:pt idx="4">
                  <c:v>9.1000000000000004E-3</c:v>
                </c:pt>
                <c:pt idx="5">
                  <c:v>1.3119109999999993E-2</c:v>
                </c:pt>
                <c:pt idx="6">
                  <c:v>1.0062078000000006E-2</c:v>
                </c:pt>
                <c:pt idx="7">
                  <c:v>6.0549999999999958E-2</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Reserve'!$C$7:$N$7</c:f>
              <c:numCache>
                <c:formatCode>0.00</c:formatCode>
                <c:ptCount val="12"/>
                <c:pt idx="0">
                  <c:v>0.15678468000000004</c:v>
                </c:pt>
                <c:pt idx="1">
                  <c:v>6.3168480000000013E-2</c:v>
                </c:pt>
                <c:pt idx="2">
                  <c:v>2.3231830000000019E-2</c:v>
                </c:pt>
                <c:pt idx="3">
                  <c:v>5.1529599999999967E-2</c:v>
                </c:pt>
                <c:pt idx="4">
                  <c:v>0.12183464999999989</c:v>
                </c:pt>
                <c:pt idx="5">
                  <c:v>0.53028801999999997</c:v>
                </c:pt>
                <c:pt idx="6">
                  <c:v>0.66055509999999962</c:v>
                </c:pt>
                <c:pt idx="7">
                  <c:v>0.7355370299999997</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Reserve'!$C$8:$N$8</c:f>
              <c:numCache>
                <c:formatCode>0.00</c:formatCode>
                <c:ptCount val="12"/>
                <c:pt idx="0">
                  <c:v>0.49896000000000024</c:v>
                </c:pt>
                <c:pt idx="1">
                  <c:v>0.51483000000000023</c:v>
                </c:pt>
                <c:pt idx="2">
                  <c:v>0.49500000000000022</c:v>
                </c:pt>
                <c:pt idx="3">
                  <c:v>0.51433000000000018</c:v>
                </c:pt>
                <c:pt idx="4">
                  <c:v>0.51384000000000019</c:v>
                </c:pt>
                <c:pt idx="5">
                  <c:v>0.40416299999999977</c:v>
                </c:pt>
                <c:pt idx="6">
                  <c:v>0.51541000000000026</c:v>
                </c:pt>
                <c:pt idx="7">
                  <c:v>0.69996600000000009</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Reserve'!$C$9:$N$9</c:f>
              <c:numCache>
                <c:formatCode>0.00</c:formatCode>
                <c:ptCount val="12"/>
                <c:pt idx="0">
                  <c:v>0.3743249999999998</c:v>
                </c:pt>
                <c:pt idx="1">
                  <c:v>0.38680249999999977</c:v>
                </c:pt>
                <c:pt idx="2">
                  <c:v>0.3743249999999998</c:v>
                </c:pt>
                <c:pt idx="3">
                  <c:v>0.38683749999999978</c:v>
                </c:pt>
                <c:pt idx="4">
                  <c:v>0.38680249999999977</c:v>
                </c:pt>
                <c:pt idx="5">
                  <c:v>0.47375700000000004</c:v>
                </c:pt>
                <c:pt idx="6">
                  <c:v>0.38680249999999977</c:v>
                </c:pt>
                <c:pt idx="7">
                  <c:v>0</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Reserve'!$C$10:$N$10</c:f>
              <c:numCache>
                <c:formatCode>0.00</c:formatCode>
                <c:ptCount val="12"/>
                <c:pt idx="0">
                  <c:v>0.27623048999999994</c:v>
                </c:pt>
                <c:pt idx="1">
                  <c:v>0.45542747000000017</c:v>
                </c:pt>
                <c:pt idx="2">
                  <c:v>0.14368738900000003</c:v>
                </c:pt>
                <c:pt idx="3">
                  <c:v>0.18238135</c:v>
                </c:pt>
                <c:pt idx="4">
                  <c:v>0.25518026999999993</c:v>
                </c:pt>
                <c:pt idx="5">
                  <c:v>0.24158857000000003</c:v>
                </c:pt>
                <c:pt idx="6">
                  <c:v>0.29144735999999988</c:v>
                </c:pt>
                <c:pt idx="7">
                  <c:v>0</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Response!$C$3:$N$3</c:f>
              <c:numCache>
                <c:formatCode>0.00</c:formatCode>
                <c:ptCount val="12"/>
                <c:pt idx="0">
                  <c:v>0.93277184224284004</c:v>
                </c:pt>
                <c:pt idx="1">
                  <c:v>1.3641419429101396</c:v>
                </c:pt>
                <c:pt idx="2">
                  <c:v>1.0084516969542601</c:v>
                </c:pt>
                <c:pt idx="3">
                  <c:v>1.5448673615628399</c:v>
                </c:pt>
                <c:pt idx="4">
                  <c:v>1.5287936042950399</c:v>
                </c:pt>
                <c:pt idx="5">
                  <c:v>2.6633870326414999</c:v>
                </c:pt>
                <c:pt idx="6">
                  <c:v>1.5232280536918903</c:v>
                </c:pt>
                <c:pt idx="7">
                  <c:v>3.0138603492113996</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Response!$C$4:$N$4</c:f>
              <c:numCache>
                <c:formatCode>0.00</c:formatCode>
                <c:ptCount val="12"/>
                <c:pt idx="0">
                  <c:v>1.01655202</c:v>
                </c:pt>
                <c:pt idx="1">
                  <c:v>1.3163757700000001</c:v>
                </c:pt>
                <c:pt idx="2">
                  <c:v>0.84783121000000006</c:v>
                </c:pt>
                <c:pt idx="3">
                  <c:v>1.4231160200000006</c:v>
                </c:pt>
                <c:pt idx="4">
                  <c:v>1.4022486599999997</c:v>
                </c:pt>
                <c:pt idx="5">
                  <c:v>1.3539585299999997</c:v>
                </c:pt>
                <c:pt idx="6">
                  <c:v>1.3846211899999998</c:v>
                </c:pt>
                <c:pt idx="7">
                  <c:v>1.5946234799999999</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Response!$C$5:$N$5</c:f>
              <c:numCache>
                <c:formatCode>0.00</c:formatCode>
                <c:ptCount val="12"/>
                <c:pt idx="0">
                  <c:v>3.6332199999999982E-3</c:v>
                </c:pt>
                <c:pt idx="1">
                  <c:v>2.4158499999999993E-3</c:v>
                </c:pt>
                <c:pt idx="2">
                  <c:v>3.3382199999999985E-3</c:v>
                </c:pt>
                <c:pt idx="3">
                  <c:v>2.2192079999999999E-2</c:v>
                </c:pt>
                <c:pt idx="4">
                  <c:v>3.4454099999999994E-3</c:v>
                </c:pt>
                <c:pt idx="5">
                  <c:v>1.6601399999999992E-3</c:v>
                </c:pt>
                <c:pt idx="6">
                  <c:v>1.2082399999999995E-3</c:v>
                </c:pt>
                <c:pt idx="7">
                  <c:v>3.2543299999999989E-3</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Response!$C$6:$N$6</c:f>
              <c:numCache>
                <c:formatCode>0.00</c:formatCode>
                <c:ptCount val="12"/>
                <c:pt idx="0">
                  <c:v>-1.7549590000000007E-2</c:v>
                </c:pt>
                <c:pt idx="1">
                  <c:v>5.2887630000000005E-2</c:v>
                </c:pt>
                <c:pt idx="2">
                  <c:v>1.1874399999999992E-2</c:v>
                </c:pt>
                <c:pt idx="3">
                  <c:v>2.7315900000000086E-3</c:v>
                </c:pt>
                <c:pt idx="4">
                  <c:v>-0.13242075</c:v>
                </c:pt>
                <c:pt idx="5">
                  <c:v>-0.14906638999999999</c:v>
                </c:pt>
                <c:pt idx="6">
                  <c:v>-0.23228614999999994</c:v>
                </c:pt>
                <c:pt idx="7">
                  <c:v>-0.19187874000000005</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Response!$C$7:$N$7</c:f>
              <c:numCache>
                <c:formatCode>0.00</c:formatCode>
                <c:ptCount val="12"/>
                <c:pt idx="0">
                  <c:v>2.4391029999999998E-2</c:v>
                </c:pt>
                <c:pt idx="1">
                  <c:v>1.3107280000000001E-2</c:v>
                </c:pt>
                <c:pt idx="2">
                  <c:v>2.2147460000000001E-2</c:v>
                </c:pt>
                <c:pt idx="3">
                  <c:v>2.6845830000000005E-2</c:v>
                </c:pt>
                <c:pt idx="4">
                  <c:v>8.9274300000000001E-3</c:v>
                </c:pt>
                <c:pt idx="5">
                  <c:v>1.4221169999999998E-2</c:v>
                </c:pt>
                <c:pt idx="6">
                  <c:v>1.3363650000000001E-2</c:v>
                </c:pt>
                <c:pt idx="7">
                  <c:v>4.0203640000000006E-2</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Response!$C$8:$N$8</c:f>
              <c:numCache>
                <c:formatCode>0.00</c:formatCode>
                <c:ptCount val="12"/>
                <c:pt idx="0">
                  <c:v>4.9335000000000011E-2</c:v>
                </c:pt>
                <c:pt idx="1">
                  <c:v>5.870149999999999E-2</c:v>
                </c:pt>
                <c:pt idx="2">
                  <c:v>3.9289249999999991E-2</c:v>
                </c:pt>
                <c:pt idx="3">
                  <c:v>8.1493830000000003E-2</c:v>
                </c:pt>
                <c:pt idx="4">
                  <c:v>4.8476999999999999E-2</c:v>
                </c:pt>
                <c:pt idx="5">
                  <c:v>4.2613999999999999E-2</c:v>
                </c:pt>
                <c:pt idx="6">
                  <c:v>5.0193000000000002E-2</c:v>
                </c:pt>
                <c:pt idx="7">
                  <c:v>9.0417750000000005E-2</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Response!$C$9:$N$9</c:f>
              <c:numCache>
                <c:formatCode>0.00</c:formatCode>
                <c:ptCount val="12"/>
                <c:pt idx="0">
                  <c:v>0.22949577999999995</c:v>
                </c:pt>
                <c:pt idx="1">
                  <c:v>0.40629951999999991</c:v>
                </c:pt>
                <c:pt idx="2">
                  <c:v>0.32227657999999998</c:v>
                </c:pt>
                <c:pt idx="3">
                  <c:v>0.21654569999999998</c:v>
                </c:pt>
                <c:pt idx="4">
                  <c:v>0.28260043000000001</c:v>
                </c:pt>
                <c:pt idx="5">
                  <c:v>0.12800391000000003</c:v>
                </c:pt>
                <c:pt idx="6">
                  <c:v>3.500458E-2</c:v>
                </c:pt>
                <c:pt idx="7">
                  <c:v>3.7499999999999999E-2</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Response!$C$10:$N$10</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Response!$C$11:$N$11</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Response!$C$12:$N$12</c:f>
              <c:numCache>
                <c:formatCode>0.00</c:formatCode>
                <c:ptCount val="12"/>
                <c:pt idx="0">
                  <c:v>0.77432570999999983</c:v>
                </c:pt>
                <c:pt idx="1">
                  <c:v>0.83880858000000003</c:v>
                </c:pt>
                <c:pt idx="2">
                  <c:v>1.0114897200000004</c:v>
                </c:pt>
                <c:pt idx="3">
                  <c:v>1.5894462099999997</c:v>
                </c:pt>
                <c:pt idx="4">
                  <c:v>1.7709979700000011</c:v>
                </c:pt>
                <c:pt idx="5">
                  <c:v>1.7170810099999994</c:v>
                </c:pt>
                <c:pt idx="6">
                  <c:v>1.7869189299999995</c:v>
                </c:pt>
                <c:pt idx="7">
                  <c:v>1.6404419799999996</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Response!$C$13:$N$13</c:f>
              <c:numCache>
                <c:formatCode>0.00</c:formatCode>
                <c:ptCount val="12"/>
                <c:pt idx="0">
                  <c:v>0.55342712999958976</c:v>
                </c:pt>
                <c:pt idx="1">
                  <c:v>0.48931667999982198</c:v>
                </c:pt>
                <c:pt idx="2">
                  <c:v>0.49979961918975363</c:v>
                </c:pt>
                <c:pt idx="3">
                  <c:v>0.71205014</c:v>
                </c:pt>
                <c:pt idx="4">
                  <c:v>0.94281759654799902</c:v>
                </c:pt>
                <c:pt idx="5">
                  <c:v>0.6741789279760203</c:v>
                </c:pt>
                <c:pt idx="6">
                  <c:v>0.84062797884453777</c:v>
                </c:pt>
                <c:pt idx="7">
                  <c:v>0.76706152724650467</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BM Other Response (Commercial)</c:v>
                </c:pt>
              </c:strCache>
            </c:strRef>
          </c:tx>
          <c:spPr>
            <a:solidFill>
              <a:schemeClr val="accent6">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Response!$C$14:$N$14</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NBM Other Response (Commercial)</c:v>
                </c:pt>
              </c:strCache>
            </c:strRef>
          </c:tx>
          <c:spPr>
            <a:solidFill>
              <a:schemeClr val="accent1">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Response!$C$15:$N$15</c:f>
              <c:numCache>
                <c:formatCode>0.00</c:formatCode>
                <c:ptCount val="12"/>
                <c:pt idx="0">
                  <c:v>0.11356677999999995</c:v>
                </c:pt>
                <c:pt idx="1">
                  <c:v>0.11279195000000004</c:v>
                </c:pt>
                <c:pt idx="2">
                  <c:v>0.10679139999999991</c:v>
                </c:pt>
                <c:pt idx="3">
                  <c:v>0.11194775000000007</c:v>
                </c:pt>
                <c:pt idx="4">
                  <c:v>0.11719586999999999</c:v>
                </c:pt>
                <c:pt idx="5">
                  <c:v>0.11870782999999997</c:v>
                </c:pt>
                <c:pt idx="6">
                  <c:v>0.12294295999999991</c:v>
                </c:pt>
                <c:pt idx="7">
                  <c:v>0.10356844000000003</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Response!$C$16:$N$16</c:f>
              <c:numCache>
                <c:formatCode>0.00</c:formatCode>
                <c:ptCount val="12"/>
                <c:pt idx="0">
                  <c:v>3.5310030000000006</c:v>
                </c:pt>
                <c:pt idx="1">
                  <c:v>3.6054420000000014</c:v>
                </c:pt>
                <c:pt idx="2">
                  <c:v>3.6171050000000005</c:v>
                </c:pt>
                <c:pt idx="3">
                  <c:v>1.2472499999999997</c:v>
                </c:pt>
                <c:pt idx="4">
                  <c:v>1.2375</c:v>
                </c:pt>
                <c:pt idx="5">
                  <c:v>1.2049999999999998</c:v>
                </c:pt>
                <c:pt idx="6">
                  <c:v>1.2509999999999999</c:v>
                </c:pt>
                <c:pt idx="7">
                  <c:v>1.5699999999999996</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Response!$C$17:$N$17</c:f>
              <c:numCache>
                <c:formatCode>0.00</c:formatCode>
                <c:ptCount val="12"/>
                <c:pt idx="0">
                  <c:v>0.84099475000000012</c:v>
                </c:pt>
                <c:pt idx="1">
                  <c:v>0.88697166999999999</c:v>
                </c:pt>
                <c:pt idx="2">
                  <c:v>0.90476744999999981</c:v>
                </c:pt>
                <c:pt idx="3">
                  <c:v>0.57234756000000009</c:v>
                </c:pt>
                <c:pt idx="4">
                  <c:v>0.5934778599999998</c:v>
                </c:pt>
                <c:pt idx="5">
                  <c:v>0.62054515999999982</c:v>
                </c:pt>
                <c:pt idx="6">
                  <c:v>0.61929453000000012</c:v>
                </c:pt>
                <c:pt idx="7">
                  <c:v>0.78768409999999989</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Response!$C$18:$N$18</c:f>
              <c:numCache>
                <c:formatCode>0.00</c:formatCode>
                <c:ptCount val="12"/>
                <c:pt idx="0">
                  <c:v>2.9629101000000002</c:v>
                </c:pt>
                <c:pt idx="1">
                  <c:v>3.0650364500000005</c:v>
                </c:pt>
                <c:pt idx="2">
                  <c:v>3.0652745999999995</c:v>
                </c:pt>
                <c:pt idx="3">
                  <c:v>2.9881434000000002</c:v>
                </c:pt>
                <c:pt idx="4">
                  <c:v>2.9540093999999999</c:v>
                </c:pt>
                <c:pt idx="5">
                  <c:v>2.97912664</c:v>
                </c:pt>
                <c:pt idx="6">
                  <c:v>3.1155012400000004</c:v>
                </c:pt>
                <c:pt idx="7">
                  <c:v>2.54750626</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categories'!$C$18:$M$18</c:f>
              <c:numCache>
                <c:formatCode>#,##0</c:formatCode>
                <c:ptCount val="11"/>
                <c:pt idx="0">
                  <c:v>-234870.38700000002</c:v>
                </c:pt>
                <c:pt idx="1">
                  <c:v>-215243.538</c:v>
                </c:pt>
                <c:pt idx="2">
                  <c:v>-117411.79599999999</c:v>
                </c:pt>
                <c:pt idx="3">
                  <c:v>-96007.772999999986</c:v>
                </c:pt>
                <c:pt idx="4">
                  <c:v>-150869.867</c:v>
                </c:pt>
                <c:pt idx="5">
                  <c:v>-105024.45900000002</c:v>
                </c:pt>
                <c:pt idx="6">
                  <c:v>-99560.491999999998</c:v>
                </c:pt>
                <c:pt idx="7">
                  <c:v>-65426.647000000004</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categories'!$C$19:$M$19</c:f>
              <c:numCache>
                <c:formatCode>#,##0</c:formatCode>
                <c:ptCount val="11"/>
                <c:pt idx="0">
                  <c:v>302051.1700000001</c:v>
                </c:pt>
                <c:pt idx="1">
                  <c:v>317985.79100000003</c:v>
                </c:pt>
                <c:pt idx="2">
                  <c:v>424555.21600000001</c:v>
                </c:pt>
                <c:pt idx="3">
                  <c:v>473973.19599999988</c:v>
                </c:pt>
                <c:pt idx="4">
                  <c:v>405985.22899999993</c:v>
                </c:pt>
                <c:pt idx="5">
                  <c:v>750839.2690000002</c:v>
                </c:pt>
                <c:pt idx="6">
                  <c:v>765483.30899999989</c:v>
                </c:pt>
                <c:pt idx="7">
                  <c:v>519181.38099999999</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categories'!$C$20:$M$20</c:f>
              <c:numCache>
                <c:formatCode>#,##0</c:formatCode>
                <c:ptCount val="11"/>
                <c:pt idx="0">
                  <c:v>4612.4920000000002</c:v>
                </c:pt>
                <c:pt idx="1">
                  <c:v>4633.7330000000002</c:v>
                </c:pt>
                <c:pt idx="2">
                  <c:v>3483.6669999999999</c:v>
                </c:pt>
                <c:pt idx="3">
                  <c:v>5105.0009999999993</c:v>
                </c:pt>
                <c:pt idx="4">
                  <c:v>4767.3319999999994</c:v>
                </c:pt>
                <c:pt idx="5">
                  <c:v>8120.0510000000004</c:v>
                </c:pt>
                <c:pt idx="6">
                  <c:v>5897.4089999999997</c:v>
                </c:pt>
                <c:pt idx="7">
                  <c:v>1838.15</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categories'!$C$21:$M$21</c:f>
              <c:numCache>
                <c:formatCode>#,##0</c:formatCode>
                <c:ptCount val="11"/>
                <c:pt idx="0">
                  <c:v>408422.34</c:v>
                </c:pt>
                <c:pt idx="1">
                  <c:v>529712.31300000008</c:v>
                </c:pt>
                <c:pt idx="2">
                  <c:v>879228.55299999996</c:v>
                </c:pt>
                <c:pt idx="3">
                  <c:v>685088.44899999979</c:v>
                </c:pt>
                <c:pt idx="4">
                  <c:v>627449.82799999998</c:v>
                </c:pt>
                <c:pt idx="5">
                  <c:v>1332422.3330000003</c:v>
                </c:pt>
                <c:pt idx="6">
                  <c:v>1237083.0350000001</c:v>
                </c:pt>
                <c:pt idx="7">
                  <c:v>879293.66899999999</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categories'!$C$22:$M$22</c:f>
              <c:numCache>
                <c:formatCode>#,##0</c:formatCode>
                <c:ptCount val="11"/>
                <c:pt idx="0">
                  <c:v>309393.57900000003</c:v>
                </c:pt>
                <c:pt idx="1">
                  <c:v>418683.43200000009</c:v>
                </c:pt>
                <c:pt idx="2">
                  <c:v>773345.46499999997</c:v>
                </c:pt>
                <c:pt idx="3">
                  <c:v>687376.39500000002</c:v>
                </c:pt>
                <c:pt idx="4">
                  <c:v>687639.17999999993</c:v>
                </c:pt>
                <c:pt idx="5">
                  <c:v>1454136.497</c:v>
                </c:pt>
                <c:pt idx="6">
                  <c:v>1271867.0129999998</c:v>
                </c:pt>
                <c:pt idx="7">
                  <c:v>790132.55200000014</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categories'!$C$23:$M$23</c:f>
              <c:numCache>
                <c:formatCode>#,##0</c:formatCode>
                <c:ptCount val="11"/>
                <c:pt idx="0">
                  <c:v>-19346.036</c:v>
                </c:pt>
                <c:pt idx="1">
                  <c:v>-64281.020000000004</c:v>
                </c:pt>
                <c:pt idx="2">
                  <c:v>-14166.788999999999</c:v>
                </c:pt>
                <c:pt idx="3">
                  <c:v>-27963.464999999997</c:v>
                </c:pt>
                <c:pt idx="4">
                  <c:v>-32375.289000000001</c:v>
                </c:pt>
                <c:pt idx="5">
                  <c:v>-14742.503000000002</c:v>
                </c:pt>
                <c:pt idx="6">
                  <c:v>-19064.267000000003</c:v>
                </c:pt>
                <c:pt idx="7">
                  <c:v>-11526.221</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categories'!$C$24:$M$24</c:f>
              <c:numCache>
                <c:formatCode>#,##0</c:formatCode>
                <c:ptCount val="11"/>
                <c:pt idx="0">
                  <c:v>20279.763000000003</c:v>
                </c:pt>
                <c:pt idx="1">
                  <c:v>20731.990000000005</c:v>
                </c:pt>
                <c:pt idx="2">
                  <c:v>22177.568000000003</c:v>
                </c:pt>
                <c:pt idx="3">
                  <c:v>20998.816000000006</c:v>
                </c:pt>
                <c:pt idx="4">
                  <c:v>20843.943000000007</c:v>
                </c:pt>
                <c:pt idx="5">
                  <c:v>24067.017</c:v>
                </c:pt>
                <c:pt idx="6">
                  <c:v>25330.425999999996</c:v>
                </c:pt>
                <c:pt idx="7">
                  <c:v>22259.338</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categories'!$C$25:$M$25</c:f>
              <c:numCache>
                <c:formatCode>#,##0</c:formatCode>
                <c:ptCount val="11"/>
                <c:pt idx="0">
                  <c:v>118700.29000000002</c:v>
                </c:pt>
                <c:pt idx="1">
                  <c:v>163141.48899999997</c:v>
                </c:pt>
                <c:pt idx="2">
                  <c:v>84190.90399999998</c:v>
                </c:pt>
                <c:pt idx="3">
                  <c:v>155218.766</c:v>
                </c:pt>
                <c:pt idx="4">
                  <c:v>123418.023</c:v>
                </c:pt>
                <c:pt idx="5">
                  <c:v>112777.44600000004</c:v>
                </c:pt>
                <c:pt idx="6">
                  <c:v>101072.22499999998</c:v>
                </c:pt>
                <c:pt idx="7">
                  <c:v>161365.80099999998</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categories'!$C$26:$M$26</c:f>
              <c:numCache>
                <c:formatCode>#,##0</c:formatCode>
                <c:ptCount val="11"/>
                <c:pt idx="0">
                  <c:v>-188477.18400000001</c:v>
                </c:pt>
                <c:pt idx="1">
                  <c:v>-131096.99400000001</c:v>
                </c:pt>
                <c:pt idx="2">
                  <c:v>-35927.225000000006</c:v>
                </c:pt>
                <c:pt idx="3">
                  <c:v>-103508.548</c:v>
                </c:pt>
                <c:pt idx="4">
                  <c:v>-188704.201</c:v>
                </c:pt>
                <c:pt idx="5">
                  <c:v>-122224.143</c:v>
                </c:pt>
                <c:pt idx="6">
                  <c:v>-257919.67199999999</c:v>
                </c:pt>
                <c:pt idx="7">
                  <c:v>-346432.45100000006</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Response!$L$37:$AC$37</c:f>
              <c:numCache>
                <c:formatCode>_-* #,##0_-;\-* #,##0_-;_-* "-"??_-;_-@_-</c:formatCode>
                <c:ptCount val="18"/>
                <c:pt idx="0">
                  <c:v>128.37548100000001</c:v>
                </c:pt>
                <c:pt idx="1">
                  <c:v>80.725916999999995</c:v>
                </c:pt>
                <c:pt idx="2">
                  <c:v>274.727754</c:v>
                </c:pt>
                <c:pt idx="3">
                  <c:v>135.02789899999996</c:v>
                </c:pt>
                <c:pt idx="4">
                  <c:v>73.518505999999988</c:v>
                </c:pt>
                <c:pt idx="5">
                  <c:v>292.60773999999998</c:v>
                </c:pt>
                <c:pt idx="6">
                  <c:v>126.99764500000002</c:v>
                </c:pt>
                <c:pt idx="7">
                  <c:v>70.855067999999989</c:v>
                </c:pt>
                <c:pt idx="8">
                  <c:v>305.85833300000002</c:v>
                </c:pt>
                <c:pt idx="9">
                  <c:v>128.649485</c:v>
                </c:pt>
                <c:pt idx="10">
                  <c:v>71.609177000000003</c:v>
                </c:pt>
                <c:pt idx="11">
                  <c:v>307.770398</c:v>
                </c:pt>
                <c:pt idx="12">
                  <c:v>155.84119799999999</c:v>
                </c:pt>
                <c:pt idx="13">
                  <c:v>85.416683000000006</c:v>
                </c:pt>
                <c:pt idx="14">
                  <c:v>353.71760799999998</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Response!$L$38:$AC$38</c:f>
              <c:numCache>
                <c:formatCode>_-* #,##0_-;\-* #,##0_-;_-* "-"??_-;_-@_-</c:formatCode>
                <c:ptCount val="18"/>
                <c:pt idx="0">
                  <c:v>0</c:v>
                </c:pt>
                <c:pt idx="1">
                  <c:v>3.02129</c:v>
                </c:pt>
                <c:pt idx="2">
                  <c:v>0</c:v>
                </c:pt>
                <c:pt idx="3">
                  <c:v>0</c:v>
                </c:pt>
                <c:pt idx="4">
                  <c:v>1.6708599999999998</c:v>
                </c:pt>
                <c:pt idx="5">
                  <c:v>0</c:v>
                </c:pt>
                <c:pt idx="6">
                  <c:v>0</c:v>
                </c:pt>
                <c:pt idx="7">
                  <c:v>1.42984</c:v>
                </c:pt>
                <c:pt idx="8">
                  <c:v>0</c:v>
                </c:pt>
                <c:pt idx="9">
                  <c:v>0</c:v>
                </c:pt>
                <c:pt idx="10">
                  <c:v>1.71698</c:v>
                </c:pt>
                <c:pt idx="11">
                  <c:v>0</c:v>
                </c:pt>
                <c:pt idx="12">
                  <c:v>0</c:v>
                </c:pt>
                <c:pt idx="13">
                  <c:v>3.0764399999999998</c:v>
                </c:pt>
                <c:pt idx="14">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Response!$L$39:$AC$39</c:f>
              <c:numCache>
                <c:formatCode>_-* #,##0_-;\-* #,##0_-;_-* "-"??_-;_-@_-</c:formatCode>
                <c:ptCount val="18"/>
                <c:pt idx="0">
                  <c:v>27.7683</c:v>
                </c:pt>
                <c:pt idx="1">
                  <c:v>34.379800000000003</c:v>
                </c:pt>
                <c:pt idx="2">
                  <c:v>0</c:v>
                </c:pt>
                <c:pt idx="3">
                  <c:v>35.523300000000006</c:v>
                </c:pt>
                <c:pt idx="4">
                  <c:v>44.088200000000001</c:v>
                </c:pt>
                <c:pt idx="5">
                  <c:v>0</c:v>
                </c:pt>
                <c:pt idx="6">
                  <c:v>15.567299999999999</c:v>
                </c:pt>
                <c:pt idx="7">
                  <c:v>19.273799999999998</c:v>
                </c:pt>
                <c:pt idx="8">
                  <c:v>0</c:v>
                </c:pt>
                <c:pt idx="9">
                  <c:v>4.3239000000000001</c:v>
                </c:pt>
                <c:pt idx="10">
                  <c:v>5.3533999999999997</c:v>
                </c:pt>
                <c:pt idx="11">
                  <c:v>0</c:v>
                </c:pt>
                <c:pt idx="12">
                  <c:v>4.3742999999999999</c:v>
                </c:pt>
                <c:pt idx="13">
                  <c:v>5.4157999999999999</c:v>
                </c:pt>
                <c:pt idx="14">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Response!$L$40:$AC$40</c:f>
              <c:numCache>
                <c:formatCode>_-* #,##0_-;\-* #,##0_-;_-* "-"??_-;_-@_-</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Response!$L$41:$AC$41</c:f>
              <c:numCache>
                <c:formatCode>_-* #,##0_-;\-* #,##0_-;_-* "-"??_-;_-@_-</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Response!$L$42:$AC$42</c:f>
              <c:numCache>
                <c:formatCode>_-* #,##0_-;\-* #,##0_-;_-* "-"??_-;_-@_-</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(Commerical)</c:v>
                </c:pt>
              </c:strCache>
            </c:strRef>
          </c:tx>
          <c:spPr>
            <a:solidFill>
              <a:schemeClr val="accent1">
                <a:lumMod val="60000"/>
              </a:schemeClr>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Response!$L$43:$AC$43</c:f>
              <c:numCache>
                <c:formatCode>_-* #,##0_-;\-* #,##0_-;_-* "-"??_-;_-@_-</c:formatCode>
                <c:ptCount val="18"/>
                <c:pt idx="0">
                  <c:v>0</c:v>
                </c:pt>
                <c:pt idx="1">
                  <c:v>114.38388892087407</c:v>
                </c:pt>
                <c:pt idx="2">
                  <c:v>0.08</c:v>
                </c:pt>
                <c:pt idx="3">
                  <c:v>0</c:v>
                </c:pt>
                <c:pt idx="4">
                  <c:v>148.80415251235166</c:v>
                </c:pt>
                <c:pt idx="5">
                  <c:v>0</c:v>
                </c:pt>
                <c:pt idx="6">
                  <c:v>0</c:v>
                </c:pt>
                <c:pt idx="7">
                  <c:v>110.14167397579261</c:v>
                </c:pt>
                <c:pt idx="8">
                  <c:v>0.46400000000000002</c:v>
                </c:pt>
                <c:pt idx="9">
                  <c:v>0</c:v>
                </c:pt>
                <c:pt idx="10">
                  <c:v>135.14326245186041</c:v>
                </c:pt>
                <c:pt idx="11">
                  <c:v>5.87</c:v>
                </c:pt>
                <c:pt idx="12">
                  <c:v>0</c:v>
                </c:pt>
                <c:pt idx="13">
                  <c:v>124.93944999999999</c:v>
                </c:pt>
                <c:pt idx="14">
                  <c:v>4.9260000000000002</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BM Other Response (Commercial)</c:v>
                </c:pt>
              </c:strCache>
            </c:strRef>
          </c:tx>
          <c:spPr>
            <a:solidFill>
              <a:schemeClr val="accent2">
                <a:lumMod val="60000"/>
              </a:schemeClr>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Response!$L$44:$AC$44</c:f>
              <c:numCache>
                <c:formatCode>_-* #,##0_-;\-* #,##0_-;_-* "-"??_-;_-@_-</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Response!$L$45:$AC$45</c:f>
              <c:numCache>
                <c:formatCode>_-* #,##0_-;\-* #,##0_-;_-* "-"??_-;_-@_-</c:formatCode>
                <c:ptCount val="18"/>
                <c:pt idx="0">
                  <c:v>82.286000000000001</c:v>
                </c:pt>
                <c:pt idx="1">
                  <c:v>53.050599999999996</c:v>
                </c:pt>
                <c:pt idx="2">
                  <c:v>0</c:v>
                </c:pt>
                <c:pt idx="3">
                  <c:v>84.286000000000001</c:v>
                </c:pt>
                <c:pt idx="4">
                  <c:v>53.050599999999996</c:v>
                </c:pt>
                <c:pt idx="5">
                  <c:v>0</c:v>
                </c:pt>
                <c:pt idx="6">
                  <c:v>81.430000000000007</c:v>
                </c:pt>
                <c:pt idx="7">
                  <c:v>51.253</c:v>
                </c:pt>
                <c:pt idx="8">
                  <c:v>0</c:v>
                </c:pt>
                <c:pt idx="9">
                  <c:v>84.540999999999997</c:v>
                </c:pt>
                <c:pt idx="10">
                  <c:v>53.211100000000002</c:v>
                </c:pt>
                <c:pt idx="11">
                  <c:v>0</c:v>
                </c:pt>
                <c:pt idx="12">
                  <c:v>101.15</c:v>
                </c:pt>
                <c:pt idx="13">
                  <c:v>63.664999999999999</c:v>
                </c:pt>
                <c:pt idx="14">
                  <c:v>0</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Response!$L$21:$AC$22</c:f>
              <c:multiLvlStrCache>
                <c:ptCount val="18"/>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lvl>
                <c:lvl>
                  <c:pt idx="0">
                    <c:v>Jul-18</c:v>
                  </c:pt>
                  <c:pt idx="3">
                    <c:v>Aug-18</c:v>
                  </c:pt>
                  <c:pt idx="6">
                    <c:v>Sep-18</c:v>
                  </c:pt>
                  <c:pt idx="9">
                    <c:v>Oct-18</c:v>
                  </c:pt>
                  <c:pt idx="12">
                    <c:v>Nov-18</c:v>
                  </c:pt>
                  <c:pt idx="15">
                    <c:v>Dec-18</c:v>
                  </c:pt>
                </c:lvl>
              </c:multiLvlStrCache>
            </c:multiLvlStrRef>
          </c:cat>
          <c:val>
            <c:numRef>
              <c:f>Response!$L$46:$AC$46</c:f>
              <c:numCache>
                <c:formatCode>_-* #,##0_-;\-* #,##0_-;_-* "-"??_-;_-@_-</c:formatCode>
                <c:ptCount val="18"/>
                <c:pt idx="0">
                  <c:v>121.842</c:v>
                </c:pt>
                <c:pt idx="1">
                  <c:v>353.32728000000003</c:v>
                </c:pt>
                <c:pt idx="2">
                  <c:v>111.977</c:v>
                </c:pt>
                <c:pt idx="3">
                  <c:v>149.09367499999999</c:v>
                </c:pt>
                <c:pt idx="4">
                  <c:v>341.976675</c:v>
                </c:pt>
                <c:pt idx="5">
                  <c:v>126.806675</c:v>
                </c:pt>
                <c:pt idx="6">
                  <c:v>143.00755999999998</c:v>
                </c:pt>
                <c:pt idx="7">
                  <c:v>308.51655999999997</c:v>
                </c:pt>
                <c:pt idx="8">
                  <c:v>112.84719</c:v>
                </c:pt>
                <c:pt idx="9">
                  <c:v>126.08313000000001</c:v>
                </c:pt>
                <c:pt idx="10">
                  <c:v>280.06813</c:v>
                </c:pt>
                <c:pt idx="11">
                  <c:v>96.79413000000001</c:v>
                </c:pt>
                <c:pt idx="12">
                  <c:v>139.64016000000001</c:v>
                </c:pt>
                <c:pt idx="13">
                  <c:v>257.44416000000001</c:v>
                </c:pt>
                <c:pt idx="14">
                  <c:v>119.22116</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Reactive!$C$3:$N$3</c:f>
              <c:numCache>
                <c:formatCode>0.00</c:formatCode>
                <c:ptCount val="12"/>
                <c:pt idx="0">
                  <c:v>6.3198954599999997</c:v>
                </c:pt>
                <c:pt idx="1">
                  <c:v>6.9966894100000019</c:v>
                </c:pt>
                <c:pt idx="2">
                  <c:v>7.3099515999999989</c:v>
                </c:pt>
                <c:pt idx="3">
                  <c:v>6.4978096200000008</c:v>
                </c:pt>
                <c:pt idx="4">
                  <c:v>6.6565043599999996</c:v>
                </c:pt>
                <c:pt idx="5">
                  <c:v>6.1308227199999985</c:v>
                </c:pt>
                <c:pt idx="6">
                  <c:v>6.71078347</c:v>
                </c:pt>
                <c:pt idx="7">
                  <c:v>6.6797628500000004</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Reactive!$C$4:$N$4</c:f>
              <c:numCache>
                <c:formatCode>0.00</c:formatCode>
                <c:ptCount val="12"/>
                <c:pt idx="0">
                  <c:v>6.9380100000000031E-3</c:v>
                </c:pt>
                <c:pt idx="1">
                  <c:v>6.9932999999999966E-3</c:v>
                </c:pt>
                <c:pt idx="2">
                  <c:v>4.7684999999999993E-3</c:v>
                </c:pt>
                <c:pt idx="3">
                  <c:v>5.8610499999999961E-3</c:v>
                </c:pt>
                <c:pt idx="4">
                  <c:v>7.7744799999999959E-3</c:v>
                </c:pt>
                <c:pt idx="5">
                  <c:v>1.114969E-2</c:v>
                </c:pt>
                <c:pt idx="6">
                  <c:v>1.2554160000000003E-2</c:v>
                </c:pt>
                <c:pt idx="7">
                  <c:v>1.1743248387096774E-2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Reactive!$C$5:$N$5</c:f>
              <c:numCache>
                <c:formatCode>0.00</c:formatCode>
                <c:ptCount val="12"/>
                <c:pt idx="0">
                  <c:v>0.125</c:v>
                </c:pt>
                <c:pt idx="1">
                  <c:v>0</c:v>
                </c:pt>
                <c:pt idx="2">
                  <c:v>0</c:v>
                </c:pt>
                <c:pt idx="3">
                  <c:v>0</c:v>
                </c:pt>
                <c:pt idx="4">
                  <c:v>0</c:v>
                </c:pt>
                <c:pt idx="5">
                  <c:v>0</c:v>
                </c:pt>
                <c:pt idx="6">
                  <c:v>0.27174999999999999</c:v>
                </c:pt>
                <c:pt idx="7">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Commerical)</c:v>
                </c:pt>
              </c:strCache>
            </c:strRef>
          </c:tx>
          <c:spPr>
            <a:solidFill>
              <a:schemeClr val="accent4"/>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Reactive!$C$6:$N$6</c:f>
              <c:numCache>
                <c:formatCode>0.00</c:formatCode>
                <c:ptCount val="12"/>
                <c:pt idx="0">
                  <c:v>6.3610730390203388E-2</c:v>
                </c:pt>
                <c:pt idx="1">
                  <c:v>0.11694529202500002</c:v>
                </c:pt>
                <c:pt idx="2">
                  <c:v>9.2252900000000027E-2</c:v>
                </c:pt>
                <c:pt idx="3">
                  <c:v>0.10103508999999995</c:v>
                </c:pt>
                <c:pt idx="4">
                  <c:v>8.8136207666672364E-2</c:v>
                </c:pt>
                <c:pt idx="5">
                  <c:v>4.8607619097306128E-3</c:v>
                </c:pt>
                <c:pt idx="6">
                  <c:v>1.2745279999999999E-2</c:v>
                </c:pt>
                <c:pt idx="7">
                  <c:v>0</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Reactive!$C$7:$N$7</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Reactive!$C$11:$N$11</c:f>
              <c:numCache>
                <c:formatCode>#,##0</c:formatCode>
                <c:ptCount val="12"/>
                <c:pt idx="0">
                  <c:v>2115437.9499999997</c:v>
                </c:pt>
                <c:pt idx="1">
                  <c:v>2364237.4299999997</c:v>
                </c:pt>
                <c:pt idx="2">
                  <c:v>2412139.4499999997</c:v>
                </c:pt>
                <c:pt idx="3">
                  <c:v>2087880.8099999994</c:v>
                </c:pt>
                <c:pt idx="4">
                  <c:v>2105063.69</c:v>
                </c:pt>
                <c:pt idx="5">
                  <c:v>1855789.89</c:v>
                </c:pt>
                <c:pt idx="6">
                  <c:v>1976159.58</c:v>
                </c:pt>
                <c:pt idx="7">
                  <c:v>1885021.68</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Reactive!$C$12:$N$12</c:f>
              <c:numCache>
                <c:formatCode>#,##0</c:formatCode>
                <c:ptCount val="12"/>
                <c:pt idx="0">
                  <c:v>2489</c:v>
                </c:pt>
                <c:pt idx="1">
                  <c:v>2280</c:v>
                </c:pt>
                <c:pt idx="2">
                  <c:v>1517</c:v>
                </c:pt>
                <c:pt idx="3">
                  <c:v>1809</c:v>
                </c:pt>
                <c:pt idx="4">
                  <c:v>2376</c:v>
                </c:pt>
                <c:pt idx="5">
                  <c:v>3250.66</c:v>
                </c:pt>
                <c:pt idx="6">
                  <c:v>3391.84</c:v>
                </c:pt>
                <c:pt idx="7">
                  <c:v>3135.34</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Reactive!$C$13:$N$13</c:f>
              <c:numCache>
                <c:formatCode>#,##0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Reactive!$C$14:$N$14</c:f>
              <c:numCache>
                <c:formatCode>#,##0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Start'!$C$3:$N$3</c:f>
              <c:numCache>
                <c:formatCode>0.00</c:formatCode>
                <c:ptCount val="12"/>
                <c:pt idx="0">
                  <c:v>3.1310032699999994</c:v>
                </c:pt>
                <c:pt idx="1">
                  <c:v>3.31364306</c:v>
                </c:pt>
                <c:pt idx="2">
                  <c:v>3.0811221499999997</c:v>
                </c:pt>
                <c:pt idx="3">
                  <c:v>2.7890434400000004</c:v>
                </c:pt>
                <c:pt idx="4">
                  <c:v>3.1526730899999995</c:v>
                </c:pt>
                <c:pt idx="5">
                  <c:v>2.9717225100000264</c:v>
                </c:pt>
                <c:pt idx="6">
                  <c:v>3.2653322099999991</c:v>
                </c:pt>
                <c:pt idx="7">
                  <c:v>3.1727405399999999</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Start'!$C$4:$N$4</c:f>
              <c:numCache>
                <c:formatCode>0.00</c:formatCode>
                <c:ptCount val="12"/>
                <c:pt idx="0">
                  <c:v>4.464690000000001E-2</c:v>
                </c:pt>
                <c:pt idx="1">
                  <c:v>3.2394960000000007E-2</c:v>
                </c:pt>
                <c:pt idx="2">
                  <c:v>4.9838400000000019E-2</c:v>
                </c:pt>
                <c:pt idx="3">
                  <c:v>4.8384780000000016E-2</c:v>
                </c:pt>
                <c:pt idx="4">
                  <c:v>5.149968000000002E-2</c:v>
                </c:pt>
                <c:pt idx="5">
                  <c:v>4.9838400000000019E-2</c:v>
                </c:pt>
                <c:pt idx="6">
                  <c:v>5.149968000000002E-2</c:v>
                </c:pt>
                <c:pt idx="7">
                  <c:v>4.6031300000000018E-2</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(Commerical)</c:v>
                </c:pt>
              </c:strCache>
            </c:strRef>
          </c:tx>
          <c:spPr>
            <a:solidFill>
              <a:schemeClr val="accent3"/>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Start'!$C$5:$N$5</c:f>
              <c:numCache>
                <c:formatCode>0.00</c:formatCode>
                <c:ptCount val="12"/>
                <c:pt idx="0">
                  <c:v>0</c:v>
                </c:pt>
                <c:pt idx="1">
                  <c:v>0</c:v>
                </c:pt>
                <c:pt idx="2">
                  <c:v>0</c:v>
                </c:pt>
                <c:pt idx="3">
                  <c:v>0</c:v>
                </c:pt>
                <c:pt idx="4">
                  <c:v>0</c:v>
                </c:pt>
                <c:pt idx="5">
                  <c:v>0.33788578000000002</c:v>
                </c:pt>
                <c:pt idx="6">
                  <c:v>0</c:v>
                </c:pt>
                <c:pt idx="7">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(Commerical)</c:v>
                </c:pt>
              </c:strCache>
            </c:strRef>
          </c:tx>
          <c:spPr>
            <a:solidFill>
              <a:schemeClr val="accent4"/>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Start'!$C$6:$N$6</c:f>
              <c:numCache>
                <c:formatCode>0.00</c:formatCode>
                <c:ptCount val="12"/>
                <c:pt idx="0">
                  <c:v>0</c:v>
                </c:pt>
                <c:pt idx="1">
                  <c:v>0</c:v>
                </c:pt>
                <c:pt idx="2">
                  <c:v>0</c:v>
                </c:pt>
                <c:pt idx="3">
                  <c:v>0</c:v>
                </c:pt>
                <c:pt idx="4">
                  <c:v>0</c:v>
                </c:pt>
                <c:pt idx="5">
                  <c:v>0.16780716000000001</c:v>
                </c:pt>
                <c:pt idx="6">
                  <c:v>1.5689226299999999</c:v>
                </c:pt>
                <c:pt idx="7">
                  <c:v>0</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Start'!$C$7:$N$7</c:f>
              <c:numCache>
                <c:formatCode>0.00</c:formatCode>
                <c:ptCount val="12"/>
                <c:pt idx="0">
                  <c:v>0</c:v>
                </c:pt>
                <c:pt idx="1">
                  <c:v>0.22357520396526012</c:v>
                </c:pt>
                <c:pt idx="2">
                  <c:v>0</c:v>
                </c:pt>
                <c:pt idx="3">
                  <c:v>0</c:v>
                </c:pt>
                <c:pt idx="4">
                  <c:v>4.5933998760107821E-2</c:v>
                </c:pt>
                <c:pt idx="5">
                  <c:v>0.186</c:v>
                </c:pt>
                <c:pt idx="6">
                  <c:v>0</c:v>
                </c:pt>
                <c:pt idx="7">
                  <c:v>0</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Start'!$C$8:$N$8</c:f>
              <c:numCache>
                <c:formatCode>0.00</c:formatCode>
                <c:ptCount val="12"/>
                <c:pt idx="0">
                  <c:v>0.19039999999999993</c:v>
                </c:pt>
                <c:pt idx="1">
                  <c:v>0.1008</c:v>
                </c:pt>
                <c:pt idx="2">
                  <c:v>0.1008</c:v>
                </c:pt>
                <c:pt idx="3">
                  <c:v>0.22399999999999989</c:v>
                </c:pt>
                <c:pt idx="4">
                  <c:v>0.32479999999999981</c:v>
                </c:pt>
                <c:pt idx="5">
                  <c:v>0.1232</c:v>
                </c:pt>
                <c:pt idx="6">
                  <c:v>0.13439999999999999</c:v>
                </c:pt>
                <c:pt idx="7">
                  <c:v>0.23519999999999988</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(Commerical)</c:v>
                </c:pt>
              </c:strCache>
            </c:strRef>
          </c:tx>
          <c:spPr>
            <a:solidFill>
              <a:schemeClr val="accent1">
                <a:lumMod val="60000"/>
              </a:schemeClr>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Start'!$C$9:$N$9</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Reserves'!$C$3:$N$3</c:f>
              <c:numCache>
                <c:formatCode>0.00</c:formatCode>
                <c:ptCount val="12"/>
                <c:pt idx="0">
                  <c:v>9.1999999999999998E-2</c:v>
                </c:pt>
                <c:pt idx="1">
                  <c:v>5.1750160000000003E-2</c:v>
                </c:pt>
                <c:pt idx="2">
                  <c:v>6.8999999999999999E-3</c:v>
                </c:pt>
                <c:pt idx="3">
                  <c:v>6.6036659999999997E-2</c:v>
                </c:pt>
                <c:pt idx="4">
                  <c:v>0.1015595</c:v>
                </c:pt>
                <c:pt idx="5">
                  <c:v>0.11536666999999999</c:v>
                </c:pt>
                <c:pt idx="6">
                  <c:v>0.42221401000000003</c:v>
                </c:pt>
                <c:pt idx="7">
                  <c:v>3.3898159999999997E-2</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Reserves'!$C$4:$N$4</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Reserves'!$C$5:$N$5</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(Commerical)</c:v>
                </c:pt>
              </c:strCache>
            </c:strRef>
          </c:tx>
          <c:spPr>
            <a:solidFill>
              <a:schemeClr val="accent4"/>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Reserves'!$C$6:$N$6</c:f>
              <c:numCache>
                <c:formatCode>0.00</c:formatCode>
                <c:ptCount val="12"/>
                <c:pt idx="0">
                  <c:v>0</c:v>
                </c:pt>
                <c:pt idx="1">
                  <c:v>3.179284000000001E-2</c:v>
                </c:pt>
                <c:pt idx="2">
                  <c:v>3.8986970000000003E-2</c:v>
                </c:pt>
                <c:pt idx="3">
                  <c:v>0.11493933999999989</c:v>
                </c:pt>
                <c:pt idx="4">
                  <c:v>3.9060519999999987E-2</c:v>
                </c:pt>
                <c:pt idx="5">
                  <c:v>2.8436919999999987E-2</c:v>
                </c:pt>
                <c:pt idx="6">
                  <c:v>2.590878000000001E-2</c:v>
                </c:pt>
                <c:pt idx="7">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(Commerial)</c:v>
                </c:pt>
              </c:strCache>
            </c:strRef>
          </c:tx>
          <c:spPr>
            <a:solidFill>
              <a:schemeClr val="accent5"/>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Reserves'!$C$7:$N$7</c:f>
              <c:numCache>
                <c:formatCode>0.00</c:formatCode>
                <c:ptCount val="12"/>
                <c:pt idx="0">
                  <c:v>0.40913443999999999</c:v>
                </c:pt>
                <c:pt idx="1">
                  <c:v>0.4156603000000002</c:v>
                </c:pt>
                <c:pt idx="2">
                  <c:v>0.38598527999999999</c:v>
                </c:pt>
                <c:pt idx="3">
                  <c:v>0.43290860999999997</c:v>
                </c:pt>
                <c:pt idx="4">
                  <c:v>0.45567308000000023</c:v>
                </c:pt>
                <c:pt idx="5">
                  <c:v>0.41326052999999996</c:v>
                </c:pt>
                <c:pt idx="6">
                  <c:v>0.37592209999999998</c:v>
                </c:pt>
                <c:pt idx="7">
                  <c:v>0.40278223999999996</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Reserves'!$C$8:$N$8</c:f>
              <c:numCache>
                <c:formatCode>0.00</c:formatCode>
                <c:ptCount val="12"/>
                <c:pt idx="0">
                  <c:v>0</c:v>
                </c:pt>
                <c:pt idx="1">
                  <c:v>0</c:v>
                </c:pt>
                <c:pt idx="2">
                  <c:v>0</c:v>
                </c:pt>
                <c:pt idx="3">
                  <c:v>0</c:v>
                </c:pt>
                <c:pt idx="4">
                  <c:v>0</c:v>
                </c:pt>
                <c:pt idx="5">
                  <c:v>0</c:v>
                </c:pt>
                <c:pt idx="6">
                  <c:v>0.11883893000000001</c:v>
                </c:pt>
                <c:pt idx="7">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Reserves'!$C$9:$N$9</c:f>
              <c:numCache>
                <c:formatCode>0.00</c:formatCode>
                <c:ptCount val="12"/>
                <c:pt idx="0">
                  <c:v>0.28598498999999999</c:v>
                </c:pt>
                <c:pt idx="1">
                  <c:v>0.4205025</c:v>
                </c:pt>
                <c:pt idx="2">
                  <c:v>0.39410752000000004</c:v>
                </c:pt>
                <c:pt idx="3">
                  <c:v>0.54507834000000011</c:v>
                </c:pt>
                <c:pt idx="4">
                  <c:v>0.54894499999999991</c:v>
                </c:pt>
                <c:pt idx="5">
                  <c:v>0.49811084999999999</c:v>
                </c:pt>
                <c:pt idx="6">
                  <c:v>0.40205999999999997</c:v>
                </c:pt>
                <c:pt idx="7">
                  <c:v>0.39904418000000003</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Other</c:v>
                </c:pt>
              </c:strCache>
            </c:strRef>
          </c:tx>
          <c:spPr>
            <a:solidFill>
              <a:schemeClr val="accent1"/>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components'!$C$3:$N$3</c:f>
              <c:numCache>
                <c:formatCode>0.00</c:formatCode>
                <c:ptCount val="12"/>
                <c:pt idx="0">
                  <c:v>1.2202173698917604</c:v>
                </c:pt>
                <c:pt idx="1">
                  <c:v>1.1494566828511801</c:v>
                </c:pt>
                <c:pt idx="2">
                  <c:v>1.5945901102273203</c:v>
                </c:pt>
                <c:pt idx="3">
                  <c:v>1.5264936295931404</c:v>
                </c:pt>
                <c:pt idx="4">
                  <c:v>2.4507075680260546</c:v>
                </c:pt>
                <c:pt idx="5">
                  <c:v>2.7549183150080996</c:v>
                </c:pt>
                <c:pt idx="6">
                  <c:v>1.9451574260378903</c:v>
                </c:pt>
                <c:pt idx="7">
                  <c:v>1.4828243398127299</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Other</c:v>
                </c:pt>
              </c:strCache>
            </c:strRef>
          </c:tx>
          <c:spPr>
            <a:solidFill>
              <a:schemeClr val="accent2"/>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components'!$C$4:$N$4</c:f>
              <c:numCache>
                <c:formatCode>0.00</c:formatCode>
                <c:ptCount val="12"/>
                <c:pt idx="0">
                  <c:v>0.79709770691244231</c:v>
                </c:pt>
                <c:pt idx="1">
                  <c:v>0.61198257825917912</c:v>
                </c:pt>
                <c:pt idx="2">
                  <c:v>0.47269069442562511</c:v>
                </c:pt>
                <c:pt idx="3">
                  <c:v>0.69631327873023796</c:v>
                </c:pt>
                <c:pt idx="4">
                  <c:v>0.58993455363445502</c:v>
                </c:pt>
                <c:pt idx="5">
                  <c:v>0.77063569844121704</c:v>
                </c:pt>
                <c:pt idx="6">
                  <c:v>0</c:v>
                </c:pt>
                <c:pt idx="7">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Other</c:v>
                </c:pt>
              </c:strCache>
            </c:strRef>
          </c:tx>
          <c:spPr>
            <a:solidFill>
              <a:schemeClr val="accent3"/>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components'!$C$5:$N$5</c:f>
              <c:numCache>
                <c:formatCode>0.00</c:formatCode>
                <c:ptCount val="12"/>
                <c:pt idx="0">
                  <c:v>0.12132025934426223</c:v>
                </c:pt>
                <c:pt idx="1">
                  <c:v>0.12501409065573765</c:v>
                </c:pt>
                <c:pt idx="2">
                  <c:v>0.12059479934426223</c:v>
                </c:pt>
                <c:pt idx="3">
                  <c:v>0.12459715065573763</c:v>
                </c:pt>
                <c:pt idx="4">
                  <c:v>0.12453523065573764</c:v>
                </c:pt>
                <c:pt idx="5">
                  <c:v>0.12050480934426223</c:v>
                </c:pt>
                <c:pt idx="6">
                  <c:v>0.12451958065573764</c:v>
                </c:pt>
                <c:pt idx="7">
                  <c:v>0.12044313934426223</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components'!$C$6:$N$6</c:f>
              <c:numCache>
                <c:formatCode>0.00</c:formatCode>
                <c:ptCount val="12"/>
                <c:pt idx="0">
                  <c:v>-0.61213468799993698</c:v>
                </c:pt>
                <c:pt idx="1">
                  <c:v>-0.70991848700002791</c:v>
                </c:pt>
                <c:pt idx="2">
                  <c:v>-0.88213967099994561</c:v>
                </c:pt>
                <c:pt idx="3">
                  <c:v>-1.0101505489999576</c:v>
                </c:pt>
                <c:pt idx="4">
                  <c:v>-1.0078181640000661</c:v>
                </c:pt>
                <c:pt idx="5">
                  <c:v>-2.1204653922043954</c:v>
                </c:pt>
                <c:pt idx="6">
                  <c:v>-2.3708377589999423</c:v>
                </c:pt>
                <c:pt idx="7">
                  <c:v>-1.0590534759999091</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total'!$C$3:$N$3</c:f>
              <c:numCache>
                <c:formatCode>0.00</c:formatCode>
                <c:ptCount val="12"/>
                <c:pt idx="0">
                  <c:v>-5.6785957729999996</c:v>
                </c:pt>
                <c:pt idx="1">
                  <c:v>-6.7129372250000001</c:v>
                </c:pt>
                <c:pt idx="2">
                  <c:v>-2.7477750240000005</c:v>
                </c:pt>
                <c:pt idx="3">
                  <c:v>-1.0514679629999979</c:v>
                </c:pt>
                <c:pt idx="4">
                  <c:v>-3.870658723</c:v>
                </c:pt>
                <c:pt idx="5">
                  <c:v>-0.75281671400000039</c:v>
                </c:pt>
                <c:pt idx="6">
                  <c:v>-0.63761384200000004</c:v>
                </c:pt>
                <c:pt idx="7">
                  <c:v>2.1689974190000001</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total'!$C$4:$N$4</c:f>
              <c:numCache>
                <c:formatCode>0.00</c:formatCode>
                <c:ptCount val="12"/>
                <c:pt idx="0">
                  <c:v>2.5110751954302208</c:v>
                </c:pt>
                <c:pt idx="1">
                  <c:v>2.1326446359756903</c:v>
                </c:pt>
                <c:pt idx="2">
                  <c:v>0.85968272959821979</c:v>
                </c:pt>
                <c:pt idx="3">
                  <c:v>1.9938907190746193</c:v>
                </c:pt>
                <c:pt idx="4">
                  <c:v>2.2881628494908601</c:v>
                </c:pt>
                <c:pt idx="5">
                  <c:v>1.5721165133293049</c:v>
                </c:pt>
                <c:pt idx="6">
                  <c:v>4.0411895104279498</c:v>
                </c:pt>
                <c:pt idx="7">
                  <c:v>5.0330625538608595</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total'!$C$5:$N$5</c:f>
              <c:numCache>
                <c:formatCode>0.00</c:formatCode>
                <c:ptCount val="12"/>
                <c:pt idx="0">
                  <c:v>0.32286934174843002</c:v>
                </c:pt>
                <c:pt idx="1">
                  <c:v>0.27555184856987003</c:v>
                </c:pt>
                <c:pt idx="2">
                  <c:v>0.17545484330953004</c:v>
                </c:pt>
                <c:pt idx="3">
                  <c:v>0.26642165132641005</c:v>
                </c:pt>
                <c:pt idx="4">
                  <c:v>0.18996912363475002</c:v>
                </c:pt>
                <c:pt idx="5">
                  <c:v>0.32477126648027999</c:v>
                </c:pt>
                <c:pt idx="6">
                  <c:v>0.28545123955603996</c:v>
                </c:pt>
                <c:pt idx="7">
                  <c:v>0.17836482015712996</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total'!$C$6:$N$6</c:f>
              <c:numCache>
                <c:formatCode>0.00</c:formatCode>
                <c:ptCount val="12"/>
                <c:pt idx="0">
                  <c:v>1.4761581215007502</c:v>
                </c:pt>
                <c:pt idx="1">
                  <c:v>1.84803044652272</c:v>
                </c:pt>
                <c:pt idx="2">
                  <c:v>2.0561229926770359</c:v>
                </c:pt>
                <c:pt idx="3">
                  <c:v>2.3937013053995506</c:v>
                </c:pt>
                <c:pt idx="4">
                  <c:v>1.4575445131009142</c:v>
                </c:pt>
                <c:pt idx="5">
                  <c:v>3.7310968620047884</c:v>
                </c:pt>
                <c:pt idx="6">
                  <c:v>3.397515216481414</c:v>
                </c:pt>
                <c:pt idx="7">
                  <c:v>1.9678250453995096</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total'!$C$7:$N$7</c:f>
              <c:numCache>
                <c:formatCode>0.00</c:formatCode>
                <c:ptCount val="12"/>
                <c:pt idx="0">
                  <c:v>5.1447439612556982</c:v>
                </c:pt>
                <c:pt idx="1">
                  <c:v>10.698795978391979</c:v>
                </c:pt>
                <c:pt idx="2">
                  <c:v>19.014636346833754</c:v>
                </c:pt>
                <c:pt idx="3">
                  <c:v>21.987992561023493</c:v>
                </c:pt>
                <c:pt idx="4">
                  <c:v>17.474564439924503</c:v>
                </c:pt>
                <c:pt idx="5">
                  <c:v>58.79267503304709</c:v>
                </c:pt>
                <c:pt idx="6">
                  <c:v>56.011591024795116</c:v>
                </c:pt>
                <c:pt idx="7">
                  <c:v>12.512198205958358</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total'!$C$8:$N$8</c:f>
              <c:numCache>
                <c:formatCode>0.00</c:formatCode>
                <c:ptCount val="12"/>
                <c:pt idx="0">
                  <c:v>13.203399566677099</c:v>
                </c:pt>
                <c:pt idx="1">
                  <c:v>1.3377995002535001</c:v>
                </c:pt>
                <c:pt idx="2">
                  <c:v>7.2112872784648898</c:v>
                </c:pt>
                <c:pt idx="3">
                  <c:v>0.80874022866837991</c:v>
                </c:pt>
                <c:pt idx="4">
                  <c:v>1.3778062036959</c:v>
                </c:pt>
                <c:pt idx="5">
                  <c:v>17.086754503232402</c:v>
                </c:pt>
                <c:pt idx="6">
                  <c:v>7.7737505933448201</c:v>
                </c:pt>
                <c:pt idx="7">
                  <c:v>13.907681333192759</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total'!$C$9:$N$9</c:f>
              <c:numCache>
                <c:formatCode>0.00</c:formatCode>
                <c:ptCount val="12"/>
                <c:pt idx="0">
                  <c:v>8.0191114409930001E-2</c:v>
                </c:pt>
                <c:pt idx="1">
                  <c:v>1.5488860143422598</c:v>
                </c:pt>
                <c:pt idx="2">
                  <c:v>4.7539709015554994</c:v>
                </c:pt>
                <c:pt idx="3">
                  <c:v>0.23373614411699001</c:v>
                </c:pt>
                <c:pt idx="4">
                  <c:v>1.25290800620885</c:v>
                </c:pt>
                <c:pt idx="5">
                  <c:v>3.8005352069381497</c:v>
                </c:pt>
                <c:pt idx="6">
                  <c:v>9.3321397067511711</c:v>
                </c:pt>
                <c:pt idx="7">
                  <c:v>4.6257386301644914</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total'!$C$10:$N$10</c:f>
              <c:numCache>
                <c:formatCode>0.00</c:formatCode>
                <c:ptCount val="12"/>
                <c:pt idx="0">
                  <c:v>0.22926964812080999</c:v>
                </c:pt>
                <c:pt idx="1">
                  <c:v>8.3770135558110012E-2</c:v>
                </c:pt>
                <c:pt idx="2">
                  <c:v>7.4540071759729987E-2</c:v>
                </c:pt>
                <c:pt idx="3">
                  <c:v>1.689183217305E-2</c:v>
                </c:pt>
                <c:pt idx="4">
                  <c:v>0.11933140243591998</c:v>
                </c:pt>
                <c:pt idx="5">
                  <c:v>0.4515632341452599</c:v>
                </c:pt>
                <c:pt idx="6">
                  <c:v>0.19674247003853004</c:v>
                </c:pt>
                <c:pt idx="7">
                  <c:v>0.36146699734268001</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total'!$C$11:$N$11</c:f>
              <c:numCache>
                <c:formatCode>0.00</c:formatCode>
                <c:ptCount val="12"/>
                <c:pt idx="0">
                  <c:v>1.0773172354292999</c:v>
                </c:pt>
                <c:pt idx="1">
                  <c:v>1.0325338589461301</c:v>
                </c:pt>
                <c:pt idx="2">
                  <c:v>0.86542248682124978</c:v>
                </c:pt>
                <c:pt idx="3">
                  <c:v>0.84214935546120018</c:v>
                </c:pt>
                <c:pt idx="4">
                  <c:v>0.93714556242602998</c:v>
                </c:pt>
                <c:pt idx="5">
                  <c:v>0.98862691443302009</c:v>
                </c:pt>
                <c:pt idx="6">
                  <c:v>0.95882279856767016</c:v>
                </c:pt>
                <c:pt idx="7">
                  <c:v>1.1604069280604001</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total'!$C$12:$N$12</c:f>
              <c:numCache>
                <c:formatCode>0.00</c:formatCode>
                <c:ptCount val="12"/>
                <c:pt idx="0">
                  <c:v>0.93277184224284004</c:v>
                </c:pt>
                <c:pt idx="1">
                  <c:v>1.3641419429101396</c:v>
                </c:pt>
                <c:pt idx="2">
                  <c:v>1.0084516969542601</c:v>
                </c:pt>
                <c:pt idx="3">
                  <c:v>1.5448673615628399</c:v>
                </c:pt>
                <c:pt idx="4">
                  <c:v>1.5287936042950399</c:v>
                </c:pt>
                <c:pt idx="5">
                  <c:v>2.6633870326414999</c:v>
                </c:pt>
                <c:pt idx="6">
                  <c:v>1.5232280536918903</c:v>
                </c:pt>
                <c:pt idx="7">
                  <c:v>3.0138603492113996</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total'!$C$13:$N$13</c:f>
              <c:numCache>
                <c:formatCode>0.00</c:formatCode>
                <c:ptCount val="12"/>
                <c:pt idx="0">
                  <c:v>1.2202173698917604</c:v>
                </c:pt>
                <c:pt idx="1">
                  <c:v>1.1494566828511801</c:v>
                </c:pt>
                <c:pt idx="2">
                  <c:v>1.5945901102273203</c:v>
                </c:pt>
                <c:pt idx="3">
                  <c:v>1.5264936295931404</c:v>
                </c:pt>
                <c:pt idx="4">
                  <c:v>2.4507075680260546</c:v>
                </c:pt>
                <c:pt idx="5">
                  <c:v>2.7549183150080996</c:v>
                </c:pt>
                <c:pt idx="6">
                  <c:v>1.9451574260378903</c:v>
                </c:pt>
                <c:pt idx="7">
                  <c:v>1.4828243398127299</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total'!$C$19:$N$19</c:f>
              <c:numCache>
                <c:formatCode>#,##0</c:formatCode>
                <c:ptCount val="12"/>
                <c:pt idx="0">
                  <c:v>-234870.38700000002</c:v>
                </c:pt>
                <c:pt idx="1">
                  <c:v>-214304.06299999999</c:v>
                </c:pt>
                <c:pt idx="2">
                  <c:v>-116048.56600000001</c:v>
                </c:pt>
                <c:pt idx="3">
                  <c:v>-94894.685999999987</c:v>
                </c:pt>
                <c:pt idx="4">
                  <c:v>-150203.389</c:v>
                </c:pt>
                <c:pt idx="5">
                  <c:v>-106650.93700000002</c:v>
                </c:pt>
                <c:pt idx="6">
                  <c:v>-108868.24899999998</c:v>
                </c:pt>
                <c:pt idx="7">
                  <c:v>-70775.941999999995</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total'!$C$20:$N$20</c:f>
              <c:numCache>
                <c:formatCode>#,##0</c:formatCode>
                <c:ptCount val="12"/>
                <c:pt idx="0">
                  <c:v>108968.12600000002</c:v>
                </c:pt>
                <c:pt idx="1">
                  <c:v>86765.994999999995</c:v>
                </c:pt>
                <c:pt idx="2">
                  <c:v>49167.504999999997</c:v>
                </c:pt>
                <c:pt idx="3">
                  <c:v>92971.869999999981</c:v>
                </c:pt>
                <c:pt idx="4">
                  <c:v>72419.187000000005</c:v>
                </c:pt>
                <c:pt idx="5">
                  <c:v>67011.687000000005</c:v>
                </c:pt>
                <c:pt idx="6">
                  <c:v>153871.56000000003</c:v>
                </c:pt>
                <c:pt idx="7">
                  <c:v>168277.989</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total'!$C$21:$N$21</c:f>
              <c:numCache>
                <c:formatCode>#,##0</c:formatCode>
                <c:ptCount val="12"/>
                <c:pt idx="0">
                  <c:v>4612.4920000000002</c:v>
                </c:pt>
                <c:pt idx="1">
                  <c:v>4633.7330000000002</c:v>
                </c:pt>
                <c:pt idx="2">
                  <c:v>3483.6669999999999</c:v>
                </c:pt>
                <c:pt idx="3">
                  <c:v>5105.0009999999993</c:v>
                </c:pt>
                <c:pt idx="4">
                  <c:v>4767.3319999999994</c:v>
                </c:pt>
                <c:pt idx="5">
                  <c:v>8120.0510000000004</c:v>
                </c:pt>
                <c:pt idx="6">
                  <c:v>5897.4089999999997</c:v>
                </c:pt>
                <c:pt idx="7">
                  <c:v>1838.15</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total'!$C$22:$N$22</c:f>
              <c:numCache>
                <c:formatCode>#,##0</c:formatCode>
                <c:ptCount val="12"/>
                <c:pt idx="0">
                  <c:v>191477.04399999997</c:v>
                </c:pt>
                <c:pt idx="1">
                  <c:v>230519.79599999994</c:v>
                </c:pt>
                <c:pt idx="2">
                  <c:v>359282.16599999997</c:v>
                </c:pt>
                <c:pt idx="3">
                  <c:v>373393.36600000004</c:v>
                </c:pt>
                <c:pt idx="4">
                  <c:v>313812.04200000002</c:v>
                </c:pt>
                <c:pt idx="5">
                  <c:v>670268.27600000007</c:v>
                </c:pt>
                <c:pt idx="6">
                  <c:v>553962.88399999996</c:v>
                </c:pt>
                <c:pt idx="7">
                  <c:v>295754.00299999991</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total'!$C$23:$N$23</c:f>
              <c:numCache>
                <c:formatCode>#,##0</c:formatCode>
                <c:ptCount val="12"/>
                <c:pt idx="0">
                  <c:v>238755.11900000004</c:v>
                </c:pt>
                <c:pt idx="1">
                  <c:v>467633.48099999997</c:v>
                </c:pt>
                <c:pt idx="2">
                  <c:v>724901.99699999986</c:v>
                </c:pt>
                <c:pt idx="3">
                  <c:v>659999.26399999997</c:v>
                </c:pt>
                <c:pt idx="4">
                  <c:v>585561.53</c:v>
                </c:pt>
                <c:pt idx="5">
                  <c:v>1135941.4180000001</c:v>
                </c:pt>
                <c:pt idx="6">
                  <c:v>1011749.5589999999</c:v>
                </c:pt>
                <c:pt idx="7">
                  <c:v>660085.09299999999</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total'!$C$24:$N$24</c:f>
              <c:numCache>
                <c:formatCode>#,##0</c:formatCode>
                <c:ptCount val="12"/>
                <c:pt idx="0">
                  <c:v>166661.80100000001</c:v>
                </c:pt>
                <c:pt idx="1">
                  <c:v>22779.785</c:v>
                </c:pt>
                <c:pt idx="2">
                  <c:v>73651.156999999992</c:v>
                </c:pt>
                <c:pt idx="3">
                  <c:v>20934.861000000001</c:v>
                </c:pt>
                <c:pt idx="4">
                  <c:v>20713.21</c:v>
                </c:pt>
                <c:pt idx="5">
                  <c:v>162883.416</c:v>
                </c:pt>
                <c:pt idx="6">
                  <c:v>70712.511999999988</c:v>
                </c:pt>
                <c:pt idx="7">
                  <c:v>119280.325</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total'!$C$25:$N$25</c:f>
              <c:numCache>
                <c:formatCode>#,##0</c:formatCode>
                <c:ptCount val="12"/>
                <c:pt idx="0">
                  <c:v>3005.42</c:v>
                </c:pt>
                <c:pt idx="1">
                  <c:v>39299.046999999999</c:v>
                </c:pt>
                <c:pt idx="2">
                  <c:v>80675.399000000005</c:v>
                </c:pt>
                <c:pt idx="3">
                  <c:v>4154.3240000000005</c:v>
                </c:pt>
                <c:pt idx="4">
                  <c:v>21175.088000000003</c:v>
                </c:pt>
                <c:pt idx="5">
                  <c:v>33597.499000000003</c:v>
                </c:pt>
                <c:pt idx="6">
                  <c:v>154020.96400000001</c:v>
                </c:pt>
                <c:pt idx="7">
                  <c:v>99928.251000000004</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total'!$C$26:$N$26</c:f>
              <c:numCache>
                <c:formatCode>#,##0</c:formatCode>
                <c:ptCount val="12"/>
                <c:pt idx="0">
                  <c:v>-7746.0359999999982</c:v>
                </c:pt>
                <c:pt idx="1">
                  <c:v>-2620.02</c:v>
                </c:pt>
                <c:pt idx="2">
                  <c:v>-1634.1059999999998</c:v>
                </c:pt>
                <c:pt idx="3">
                  <c:v>-872.90699999999993</c:v>
                </c:pt>
                <c:pt idx="4">
                  <c:v>-6190.2890000000007</c:v>
                </c:pt>
                <c:pt idx="5">
                  <c:v>-7493.9929999999986</c:v>
                </c:pt>
                <c:pt idx="6">
                  <c:v>-9740.7670000000035</c:v>
                </c:pt>
                <c:pt idx="7">
                  <c:v>-8926.2210000000014</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total'!$C$27:$N$27</c:f>
              <c:numCache>
                <c:formatCode>#,##0</c:formatCode>
                <c:ptCount val="12"/>
                <c:pt idx="0">
                  <c:v>20279.763000000003</c:v>
                </c:pt>
                <c:pt idx="1">
                  <c:v>20731.990000000005</c:v>
                </c:pt>
                <c:pt idx="2">
                  <c:v>22177.568000000003</c:v>
                </c:pt>
                <c:pt idx="3">
                  <c:v>20998.816000000006</c:v>
                </c:pt>
                <c:pt idx="4">
                  <c:v>20843.943000000007</c:v>
                </c:pt>
                <c:pt idx="5">
                  <c:v>24067.017</c:v>
                </c:pt>
                <c:pt idx="6">
                  <c:v>25330.425999999996</c:v>
                </c:pt>
                <c:pt idx="7">
                  <c:v>22259.338</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total'!$C$28:$N$28</c:f>
              <c:numCache>
                <c:formatCode>#,##0</c:formatCode>
                <c:ptCount val="12"/>
                <c:pt idx="0">
                  <c:v>118700.29000000002</c:v>
                </c:pt>
                <c:pt idx="1">
                  <c:v>163141.48899999997</c:v>
                </c:pt>
                <c:pt idx="2">
                  <c:v>84190.90399999998</c:v>
                </c:pt>
                <c:pt idx="3">
                  <c:v>155218.766</c:v>
                </c:pt>
                <c:pt idx="4">
                  <c:v>123418.023</c:v>
                </c:pt>
                <c:pt idx="5">
                  <c:v>112777.44600000004</c:v>
                </c:pt>
                <c:pt idx="6">
                  <c:v>101072.22499999998</c:v>
                </c:pt>
                <c:pt idx="7">
                  <c:v>161365.80099999998</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total'!$C$29:$N$29</c:f>
              <c:numCache>
                <c:formatCode>#,##0</c:formatCode>
                <c:ptCount val="12"/>
                <c:pt idx="0">
                  <c:v>-188477.18399999992</c:v>
                </c:pt>
                <c:pt idx="1">
                  <c:v>-130157.519</c:v>
                </c:pt>
                <c:pt idx="2">
                  <c:v>-34503.133000000002</c:v>
                </c:pt>
                <c:pt idx="3">
                  <c:v>-102537.05899999998</c:v>
                </c:pt>
                <c:pt idx="4">
                  <c:v>-188037.723</c:v>
                </c:pt>
                <c:pt idx="5">
                  <c:v>-123308.91399999999</c:v>
                </c:pt>
                <c:pt idx="6">
                  <c:v>-266122.48100000003</c:v>
                </c:pt>
                <c:pt idx="7">
                  <c:v>-351526.3569999999</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Total'!$C$3:$N$3</c:f>
              <c:numCache>
                <c:formatCode>0.00</c:formatCode>
                <c:ptCount val="12"/>
                <c:pt idx="0">
                  <c:v>10.082084929999588</c:v>
                </c:pt>
                <c:pt idx="1">
                  <c:v>10.848154879999822</c:v>
                </c:pt>
                <c:pt idx="2">
                  <c:v>10.451984909189756</c:v>
                </c:pt>
                <c:pt idx="3">
                  <c:v>8.9941101099999994</c:v>
                </c:pt>
                <c:pt idx="4">
                  <c:v>9.2292768765480009</c:v>
                </c:pt>
                <c:pt idx="5">
                  <c:v>8.7060309279760197</c:v>
                </c:pt>
                <c:pt idx="6">
                  <c:v>8.9883901488445392</c:v>
                </c:pt>
                <c:pt idx="7">
                  <c:v>8.9903827672465013</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Total'!$C$4:$N$4</c:f>
              <c:numCache>
                <c:formatCode>0.00</c:formatCode>
                <c:ptCount val="12"/>
                <c:pt idx="0">
                  <c:v>5.3843252100000001</c:v>
                </c:pt>
                <c:pt idx="1">
                  <c:v>5.4367516499999979</c:v>
                </c:pt>
                <c:pt idx="2">
                  <c:v>5.1424716589999999</c:v>
                </c:pt>
                <c:pt idx="3">
                  <c:v>6.7134268199999996</c:v>
                </c:pt>
                <c:pt idx="4">
                  <c:v>7.2887206600000001</c:v>
                </c:pt>
                <c:pt idx="5">
                  <c:v>6.6420823400000009</c:v>
                </c:pt>
                <c:pt idx="6">
                  <c:v>7.4984044879999994</c:v>
                </c:pt>
                <c:pt idx="7">
                  <c:v>5.8713763600000011</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Total'!$C$5:$N$5</c:f>
              <c:numCache>
                <c:formatCode>0.00</c:formatCode>
                <c:ptCount val="12"/>
                <c:pt idx="0">
                  <c:v>5.7731674499999999</c:v>
                </c:pt>
                <c:pt idx="1">
                  <c:v>6.7632928600000009</c:v>
                </c:pt>
                <c:pt idx="2">
                  <c:v>6.4737298500000007</c:v>
                </c:pt>
                <c:pt idx="3">
                  <c:v>7.1014421900000011</c:v>
                </c:pt>
                <c:pt idx="4">
                  <c:v>6.6213241700000012</c:v>
                </c:pt>
                <c:pt idx="5">
                  <c:v>5.4458812300000004</c:v>
                </c:pt>
                <c:pt idx="6">
                  <c:v>5.07907288</c:v>
                </c:pt>
                <c:pt idx="7">
                  <c:v>5.603024640000001</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Total'!$C$6:$N$6</c:f>
              <c:numCache>
                <c:formatCode>0.00</c:formatCode>
                <c:ptCount val="12"/>
                <c:pt idx="0">
                  <c:v>0.78711943000000006</c:v>
                </c:pt>
                <c:pt idx="1">
                  <c:v>0.91970580000000002</c:v>
                </c:pt>
                <c:pt idx="2">
                  <c:v>0.82597977</c:v>
                </c:pt>
                <c:pt idx="3">
                  <c:v>1.15896295</c:v>
                </c:pt>
                <c:pt idx="4">
                  <c:v>1.1452381</c:v>
                </c:pt>
                <c:pt idx="5">
                  <c:v>1.0551749699999997</c:v>
                </c:pt>
                <c:pt idx="6">
                  <c:v>1.3449438199999997</c:v>
                </c:pt>
                <c:pt idx="7">
                  <c:v>0.83572457999999994</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Total'!$C$7:$N$7</c:f>
              <c:numCache>
                <c:formatCode>0.00</c:formatCode>
                <c:ptCount val="12"/>
                <c:pt idx="0">
                  <c:v>3.366050169999999</c:v>
                </c:pt>
                <c:pt idx="1">
                  <c:v>3.6704132239652592</c:v>
                </c:pt>
                <c:pt idx="2">
                  <c:v>3.2317605499999993</c:v>
                </c:pt>
                <c:pt idx="3">
                  <c:v>3.0614282200000003</c:v>
                </c:pt>
                <c:pt idx="4">
                  <c:v>3.574906768760107</c:v>
                </c:pt>
                <c:pt idx="5">
                  <c:v>3.836453850000026</c:v>
                </c:pt>
                <c:pt idx="6">
                  <c:v>5.0201545199999984</c:v>
                </c:pt>
                <c:pt idx="7">
                  <c:v>3.4539718400000008</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Total'!$C$8:$N$8</c:f>
              <c:numCache>
                <c:formatCode>0.00</c:formatCode>
                <c:ptCount val="12"/>
                <c:pt idx="0">
                  <c:v>6.5154442003902018</c:v>
                </c:pt>
                <c:pt idx="1">
                  <c:v>7.1206280020250006</c:v>
                </c:pt>
                <c:pt idx="2">
                  <c:v>7.4069730000000016</c:v>
                </c:pt>
                <c:pt idx="3">
                  <c:v>6.604705759999999</c:v>
                </c:pt>
                <c:pt idx="4">
                  <c:v>6.7524150476666716</c:v>
                </c:pt>
                <c:pt idx="5">
                  <c:v>6.1468331719097309</c:v>
                </c:pt>
                <c:pt idx="6">
                  <c:v>7.0078329100000012</c:v>
                </c:pt>
                <c:pt idx="7">
                  <c:v>6.6915060983870962</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Total'!$C$9:$N$9</c:f>
              <c:numCache>
                <c:formatCode>0.00</c:formatCode>
                <c:ptCount val="12"/>
                <c:pt idx="0">
                  <c:v>2.7400137846400008</c:v>
                </c:pt>
                <c:pt idx="1">
                  <c:v>0.93408829412799987</c:v>
                </c:pt>
                <c:pt idx="2">
                  <c:v>3.7703722351393245</c:v>
                </c:pt>
                <c:pt idx="3">
                  <c:v>0.84203858372833162</c:v>
                </c:pt>
                <c:pt idx="4">
                  <c:v>0.39124366412799993</c:v>
                </c:pt>
                <c:pt idx="5">
                  <c:v>1.5844116941400002</c:v>
                </c:pt>
                <c:pt idx="6">
                  <c:v>13.232097964127998</c:v>
                </c:pt>
                <c:pt idx="7">
                  <c:v>13.290266464640002</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Total'!$C$10:$N$10</c:f>
              <c:numCache>
                <c:formatCode>0.00</c:formatCode>
                <c:ptCount val="12"/>
                <c:pt idx="0">
                  <c:v>0.79709770691244231</c:v>
                </c:pt>
                <c:pt idx="1">
                  <c:v>0.71385446570400912</c:v>
                </c:pt>
                <c:pt idx="2">
                  <c:v>0.7192806959206951</c:v>
                </c:pt>
                <c:pt idx="3">
                  <c:v>0.77428213057815798</c:v>
                </c:pt>
                <c:pt idx="4">
                  <c:v>0.80238637261455503</c:v>
                </c:pt>
                <c:pt idx="5">
                  <c:v>0.78076858940644112</c:v>
                </c:pt>
                <c:pt idx="6">
                  <c:v>0.91045667389232121</c:v>
                </c:pt>
                <c:pt idx="7">
                  <c:v>0.76618621917075358</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Total'!$C$11:$N$11</c:f>
              <c:numCache>
                <c:formatCode>0.00</c:formatCode>
                <c:ptCount val="12"/>
                <c:pt idx="0">
                  <c:v>8.7712000000000022E-4</c:v>
                </c:pt>
                <c:pt idx="1">
                  <c:v>5.5617999999999998E-4</c:v>
                </c:pt>
                <c:pt idx="2">
                  <c:v>1.5166000000000002E-4</c:v>
                </c:pt>
                <c:pt idx="3">
                  <c:v>1.3923999999999997E-4</c:v>
                </c:pt>
                <c:pt idx="4">
                  <c:v>7.7320000000000025E-5</c:v>
                </c:pt>
                <c:pt idx="5">
                  <c:v>6.1669999999999997E-5</c:v>
                </c:pt>
                <c:pt idx="6">
                  <c:v>6.1669999999999997E-5</c:v>
                </c:pt>
                <c:pt idx="7">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Total'!$C$12:$N$12</c:f>
              <c:numCache>
                <c:formatCode>0.00</c:formatCode>
                <c:ptCount val="12"/>
                <c:pt idx="0">
                  <c:v>0.12044313934426236</c:v>
                </c:pt>
                <c:pt idx="1">
                  <c:v>0.12445791065573777</c:v>
                </c:pt>
                <c:pt idx="2">
                  <c:v>0.12044313934426236</c:v>
                </c:pt>
                <c:pt idx="3">
                  <c:v>0.12445791065573777</c:v>
                </c:pt>
                <c:pt idx="4">
                  <c:v>0.12445791065573777</c:v>
                </c:pt>
                <c:pt idx="5">
                  <c:v>0.12044313934426236</c:v>
                </c:pt>
                <c:pt idx="6">
                  <c:v>0.12445791065573777</c:v>
                </c:pt>
                <c:pt idx="7">
                  <c:v>0.12044313934426236</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Total'!$J$16:$J$19</c:f>
              <c:numCache>
                <c:formatCode>0.00</c:formatCode>
                <c:ptCount val="4"/>
                <c:pt idx="0">
                  <c:v>8.0942508383870972</c:v>
                </c:pt>
                <c:pt idx="1">
                  <c:v>25.603740431057272</c:v>
                </c:pt>
                <c:pt idx="2">
                  <c:v>12.00426803</c:v>
                </c:pt>
                <c:pt idx="3">
                  <c:v>0.12044313934426236</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9399720145392"/>
          <c:y val="4.051565377532228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Trades!$C$9:$N$9</c:f>
              <c:numCache>
                <c:formatCode>#,##0.0</c:formatCode>
                <c:ptCount val="12"/>
                <c:pt idx="0">
                  <c:v>0.30311290000000002</c:v>
                </c:pt>
                <c:pt idx="1">
                  <c:v>1.6994655599999999</c:v>
                </c:pt>
                <c:pt idx="2">
                  <c:v>3.281732232</c:v>
                </c:pt>
                <c:pt idx="3">
                  <c:v>2.4576692499999999</c:v>
                </c:pt>
                <c:pt idx="4">
                  <c:v>2.1458672569999999</c:v>
                </c:pt>
                <c:pt idx="5">
                  <c:v>1.2234046654086099</c:v>
                </c:pt>
                <c:pt idx="6">
                  <c:v>1.810448243677</c:v>
                </c:pt>
                <c:pt idx="7">
                  <c:v>8.4341179999999998</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Trades!$C$10:$N$10</c:f>
              <c:numCache>
                <c:formatCode>#,##0.0</c:formatCode>
                <c:ptCount val="12"/>
                <c:pt idx="0">
                  <c:v>3.9408755688000001</c:v>
                </c:pt>
                <c:pt idx="1">
                  <c:v>10.9971745</c:v>
                </c:pt>
                <c:pt idx="2">
                  <c:v>13.11942185</c:v>
                </c:pt>
                <c:pt idx="3">
                  <c:v>14.199445320000001</c:v>
                </c:pt>
                <c:pt idx="4">
                  <c:v>13.846514446</c:v>
                </c:pt>
                <c:pt idx="5">
                  <c:v>19.302235929416</c:v>
                </c:pt>
                <c:pt idx="6">
                  <c:v>16.434827500053501</c:v>
                </c:pt>
                <c:pt idx="7">
                  <c:v>11.428845000000001</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4.5428848207854151E-2"/>
              <c:y val="0.30179898783370307"/>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Trades!$C$3:$N$3</c:f>
              <c:numCache>
                <c:formatCode>0.00</c:formatCode>
                <c:ptCount val="12"/>
                <c:pt idx="0">
                  <c:v>22190</c:v>
                </c:pt>
                <c:pt idx="1">
                  <c:v>73582.5</c:v>
                </c:pt>
                <c:pt idx="2">
                  <c:v>139079.5</c:v>
                </c:pt>
                <c:pt idx="3">
                  <c:v>119046.5</c:v>
                </c:pt>
                <c:pt idx="4">
                  <c:v>126069</c:v>
                </c:pt>
                <c:pt idx="5">
                  <c:v>176040.5</c:v>
                </c:pt>
                <c:pt idx="6">
                  <c:v>215568</c:v>
                </c:pt>
                <c:pt idx="7">
                  <c:v>277397</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Trades!$C$4:$N$4</c:f>
              <c:numCache>
                <c:formatCode>0.00</c:formatCode>
                <c:ptCount val="12"/>
                <c:pt idx="0">
                  <c:v>116182</c:v>
                </c:pt>
                <c:pt idx="1">
                  <c:v>281479.5</c:v>
                </c:pt>
                <c:pt idx="2">
                  <c:v>231333.4</c:v>
                </c:pt>
                <c:pt idx="3">
                  <c:v>309497</c:v>
                </c:pt>
                <c:pt idx="4">
                  <c:v>306662.2</c:v>
                </c:pt>
                <c:pt idx="5">
                  <c:v>324343.59999999998</c:v>
                </c:pt>
                <c:pt idx="6">
                  <c:v>287177</c:v>
                </c:pt>
                <c:pt idx="7">
                  <c:v>207470.26</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19050</xdr:colOff>
      <xdr:row>16</xdr:row>
      <xdr:rowOff>152399</xdr:rowOff>
    </xdr:from>
    <xdr:to>
      <xdr:col>4</xdr:col>
      <xdr:colOff>114300</xdr:colOff>
      <xdr:row>23</xdr:row>
      <xdr:rowOff>9525</xdr:rowOff>
    </xdr:to>
    <xdr:sp macro="[0]!import_data" textlink="">
      <xdr:nvSpPr>
        <xdr:cNvPr id="3" name="Rectangle 2">
          <a:extLst>
            <a:ext uri="{FF2B5EF4-FFF2-40B4-BE49-F238E27FC236}">
              <a16:creationId xmlns:a16="http://schemas.microsoft.com/office/drawing/2014/main" id="{00000000-0008-0000-0000-000003000000}"/>
            </a:ext>
          </a:extLst>
        </xdr:cNvPr>
        <xdr:cNvSpPr/>
      </xdr:nvSpPr>
      <xdr:spPr>
        <a:xfrm>
          <a:off x="533400" y="3200399"/>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a:t>
          </a:r>
          <a:r>
            <a:rPr lang="en-GB" sz="1100" baseline="0"/>
            <a:t> 3.</a:t>
          </a:r>
        </a:p>
        <a:p>
          <a:pPr algn="ctr"/>
          <a:r>
            <a:rPr lang="en-GB" sz="1100" baseline="0"/>
            <a:t>Click here to i</a:t>
          </a:r>
          <a:r>
            <a:rPr lang="en-GB" sz="1100"/>
            <a:t>mport</a:t>
          </a:r>
          <a:r>
            <a:rPr lang="en-GB" sz="1100" baseline="0"/>
            <a:t> data </a:t>
          </a:r>
        </a:p>
        <a:p>
          <a:pPr algn="ctr"/>
          <a:r>
            <a:rPr lang="en-GB" sz="1100" baseline="0"/>
            <a:t>Select AS MBSS file.</a:t>
          </a:r>
        </a:p>
        <a:p>
          <a:pPr algn="ctr"/>
          <a:r>
            <a:rPr lang="en-GB" sz="1100" baseline="0"/>
            <a:t> </a:t>
          </a:r>
        </a:p>
      </xdr:txBody>
    </xdr:sp>
    <xdr:clientData/>
  </xdr:twoCellAnchor>
  <xdr:twoCellAnchor>
    <xdr:from>
      <xdr:col>1</xdr:col>
      <xdr:colOff>47625</xdr:colOff>
      <xdr:row>23</xdr:row>
      <xdr:rowOff>171450</xdr:rowOff>
    </xdr:from>
    <xdr:to>
      <xdr:col>4</xdr:col>
      <xdr:colOff>123825</xdr:colOff>
      <xdr:row>30</xdr:row>
      <xdr:rowOff>19050</xdr:rowOff>
    </xdr:to>
    <xdr:sp macro="[0]!update_charts" textlink="">
      <xdr:nvSpPr>
        <xdr:cNvPr id="2" name="Rectangle 1">
          <a:extLst>
            <a:ext uri="{FF2B5EF4-FFF2-40B4-BE49-F238E27FC236}">
              <a16:creationId xmlns:a16="http://schemas.microsoft.com/office/drawing/2014/main" id="{00000000-0008-0000-0000-000002000000}"/>
            </a:ext>
          </a:extLst>
        </xdr:cNvPr>
        <xdr:cNvSpPr/>
      </xdr:nvSpPr>
      <xdr:spPr>
        <a:xfrm>
          <a:off x="561975" y="4552950"/>
          <a:ext cx="1619250" cy="1181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4.</a:t>
          </a:r>
        </a:p>
        <a:p>
          <a:pPr algn="ctr"/>
          <a:r>
            <a:rPr lang="en-GB" sz="1100"/>
            <a:t>Click here</a:t>
          </a:r>
          <a:r>
            <a:rPr lang="en-GB" sz="1100" baseline="0"/>
            <a:t> to c</a:t>
          </a:r>
          <a:r>
            <a:rPr lang="en-GB" sz="1100"/>
            <a:t>opy imported</a:t>
          </a:r>
          <a:r>
            <a:rPr lang="en-GB" sz="1100" baseline="0"/>
            <a:t> data to chart tables</a:t>
          </a:r>
          <a:endParaRPr lang="en-GB" sz="1100"/>
        </a:p>
      </xdr:txBody>
    </xdr:sp>
    <xdr:clientData/>
  </xdr:twoCellAnchor>
  <xdr:twoCellAnchor>
    <xdr:from>
      <xdr:col>1</xdr:col>
      <xdr:colOff>9525</xdr:colOff>
      <xdr:row>2</xdr:row>
      <xdr:rowOff>85725</xdr:rowOff>
    </xdr:from>
    <xdr:to>
      <xdr:col>4</xdr:col>
      <xdr:colOff>104775</xdr:colOff>
      <xdr:row>8</xdr:row>
      <xdr:rowOff>133351</xdr:rowOff>
    </xdr:to>
    <xdr:sp macro="" textlink="">
      <xdr:nvSpPr>
        <xdr:cNvPr id="5" name="Rectangle 4">
          <a:extLst>
            <a:ext uri="{FF2B5EF4-FFF2-40B4-BE49-F238E27FC236}">
              <a16:creationId xmlns:a16="http://schemas.microsoft.com/office/drawing/2014/main" id="{1D942B09-90C5-42D4-AD74-1E801B38BA44}"/>
            </a:ext>
          </a:extLst>
        </xdr:cNvPr>
        <xdr:cNvSpPr/>
      </xdr:nvSpPr>
      <xdr:spPr>
        <a:xfrm>
          <a:off x="523875" y="466725"/>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1.</a:t>
          </a:r>
        </a:p>
        <a:p>
          <a:pPr algn="ctr"/>
          <a:r>
            <a:rPr lang="en-GB" sz="1100" baseline="0"/>
            <a:t>Update ROP with latest AS data.</a:t>
          </a:r>
          <a:endParaRPr lang="en-GB" sz="1100"/>
        </a:p>
      </xdr:txBody>
    </xdr:sp>
    <xdr:clientData/>
  </xdr:twoCellAnchor>
  <xdr:twoCellAnchor>
    <xdr:from>
      <xdr:col>1</xdr:col>
      <xdr:colOff>19050</xdr:colOff>
      <xdr:row>9</xdr:row>
      <xdr:rowOff>114300</xdr:rowOff>
    </xdr:from>
    <xdr:to>
      <xdr:col>4</xdr:col>
      <xdr:colOff>114300</xdr:colOff>
      <xdr:row>15</xdr:row>
      <xdr:rowOff>161926</xdr:rowOff>
    </xdr:to>
    <xdr:sp macro="" textlink="">
      <xdr:nvSpPr>
        <xdr:cNvPr id="6" name="Rectangle 5">
          <a:extLst>
            <a:ext uri="{FF2B5EF4-FFF2-40B4-BE49-F238E27FC236}">
              <a16:creationId xmlns:a16="http://schemas.microsoft.com/office/drawing/2014/main" id="{6B72E1DF-20CB-4247-B5F1-FEEA009FE0E4}"/>
            </a:ext>
          </a:extLst>
        </xdr:cNvPr>
        <xdr:cNvSpPr/>
      </xdr:nvSpPr>
      <xdr:spPr>
        <a:xfrm>
          <a:off x="533400" y="1828800"/>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2.</a:t>
          </a:r>
        </a:p>
        <a:p>
          <a:pPr algn="ctr"/>
          <a:r>
            <a:rPr lang="en-GB" sz="1100" baseline="0"/>
            <a:t>Update reporting month in cell E1</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1390213</xdr:colOff>
      <xdr:row>55</xdr:row>
      <xdr:rowOff>124634</xdr:rowOff>
    </xdr:from>
    <xdr:to>
      <xdr:col>10</xdr:col>
      <xdr:colOff>406396</xdr:colOff>
      <xdr:row>72</xdr:row>
      <xdr:rowOff>72185</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21</xdr:col>
      <xdr:colOff>338667</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21</xdr:col>
      <xdr:colOff>370417</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149679</xdr:colOff>
      <xdr:row>76</xdr:row>
      <xdr:rowOff>40821</xdr:rowOff>
    </xdr:from>
    <xdr:to>
      <xdr:col>8</xdr:col>
      <xdr:colOff>444500</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71105</xdr:colOff>
      <xdr:row>0</xdr:row>
      <xdr:rowOff>0</xdr:rowOff>
    </xdr:from>
    <xdr:to>
      <xdr:col>22</xdr:col>
      <xdr:colOff>73346</xdr:colOff>
      <xdr:row>20</xdr:row>
      <xdr:rowOff>152401</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26487</xdr:colOff>
      <xdr:row>22</xdr:row>
      <xdr:rowOff>74975</xdr:rowOff>
    </xdr:from>
    <xdr:to>
      <xdr:col>23</xdr:col>
      <xdr:colOff>463518</xdr:colOff>
      <xdr:row>42</xdr:row>
      <xdr:rowOff>181111</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285751</xdr:colOff>
      <xdr:row>0</xdr:row>
      <xdr:rowOff>0</xdr:rowOff>
    </xdr:from>
    <xdr:to>
      <xdr:col>22</xdr:col>
      <xdr:colOff>145598</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1580028</xdr:colOff>
      <xdr:row>19</xdr:row>
      <xdr:rowOff>123265</xdr:rowOff>
    </xdr:from>
    <xdr:to>
      <xdr:col>14</xdr:col>
      <xdr:colOff>190499</xdr:colOff>
      <xdr:row>37</xdr:row>
      <xdr:rowOff>33617</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sheetData>
      <sheetData sheetId="1" refreshError="1"/>
      <sheetData sheetId="2">
        <row r="3">
          <cell r="J3">
            <v>43191</v>
          </cell>
        </row>
        <row r="4">
          <cell r="J4">
            <v>43297</v>
          </cell>
        </row>
      </sheetData>
      <sheetData sheetId="3" refreshError="1"/>
      <sheetData sheetId="4" refreshError="1"/>
      <sheetData sheetId="5" refreshError="1"/>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refreshError="1"/>
      <sheetData sheetId="9">
        <row r="58">
          <cell r="L58">
            <v>1.7246258699999999</v>
          </cell>
        </row>
      </sheetData>
      <sheetData sheetId="10" refreshError="1"/>
      <sheetData sheetId="11" refreshError="1"/>
      <sheetData sheetId="12">
        <row r="1">
          <cell r="J1">
            <v>91</v>
          </cell>
        </row>
      </sheetData>
      <sheetData sheetId="13" refreshError="1"/>
      <sheetData sheetId="14" refreshError="1"/>
      <sheetData sheetId="15">
        <row r="7">
          <cell r="I7">
            <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ow r="10">
          <cell r="O10">
            <v>43297</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3">
          <cell r="J3" t="str">
            <v>19/04/2017;01/05/2017;02/05/2017;01/06/2017;15/06/2017;19/06/2017;24/06/2017</v>
          </cell>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11">
          <cell r="J11" t="str">
            <v>• Non-incentivised costs (e.g. Black Start) are not included in the above figures (except for Black Start warming which requires accounting for)</v>
          </cell>
        </row>
        <row r="13">
          <cell r="J13" t="str">
            <v>• APX Check is complete – no missing days</v>
          </cell>
        </row>
      </sheetData>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-2.8102212680000007</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-36.875484681000003</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5.2434650199954396</v>
          </cell>
          <cell r="E26">
            <v>3.6306726933927806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82.136564631243004</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1.083334E-2</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0.94140820000000014</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5.5600156978067901</v>
          </cell>
          <cell r="D28">
            <v>6.6410233974240009</v>
          </cell>
          <cell r="E28">
            <v>4.4798854112830506</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76.536532400388438</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5.9473684864151544</v>
          </cell>
          <cell r="E29">
            <v>16.703820367155281</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104.22902347296026</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1.3219568021681714</v>
          </cell>
          <cell r="E30">
            <v>6.4184393765959102</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116.26557195673045</v>
          </cell>
          <cell r="P30">
            <v>0</v>
          </cell>
          <cell r="Q30">
            <v>0</v>
          </cell>
          <cell r="R30">
            <v>0</v>
          </cell>
          <cell r="S30">
            <v>0</v>
          </cell>
          <cell r="T30">
            <v>0</v>
          </cell>
          <cell r="U30">
            <v>0</v>
          </cell>
          <cell r="V30">
            <v>0</v>
          </cell>
          <cell r="W30">
            <v>0</v>
          </cell>
          <cell r="X30">
            <v>0</v>
          </cell>
          <cell r="Y30">
            <v>0</v>
          </cell>
          <cell r="Z30">
            <v>0</v>
          </cell>
          <cell r="AA30">
            <v>0</v>
          </cell>
          <cell r="AB30">
            <v>0</v>
          </cell>
        </row>
        <row r="31">
          <cell r="B31" t="str">
            <v>Constraints - Scotland</v>
          </cell>
          <cell r="C31">
            <v>0.32348607111922995</v>
          </cell>
          <cell r="D31">
            <v>1.7549912745504406</v>
          </cell>
          <cell r="E31">
            <v>5.1658064067885414</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31.401403752458215</v>
          </cell>
          <cell r="P31">
            <v>0</v>
          </cell>
          <cell r="Q31">
            <v>0</v>
          </cell>
          <cell r="R31">
            <v>0</v>
          </cell>
          <cell r="S31">
            <v>0</v>
          </cell>
          <cell r="T31">
            <v>0</v>
          </cell>
          <cell r="U31">
            <v>0</v>
          </cell>
          <cell r="V31">
            <v>0</v>
          </cell>
          <cell r="W31">
            <v>0</v>
          </cell>
          <cell r="X31">
            <v>0</v>
          </cell>
          <cell r="Y31">
            <v>0</v>
          </cell>
          <cell r="Z31">
            <v>0</v>
          </cell>
          <cell r="AA31">
            <v>0</v>
          </cell>
          <cell r="AB31">
            <v>0</v>
          </cell>
        </row>
        <row r="32">
          <cell r="B32" t="str">
            <v>Constraints - Cheviot + Scotland</v>
          </cell>
          <cell r="C32">
            <v>10.388294928032927</v>
          </cell>
          <cell r="D32">
            <v>3.0769480767186117</v>
          </cell>
          <cell r="E32">
            <v>11.584245783384452</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147.66697570918868</v>
          </cell>
          <cell r="P32">
            <v>0</v>
          </cell>
          <cell r="Q32">
            <v>0</v>
          </cell>
          <cell r="R32">
            <v>0</v>
          </cell>
          <cell r="S32">
            <v>0</v>
          </cell>
          <cell r="T32">
            <v>0</v>
          </cell>
          <cell r="U32">
            <v>0</v>
          </cell>
          <cell r="V32">
            <v>0</v>
          </cell>
          <cell r="W32">
            <v>0</v>
          </cell>
          <cell r="X32">
            <v>0</v>
          </cell>
          <cell r="Y32">
            <v>0</v>
          </cell>
          <cell r="Z32">
            <v>0</v>
          </cell>
          <cell r="AA32">
            <v>0</v>
          </cell>
          <cell r="AB32">
            <v>0</v>
          </cell>
        </row>
        <row r="33">
          <cell r="B33" t="str">
            <v>Constraints Sterilised HR</v>
          </cell>
          <cell r="C33">
            <v>5.5830670710000003</v>
          </cell>
          <cell r="D33">
            <v>5.7586124929999976</v>
          </cell>
          <cell r="E33">
            <v>11.827915304000001</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22.239683583999991</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14.782929056133764</v>
          </cell>
          <cell r="E34">
            <v>40.115981454539735</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274.13869029594014</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0.40776612894858</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12.164182267450499</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6.6842775876217004</v>
          </cell>
          <cell r="D36">
            <v>6.6253717653723205</v>
          </cell>
          <cell r="E36">
            <v>6.1205210652779698</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84.433214139558586</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10.72943570846417</v>
          </cell>
          <cell r="D37">
            <v>11.837788189875459</v>
          </cell>
          <cell r="E37">
            <v>10.739557543250401</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134.00541157857634</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6.7417480120250017</v>
          </cell>
          <cell r="E38">
            <v>7.5828447038559998</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95.116264862592502</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3.2756826200000004</v>
          </cell>
          <cell r="D39">
            <v>3.3501818999999995</v>
          </cell>
          <cell r="E39">
            <v>0.35967040064516131</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40.76635683845339</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1.5279367480824895</v>
          </cell>
          <cell r="D40">
            <v>1.061535100951581</v>
          </cell>
          <cell r="E40">
            <v>0.72933728420127641</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4.9036916933800985</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58.909753775942235</v>
          </cell>
          <cell r="D42">
            <v>61.451607509001732</v>
          </cell>
          <cell r="E42">
            <v>78.568530931053132</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832.34613391268158</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58.909753775942235</v>
          </cell>
          <cell r="D45">
            <v>61.451607509001732</v>
          </cell>
          <cell r="E45">
            <v>78.568530931053132</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866.12695583048969</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63"/>
  <sheetViews>
    <sheetView tabSelected="1" workbookViewId="0">
      <selection activeCell="G23" sqref="G23"/>
    </sheetView>
  </sheetViews>
  <sheetFormatPr defaultColWidth="7.7109375" defaultRowHeight="15" x14ac:dyDescent="0.25"/>
  <cols>
    <col min="5" max="5" width="10.7109375" bestFit="1" customWidth="1"/>
    <col min="8" max="8" width="8.85546875" bestFit="1" customWidth="1"/>
  </cols>
  <sheetData>
    <row r="1" spans="1:7" x14ac:dyDescent="0.25">
      <c r="E1" s="36">
        <v>43405</v>
      </c>
      <c r="G1" t="str">
        <f>TEXT(E1,"mmmm yyyy")</f>
        <v>November 2018</v>
      </c>
    </row>
    <row r="2" spans="1:7" x14ac:dyDescent="0.25">
      <c r="E2" s="36">
        <f>EOMONTH(E1,0)</f>
        <v>43434</v>
      </c>
    </row>
    <row r="3" spans="1:7" x14ac:dyDescent="0.25">
      <c r="B3" s="36"/>
      <c r="C3" s="36"/>
    </row>
    <row r="8" spans="1:7" x14ac:dyDescent="0.25">
      <c r="A8" s="38"/>
    </row>
    <row r="16" spans="1:7" x14ac:dyDescent="0.25">
      <c r="A16" s="38"/>
    </row>
    <row r="18" spans="1:1" x14ac:dyDescent="0.25">
      <c r="A18" s="38"/>
    </row>
    <row r="22" spans="1:1" x14ac:dyDescent="0.25">
      <c r="A22" s="38"/>
    </row>
    <row r="23" spans="1:1" x14ac:dyDescent="0.25">
      <c r="A23" s="38"/>
    </row>
    <row r="24" spans="1:1" x14ac:dyDescent="0.25">
      <c r="A24" s="38"/>
    </row>
    <row r="26" spans="1:1" x14ac:dyDescent="0.25">
      <c r="A26" s="38"/>
    </row>
    <row r="28" spans="1:1" x14ac:dyDescent="0.25">
      <c r="A28" s="38"/>
    </row>
    <row r="29" spans="1:1" x14ac:dyDescent="0.25">
      <c r="A29" s="38"/>
    </row>
    <row r="32" spans="1:1" x14ac:dyDescent="0.25">
      <c r="A32" s="38"/>
    </row>
    <row r="34" spans="1:1" x14ac:dyDescent="0.25">
      <c r="A34" s="38"/>
    </row>
    <row r="35" spans="1:1" x14ac:dyDescent="0.25">
      <c r="A35" s="38"/>
    </row>
    <row r="36" spans="1:1" x14ac:dyDescent="0.25">
      <c r="A36" s="38"/>
    </row>
    <row r="37" spans="1:1" x14ac:dyDescent="0.25">
      <c r="A37" s="38"/>
    </row>
    <row r="38" spans="1:1" x14ac:dyDescent="0.25">
      <c r="A38" s="38"/>
    </row>
    <row r="40" spans="1:1" x14ac:dyDescent="0.25">
      <c r="A40" s="38"/>
    </row>
    <row r="41" spans="1:1" x14ac:dyDescent="0.25">
      <c r="A41" s="38"/>
    </row>
    <row r="43" spans="1:1" x14ac:dyDescent="0.25">
      <c r="A43" s="38"/>
    </row>
    <row r="45" spans="1:1" x14ac:dyDescent="0.25">
      <c r="A45" s="38"/>
    </row>
    <row r="46" spans="1:1" x14ac:dyDescent="0.25">
      <c r="A46" s="38"/>
    </row>
    <row r="48" spans="1:1" x14ac:dyDescent="0.25">
      <c r="A48" s="38"/>
    </row>
    <row r="50" spans="1:1" x14ac:dyDescent="0.25">
      <c r="A50" s="38"/>
    </row>
    <row r="54" spans="1:1" x14ac:dyDescent="0.25">
      <c r="A54" s="38"/>
    </row>
    <row r="55" spans="1:1" x14ac:dyDescent="0.25">
      <c r="A55" s="38"/>
    </row>
    <row r="56" spans="1:1" x14ac:dyDescent="0.25">
      <c r="A56" s="38"/>
    </row>
    <row r="57" spans="1:1" x14ac:dyDescent="0.25">
      <c r="A57" s="38"/>
    </row>
    <row r="60" spans="1:1" x14ac:dyDescent="0.25">
      <c r="A60" s="38"/>
    </row>
    <row r="62" spans="1:1" x14ac:dyDescent="0.25">
      <c r="A62" s="38"/>
    </row>
    <row r="63" spans="1:1" x14ac:dyDescent="0.25">
      <c r="A63" s="38"/>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B2:N42"/>
  <sheetViews>
    <sheetView zoomScale="85" zoomScaleNormal="85" workbookViewId="0">
      <selection activeCell="D8" sqref="D8"/>
    </sheetView>
  </sheetViews>
  <sheetFormatPr defaultRowHeight="15" x14ac:dyDescent="0.25"/>
  <cols>
    <col min="2" max="2" width="34.85546875" bestFit="1" customWidth="1"/>
    <col min="3" max="3" width="11.5703125" bestFit="1" customWidth="1"/>
    <col min="16" max="16" width="35.7109375" bestFit="1" customWidth="1"/>
    <col min="17" max="17" width="11.5703125" bestFit="1" customWidth="1"/>
  </cols>
  <sheetData>
    <row r="2" spans="2:14" x14ac:dyDescent="0.25">
      <c r="B2" s="2" t="s">
        <v>35</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156</v>
      </c>
      <c r="C3" s="40">
        <v>2.5110751954302208</v>
      </c>
      <c r="D3" s="40">
        <v>2.1326446359756903</v>
      </c>
      <c r="E3" s="40">
        <v>0.85968272959821979</v>
      </c>
      <c r="F3" s="40">
        <v>1.9938907190746193</v>
      </c>
      <c r="G3" s="40">
        <v>2.2881628494908601</v>
      </c>
      <c r="H3" s="40">
        <v>1.5721165133293049</v>
      </c>
      <c r="I3" s="40">
        <v>4.0411895104279498</v>
      </c>
      <c r="J3" s="40">
        <v>5.0330625538608595</v>
      </c>
      <c r="K3" s="40"/>
      <c r="L3" s="40"/>
      <c r="M3" s="40"/>
      <c r="N3" s="40"/>
    </row>
    <row r="4" spans="2:14" x14ac:dyDescent="0.25">
      <c r="B4" s="1" t="s">
        <v>158</v>
      </c>
      <c r="C4" s="40">
        <v>1.4761581215007502</v>
      </c>
      <c r="D4" s="40">
        <v>1.84803044652272</v>
      </c>
      <c r="E4" s="40">
        <v>2.0561229926770359</v>
      </c>
      <c r="F4" s="40">
        <v>2.3937013053995506</v>
      </c>
      <c r="G4" s="40">
        <v>1.4575445131009142</v>
      </c>
      <c r="H4" s="40">
        <v>3.7310968620047884</v>
      </c>
      <c r="I4" s="40">
        <v>3.397515216481414</v>
      </c>
      <c r="J4" s="40">
        <v>1.9678250453995096</v>
      </c>
      <c r="K4" s="40"/>
      <c r="L4" s="40"/>
      <c r="M4" s="40"/>
      <c r="N4" s="40"/>
    </row>
    <row r="5" spans="2:14" x14ac:dyDescent="0.25">
      <c r="B5" s="1" t="s">
        <v>159</v>
      </c>
      <c r="C5" s="40">
        <v>2.8048764967750002E-2</v>
      </c>
      <c r="D5" s="40">
        <v>0.18543540725012</v>
      </c>
      <c r="E5" s="40">
        <v>3.6704884468090004E-2</v>
      </c>
      <c r="F5" s="40">
        <v>0.14373863967120878</v>
      </c>
      <c r="G5" s="40">
        <v>0.44985274183087998</v>
      </c>
      <c r="H5" s="40">
        <v>-7.4081040849860003E-2</v>
      </c>
      <c r="I5" s="40">
        <v>0.29709592357303005</v>
      </c>
      <c r="J5" s="40">
        <v>1.1946140832812902</v>
      </c>
      <c r="K5" s="40"/>
      <c r="L5" s="40"/>
      <c r="M5" s="40"/>
      <c r="N5" s="40"/>
    </row>
    <row r="6" spans="2:14" x14ac:dyDescent="0.25">
      <c r="B6" s="1" t="s">
        <v>43</v>
      </c>
      <c r="C6" s="40">
        <v>0</v>
      </c>
      <c r="D6" s="40">
        <v>0</v>
      </c>
      <c r="E6" s="40">
        <v>0</v>
      </c>
      <c r="F6" s="40">
        <v>0</v>
      </c>
      <c r="G6" s="40">
        <v>0</v>
      </c>
      <c r="H6" s="40">
        <v>0</v>
      </c>
      <c r="I6" s="40">
        <v>0</v>
      </c>
      <c r="J6" s="40">
        <v>0</v>
      </c>
      <c r="K6" s="40"/>
      <c r="L6" s="40"/>
      <c r="M6" s="40"/>
      <c r="N6" s="40"/>
    </row>
    <row r="7" spans="2:14" x14ac:dyDescent="0.25">
      <c r="B7" s="1" t="s">
        <v>160</v>
      </c>
      <c r="C7" s="40">
        <v>4.1523274999999998E-2</v>
      </c>
      <c r="D7" s="40">
        <v>0.21819903300000001</v>
      </c>
      <c r="E7" s="40">
        <v>0.30882812837022006</v>
      </c>
      <c r="F7" s="40">
        <v>0.11598598406272999</v>
      </c>
      <c r="G7" s="40">
        <v>0.28531057101899004</v>
      </c>
      <c r="H7" s="40">
        <v>0.16899638770796996</v>
      </c>
      <c r="I7" s="40">
        <v>0.28603238082303001</v>
      </c>
      <c r="J7" s="40">
        <v>0.34497831467312001</v>
      </c>
      <c r="K7" s="40"/>
      <c r="L7" s="40"/>
      <c r="M7" s="40"/>
      <c r="N7" s="40"/>
    </row>
    <row r="8" spans="2:14" x14ac:dyDescent="0.25">
      <c r="B8" s="1" t="s">
        <v>174</v>
      </c>
      <c r="C8" s="40">
        <v>0</v>
      </c>
      <c r="D8" s="40">
        <v>0</v>
      </c>
      <c r="E8" s="40">
        <v>0</v>
      </c>
      <c r="F8" s="40">
        <v>0</v>
      </c>
      <c r="G8" s="40">
        <v>0</v>
      </c>
      <c r="H8" s="40">
        <v>0</v>
      </c>
      <c r="I8" s="40">
        <v>0</v>
      </c>
      <c r="J8" s="40">
        <v>0</v>
      </c>
      <c r="K8" s="40"/>
      <c r="L8" s="40"/>
      <c r="M8" s="40"/>
      <c r="N8" s="40"/>
    </row>
    <row r="9" spans="2:14" x14ac:dyDescent="0.25">
      <c r="B9" s="1" t="s">
        <v>161</v>
      </c>
      <c r="C9" s="40">
        <v>0</v>
      </c>
      <c r="D9" s="40">
        <v>0</v>
      </c>
      <c r="E9" s="40">
        <v>0</v>
      </c>
      <c r="F9" s="40">
        <v>0</v>
      </c>
      <c r="G9" s="40">
        <v>0</v>
      </c>
      <c r="H9" s="40">
        <v>0</v>
      </c>
      <c r="I9" s="40">
        <v>0</v>
      </c>
      <c r="J9" s="40">
        <v>0</v>
      </c>
      <c r="K9" s="40"/>
      <c r="L9" s="40"/>
      <c r="M9" s="40"/>
      <c r="N9" s="40"/>
    </row>
    <row r="12" spans="2:14" x14ac:dyDescent="0.25">
      <c r="B12" s="2" t="s">
        <v>92</v>
      </c>
      <c r="C12" s="3">
        <v>43220</v>
      </c>
      <c r="D12" s="3">
        <v>43251</v>
      </c>
      <c r="E12" s="3">
        <v>43281</v>
      </c>
      <c r="F12" s="3">
        <v>43312</v>
      </c>
      <c r="G12" s="3">
        <v>43343</v>
      </c>
      <c r="H12" s="3">
        <v>43373</v>
      </c>
      <c r="I12" s="3">
        <v>43404</v>
      </c>
      <c r="J12" s="3">
        <v>43434</v>
      </c>
      <c r="K12" s="3">
        <v>43465</v>
      </c>
      <c r="L12" s="3">
        <v>43496</v>
      </c>
      <c r="M12" s="3">
        <v>43524</v>
      </c>
      <c r="N12" s="3">
        <v>43555</v>
      </c>
    </row>
    <row r="13" spans="2:14" x14ac:dyDescent="0.25">
      <c r="B13" s="1" t="s">
        <v>156</v>
      </c>
      <c r="C13" s="15">
        <v>108968.12600000002</v>
      </c>
      <c r="D13" s="15">
        <v>86765.994999999995</v>
      </c>
      <c r="E13" s="15">
        <v>49167.504999999997</v>
      </c>
      <c r="F13" s="15">
        <v>92971.869999999981</v>
      </c>
      <c r="G13" s="15">
        <v>72419.187000000005</v>
      </c>
      <c r="H13" s="15">
        <v>67011.687000000005</v>
      </c>
      <c r="I13" s="15">
        <v>153871.56000000003</v>
      </c>
      <c r="J13" s="15">
        <v>168277.989</v>
      </c>
      <c r="K13" s="15"/>
      <c r="L13" s="15"/>
      <c r="M13" s="15"/>
      <c r="N13" s="15"/>
    </row>
    <row r="14" spans="2:14" x14ac:dyDescent="0.25">
      <c r="B14" s="1" t="s">
        <v>158</v>
      </c>
      <c r="C14" s="15">
        <v>191477.04399999997</v>
      </c>
      <c r="D14" s="15">
        <v>230519.79599999994</v>
      </c>
      <c r="E14" s="15">
        <v>359282.16599999997</v>
      </c>
      <c r="F14" s="15">
        <v>373393.36600000004</v>
      </c>
      <c r="G14" s="15">
        <v>313812.04200000002</v>
      </c>
      <c r="H14" s="15">
        <v>670268.27600000007</v>
      </c>
      <c r="I14" s="15">
        <v>553962.88399999996</v>
      </c>
      <c r="J14" s="15">
        <v>295754.00299999991</v>
      </c>
      <c r="K14" s="15"/>
      <c r="L14" s="15"/>
      <c r="M14" s="15"/>
      <c r="N14" s="15"/>
    </row>
    <row r="15" spans="2:14" x14ac:dyDescent="0.25">
      <c r="B15" s="1" t="s">
        <v>159</v>
      </c>
      <c r="C15" s="15">
        <v>343</v>
      </c>
      <c r="D15" s="15">
        <v>700</v>
      </c>
      <c r="E15" s="15">
        <v>2719.5</v>
      </c>
      <c r="F15" s="15">
        <v>1813</v>
      </c>
      <c r="G15" s="15">
        <v>5963</v>
      </c>
      <c r="H15" s="15">
        <v>4812</v>
      </c>
      <c r="I15" s="15">
        <v>28538.5</v>
      </c>
      <c r="J15" s="15">
        <v>37815.5</v>
      </c>
      <c r="K15" s="15"/>
      <c r="L15" s="15"/>
      <c r="M15" s="15"/>
      <c r="N15" s="15"/>
    </row>
    <row r="16" spans="2:14" x14ac:dyDescent="0.25">
      <c r="B16" s="1" t="s">
        <v>43</v>
      </c>
      <c r="C16" s="15">
        <v>0</v>
      </c>
      <c r="D16" s="15">
        <v>0</v>
      </c>
      <c r="E16" s="15">
        <v>0</v>
      </c>
      <c r="F16" s="15">
        <v>0</v>
      </c>
      <c r="G16" s="15">
        <v>0</v>
      </c>
      <c r="H16" s="15">
        <v>0</v>
      </c>
      <c r="I16" s="15">
        <v>0</v>
      </c>
      <c r="J16" s="15">
        <v>0</v>
      </c>
      <c r="K16" s="15"/>
      <c r="L16" s="15"/>
      <c r="M16" s="15"/>
      <c r="N16" s="15"/>
    </row>
    <row r="17" spans="2:14" x14ac:dyDescent="0.25">
      <c r="B17" s="1" t="s">
        <v>160</v>
      </c>
      <c r="C17" s="15">
        <v>1263</v>
      </c>
      <c r="D17" s="15">
        <v>0</v>
      </c>
      <c r="E17" s="15">
        <v>13092.5</v>
      </c>
      <c r="F17" s="15">
        <v>5609</v>
      </c>
      <c r="G17" s="15">
        <v>13791</v>
      </c>
      <c r="H17" s="15">
        <v>8258</v>
      </c>
      <c r="I17" s="15">
        <v>28967.5</v>
      </c>
      <c r="J17" s="15">
        <v>17078.5</v>
      </c>
      <c r="K17" s="15"/>
      <c r="L17" s="15"/>
      <c r="M17" s="15"/>
      <c r="N17" s="15"/>
    </row>
    <row r="18" spans="2:14" x14ac:dyDescent="0.25">
      <c r="B18" s="1" t="s">
        <v>174</v>
      </c>
      <c r="C18" s="15">
        <v>0</v>
      </c>
      <c r="D18" s="15">
        <v>0</v>
      </c>
      <c r="E18" s="15">
        <v>0</v>
      </c>
      <c r="F18" s="15">
        <v>0</v>
      </c>
      <c r="G18" s="15">
        <v>0</v>
      </c>
      <c r="H18" s="15">
        <v>0</v>
      </c>
      <c r="I18" s="15">
        <v>0</v>
      </c>
      <c r="J18" s="15">
        <v>0</v>
      </c>
      <c r="K18" s="15"/>
      <c r="L18" s="15"/>
      <c r="M18" s="15"/>
      <c r="N18" s="15"/>
    </row>
    <row r="19" spans="2:14" x14ac:dyDescent="0.25">
      <c r="B19" s="1" t="s">
        <v>161</v>
      </c>
      <c r="C19" s="15">
        <v>0</v>
      </c>
      <c r="D19" s="15">
        <v>0</v>
      </c>
      <c r="E19" s="15">
        <v>293.54500000000002</v>
      </c>
      <c r="F19" s="15">
        <v>185.96</v>
      </c>
      <c r="G19" s="15">
        <v>0</v>
      </c>
      <c r="H19" s="15">
        <v>489.30599999999998</v>
      </c>
      <c r="I19" s="15">
        <v>142.86500000000001</v>
      </c>
      <c r="J19" s="15">
        <v>255.38900000000001</v>
      </c>
      <c r="K19" s="15"/>
      <c r="L19" s="15"/>
      <c r="M19" s="15"/>
      <c r="N19" s="15"/>
    </row>
    <row r="20" spans="2:14" x14ac:dyDescent="0.25">
      <c r="C20" s="8"/>
    </row>
    <row r="21" spans="2:14" x14ac:dyDescent="0.25">
      <c r="C21" s="8"/>
      <c r="D21" s="26"/>
    </row>
    <row r="22" spans="2:14" x14ac:dyDescent="0.25">
      <c r="C22" s="8"/>
      <c r="D22" s="26"/>
    </row>
    <row r="23" spans="2:14" x14ac:dyDescent="0.25">
      <c r="B23" s="26"/>
      <c r="C23" s="8"/>
      <c r="D23" s="26"/>
    </row>
    <row r="24" spans="2:14" x14ac:dyDescent="0.25">
      <c r="C24" s="8"/>
      <c r="D24" s="26"/>
    </row>
    <row r="25" spans="2:14" x14ac:dyDescent="0.25">
      <c r="C25" s="8"/>
      <c r="D25" s="26"/>
    </row>
    <row r="26" spans="2:14" x14ac:dyDescent="0.25">
      <c r="C26" s="8"/>
      <c r="D26" s="26"/>
    </row>
    <row r="27" spans="2:14" x14ac:dyDescent="0.25">
      <c r="C27" s="8"/>
    </row>
    <row r="28" spans="2:14" x14ac:dyDescent="0.25">
      <c r="C28" s="8"/>
    </row>
    <row r="29" spans="2:14" x14ac:dyDescent="0.25">
      <c r="C29" s="8"/>
    </row>
    <row r="30" spans="2:14" x14ac:dyDescent="0.25">
      <c r="C30" s="8"/>
    </row>
    <row r="31" spans="2:14" x14ac:dyDescent="0.25">
      <c r="C31" s="8"/>
    </row>
    <row r="32" spans="2:14" x14ac:dyDescent="0.25">
      <c r="C32" s="8"/>
    </row>
    <row r="33" spans="3:3" x14ac:dyDescent="0.25">
      <c r="C33" s="8"/>
    </row>
    <row r="34" spans="3:3" x14ac:dyDescent="0.25">
      <c r="C34" s="8"/>
    </row>
    <row r="35" spans="3:3" x14ac:dyDescent="0.25">
      <c r="C35" s="8"/>
    </row>
    <row r="36" spans="3:3" x14ac:dyDescent="0.25">
      <c r="C36" s="8"/>
    </row>
    <row r="37" spans="3:3" x14ac:dyDescent="0.25">
      <c r="C37" s="8"/>
    </row>
    <row r="38" spans="3:3" x14ac:dyDescent="0.25">
      <c r="C38" s="8"/>
    </row>
    <row r="39" spans="3:3" x14ac:dyDescent="0.25">
      <c r="C39" s="8"/>
    </row>
    <row r="40" spans="3:3" x14ac:dyDescent="0.25">
      <c r="C40" s="8"/>
    </row>
    <row r="41" spans="3:3" x14ac:dyDescent="0.25">
      <c r="C41" s="8"/>
    </row>
    <row r="42" spans="3:3" x14ac:dyDescent="0.25">
      <c r="C42" s="8"/>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2:N21"/>
  <sheetViews>
    <sheetView zoomScale="85" zoomScaleNormal="85" workbookViewId="0">
      <selection activeCell="J8" sqref="J8"/>
    </sheetView>
  </sheetViews>
  <sheetFormatPr defaultRowHeight="15" x14ac:dyDescent="0.25"/>
  <cols>
    <col min="1" max="1" width="15.5703125" customWidth="1"/>
    <col min="2" max="2" width="49.42578125" customWidth="1"/>
    <col min="3" max="3" width="11.42578125" customWidth="1"/>
    <col min="4" max="7" width="9.5703125" bestFit="1" customWidth="1"/>
    <col min="8" max="8" width="9.85546875" customWidth="1"/>
    <col min="9" max="9" width="10.5703125" customWidth="1"/>
    <col min="10" max="10" width="8" bestFit="1" customWidth="1"/>
    <col min="11" max="14" width="6.85546875" customWidth="1"/>
    <col min="16" max="16" width="35" customWidth="1"/>
    <col min="17" max="17" width="8" bestFit="1" customWidth="1"/>
    <col min="18" max="18" width="6.85546875" bestFit="1" customWidth="1"/>
    <col min="19" max="19" width="6.5703125" bestFit="1" customWidth="1"/>
    <col min="20" max="20" width="5.85546875" bestFit="1" customWidth="1"/>
    <col min="21" max="22" width="6.85546875" bestFit="1" customWidth="1"/>
    <col min="23" max="23" width="6.5703125" bestFit="1" customWidth="1"/>
    <col min="24" max="24" width="6.7109375" bestFit="1" customWidth="1"/>
    <col min="25" max="25" width="6.85546875" bestFit="1" customWidth="1"/>
    <col min="26" max="26" width="6.5703125" bestFit="1" customWidth="1"/>
    <col min="27" max="27" width="6.7109375" bestFit="1" customWidth="1"/>
    <col min="28" max="28" width="6.5703125" bestFit="1" customWidth="1"/>
  </cols>
  <sheetData>
    <row r="2" spans="2:14" x14ac:dyDescent="0.25">
      <c r="B2" s="2" t="s">
        <v>41</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79</v>
      </c>
      <c r="C3" s="40">
        <v>0.32286934174843002</v>
      </c>
      <c r="D3" s="40">
        <v>0.27555184856987003</v>
      </c>
      <c r="E3" s="40">
        <v>0.17545484330953004</v>
      </c>
      <c r="F3" s="40">
        <v>0.26642165132641005</v>
      </c>
      <c r="G3" s="40">
        <v>0.18996912363475002</v>
      </c>
      <c r="H3" s="40">
        <v>0.32477126648027999</v>
      </c>
      <c r="I3" s="40">
        <v>0.28545123955603996</v>
      </c>
      <c r="J3" s="40">
        <v>0.17836482015712996</v>
      </c>
      <c r="K3" s="40"/>
      <c r="L3" s="40"/>
      <c r="M3" s="40"/>
      <c r="N3" s="40"/>
    </row>
    <row r="4" spans="2:14" x14ac:dyDescent="0.25">
      <c r="B4" s="1" t="s">
        <v>80</v>
      </c>
      <c r="C4" s="40">
        <v>1.9084862600000003</v>
      </c>
      <c r="D4" s="40">
        <v>2.2609240200000009</v>
      </c>
      <c r="E4" s="40">
        <v>2.2233690600000013</v>
      </c>
      <c r="F4" s="40">
        <v>2.5465880899999993</v>
      </c>
      <c r="G4" s="40">
        <v>2.50010902</v>
      </c>
      <c r="H4" s="40">
        <v>2.0030439099999997</v>
      </c>
      <c r="I4" s="40">
        <v>2.1044759400000004</v>
      </c>
      <c r="J4" s="40">
        <v>2.6297687899999991</v>
      </c>
      <c r="K4" s="40"/>
      <c r="L4" s="40"/>
      <c r="M4" s="40"/>
      <c r="N4" s="40"/>
    </row>
    <row r="5" spans="2:14" x14ac:dyDescent="0.25">
      <c r="B5" s="1" t="s">
        <v>83</v>
      </c>
      <c r="C5" s="40">
        <v>2.0170296699999999</v>
      </c>
      <c r="D5" s="40">
        <v>2.5433886900000005</v>
      </c>
      <c r="E5" s="40">
        <v>2.5732744100000007</v>
      </c>
      <c r="F5" s="40">
        <v>2.6072192699999994</v>
      </c>
      <c r="G5" s="40">
        <v>2.5730426700000004</v>
      </c>
      <c r="H5" s="40">
        <v>2.3335900300000008</v>
      </c>
      <c r="I5" s="40">
        <v>2.2520161000000005</v>
      </c>
      <c r="J5" s="40">
        <v>2.4167589400000002</v>
      </c>
      <c r="K5" s="40"/>
      <c r="L5" s="40"/>
      <c r="M5" s="40"/>
      <c r="N5" s="40"/>
    </row>
    <row r="6" spans="2:14" x14ac:dyDescent="0.25">
      <c r="B6" s="1" t="s">
        <v>84</v>
      </c>
      <c r="C6" s="40">
        <v>1.8476515200000001</v>
      </c>
      <c r="D6" s="40">
        <v>1.9589801500000001</v>
      </c>
      <c r="E6" s="40">
        <v>1.67708638</v>
      </c>
      <c r="F6" s="40">
        <v>1.9476348300000002</v>
      </c>
      <c r="G6" s="40">
        <v>1.5481724799999999</v>
      </c>
      <c r="H6" s="40">
        <v>1.1092472899999999</v>
      </c>
      <c r="I6" s="40">
        <v>0.72258084</v>
      </c>
      <c r="J6" s="40">
        <v>0.55649691000000001</v>
      </c>
      <c r="K6" s="40"/>
      <c r="L6" s="40"/>
      <c r="M6" s="40"/>
      <c r="N6" s="40"/>
    </row>
    <row r="7" spans="2:14" x14ac:dyDescent="0.25">
      <c r="B7" s="1" t="s">
        <v>81</v>
      </c>
      <c r="C7" s="40">
        <v>0</v>
      </c>
      <c r="D7" s="40">
        <v>0</v>
      </c>
      <c r="E7" s="40">
        <v>0</v>
      </c>
      <c r="F7" s="40">
        <v>0</v>
      </c>
      <c r="G7" s="40">
        <v>0</v>
      </c>
      <c r="H7" s="40">
        <v>0</v>
      </c>
      <c r="I7" s="40">
        <v>0</v>
      </c>
      <c r="J7" s="40">
        <v>0</v>
      </c>
      <c r="K7" s="40"/>
      <c r="L7" s="40"/>
      <c r="M7" s="40"/>
      <c r="N7" s="40"/>
    </row>
    <row r="8" spans="2:14" x14ac:dyDescent="0.25">
      <c r="B8" s="1" t="s">
        <v>82</v>
      </c>
      <c r="C8" s="40">
        <v>0</v>
      </c>
      <c r="D8" s="40">
        <v>0</v>
      </c>
      <c r="E8" s="40">
        <v>0</v>
      </c>
      <c r="F8" s="40">
        <v>0</v>
      </c>
      <c r="G8" s="40">
        <v>0</v>
      </c>
      <c r="H8" s="40">
        <v>0</v>
      </c>
      <c r="I8" s="40">
        <v>0</v>
      </c>
      <c r="J8" s="40">
        <v>0</v>
      </c>
      <c r="K8" s="40"/>
      <c r="L8" s="40"/>
      <c r="M8" s="40"/>
      <c r="N8" s="40"/>
    </row>
    <row r="9" spans="2:14" x14ac:dyDescent="0.25">
      <c r="B9" s="5"/>
      <c r="C9" s="16">
        <f>SUM(C3:C8)</f>
        <v>6.096036791748431</v>
      </c>
      <c r="D9" s="16">
        <f t="shared" ref="D9:N9" si="0">SUM(D3:D8)</f>
        <v>7.0388447085698722</v>
      </c>
      <c r="E9" s="16">
        <f t="shared" si="0"/>
        <v>6.6491846933095324</v>
      </c>
      <c r="F9" s="16">
        <f t="shared" si="0"/>
        <v>7.3678638413264093</v>
      </c>
      <c r="G9" s="16">
        <f t="shared" si="0"/>
        <v>6.8112932936347503</v>
      </c>
      <c r="H9" s="16">
        <f t="shared" si="0"/>
        <v>5.7706524964802801</v>
      </c>
      <c r="I9" s="16">
        <f t="shared" si="0"/>
        <v>5.3645241195560409</v>
      </c>
      <c r="J9" s="16">
        <f t="shared" si="0"/>
        <v>5.7813894601571292</v>
      </c>
      <c r="K9" s="16">
        <f t="shared" si="0"/>
        <v>0</v>
      </c>
      <c r="L9" s="16">
        <f t="shared" si="0"/>
        <v>0</v>
      </c>
      <c r="M9" s="16">
        <f t="shared" si="0"/>
        <v>0</v>
      </c>
      <c r="N9" s="16">
        <f t="shared" si="0"/>
        <v>0</v>
      </c>
    </row>
    <row r="10" spans="2:14" x14ac:dyDescent="0.25">
      <c r="C10" s="16">
        <f>SUM(C3:C4,C7)</f>
        <v>2.2313556017484304</v>
      </c>
      <c r="D10" s="16">
        <f t="shared" ref="D10:N10" si="1">SUM(D3:D4,D7)</f>
        <v>2.536475868569871</v>
      </c>
      <c r="E10" s="16">
        <f t="shared" si="1"/>
        <v>2.3988239033095313</v>
      </c>
      <c r="F10" s="16">
        <f t="shared" si="1"/>
        <v>2.8130097413264092</v>
      </c>
      <c r="G10" s="16">
        <f t="shared" si="1"/>
        <v>2.6900781436347501</v>
      </c>
      <c r="H10" s="16">
        <f t="shared" si="1"/>
        <v>2.3278151764802795</v>
      </c>
      <c r="I10" s="16">
        <f t="shared" si="1"/>
        <v>2.3899271795560404</v>
      </c>
      <c r="J10" s="16">
        <f t="shared" si="1"/>
        <v>2.808133610157129</v>
      </c>
      <c r="K10" s="16">
        <f t="shared" si="1"/>
        <v>0</v>
      </c>
      <c r="L10" s="16">
        <f t="shared" si="1"/>
        <v>0</v>
      </c>
      <c r="M10" s="16">
        <f t="shared" si="1"/>
        <v>0</v>
      </c>
      <c r="N10" s="16">
        <f t="shared" si="1"/>
        <v>0</v>
      </c>
    </row>
    <row r="11" spans="2:14" x14ac:dyDescent="0.25">
      <c r="C11" s="37">
        <f>SUM(C5:C6,C8)</f>
        <v>3.8646811899999998</v>
      </c>
      <c r="D11" s="37">
        <f t="shared" ref="D11:N11" si="2">SUM(D5:D6,D8)</f>
        <v>4.5023688400000008</v>
      </c>
      <c r="E11" s="37">
        <f t="shared" si="2"/>
        <v>4.2503607900000002</v>
      </c>
      <c r="F11" s="37">
        <f t="shared" si="2"/>
        <v>4.5548541</v>
      </c>
      <c r="G11" s="37">
        <f t="shared" si="2"/>
        <v>4.1212151500000003</v>
      </c>
      <c r="H11" s="37">
        <f t="shared" si="2"/>
        <v>3.4428373200000006</v>
      </c>
      <c r="I11" s="37">
        <f t="shared" si="2"/>
        <v>2.9745969400000005</v>
      </c>
      <c r="J11" s="37">
        <f t="shared" si="2"/>
        <v>2.9732558500000001</v>
      </c>
      <c r="K11" s="37">
        <f t="shared" si="2"/>
        <v>0</v>
      </c>
      <c r="L11" s="37">
        <f t="shared" si="2"/>
        <v>0</v>
      </c>
      <c r="M11" s="37">
        <f t="shared" si="2"/>
        <v>0</v>
      </c>
      <c r="N11" s="37">
        <f t="shared" si="2"/>
        <v>0</v>
      </c>
    </row>
    <row r="13" spans="2:14" x14ac:dyDescent="0.25">
      <c r="B13" s="2" t="s">
        <v>5</v>
      </c>
      <c r="C13" s="3">
        <v>43191</v>
      </c>
      <c r="D13" s="3">
        <v>43221</v>
      </c>
      <c r="E13" s="3">
        <v>43252</v>
      </c>
      <c r="F13" s="3">
        <v>43282</v>
      </c>
      <c r="G13" s="3">
        <v>43313</v>
      </c>
      <c r="H13" s="3">
        <v>43344</v>
      </c>
      <c r="I13" s="3">
        <v>43374</v>
      </c>
      <c r="J13" s="3">
        <v>43405</v>
      </c>
      <c r="K13" s="3">
        <v>43435</v>
      </c>
      <c r="L13" s="3">
        <v>43466</v>
      </c>
      <c r="M13" s="3">
        <v>43497</v>
      </c>
      <c r="N13" s="3">
        <v>43525</v>
      </c>
    </row>
    <row r="14" spans="2:14" x14ac:dyDescent="0.25">
      <c r="B14" s="10" t="s">
        <v>84</v>
      </c>
      <c r="C14" s="67">
        <v>48983.042000000001</v>
      </c>
      <c r="D14" s="67">
        <v>52527.169000000002</v>
      </c>
      <c r="E14" s="67">
        <v>47632.440999999999</v>
      </c>
      <c r="F14" s="67">
        <v>58800.014000000003</v>
      </c>
      <c r="G14" s="15">
        <v>46902.69</v>
      </c>
      <c r="H14" s="15">
        <v>33517.139000000003</v>
      </c>
      <c r="I14" s="15">
        <v>21720.93</v>
      </c>
      <c r="J14" s="15">
        <v>19545.09</v>
      </c>
      <c r="K14" s="15"/>
      <c r="L14" s="15"/>
      <c r="M14" s="15"/>
      <c r="N14" s="15"/>
    </row>
    <row r="15" spans="2:14" x14ac:dyDescent="0.25">
      <c r="B15" s="10" t="s">
        <v>137</v>
      </c>
      <c r="C15" s="66">
        <v>4468.8760000000002</v>
      </c>
      <c r="D15" s="66">
        <v>4942.2079999999996</v>
      </c>
      <c r="E15" s="66">
        <v>3480.5</v>
      </c>
      <c r="F15" s="66">
        <v>4972.2510000000002</v>
      </c>
      <c r="G15" s="15">
        <v>8369.0820000000003</v>
      </c>
      <c r="H15" s="15">
        <v>8642.9419999999991</v>
      </c>
      <c r="I15" s="15">
        <v>5893.7420000000002</v>
      </c>
      <c r="J15" s="15">
        <v>1997.2919999999999</v>
      </c>
      <c r="K15" s="15"/>
      <c r="L15" s="15"/>
      <c r="M15" s="15"/>
      <c r="N15" s="15"/>
    </row>
    <row r="16" spans="2:14" x14ac:dyDescent="0.25">
      <c r="C16" s="26">
        <f>SUM(C14:C15)</f>
        <v>53451.918000000005</v>
      </c>
      <c r="D16" s="26">
        <f t="shared" ref="D16:N16" si="3">SUM(D14:D15)</f>
        <v>57469.377</v>
      </c>
      <c r="E16" s="26">
        <f t="shared" si="3"/>
        <v>51112.940999999999</v>
      </c>
      <c r="F16" s="26">
        <f t="shared" si="3"/>
        <v>63772.264999999999</v>
      </c>
      <c r="G16" s="26">
        <f>SUM(G14:G15)</f>
        <v>55271.772000000004</v>
      </c>
      <c r="H16" s="26">
        <f>SUM(H14:H15)</f>
        <v>42160.081000000006</v>
      </c>
      <c r="I16" s="26">
        <f>SUM(I14:I15)</f>
        <v>27614.671999999999</v>
      </c>
      <c r="J16" s="26">
        <f t="shared" si="3"/>
        <v>21542.382000000001</v>
      </c>
      <c r="K16" s="26">
        <f t="shared" si="3"/>
        <v>0</v>
      </c>
      <c r="L16" s="26">
        <f t="shared" si="3"/>
        <v>0</v>
      </c>
      <c r="M16" s="26">
        <f t="shared" si="3"/>
        <v>0</v>
      </c>
      <c r="N16" s="26">
        <f t="shared" si="3"/>
        <v>0</v>
      </c>
    </row>
    <row r="17" spans="1:2" x14ac:dyDescent="0.25">
      <c r="B17" t="s">
        <v>173</v>
      </c>
    </row>
    <row r="18" spans="1:2" x14ac:dyDescent="0.25">
      <c r="A18" t="s">
        <v>42</v>
      </c>
      <c r="B18" s="13">
        <v>5.3409918095560398</v>
      </c>
    </row>
    <row r="19" spans="1:2" x14ac:dyDescent="0.25">
      <c r="A19" t="s">
        <v>175</v>
      </c>
      <c r="B19" s="13">
        <f>HLOOKUP(Main!$E$2,STOR!$C$2:$N$11,9,FALSE)</f>
        <v>2.808133610157129</v>
      </c>
    </row>
    <row r="20" spans="1:2" x14ac:dyDescent="0.25">
      <c r="A20" t="s">
        <v>176</v>
      </c>
      <c r="B20" s="13">
        <f>HLOOKUP(Main!$E$2,STOR!$C$2:$N$11,10,FALSE)</f>
        <v>2.9732558500000001</v>
      </c>
    </row>
    <row r="21" spans="1:2" x14ac:dyDescent="0.25">
      <c r="A21" t="s">
        <v>177</v>
      </c>
      <c r="B21" s="50">
        <f>HLOOKUP(Main!$E$1,STOR!$C$13:$N$16,4,FALSE)</f>
        <v>21542.382000000001</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B2:N128"/>
  <sheetViews>
    <sheetView zoomScale="90" zoomScaleNormal="90" workbookViewId="0">
      <selection activeCell="H32" sqref="H32"/>
    </sheetView>
  </sheetViews>
  <sheetFormatPr defaultRowHeight="15" x14ac:dyDescent="0.25"/>
  <cols>
    <col min="2" max="2" width="48.28515625" customWidth="1"/>
    <col min="3" max="3" width="11.7109375" bestFit="1" customWidth="1"/>
    <col min="4" max="4" width="10.5703125" bestFit="1" customWidth="1"/>
    <col min="5" max="8" width="11.42578125" bestFit="1" customWidth="1"/>
    <col min="9" max="9" width="11.7109375" bestFit="1" customWidth="1"/>
    <col min="10" max="10" width="11.42578125" bestFit="1" customWidth="1"/>
    <col min="11" max="14" width="6.5703125" customWidth="1"/>
    <col min="15" max="15" width="27.5703125" customWidth="1"/>
    <col min="16" max="16" width="35.7109375" customWidth="1"/>
    <col min="17" max="17" width="11.7109375" bestFit="1" customWidth="1"/>
  </cols>
  <sheetData>
    <row r="2" spans="2:14" x14ac:dyDescent="0.25">
      <c r="B2" s="2" t="s">
        <v>41</v>
      </c>
      <c r="C2" s="3">
        <v>43191</v>
      </c>
      <c r="D2" s="3">
        <v>43221</v>
      </c>
      <c r="E2" s="3">
        <v>43252</v>
      </c>
      <c r="F2" s="3">
        <v>43282</v>
      </c>
      <c r="G2" s="3">
        <v>43313</v>
      </c>
      <c r="H2" s="3">
        <v>43344</v>
      </c>
      <c r="I2" s="3">
        <v>43374</v>
      </c>
      <c r="J2" s="3">
        <v>43405</v>
      </c>
      <c r="K2" s="3">
        <v>43435</v>
      </c>
      <c r="L2" s="3">
        <v>43466</v>
      </c>
      <c r="M2" s="3">
        <v>43497</v>
      </c>
      <c r="N2" s="3">
        <v>43525</v>
      </c>
    </row>
    <row r="3" spans="2:14" x14ac:dyDescent="0.25">
      <c r="B3" s="10" t="s">
        <v>36</v>
      </c>
      <c r="C3" s="40">
        <v>0.11204639999999991</v>
      </c>
      <c r="D3" s="40">
        <v>0.1157812799999999</v>
      </c>
      <c r="E3" s="40">
        <v>0.11204639999999991</v>
      </c>
      <c r="F3" s="40">
        <v>0.1157812799999999</v>
      </c>
      <c r="G3" s="40">
        <v>0.1157812799999999</v>
      </c>
      <c r="H3" s="40">
        <v>0.11204639999999991</v>
      </c>
      <c r="I3" s="40">
        <v>0.1157812799999999</v>
      </c>
      <c r="J3" s="40">
        <v>0.11204639999999991</v>
      </c>
      <c r="K3" s="40"/>
      <c r="L3" s="40"/>
      <c r="M3" s="40"/>
      <c r="N3" s="40"/>
    </row>
    <row r="4" spans="2:14" x14ac:dyDescent="0.25">
      <c r="B4" s="10" t="s">
        <v>37</v>
      </c>
      <c r="C4" s="40">
        <v>1.6120484639999991E-2</v>
      </c>
      <c r="D4" s="40">
        <v>1.6657834127999992E-2</v>
      </c>
      <c r="E4" s="40">
        <v>1.6120484639999991E-2</v>
      </c>
      <c r="F4" s="40">
        <v>1.6657834127999992E-2</v>
      </c>
      <c r="G4" s="40">
        <v>1.6657834127999992E-2</v>
      </c>
      <c r="H4" s="40">
        <v>1.6120484639999991E-2</v>
      </c>
      <c r="I4" s="40">
        <v>1.6657834127999992E-2</v>
      </c>
      <c r="J4" s="40">
        <v>1.6120484639999991E-2</v>
      </c>
      <c r="K4" s="40"/>
      <c r="L4" s="40"/>
      <c r="M4" s="40"/>
      <c r="N4" s="40"/>
    </row>
    <row r="5" spans="2:14" x14ac:dyDescent="0.25">
      <c r="B5" s="10" t="s">
        <v>38</v>
      </c>
      <c r="C5" s="40">
        <v>1.638527E-2</v>
      </c>
      <c r="D5" s="40">
        <v>0.27202451</v>
      </c>
      <c r="E5" s="40">
        <v>3.37651916</v>
      </c>
      <c r="F5" s="40">
        <v>6.0774469600000006E-2</v>
      </c>
      <c r="G5" s="40">
        <v>0.14374888999999999</v>
      </c>
      <c r="H5" s="40">
        <v>0.19997749000000001</v>
      </c>
      <c r="I5" s="40">
        <v>0.13619388999999998</v>
      </c>
      <c r="J5" s="40">
        <v>5.2510000000000005E-3</v>
      </c>
      <c r="K5" s="40"/>
      <c r="L5" s="40"/>
      <c r="M5" s="40"/>
      <c r="N5" s="40"/>
    </row>
    <row r="6" spans="2:14" ht="16.5" customHeight="1" x14ac:dyDescent="0.25">
      <c r="B6" s="10" t="s">
        <v>39</v>
      </c>
      <c r="C6" s="40">
        <v>0</v>
      </c>
      <c r="D6" s="40">
        <v>0</v>
      </c>
      <c r="E6" s="40">
        <v>0</v>
      </c>
      <c r="F6" s="40">
        <v>0.64882500000033183</v>
      </c>
      <c r="G6" s="40">
        <v>0</v>
      </c>
      <c r="H6" s="40">
        <v>1.0024999999999999E-2</v>
      </c>
      <c r="I6" s="40">
        <v>0</v>
      </c>
      <c r="J6" s="40">
        <v>0</v>
      </c>
      <c r="K6" s="40"/>
      <c r="L6" s="40"/>
      <c r="M6" s="40"/>
      <c r="N6" s="40"/>
    </row>
    <row r="7" spans="2:14" ht="15.75" customHeight="1" x14ac:dyDescent="0.25">
      <c r="B7" s="10" t="s">
        <v>40</v>
      </c>
      <c r="C7" s="40">
        <v>0</v>
      </c>
      <c r="D7" s="40">
        <v>0</v>
      </c>
      <c r="E7" s="40">
        <v>0</v>
      </c>
      <c r="F7" s="40">
        <v>0</v>
      </c>
      <c r="G7" s="40">
        <v>0</v>
      </c>
      <c r="H7" s="40">
        <v>0</v>
      </c>
      <c r="I7" s="40">
        <v>0</v>
      </c>
      <c r="J7" s="40">
        <v>0</v>
      </c>
      <c r="K7" s="40"/>
      <c r="L7" s="40"/>
      <c r="M7" s="40"/>
      <c r="N7" s="40"/>
    </row>
    <row r="8" spans="2:14" x14ac:dyDescent="0.25">
      <c r="B8" s="10" t="s">
        <v>140</v>
      </c>
      <c r="C8" s="40">
        <v>2.59546163</v>
      </c>
      <c r="D8" s="40">
        <v>0.52962467000000002</v>
      </c>
      <c r="E8" s="40">
        <v>0.26568619049932479</v>
      </c>
      <c r="F8" s="40">
        <v>0</v>
      </c>
      <c r="G8" s="40">
        <v>0.11505566</v>
      </c>
      <c r="H8" s="40">
        <v>1.2462423194999999</v>
      </c>
      <c r="I8" s="40">
        <v>12.963464959999994</v>
      </c>
      <c r="J8" s="40">
        <v>13.156848579999997</v>
      </c>
      <c r="K8" s="40"/>
      <c r="L8" s="40"/>
      <c r="M8" s="40"/>
      <c r="N8" s="40"/>
    </row>
    <row r="11" spans="2:14" x14ac:dyDescent="0.25">
      <c r="B11" s="2" t="s">
        <v>86</v>
      </c>
      <c r="C11" s="3">
        <v>43191</v>
      </c>
      <c r="D11" s="3">
        <v>43221</v>
      </c>
      <c r="E11" s="3">
        <v>43252</v>
      </c>
      <c r="F11" s="3">
        <v>43282</v>
      </c>
      <c r="G11" s="3">
        <v>43313</v>
      </c>
      <c r="H11" s="3">
        <v>43344</v>
      </c>
      <c r="I11" s="3">
        <v>43374</v>
      </c>
      <c r="J11" s="3">
        <v>43405</v>
      </c>
      <c r="K11" s="3">
        <v>43435</v>
      </c>
      <c r="L11" s="3">
        <v>43466</v>
      </c>
      <c r="M11" s="3">
        <v>43497</v>
      </c>
      <c r="N11" s="3">
        <v>43525</v>
      </c>
    </row>
    <row r="12" spans="2:14" x14ac:dyDescent="0.25">
      <c r="B12" s="51" t="s">
        <v>169</v>
      </c>
      <c r="C12" s="40">
        <v>17.319323160844689</v>
      </c>
      <c r="D12" s="40">
        <v>11.610683864340389</v>
      </c>
      <c r="E12" s="40">
        <v>31.110988908931542</v>
      </c>
      <c r="F12" s="40">
        <v>22.02485966443594</v>
      </c>
      <c r="G12" s="40">
        <v>18.852824506429982</v>
      </c>
      <c r="H12" s="40">
        <v>77.827324562371018</v>
      </c>
      <c r="I12" s="40">
        <v>68.934624386070453</v>
      </c>
      <c r="J12" s="40">
        <v>28.488639197803106</v>
      </c>
      <c r="K12" s="40"/>
      <c r="L12" s="40"/>
      <c r="M12" s="40"/>
      <c r="N12" s="40"/>
    </row>
    <row r="13" spans="2:14" x14ac:dyDescent="0.25">
      <c r="B13" s="51" t="s">
        <v>170</v>
      </c>
      <c r="C13" s="40">
        <v>0.32481862685915958</v>
      </c>
      <c r="D13" s="40">
        <v>0.63170125096372565</v>
      </c>
      <c r="E13" s="40">
        <v>3.4350663334674834</v>
      </c>
      <c r="F13" s="40">
        <v>2.686199714198708</v>
      </c>
      <c r="G13" s="40">
        <v>0.90170147966429182</v>
      </c>
      <c r="H13" s="40">
        <v>3.5886769644330978</v>
      </c>
      <c r="I13" s="40">
        <v>3.9003136476167803</v>
      </c>
      <c r="J13" s="40">
        <v>7.0373685052926831</v>
      </c>
      <c r="K13" s="40"/>
      <c r="L13" s="40"/>
      <c r="M13" s="40"/>
      <c r="N13" s="40"/>
    </row>
    <row r="14" spans="2:14" x14ac:dyDescent="0.25">
      <c r="B14" s="51" t="s">
        <v>162</v>
      </c>
      <c r="C14" s="40">
        <v>0.31470858568920773</v>
      </c>
      <c r="D14" s="40">
        <v>0.60466419649893155</v>
      </c>
      <c r="E14" s="40">
        <v>0.32690441395582559</v>
      </c>
      <c r="F14" s="40">
        <v>0.1975358526362315</v>
      </c>
      <c r="G14" s="40">
        <v>0.45879228378367343</v>
      </c>
      <c r="H14" s="40">
        <v>1.280998874368249</v>
      </c>
      <c r="I14" s="40">
        <v>1.1279415520579283</v>
      </c>
      <c r="J14" s="40">
        <v>0.72010898818313507</v>
      </c>
      <c r="K14" s="40"/>
      <c r="L14" s="40"/>
      <c r="M14" s="40"/>
      <c r="N14" s="40"/>
    </row>
    <row r="15" spans="2:14" x14ac:dyDescent="0.25">
      <c r="B15" s="51" t="s">
        <v>164</v>
      </c>
      <c r="C15" s="40">
        <v>0.20149104661231965</v>
      </c>
      <c r="D15" s="40">
        <v>1.2196936538609389</v>
      </c>
      <c r="E15" s="40">
        <v>2.4399733948214237</v>
      </c>
      <c r="F15" s="40">
        <v>1.92485955170024</v>
      </c>
      <c r="G15" s="40">
        <v>1.2316071521242369</v>
      </c>
      <c r="H15" s="40">
        <v>0.98382695854586721</v>
      </c>
      <c r="I15" s="40">
        <v>0.47311245503181182</v>
      </c>
      <c r="J15" s="40">
        <v>0.70597194760201831</v>
      </c>
      <c r="K15" s="40"/>
      <c r="L15" s="40"/>
      <c r="M15" s="40"/>
      <c r="N15" s="40"/>
    </row>
    <row r="16" spans="2:14" x14ac:dyDescent="0.25">
      <c r="B16" s="51" t="s">
        <v>163</v>
      </c>
      <c r="C16" s="40">
        <v>1.0851920917104938</v>
      </c>
      <c r="D16" s="40">
        <v>1.3701335011483977</v>
      </c>
      <c r="E16" s="40">
        <v>0.2358635740710161</v>
      </c>
      <c r="F16" s="40">
        <v>0.90942012870821709</v>
      </c>
      <c r="G16" s="40">
        <v>0.92520921461560768</v>
      </c>
      <c r="H16" s="40">
        <v>1.2516626992186208</v>
      </c>
      <c r="I16" s="40">
        <v>3.1045127245746698</v>
      </c>
      <c r="J16" s="40">
        <v>1.8368701193293804</v>
      </c>
      <c r="K16" s="40"/>
      <c r="L16" s="40"/>
      <c r="M16" s="40"/>
      <c r="N16" s="40"/>
    </row>
    <row r="17" spans="2:14" x14ac:dyDescent="0.25">
      <c r="B17" s="51" t="s">
        <v>165</v>
      </c>
      <c r="C17" s="40">
        <v>3.4524590909807986</v>
      </c>
      <c r="D17" s="40">
        <v>8.471214370071797</v>
      </c>
      <c r="E17" s="40">
        <v>9.8777136708981423</v>
      </c>
      <c r="F17" s="40">
        <v>11.214917560211351</v>
      </c>
      <c r="G17" s="40">
        <v>12.783727387300374</v>
      </c>
      <c r="H17" s="40">
        <v>15.666000342576085</v>
      </c>
      <c r="I17" s="40">
        <v>13.268792841285613</v>
      </c>
      <c r="J17" s="40">
        <v>10.57458533924018</v>
      </c>
      <c r="K17" s="40"/>
      <c r="L17" s="40"/>
      <c r="M17" s="40"/>
      <c r="N17" s="40"/>
    </row>
    <row r="18" spans="2:14" x14ac:dyDescent="0.25">
      <c r="B18" s="51" t="s">
        <v>85</v>
      </c>
      <c r="C18" s="40">
        <v>0</v>
      </c>
      <c r="D18" s="40">
        <v>0</v>
      </c>
      <c r="E18" s="40">
        <v>0</v>
      </c>
      <c r="F18" s="40">
        <v>0</v>
      </c>
      <c r="G18" s="40">
        <v>0</v>
      </c>
      <c r="H18" s="40">
        <v>0</v>
      </c>
      <c r="I18" s="40">
        <v>0</v>
      </c>
      <c r="J18" s="40">
        <v>0</v>
      </c>
      <c r="K18" s="40"/>
      <c r="L18" s="40"/>
      <c r="M18" s="40"/>
      <c r="N18" s="40"/>
    </row>
    <row r="19" spans="2:14" x14ac:dyDescent="0.25">
      <c r="B19" s="51" t="s">
        <v>167</v>
      </c>
      <c r="C19" s="56">
        <v>2.7400137846400008</v>
      </c>
      <c r="D19" s="56">
        <v>0.93408829412799987</v>
      </c>
      <c r="E19" s="56">
        <v>3.7703722351393245</v>
      </c>
      <c r="F19" s="56">
        <v>0.84203858372833162</v>
      </c>
      <c r="G19" s="56">
        <v>0.39124366412799993</v>
      </c>
      <c r="H19" s="56">
        <v>1.5844116941400002</v>
      </c>
      <c r="I19" s="56">
        <v>13.232097964127998</v>
      </c>
      <c r="J19" s="56">
        <v>13.290266464640002</v>
      </c>
      <c r="K19" s="56"/>
      <c r="L19" s="56"/>
      <c r="M19" s="56"/>
      <c r="N19" s="56"/>
    </row>
    <row r="22" spans="2:14" x14ac:dyDescent="0.25">
      <c r="B22" s="2" t="s">
        <v>168</v>
      </c>
      <c r="C22" s="3">
        <v>43191</v>
      </c>
      <c r="D22" s="3">
        <v>43221</v>
      </c>
      <c r="E22" s="3">
        <v>43252</v>
      </c>
      <c r="F22" s="3">
        <v>43282</v>
      </c>
      <c r="G22" s="3">
        <v>43313</v>
      </c>
      <c r="H22" s="3">
        <v>43344</v>
      </c>
      <c r="I22" s="3">
        <v>43374</v>
      </c>
      <c r="J22" s="3">
        <v>43405</v>
      </c>
      <c r="K22" s="3">
        <v>43435</v>
      </c>
      <c r="L22" s="3">
        <v>43466</v>
      </c>
      <c r="M22" s="3">
        <v>43497</v>
      </c>
      <c r="N22" s="3">
        <v>43525</v>
      </c>
    </row>
    <row r="23" spans="2:14" x14ac:dyDescent="0.25">
      <c r="B23" s="51" t="s">
        <v>169</v>
      </c>
      <c r="C23" s="68">
        <v>223524.63400000002</v>
      </c>
      <c r="D23" s="68">
        <v>169041.23699999991</v>
      </c>
      <c r="E23" s="68">
        <v>490529.90000000031</v>
      </c>
      <c r="F23" s="68">
        <v>240083.21600000001</v>
      </c>
      <c r="G23" s="68">
        <v>188414.66199999995</v>
      </c>
      <c r="H23" s="68">
        <v>697941.33899999992</v>
      </c>
      <c r="I23" s="68">
        <v>606952.94700000121</v>
      </c>
      <c r="J23" s="68">
        <v>321460.43799999997</v>
      </c>
      <c r="K23" s="37"/>
      <c r="L23" s="68"/>
      <c r="M23" s="68"/>
      <c r="N23" s="68"/>
    </row>
    <row r="24" spans="2:14" x14ac:dyDescent="0.25">
      <c r="B24" s="51" t="s">
        <v>170</v>
      </c>
      <c r="C24" s="68">
        <v>2867</v>
      </c>
      <c r="D24" s="68">
        <v>6502.5</v>
      </c>
      <c r="E24" s="68">
        <v>39289.4</v>
      </c>
      <c r="F24" s="68">
        <v>67527</v>
      </c>
      <c r="G24" s="68">
        <v>14720.2</v>
      </c>
      <c r="H24" s="68">
        <v>28117.599999999999</v>
      </c>
      <c r="I24" s="68">
        <v>77645</v>
      </c>
      <c r="J24" s="68">
        <v>136496.9</v>
      </c>
      <c r="K24" s="37"/>
      <c r="L24" s="68"/>
      <c r="M24" s="68"/>
      <c r="N24" s="68"/>
    </row>
    <row r="25" spans="2:14" x14ac:dyDescent="0.25">
      <c r="B25" s="51" t="s">
        <v>162</v>
      </c>
      <c r="C25" s="68">
        <v>28569.236000000001</v>
      </c>
      <c r="D25" s="68">
        <v>38818.62200000001</v>
      </c>
      <c r="E25" s="68">
        <v>32251.667999999998</v>
      </c>
      <c r="F25" s="68">
        <v>9742.6910000000007</v>
      </c>
      <c r="G25" s="68">
        <v>30701.910999999996</v>
      </c>
      <c r="H25" s="68">
        <v>93318.000000000029</v>
      </c>
      <c r="I25" s="68">
        <v>104846.99200000006</v>
      </c>
      <c r="J25" s="68">
        <v>76759.901000000013</v>
      </c>
      <c r="K25" s="37"/>
      <c r="L25" s="68"/>
      <c r="M25" s="68"/>
      <c r="N25" s="68"/>
    </row>
    <row r="26" spans="2:14" x14ac:dyDescent="0.25">
      <c r="B26" s="51" t="s">
        <v>164</v>
      </c>
      <c r="C26" s="68">
        <v>20584</v>
      </c>
      <c r="D26" s="68">
        <v>70647.5</v>
      </c>
      <c r="E26" s="68">
        <v>108480</v>
      </c>
      <c r="F26" s="68">
        <v>100644.5</v>
      </c>
      <c r="G26" s="68">
        <v>98325</v>
      </c>
      <c r="H26" s="68">
        <v>144325.5</v>
      </c>
      <c r="I26" s="68">
        <v>111349</v>
      </c>
      <c r="J26" s="68">
        <v>94125</v>
      </c>
      <c r="K26" s="37"/>
      <c r="L26" s="68"/>
      <c r="M26" s="68"/>
      <c r="N26" s="68"/>
    </row>
    <row r="27" spans="2:14" x14ac:dyDescent="0.25">
      <c r="B27" s="51" t="s">
        <v>163</v>
      </c>
      <c r="C27" s="68">
        <v>31162.47</v>
      </c>
      <c r="D27" s="68">
        <v>29151.453999999994</v>
      </c>
      <c r="E27" s="68">
        <v>14146.085000000003</v>
      </c>
      <c r="F27" s="68">
        <v>40904.041999999994</v>
      </c>
      <c r="G27" s="68">
        <v>22166.055</v>
      </c>
      <c r="H27" s="68">
        <v>61303.894000000015</v>
      </c>
      <c r="I27" s="68">
        <v>79615.596000000005</v>
      </c>
      <c r="J27" s="68">
        <v>52451.069999999978</v>
      </c>
      <c r="K27" s="37"/>
      <c r="L27" s="68"/>
      <c r="M27" s="68"/>
      <c r="N27" s="68"/>
    </row>
    <row r="28" spans="2:14" x14ac:dyDescent="0.25">
      <c r="B28" s="51" t="s">
        <v>165</v>
      </c>
      <c r="C28" s="68">
        <v>31162.47</v>
      </c>
      <c r="D28" s="68">
        <v>29151.453999999994</v>
      </c>
      <c r="E28" s="68">
        <v>14146.085000000003</v>
      </c>
      <c r="F28" s="68">
        <v>40904.041999999994</v>
      </c>
      <c r="G28" s="68">
        <v>22166.055</v>
      </c>
      <c r="H28" s="68">
        <v>61303.894000000015</v>
      </c>
      <c r="I28" s="68">
        <v>79615.596000000005</v>
      </c>
      <c r="J28" s="68">
        <v>52451.069999999978</v>
      </c>
      <c r="K28" s="37"/>
      <c r="L28" s="68"/>
      <c r="M28" s="68"/>
      <c r="N28" s="68"/>
    </row>
    <row r="29" spans="2:14" x14ac:dyDescent="0.25">
      <c r="B29" s="51" t="s">
        <v>85</v>
      </c>
      <c r="C29" s="68">
        <v>101715</v>
      </c>
      <c r="D29" s="68">
        <v>215551</v>
      </c>
      <c r="E29" s="68">
        <v>194531.5</v>
      </c>
      <c r="F29" s="68">
        <v>226187</v>
      </c>
      <c r="G29" s="68">
        <v>273122</v>
      </c>
      <c r="H29" s="68">
        <v>307416</v>
      </c>
      <c r="I29" s="68">
        <v>256073.5</v>
      </c>
      <c r="J29" s="68">
        <v>198000.36</v>
      </c>
      <c r="K29" s="37"/>
      <c r="L29" s="68"/>
      <c r="M29" s="68"/>
      <c r="N29" s="68"/>
    </row>
    <row r="30" spans="2:14" x14ac:dyDescent="0.25">
      <c r="C30" s="37"/>
      <c r="D30" s="37"/>
      <c r="E30" s="37"/>
      <c r="F30" s="37"/>
      <c r="G30" s="37"/>
      <c r="H30" s="37"/>
      <c r="I30" s="37"/>
      <c r="J30" s="37"/>
      <c r="K30" s="37"/>
      <c r="L30" s="37"/>
      <c r="M30" s="37"/>
      <c r="N30" s="37"/>
    </row>
    <row r="31" spans="2:14" x14ac:dyDescent="0.25">
      <c r="C31" s="37"/>
      <c r="D31" s="37"/>
      <c r="E31" s="37"/>
      <c r="F31" s="37"/>
      <c r="G31" s="37"/>
      <c r="H31" s="37"/>
      <c r="I31" s="37"/>
      <c r="J31" s="37"/>
      <c r="K31" s="37"/>
      <c r="L31" s="37"/>
      <c r="M31" s="37"/>
      <c r="N31" s="37"/>
    </row>
    <row r="32" spans="2:14" x14ac:dyDescent="0.25">
      <c r="C32" s="37"/>
      <c r="D32" s="37"/>
      <c r="E32" s="37"/>
      <c r="F32" s="37"/>
      <c r="G32" s="37"/>
      <c r="H32" s="37"/>
      <c r="I32" s="37"/>
      <c r="J32" s="37"/>
      <c r="K32" s="37"/>
      <c r="L32" s="37"/>
      <c r="M32" s="37"/>
      <c r="N32" s="37"/>
    </row>
    <row r="33" spans="2:14" x14ac:dyDescent="0.25">
      <c r="C33" s="37"/>
      <c r="D33" s="37"/>
      <c r="E33" s="37"/>
      <c r="F33" s="37"/>
      <c r="G33" s="37"/>
      <c r="H33" s="37"/>
      <c r="I33" s="37"/>
      <c r="J33" s="37"/>
      <c r="K33" s="37"/>
      <c r="L33" s="37"/>
      <c r="M33" s="37"/>
      <c r="N33" s="37"/>
    </row>
    <row r="34" spans="2:14" x14ac:dyDescent="0.25">
      <c r="B34" t="s">
        <v>173</v>
      </c>
      <c r="C34" s="37"/>
      <c r="D34" s="37"/>
      <c r="E34" s="37"/>
      <c r="F34" s="37"/>
      <c r="G34" s="37"/>
      <c r="H34" s="37"/>
      <c r="I34" s="37"/>
      <c r="J34" s="37"/>
      <c r="K34" s="37"/>
      <c r="L34" s="37"/>
      <c r="M34" s="37"/>
      <c r="N34" s="37"/>
    </row>
    <row r="35" spans="2:14" x14ac:dyDescent="0.25">
      <c r="B35" t="s">
        <v>167</v>
      </c>
      <c r="C35" s="37"/>
      <c r="D35" s="37"/>
      <c r="E35" s="37"/>
      <c r="F35" s="37"/>
      <c r="G35" s="37"/>
      <c r="H35" s="37"/>
      <c r="I35" s="37"/>
      <c r="J35" s="37"/>
      <c r="K35" s="37"/>
      <c r="L35" s="37"/>
      <c r="M35" s="37"/>
      <c r="N35" s="37"/>
    </row>
    <row r="36" spans="2:14" x14ac:dyDescent="0.25">
      <c r="C36" s="37"/>
      <c r="D36" s="37"/>
      <c r="E36" s="37"/>
      <c r="F36" s="37"/>
      <c r="G36" s="37"/>
      <c r="H36" s="37"/>
      <c r="I36" s="37"/>
      <c r="J36" s="37"/>
      <c r="K36" s="37"/>
      <c r="L36" s="37"/>
      <c r="M36" s="37"/>
      <c r="N36" s="37"/>
    </row>
    <row r="37" spans="2:14" x14ac:dyDescent="0.25">
      <c r="C37" s="37"/>
      <c r="D37" s="37"/>
      <c r="E37" s="37"/>
      <c r="F37" s="37"/>
      <c r="G37" s="37"/>
      <c r="H37" s="37"/>
      <c r="I37" s="37"/>
      <c r="J37" s="37"/>
      <c r="K37" s="37"/>
      <c r="L37" s="37"/>
      <c r="M37" s="37"/>
      <c r="N37" s="37"/>
    </row>
    <row r="38" spans="2:14" x14ac:dyDescent="0.25">
      <c r="C38" s="37"/>
      <c r="D38" s="37"/>
      <c r="E38" s="37"/>
      <c r="F38" s="37"/>
      <c r="G38" s="37"/>
      <c r="H38" s="37"/>
      <c r="I38" s="37"/>
      <c r="J38" s="37"/>
      <c r="K38" s="37"/>
      <c r="L38" s="37"/>
      <c r="M38" s="37"/>
      <c r="N38" s="37"/>
    </row>
    <row r="39" spans="2:14" x14ac:dyDescent="0.25">
      <c r="C39" s="37"/>
      <c r="D39" s="37"/>
      <c r="E39" s="37"/>
      <c r="F39" s="37"/>
      <c r="G39" s="37"/>
      <c r="H39" s="37"/>
      <c r="I39" s="37"/>
      <c r="J39" s="37"/>
      <c r="K39" s="37"/>
      <c r="L39" s="37"/>
      <c r="M39" s="37"/>
      <c r="N39" s="37"/>
    </row>
    <row r="40" spans="2:14" x14ac:dyDescent="0.25">
      <c r="C40" s="37"/>
      <c r="D40" s="37"/>
      <c r="E40" s="37"/>
      <c r="F40" s="37"/>
      <c r="G40" s="37"/>
      <c r="H40" s="37"/>
      <c r="I40" s="37"/>
      <c r="J40" s="37"/>
      <c r="K40" s="37"/>
      <c r="L40" s="37"/>
      <c r="M40" s="37"/>
      <c r="N40" s="37"/>
    </row>
    <row r="41" spans="2:14" x14ac:dyDescent="0.25">
      <c r="C41" s="37"/>
      <c r="D41" s="37"/>
      <c r="E41" s="37"/>
      <c r="F41" s="37"/>
      <c r="G41" s="37"/>
      <c r="H41" s="37"/>
      <c r="I41" s="37"/>
      <c r="J41" s="37"/>
      <c r="K41" s="37"/>
      <c r="L41" s="37"/>
      <c r="M41" s="37"/>
      <c r="N41" s="37"/>
    </row>
    <row r="42" spans="2:14" x14ac:dyDescent="0.25">
      <c r="C42" s="37"/>
      <c r="D42" s="37"/>
      <c r="E42" s="37"/>
      <c r="F42" s="37"/>
      <c r="G42" s="37"/>
      <c r="H42" s="37"/>
      <c r="I42" s="37"/>
      <c r="J42" s="37"/>
      <c r="K42" s="37"/>
      <c r="L42" s="37"/>
      <c r="M42" s="37"/>
      <c r="N42" s="37"/>
    </row>
    <row r="43" spans="2:14" x14ac:dyDescent="0.25">
      <c r="C43" s="37"/>
      <c r="D43" s="37"/>
      <c r="E43" s="37"/>
      <c r="F43" s="37"/>
      <c r="G43" s="37"/>
      <c r="H43" s="37"/>
      <c r="I43" s="37"/>
      <c r="J43" s="37"/>
      <c r="K43" s="37"/>
      <c r="L43" s="37"/>
      <c r="M43" s="37"/>
      <c r="N43" s="37"/>
    </row>
    <row r="44" spans="2:14" x14ac:dyDescent="0.25">
      <c r="C44" s="37"/>
      <c r="D44" s="37"/>
      <c r="E44" s="37"/>
      <c r="F44" s="37"/>
      <c r="G44" s="37"/>
      <c r="H44" s="37"/>
      <c r="I44" s="37"/>
      <c r="J44" s="37"/>
      <c r="K44" s="37"/>
      <c r="L44" s="37"/>
      <c r="M44" s="37"/>
      <c r="N44" s="37"/>
    </row>
    <row r="45" spans="2:14" x14ac:dyDescent="0.25">
      <c r="C45" s="37"/>
      <c r="D45" s="37"/>
      <c r="E45" s="37"/>
      <c r="F45" s="37"/>
      <c r="G45" s="37"/>
      <c r="H45" s="37"/>
      <c r="I45" s="37"/>
      <c r="J45" s="37"/>
      <c r="K45" s="37"/>
      <c r="L45" s="37"/>
      <c r="M45" s="37"/>
      <c r="N45" s="37"/>
    </row>
    <row r="46" spans="2:14" x14ac:dyDescent="0.25">
      <c r="C46" s="37"/>
      <c r="D46" s="37"/>
      <c r="E46" s="37"/>
      <c r="F46" s="37"/>
      <c r="G46" s="37"/>
      <c r="H46" s="37"/>
      <c r="I46" s="37"/>
      <c r="J46" s="37"/>
      <c r="K46" s="37"/>
      <c r="L46" s="37"/>
      <c r="M46" s="37"/>
      <c r="N46" s="37"/>
    </row>
    <row r="47" spans="2:14" x14ac:dyDescent="0.25">
      <c r="C47" s="37"/>
      <c r="D47" s="37"/>
      <c r="E47" s="37"/>
      <c r="F47" s="37"/>
      <c r="G47" s="37"/>
      <c r="H47" s="37"/>
      <c r="I47" s="37"/>
      <c r="J47" s="37"/>
      <c r="K47" s="37"/>
      <c r="L47" s="37"/>
      <c r="M47" s="37"/>
      <c r="N47" s="37"/>
    </row>
    <row r="48" spans="2:14" x14ac:dyDescent="0.25">
      <c r="C48" s="37"/>
      <c r="D48" s="37"/>
      <c r="E48" s="37"/>
      <c r="F48" s="37"/>
      <c r="G48" s="37"/>
      <c r="H48" s="37"/>
      <c r="I48" s="37"/>
      <c r="J48" s="37"/>
      <c r="K48" s="37"/>
      <c r="L48" s="37"/>
      <c r="M48" s="37"/>
      <c r="N48" s="37"/>
    </row>
    <row r="49" spans="2:14" x14ac:dyDescent="0.25">
      <c r="B49" s="44"/>
      <c r="C49" s="37"/>
      <c r="D49" s="37"/>
      <c r="E49" s="37"/>
      <c r="F49" s="37"/>
      <c r="G49" s="37"/>
      <c r="H49" s="37"/>
      <c r="I49" s="37"/>
      <c r="J49" s="37"/>
      <c r="K49" s="37"/>
      <c r="L49" s="37"/>
      <c r="M49" s="37"/>
      <c r="N49" s="37"/>
    </row>
    <row r="50" spans="2:14" x14ac:dyDescent="0.25">
      <c r="B50" s="44"/>
      <c r="C50" s="37"/>
      <c r="D50" s="37"/>
      <c r="E50" s="37"/>
      <c r="F50" s="37"/>
      <c r="G50" s="37"/>
      <c r="H50" s="37"/>
      <c r="I50" s="37"/>
      <c r="J50" s="37"/>
      <c r="K50" s="37"/>
      <c r="L50" s="37"/>
      <c r="M50" s="37"/>
      <c r="N50" s="37"/>
    </row>
    <row r="51" spans="2:14" x14ac:dyDescent="0.25">
      <c r="C51" s="37"/>
      <c r="D51" s="37"/>
      <c r="E51" s="37"/>
      <c r="F51" s="37"/>
      <c r="G51" s="37"/>
      <c r="H51" s="37"/>
      <c r="I51" s="37"/>
      <c r="J51" s="37"/>
      <c r="K51" s="37"/>
      <c r="L51" s="37"/>
      <c r="M51" s="37"/>
      <c r="N51" s="37"/>
    </row>
    <row r="52" spans="2:14" x14ac:dyDescent="0.25">
      <c r="B52" s="44"/>
      <c r="C52" s="37"/>
      <c r="D52" s="37"/>
      <c r="E52" s="37"/>
      <c r="F52" s="37"/>
      <c r="G52" s="37"/>
      <c r="H52" s="37"/>
      <c r="I52" s="37"/>
      <c r="J52" s="37"/>
      <c r="K52" s="37"/>
      <c r="L52" s="37"/>
      <c r="M52" s="37"/>
      <c r="N52" s="37"/>
    </row>
    <row r="53" spans="2:14" x14ac:dyDescent="0.25">
      <c r="B53" s="45" t="s">
        <v>166</v>
      </c>
      <c r="C53" s="37"/>
      <c r="D53" s="37"/>
      <c r="E53" s="37"/>
      <c r="F53" s="37"/>
      <c r="G53" s="37"/>
      <c r="H53" s="37"/>
      <c r="I53" s="37"/>
      <c r="J53" s="37"/>
      <c r="K53" s="37"/>
      <c r="L53" s="37"/>
      <c r="M53" s="37"/>
      <c r="N53" s="37"/>
    </row>
    <row r="54" spans="2:14" x14ac:dyDescent="0.25">
      <c r="B54" s="44" t="str">
        <f>"Constraints - "&amp;TEXT(Main!E1,"mmm yyyy")</f>
        <v>Constraints - Nov 2018</v>
      </c>
      <c r="C54" s="37"/>
      <c r="D54" s="37"/>
      <c r="E54" s="37"/>
      <c r="F54" s="37"/>
      <c r="G54" s="37"/>
      <c r="H54" s="37"/>
      <c r="I54" s="37"/>
      <c r="J54" s="37"/>
      <c r="K54" s="37"/>
      <c r="L54" s="37"/>
      <c r="M54" s="37"/>
      <c r="N54" s="37"/>
    </row>
    <row r="55" spans="2:14" x14ac:dyDescent="0.25">
      <c r="C55" s="37"/>
      <c r="D55" s="37"/>
      <c r="E55" s="37"/>
      <c r="F55" s="37"/>
      <c r="G55" s="37"/>
      <c r="H55" s="37"/>
      <c r="I55" s="37"/>
      <c r="J55" s="37"/>
      <c r="K55" s="37"/>
      <c r="L55" s="37"/>
      <c r="M55" s="37"/>
      <c r="N55" s="37"/>
    </row>
    <row r="56" spans="2:14" x14ac:dyDescent="0.25">
      <c r="C56" s="37"/>
      <c r="D56" s="37"/>
      <c r="E56" s="37"/>
      <c r="F56" s="37"/>
      <c r="G56" s="37"/>
      <c r="H56" s="37"/>
      <c r="I56" s="37"/>
      <c r="J56" s="37"/>
      <c r="K56" s="37"/>
      <c r="L56" s="37"/>
      <c r="M56" s="37"/>
      <c r="N56" s="37"/>
    </row>
    <row r="57" spans="2:14" x14ac:dyDescent="0.25">
      <c r="C57" s="37"/>
      <c r="D57" s="37"/>
      <c r="E57" s="37"/>
      <c r="F57" s="37"/>
      <c r="G57" s="37"/>
      <c r="H57" s="37"/>
      <c r="I57" s="37"/>
      <c r="J57" s="37"/>
      <c r="K57" s="37"/>
      <c r="L57" s="37"/>
      <c r="M57" s="37"/>
      <c r="N57" s="37"/>
    </row>
    <row r="58" spans="2:14" x14ac:dyDescent="0.25">
      <c r="C58" s="37"/>
      <c r="D58" s="37"/>
      <c r="E58" s="37"/>
      <c r="F58" s="37"/>
      <c r="G58" s="37"/>
      <c r="H58" s="37"/>
      <c r="I58" s="37"/>
      <c r="J58" s="37"/>
      <c r="K58" s="37"/>
      <c r="L58" s="37"/>
      <c r="M58" s="37"/>
      <c r="N58" s="37"/>
    </row>
    <row r="59" spans="2:14" x14ac:dyDescent="0.25">
      <c r="C59" s="37"/>
      <c r="D59" s="37"/>
      <c r="E59" s="37"/>
      <c r="F59" s="37"/>
      <c r="G59" s="37"/>
      <c r="H59" s="37"/>
      <c r="I59" s="37"/>
      <c r="J59" s="37"/>
      <c r="K59" s="37"/>
      <c r="L59" s="37"/>
      <c r="M59" s="37"/>
      <c r="N59" s="37"/>
    </row>
    <row r="60" spans="2:14" x14ac:dyDescent="0.25">
      <c r="C60" s="37"/>
      <c r="D60" s="37"/>
      <c r="E60" s="37"/>
      <c r="F60" s="37"/>
      <c r="G60" s="37"/>
      <c r="H60" s="37"/>
      <c r="I60" s="37"/>
      <c r="J60" s="37"/>
      <c r="K60" s="37"/>
      <c r="L60" s="37"/>
      <c r="M60" s="37"/>
      <c r="N60" s="37"/>
    </row>
    <row r="61" spans="2:14" x14ac:dyDescent="0.25">
      <c r="C61" s="37"/>
      <c r="D61" s="37"/>
      <c r="E61" s="37"/>
      <c r="F61" s="37"/>
      <c r="G61" s="37"/>
      <c r="H61" s="37"/>
      <c r="I61" s="37"/>
      <c r="J61" s="37"/>
      <c r="K61" s="37"/>
      <c r="L61" s="37"/>
      <c r="M61" s="37"/>
      <c r="N61" s="37"/>
    </row>
    <row r="62" spans="2:14" x14ac:dyDescent="0.25">
      <c r="C62" s="37"/>
      <c r="D62" s="37"/>
      <c r="E62" s="37"/>
      <c r="F62" s="37"/>
      <c r="G62" s="37"/>
      <c r="H62" s="37"/>
      <c r="I62" s="37"/>
      <c r="J62" s="37"/>
      <c r="K62" s="37"/>
      <c r="L62" s="37"/>
      <c r="M62" s="37"/>
      <c r="N62" s="37"/>
    </row>
    <row r="63" spans="2:14" x14ac:dyDescent="0.25">
      <c r="C63" s="37"/>
      <c r="D63" s="37"/>
      <c r="E63" s="37"/>
      <c r="F63" s="37"/>
      <c r="G63" s="37"/>
      <c r="H63" s="37"/>
      <c r="I63" s="37"/>
      <c r="J63" s="37"/>
      <c r="K63" s="37"/>
      <c r="L63" s="37"/>
      <c r="M63" s="37"/>
      <c r="N63" s="37"/>
    </row>
    <row r="64" spans="2:14" x14ac:dyDescent="0.25">
      <c r="C64" s="37"/>
      <c r="D64" s="37"/>
      <c r="E64" s="37"/>
      <c r="F64" s="37"/>
      <c r="G64" s="37"/>
      <c r="H64" s="37"/>
      <c r="I64" s="37"/>
      <c r="J64" s="37"/>
      <c r="K64" s="37"/>
      <c r="L64" s="37"/>
      <c r="M64" s="37"/>
      <c r="N64" s="37"/>
    </row>
    <row r="65" spans="3:14" x14ac:dyDescent="0.25">
      <c r="C65" s="37"/>
      <c r="D65" s="37"/>
      <c r="E65" s="37"/>
      <c r="F65" s="37"/>
      <c r="G65" s="37"/>
      <c r="H65" s="37"/>
      <c r="I65" s="37"/>
      <c r="J65" s="37"/>
      <c r="K65" s="37"/>
      <c r="L65" s="37"/>
      <c r="M65" s="37"/>
      <c r="N65" s="37"/>
    </row>
    <row r="66" spans="3:14" x14ac:dyDescent="0.25">
      <c r="C66" s="37"/>
      <c r="D66" s="37"/>
      <c r="E66" s="37"/>
      <c r="F66" s="37"/>
      <c r="G66" s="37"/>
      <c r="H66" s="37"/>
      <c r="I66" s="37"/>
      <c r="J66" s="37"/>
      <c r="K66" s="37"/>
      <c r="L66" s="37"/>
      <c r="M66" s="37"/>
      <c r="N66" s="37"/>
    </row>
    <row r="67" spans="3:14" x14ac:dyDescent="0.25">
      <c r="C67" s="37"/>
      <c r="D67" s="37"/>
      <c r="E67" s="37"/>
      <c r="F67" s="37"/>
      <c r="G67" s="37"/>
      <c r="H67" s="37"/>
      <c r="I67" s="37"/>
      <c r="J67" s="37"/>
      <c r="K67" s="37"/>
      <c r="L67" s="37"/>
      <c r="M67" s="37"/>
      <c r="N67" s="37"/>
    </row>
    <row r="68" spans="3:14" x14ac:dyDescent="0.25">
      <c r="C68" s="37"/>
      <c r="D68" s="37"/>
      <c r="E68" s="37"/>
      <c r="F68" s="37"/>
      <c r="G68" s="37"/>
      <c r="H68" s="37"/>
      <c r="I68" s="37"/>
      <c r="J68" s="37"/>
      <c r="K68" s="37"/>
      <c r="L68" s="37"/>
      <c r="M68" s="37"/>
      <c r="N68" s="37"/>
    </row>
    <row r="69" spans="3:14" x14ac:dyDescent="0.25">
      <c r="C69" s="37"/>
      <c r="D69" s="37"/>
      <c r="E69" s="37"/>
      <c r="F69" s="37"/>
      <c r="G69" s="37"/>
      <c r="H69" s="37"/>
      <c r="I69" s="37"/>
      <c r="J69" s="37"/>
      <c r="K69" s="37"/>
      <c r="L69" s="37"/>
      <c r="M69" s="37"/>
      <c r="N69" s="37"/>
    </row>
    <row r="70" spans="3:14" x14ac:dyDescent="0.25">
      <c r="C70" s="37"/>
      <c r="D70" s="37"/>
      <c r="E70" s="37"/>
      <c r="F70" s="37"/>
      <c r="G70" s="37"/>
      <c r="H70" s="37"/>
      <c r="I70" s="37"/>
      <c r="J70" s="37"/>
      <c r="K70" s="37"/>
      <c r="L70" s="37"/>
      <c r="M70" s="37"/>
      <c r="N70" s="37"/>
    </row>
    <row r="71" spans="3:14" x14ac:dyDescent="0.25">
      <c r="C71" s="37"/>
      <c r="D71" s="37"/>
      <c r="E71" s="37"/>
      <c r="F71" s="37"/>
      <c r="G71" s="37"/>
      <c r="H71" s="37"/>
      <c r="I71" s="37"/>
      <c r="J71" s="37"/>
      <c r="K71" s="37"/>
      <c r="L71" s="37"/>
      <c r="M71" s="37"/>
      <c r="N71" s="37"/>
    </row>
    <row r="72" spans="3:14" x14ac:dyDescent="0.25">
      <c r="C72" s="37"/>
      <c r="D72" s="37"/>
      <c r="E72" s="37"/>
      <c r="F72" s="37"/>
      <c r="G72" s="37"/>
      <c r="H72" s="37"/>
      <c r="I72" s="37"/>
      <c r="J72" s="37"/>
      <c r="K72" s="37"/>
      <c r="L72" s="37"/>
      <c r="M72" s="37"/>
      <c r="N72" s="37"/>
    </row>
    <row r="73" spans="3:14" x14ac:dyDescent="0.25">
      <c r="C73" s="37"/>
      <c r="D73" s="37"/>
      <c r="E73" s="37"/>
      <c r="F73" s="37"/>
      <c r="G73" s="37"/>
      <c r="H73" s="37"/>
      <c r="I73" s="37"/>
      <c r="J73" s="37"/>
      <c r="K73" s="37"/>
      <c r="L73" s="37"/>
      <c r="M73" s="37"/>
      <c r="N73" s="37"/>
    </row>
    <row r="74" spans="3:14" x14ac:dyDescent="0.25">
      <c r="C74" s="37"/>
      <c r="D74" s="37"/>
      <c r="E74" s="37"/>
      <c r="F74" s="37"/>
      <c r="G74" s="37"/>
      <c r="H74" s="37"/>
      <c r="I74" s="37"/>
      <c r="J74" s="37"/>
      <c r="K74" s="37"/>
      <c r="L74" s="37"/>
      <c r="M74" s="37"/>
      <c r="N74" s="37"/>
    </row>
    <row r="75" spans="3:14" x14ac:dyDescent="0.25">
      <c r="C75" s="37"/>
      <c r="D75" s="37"/>
      <c r="E75" s="37"/>
      <c r="F75" s="37"/>
      <c r="G75" s="37"/>
      <c r="H75" s="37"/>
      <c r="I75" s="37"/>
      <c r="J75" s="37"/>
      <c r="K75" s="37"/>
      <c r="L75" s="37"/>
      <c r="M75" s="37"/>
      <c r="N75" s="37"/>
    </row>
    <row r="76" spans="3:14" x14ac:dyDescent="0.25">
      <c r="C76" s="37"/>
      <c r="D76" s="37"/>
      <c r="E76" s="37"/>
      <c r="F76" s="37"/>
      <c r="G76" s="37"/>
      <c r="H76" s="37"/>
      <c r="I76" s="37"/>
      <c r="J76" s="37"/>
      <c r="K76" s="37"/>
      <c r="L76" s="37"/>
      <c r="M76" s="37"/>
      <c r="N76" s="37"/>
    </row>
    <row r="77" spans="3:14" x14ac:dyDescent="0.25">
      <c r="C77" s="37"/>
      <c r="D77" s="37"/>
      <c r="E77" s="37"/>
      <c r="F77" s="37"/>
      <c r="G77" s="37"/>
      <c r="H77" s="37"/>
      <c r="I77" s="37"/>
      <c r="J77" s="37"/>
      <c r="K77" s="37"/>
      <c r="L77" s="37"/>
      <c r="M77" s="37"/>
      <c r="N77" s="37"/>
    </row>
    <row r="78" spans="3:14" x14ac:dyDescent="0.25">
      <c r="C78" s="37"/>
      <c r="D78" s="37"/>
      <c r="E78" s="37"/>
      <c r="F78" s="37"/>
      <c r="G78" s="37"/>
      <c r="H78" s="37"/>
      <c r="I78" s="37"/>
      <c r="J78" s="37"/>
      <c r="K78" s="37"/>
      <c r="L78" s="37"/>
      <c r="M78" s="37"/>
      <c r="N78" s="37"/>
    </row>
    <row r="79" spans="3:14" x14ac:dyDescent="0.25">
      <c r="C79" s="37"/>
      <c r="D79" s="37"/>
      <c r="E79" s="37"/>
      <c r="F79" s="37"/>
      <c r="G79" s="37"/>
      <c r="H79" s="37"/>
      <c r="I79" s="37"/>
      <c r="J79" s="37"/>
      <c r="K79" s="37"/>
      <c r="L79" s="37"/>
      <c r="M79" s="37"/>
      <c r="N79" s="37"/>
    </row>
    <row r="80" spans="3:14" x14ac:dyDescent="0.25">
      <c r="C80" s="37"/>
      <c r="D80" s="37"/>
      <c r="E80" s="37"/>
      <c r="F80" s="37"/>
      <c r="G80" s="37"/>
      <c r="H80" s="37"/>
      <c r="I80" s="37"/>
      <c r="J80" s="37"/>
      <c r="K80" s="37"/>
      <c r="L80" s="37"/>
      <c r="M80" s="37"/>
      <c r="N80" s="37"/>
    </row>
    <row r="81" spans="3:14" x14ac:dyDescent="0.25">
      <c r="C81" s="37"/>
      <c r="D81" s="37"/>
      <c r="E81" s="37"/>
      <c r="F81" s="37"/>
      <c r="G81" s="37"/>
      <c r="H81" s="37"/>
      <c r="I81" s="37"/>
      <c r="J81" s="37"/>
      <c r="K81" s="37"/>
      <c r="L81" s="37"/>
      <c r="M81" s="37"/>
      <c r="N81" s="37"/>
    </row>
    <row r="82" spans="3:14" x14ac:dyDescent="0.25">
      <c r="C82" s="37"/>
      <c r="D82" s="37"/>
      <c r="E82" s="37"/>
      <c r="F82" s="37"/>
      <c r="G82" s="37"/>
      <c r="H82" s="37"/>
      <c r="I82" s="37"/>
      <c r="J82" s="37"/>
      <c r="K82" s="37"/>
      <c r="L82" s="37"/>
      <c r="M82" s="37"/>
      <c r="N82" s="37"/>
    </row>
    <row r="83" spans="3:14" x14ac:dyDescent="0.25">
      <c r="C83" s="37"/>
      <c r="D83" s="37"/>
      <c r="E83" s="37"/>
      <c r="F83" s="37"/>
      <c r="G83" s="37"/>
      <c r="H83" s="37"/>
      <c r="I83" s="37"/>
      <c r="J83" s="37"/>
      <c r="K83" s="37"/>
      <c r="L83" s="37"/>
      <c r="M83" s="37"/>
      <c r="N83" s="37"/>
    </row>
    <row r="84" spans="3:14" x14ac:dyDescent="0.25">
      <c r="C84" s="37"/>
      <c r="D84" s="37"/>
      <c r="E84" s="37"/>
      <c r="F84" s="37"/>
      <c r="G84" s="37"/>
      <c r="H84" s="37"/>
      <c r="I84" s="37"/>
      <c r="J84" s="37"/>
      <c r="K84" s="37"/>
      <c r="L84" s="37"/>
      <c r="M84" s="37"/>
      <c r="N84" s="37"/>
    </row>
    <row r="85" spans="3:14" x14ac:dyDescent="0.25">
      <c r="C85" s="37"/>
      <c r="D85" s="37"/>
      <c r="E85" s="37"/>
      <c r="F85" s="37"/>
      <c r="G85" s="37"/>
      <c r="H85" s="37"/>
      <c r="I85" s="37"/>
      <c r="J85" s="37"/>
      <c r="K85" s="37"/>
      <c r="L85" s="37"/>
      <c r="M85" s="37"/>
      <c r="N85" s="37"/>
    </row>
    <row r="86" spans="3:14" x14ac:dyDescent="0.25">
      <c r="C86" s="37"/>
      <c r="D86" s="37"/>
      <c r="E86" s="37"/>
      <c r="F86" s="37"/>
      <c r="G86" s="37"/>
      <c r="H86" s="37"/>
      <c r="I86" s="37"/>
      <c r="J86" s="37"/>
      <c r="K86" s="37"/>
      <c r="L86" s="37"/>
      <c r="M86" s="37"/>
      <c r="N86" s="37"/>
    </row>
    <row r="87" spans="3:14" x14ac:dyDescent="0.25">
      <c r="C87" s="37"/>
      <c r="D87" s="37"/>
      <c r="E87" s="37"/>
      <c r="F87" s="37"/>
      <c r="G87" s="37"/>
      <c r="H87" s="37"/>
      <c r="I87" s="37"/>
      <c r="J87" s="37"/>
      <c r="K87" s="37"/>
      <c r="L87" s="37"/>
      <c r="M87" s="37"/>
      <c r="N87" s="37"/>
    </row>
    <row r="88" spans="3:14" x14ac:dyDescent="0.25">
      <c r="C88" s="37"/>
      <c r="D88" s="37"/>
      <c r="E88" s="37"/>
      <c r="F88" s="37"/>
      <c r="G88" s="37"/>
      <c r="H88" s="37"/>
      <c r="I88" s="37"/>
      <c r="J88" s="37"/>
      <c r="K88" s="37"/>
      <c r="L88" s="37"/>
      <c r="M88" s="37"/>
      <c r="N88" s="37"/>
    </row>
    <row r="89" spans="3:14" x14ac:dyDescent="0.25">
      <c r="C89" s="37"/>
      <c r="D89" s="37"/>
      <c r="E89" s="37"/>
      <c r="F89" s="37"/>
      <c r="G89" s="37"/>
      <c r="H89" s="37"/>
      <c r="I89" s="37"/>
      <c r="J89" s="37"/>
      <c r="K89" s="37"/>
      <c r="L89" s="37"/>
      <c r="M89" s="37"/>
      <c r="N89" s="37"/>
    </row>
    <row r="90" spans="3:14" x14ac:dyDescent="0.25">
      <c r="C90" s="37"/>
      <c r="D90" s="37"/>
      <c r="E90" s="37"/>
      <c r="F90" s="37"/>
      <c r="G90" s="37"/>
      <c r="H90" s="37"/>
      <c r="I90" s="37"/>
      <c r="J90" s="37"/>
      <c r="K90" s="37"/>
      <c r="L90" s="37"/>
      <c r="M90" s="37"/>
      <c r="N90" s="37"/>
    </row>
    <row r="91" spans="3:14" x14ac:dyDescent="0.25">
      <c r="C91" s="37"/>
      <c r="D91" s="37"/>
      <c r="E91" s="37"/>
      <c r="F91" s="37"/>
      <c r="G91" s="37"/>
      <c r="H91" s="37"/>
      <c r="I91" s="37"/>
      <c r="J91" s="37"/>
      <c r="K91" s="37"/>
      <c r="L91" s="37"/>
      <c r="M91" s="37"/>
      <c r="N91" s="37"/>
    </row>
    <row r="92" spans="3:14" x14ac:dyDescent="0.25">
      <c r="C92" s="37"/>
      <c r="D92" s="37"/>
      <c r="E92" s="37"/>
      <c r="F92" s="37"/>
      <c r="G92" s="37"/>
      <c r="H92" s="37"/>
      <c r="I92" s="37"/>
      <c r="J92" s="37"/>
      <c r="K92" s="37"/>
      <c r="L92" s="37"/>
      <c r="M92" s="37"/>
      <c r="N92" s="37"/>
    </row>
    <row r="93" spans="3:14" x14ac:dyDescent="0.25">
      <c r="C93" s="37"/>
      <c r="D93" s="37"/>
      <c r="E93" s="37"/>
      <c r="F93" s="37"/>
      <c r="G93" s="37"/>
      <c r="H93" s="37"/>
      <c r="I93" s="37"/>
      <c r="J93" s="37"/>
      <c r="K93" s="37"/>
      <c r="L93" s="37"/>
      <c r="M93" s="37"/>
      <c r="N93" s="37"/>
    </row>
    <row r="94" spans="3:14" x14ac:dyDescent="0.25">
      <c r="C94" s="37"/>
      <c r="D94" s="37"/>
      <c r="E94" s="37"/>
      <c r="F94" s="37"/>
      <c r="G94" s="37"/>
      <c r="H94" s="37"/>
      <c r="I94" s="37"/>
      <c r="J94" s="37"/>
      <c r="K94" s="37"/>
      <c r="L94" s="37"/>
      <c r="M94" s="37"/>
      <c r="N94" s="37"/>
    </row>
    <row r="95" spans="3:14" x14ac:dyDescent="0.25">
      <c r="C95" s="37"/>
      <c r="D95" s="37"/>
      <c r="E95" s="37"/>
      <c r="F95" s="37"/>
      <c r="G95" s="37"/>
      <c r="H95" s="37"/>
      <c r="I95" s="37"/>
      <c r="J95" s="37"/>
      <c r="K95" s="37"/>
      <c r="L95" s="37"/>
      <c r="M95" s="37"/>
      <c r="N95" s="37"/>
    </row>
    <row r="96" spans="3:14" x14ac:dyDescent="0.25">
      <c r="C96" s="37"/>
      <c r="D96" s="37"/>
      <c r="E96" s="37"/>
      <c r="F96" s="37"/>
      <c r="G96" s="37"/>
      <c r="H96" s="37"/>
      <c r="I96" s="37"/>
      <c r="J96" s="37"/>
      <c r="K96" s="37"/>
      <c r="L96" s="37"/>
      <c r="M96" s="37"/>
      <c r="N96" s="37"/>
    </row>
    <row r="97" spans="3:14" x14ac:dyDescent="0.25">
      <c r="C97" s="37"/>
      <c r="D97" s="37"/>
      <c r="E97" s="37"/>
      <c r="F97" s="37"/>
      <c r="G97" s="37"/>
      <c r="H97" s="37"/>
      <c r="I97" s="37"/>
      <c r="J97" s="37"/>
      <c r="K97" s="37"/>
      <c r="L97" s="37"/>
      <c r="M97" s="37"/>
      <c r="N97" s="37"/>
    </row>
    <row r="98" spans="3:14" x14ac:dyDescent="0.25">
      <c r="C98" s="37"/>
      <c r="D98" s="37"/>
      <c r="E98" s="37"/>
      <c r="F98" s="37"/>
      <c r="G98" s="37"/>
      <c r="H98" s="37"/>
      <c r="I98" s="37"/>
      <c r="J98" s="37"/>
      <c r="K98" s="37"/>
      <c r="L98" s="37"/>
      <c r="M98" s="37"/>
      <c r="N98" s="37"/>
    </row>
    <row r="99" spans="3:14" x14ac:dyDescent="0.25">
      <c r="C99" s="37"/>
      <c r="D99" s="37"/>
      <c r="E99" s="37"/>
      <c r="F99" s="37"/>
      <c r="G99" s="37"/>
      <c r="H99" s="37"/>
      <c r="I99" s="37"/>
      <c r="J99" s="37"/>
      <c r="K99" s="37"/>
      <c r="L99" s="37"/>
      <c r="M99" s="37"/>
      <c r="N99" s="37"/>
    </row>
    <row r="100" spans="3:14" x14ac:dyDescent="0.25">
      <c r="C100" s="37"/>
      <c r="D100" s="37"/>
      <c r="E100" s="37"/>
      <c r="F100" s="37"/>
      <c r="G100" s="37"/>
      <c r="H100" s="37"/>
      <c r="I100" s="37"/>
      <c r="J100" s="37"/>
      <c r="K100" s="37"/>
      <c r="L100" s="37"/>
      <c r="M100" s="37"/>
      <c r="N100" s="37"/>
    </row>
    <row r="101" spans="3:14" x14ac:dyDescent="0.25">
      <c r="C101" s="37"/>
      <c r="D101" s="37"/>
      <c r="E101" s="37"/>
      <c r="F101" s="37"/>
      <c r="G101" s="37"/>
      <c r="H101" s="37"/>
      <c r="I101" s="37"/>
      <c r="J101" s="37"/>
      <c r="K101" s="37"/>
      <c r="L101" s="37"/>
      <c r="M101" s="37"/>
      <c r="N101" s="37"/>
    </row>
    <row r="102" spans="3:14" x14ac:dyDescent="0.25">
      <c r="C102" s="37"/>
      <c r="D102" s="37"/>
      <c r="E102" s="37"/>
      <c r="F102" s="37"/>
      <c r="G102" s="37"/>
      <c r="H102" s="37"/>
      <c r="I102" s="37"/>
      <c r="J102" s="37"/>
      <c r="K102" s="37"/>
      <c r="L102" s="37"/>
      <c r="M102" s="37"/>
      <c r="N102" s="37"/>
    </row>
    <row r="103" spans="3:14" x14ac:dyDescent="0.25">
      <c r="C103" s="37"/>
      <c r="D103" s="37"/>
      <c r="E103" s="37"/>
      <c r="F103" s="37"/>
      <c r="G103" s="37"/>
      <c r="H103" s="37"/>
      <c r="I103" s="37"/>
      <c r="J103" s="37"/>
      <c r="K103" s="37"/>
      <c r="L103" s="37"/>
      <c r="M103" s="37"/>
      <c r="N103" s="37"/>
    </row>
    <row r="104" spans="3:14" x14ac:dyDescent="0.25">
      <c r="C104" s="37"/>
      <c r="D104" s="37"/>
      <c r="E104" s="37"/>
      <c r="F104" s="37"/>
      <c r="G104" s="37"/>
      <c r="H104" s="37"/>
      <c r="I104" s="37"/>
      <c r="J104" s="37"/>
      <c r="K104" s="37"/>
      <c r="L104" s="37"/>
      <c r="M104" s="37"/>
      <c r="N104" s="37"/>
    </row>
    <row r="105" spans="3:14" x14ac:dyDescent="0.25">
      <c r="C105" s="37"/>
      <c r="D105" s="37"/>
      <c r="E105" s="37"/>
      <c r="F105" s="37"/>
      <c r="G105" s="37"/>
      <c r="H105" s="37"/>
      <c r="I105" s="37"/>
      <c r="J105" s="37"/>
      <c r="K105" s="37"/>
      <c r="L105" s="37"/>
      <c r="M105" s="37"/>
      <c r="N105" s="37"/>
    </row>
    <row r="106" spans="3:14" x14ac:dyDescent="0.25">
      <c r="C106" s="37"/>
      <c r="D106" s="37"/>
      <c r="E106" s="37"/>
      <c r="F106" s="37"/>
      <c r="G106" s="37"/>
      <c r="H106" s="37"/>
      <c r="I106" s="37"/>
      <c r="J106" s="37"/>
      <c r="K106" s="37"/>
      <c r="L106" s="37"/>
      <c r="M106" s="37"/>
      <c r="N106" s="37"/>
    </row>
    <row r="107" spans="3:14" x14ac:dyDescent="0.25">
      <c r="C107" s="37"/>
      <c r="D107" s="37"/>
      <c r="E107" s="37"/>
      <c r="F107" s="37"/>
      <c r="G107" s="37"/>
      <c r="H107" s="37"/>
      <c r="I107" s="37"/>
      <c r="J107" s="37"/>
      <c r="K107" s="37"/>
      <c r="L107" s="37"/>
      <c r="M107" s="37"/>
      <c r="N107" s="37"/>
    </row>
    <row r="108" spans="3:14" x14ac:dyDescent="0.25">
      <c r="C108" s="37"/>
      <c r="D108" s="37"/>
      <c r="E108" s="37"/>
      <c r="F108" s="37"/>
      <c r="G108" s="37"/>
      <c r="H108" s="37"/>
      <c r="I108" s="37"/>
      <c r="J108" s="37"/>
      <c r="K108" s="37"/>
      <c r="L108" s="37"/>
      <c r="M108" s="37"/>
      <c r="N108" s="37"/>
    </row>
    <row r="109" spans="3:14" x14ac:dyDescent="0.25">
      <c r="C109" s="37"/>
      <c r="D109" s="37"/>
      <c r="E109" s="37"/>
      <c r="F109" s="37"/>
      <c r="G109" s="37"/>
      <c r="H109" s="37"/>
      <c r="I109" s="37"/>
      <c r="J109" s="37"/>
      <c r="K109" s="37"/>
      <c r="L109" s="37"/>
      <c r="M109" s="37"/>
      <c r="N109" s="37"/>
    </row>
    <row r="110" spans="3:14" x14ac:dyDescent="0.25">
      <c r="C110" s="37"/>
      <c r="D110" s="37"/>
      <c r="E110" s="37"/>
      <c r="F110" s="37"/>
      <c r="G110" s="37"/>
      <c r="H110" s="37"/>
      <c r="I110" s="37"/>
      <c r="J110" s="37"/>
      <c r="K110" s="37"/>
      <c r="L110" s="37"/>
      <c r="M110" s="37"/>
      <c r="N110" s="37"/>
    </row>
    <row r="111" spans="3:14" x14ac:dyDescent="0.25">
      <c r="C111" s="37"/>
      <c r="D111" s="37"/>
      <c r="E111" s="37"/>
      <c r="F111" s="37"/>
      <c r="G111" s="37"/>
      <c r="H111" s="37"/>
      <c r="I111" s="37"/>
      <c r="J111" s="37"/>
      <c r="K111" s="37"/>
      <c r="L111" s="37"/>
      <c r="M111" s="37"/>
      <c r="N111" s="37"/>
    </row>
    <row r="112" spans="3:14" x14ac:dyDescent="0.25">
      <c r="C112" s="37"/>
      <c r="D112" s="37"/>
      <c r="E112" s="37"/>
      <c r="F112" s="37"/>
      <c r="G112" s="37"/>
      <c r="H112" s="37"/>
      <c r="I112" s="37"/>
      <c r="J112" s="37"/>
      <c r="K112" s="37"/>
      <c r="L112" s="37"/>
      <c r="M112" s="37"/>
      <c r="N112" s="37"/>
    </row>
    <row r="113" spans="3:14" x14ac:dyDescent="0.25">
      <c r="C113" s="37"/>
      <c r="D113" s="37"/>
      <c r="E113" s="37"/>
      <c r="F113" s="37"/>
      <c r="G113" s="37"/>
      <c r="H113" s="37"/>
      <c r="I113" s="37"/>
      <c r="J113" s="37"/>
      <c r="K113" s="37"/>
      <c r="L113" s="37"/>
      <c r="M113" s="37"/>
      <c r="N113" s="37"/>
    </row>
    <row r="114" spans="3:14" x14ac:dyDescent="0.25">
      <c r="C114" s="37"/>
      <c r="D114" s="37"/>
      <c r="E114" s="37"/>
      <c r="F114" s="37"/>
      <c r="G114" s="37"/>
      <c r="H114" s="37"/>
      <c r="I114" s="37"/>
      <c r="J114" s="37"/>
      <c r="K114" s="37"/>
      <c r="L114" s="37"/>
      <c r="M114" s="37"/>
      <c r="N114" s="37"/>
    </row>
    <row r="115" spans="3:14" x14ac:dyDescent="0.25">
      <c r="C115" s="37"/>
      <c r="D115" s="37"/>
      <c r="E115" s="37"/>
      <c r="F115" s="37"/>
      <c r="G115" s="37"/>
      <c r="H115" s="37"/>
      <c r="I115" s="37"/>
      <c r="J115" s="37"/>
      <c r="K115" s="37"/>
      <c r="L115" s="37"/>
      <c r="M115" s="37"/>
      <c r="N115" s="37"/>
    </row>
    <row r="116" spans="3:14" x14ac:dyDescent="0.25">
      <c r="C116" s="37"/>
      <c r="D116" s="37"/>
      <c r="E116" s="37"/>
      <c r="F116" s="37"/>
      <c r="G116" s="37"/>
      <c r="H116" s="37"/>
      <c r="I116" s="37"/>
      <c r="J116" s="37"/>
      <c r="K116" s="37"/>
      <c r="L116" s="37"/>
      <c r="M116" s="37"/>
      <c r="N116" s="37"/>
    </row>
    <row r="117" spans="3:14" x14ac:dyDescent="0.25">
      <c r="C117" s="37"/>
      <c r="D117" s="37"/>
      <c r="E117" s="37"/>
      <c r="F117" s="37"/>
      <c r="G117" s="37"/>
      <c r="H117" s="37"/>
      <c r="I117" s="37"/>
      <c r="J117" s="37"/>
      <c r="K117" s="37"/>
      <c r="L117" s="37"/>
      <c r="M117" s="37"/>
      <c r="N117" s="37"/>
    </row>
    <row r="118" spans="3:14" x14ac:dyDescent="0.25">
      <c r="C118" s="37"/>
      <c r="D118" s="37"/>
      <c r="E118" s="37"/>
      <c r="F118" s="37"/>
      <c r="G118" s="37"/>
      <c r="H118" s="37"/>
      <c r="I118" s="37"/>
      <c r="J118" s="37"/>
      <c r="K118" s="37"/>
      <c r="L118" s="37"/>
      <c r="M118" s="37"/>
      <c r="N118" s="37"/>
    </row>
    <row r="119" spans="3:14" x14ac:dyDescent="0.25">
      <c r="C119" s="37"/>
      <c r="D119" s="37"/>
      <c r="E119" s="37"/>
      <c r="F119" s="37"/>
      <c r="G119" s="37"/>
      <c r="H119" s="37"/>
      <c r="I119" s="37"/>
      <c r="J119" s="37"/>
      <c r="K119" s="37"/>
      <c r="L119" s="37"/>
      <c r="M119" s="37"/>
      <c r="N119" s="37"/>
    </row>
    <row r="120" spans="3:14" x14ac:dyDescent="0.25">
      <c r="C120" s="37"/>
      <c r="D120" s="37"/>
      <c r="E120" s="37"/>
      <c r="F120" s="37"/>
      <c r="G120" s="37"/>
      <c r="H120" s="37"/>
      <c r="I120" s="37"/>
      <c r="J120" s="37"/>
      <c r="K120" s="37"/>
      <c r="L120" s="37"/>
      <c r="M120" s="37"/>
      <c r="N120" s="37"/>
    </row>
    <row r="121" spans="3:14" x14ac:dyDescent="0.25">
      <c r="C121" s="37"/>
      <c r="D121" s="37"/>
      <c r="E121" s="37"/>
      <c r="F121" s="37"/>
      <c r="G121" s="37"/>
      <c r="H121" s="37"/>
      <c r="I121" s="37"/>
      <c r="J121" s="37"/>
      <c r="K121" s="37"/>
      <c r="L121" s="37"/>
      <c r="M121" s="37"/>
      <c r="N121" s="37"/>
    </row>
    <row r="122" spans="3:14" x14ac:dyDescent="0.25">
      <c r="C122" s="37"/>
      <c r="D122" s="37"/>
      <c r="E122" s="37"/>
      <c r="F122" s="37"/>
      <c r="G122" s="37"/>
      <c r="H122" s="37"/>
      <c r="I122" s="37"/>
      <c r="J122" s="37"/>
      <c r="K122" s="37"/>
      <c r="L122" s="37"/>
      <c r="M122" s="37"/>
      <c r="N122" s="37"/>
    </row>
    <row r="123" spans="3:14" x14ac:dyDescent="0.25">
      <c r="C123" s="37"/>
      <c r="D123" s="37"/>
      <c r="E123" s="37"/>
      <c r="F123" s="37"/>
      <c r="G123" s="37"/>
      <c r="H123" s="37"/>
      <c r="I123" s="37"/>
      <c r="J123" s="37"/>
      <c r="K123" s="37"/>
      <c r="L123" s="37"/>
      <c r="M123" s="37"/>
      <c r="N123" s="37"/>
    </row>
    <row r="124" spans="3:14" x14ac:dyDescent="0.25">
      <c r="C124" s="37"/>
      <c r="D124" s="37"/>
      <c r="E124" s="37"/>
      <c r="F124" s="37"/>
      <c r="G124" s="37"/>
      <c r="H124" s="37"/>
      <c r="I124" s="37"/>
      <c r="J124" s="37"/>
      <c r="K124" s="37"/>
      <c r="L124" s="37"/>
      <c r="M124" s="37"/>
      <c r="N124" s="37"/>
    </row>
    <row r="125" spans="3:14" x14ac:dyDescent="0.25">
      <c r="C125" s="37"/>
      <c r="D125" s="37"/>
      <c r="E125" s="37"/>
      <c r="F125" s="37"/>
      <c r="G125" s="37"/>
      <c r="H125" s="37"/>
      <c r="I125" s="37"/>
      <c r="J125" s="37"/>
      <c r="K125" s="37"/>
      <c r="L125" s="37"/>
      <c r="M125" s="37"/>
      <c r="N125" s="37"/>
    </row>
    <row r="126" spans="3:14" x14ac:dyDescent="0.25">
      <c r="C126" s="37"/>
      <c r="D126" s="37"/>
      <c r="E126" s="37"/>
      <c r="F126" s="37"/>
      <c r="G126" s="37"/>
      <c r="H126" s="37"/>
      <c r="I126" s="37"/>
      <c r="J126" s="37"/>
      <c r="K126" s="37"/>
      <c r="L126" s="37"/>
      <c r="M126" s="37"/>
      <c r="N126" s="37"/>
    </row>
    <row r="127" spans="3:14" x14ac:dyDescent="0.25">
      <c r="C127" s="37"/>
      <c r="D127" s="37"/>
      <c r="E127" s="37"/>
      <c r="F127" s="37"/>
      <c r="G127" s="37"/>
      <c r="H127" s="37"/>
      <c r="I127" s="37"/>
      <c r="J127" s="37"/>
      <c r="K127" s="37"/>
      <c r="L127" s="37"/>
      <c r="M127" s="37"/>
      <c r="N127" s="37"/>
    </row>
    <row r="128" spans="3:14" x14ac:dyDescent="0.25">
      <c r="C128" s="37"/>
      <c r="D128" s="37"/>
      <c r="E128" s="37"/>
      <c r="F128" s="37"/>
      <c r="G128" s="37"/>
      <c r="H128" s="37"/>
      <c r="I128" s="37"/>
      <c r="J128" s="37"/>
      <c r="K128" s="37"/>
      <c r="L128" s="37"/>
      <c r="M128" s="37"/>
      <c r="N128" s="37"/>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B2:AC17"/>
  <sheetViews>
    <sheetView zoomScale="70" zoomScaleNormal="70" workbookViewId="0">
      <selection activeCell="H24" sqref="H24"/>
    </sheetView>
  </sheetViews>
  <sheetFormatPr defaultRowHeight="15" x14ac:dyDescent="0.25"/>
  <cols>
    <col min="2" max="2" width="27.42578125" bestFit="1" customWidth="1"/>
    <col min="3" max="3" width="12.42578125" bestFit="1" customWidth="1"/>
    <col min="4" max="5" width="9.7109375" bestFit="1" customWidth="1"/>
    <col min="6" max="7" width="10.140625" bestFit="1" customWidth="1"/>
    <col min="8" max="8" width="11.42578125" customWidth="1"/>
    <col min="9" max="9" width="14" customWidth="1"/>
    <col min="16" max="16" width="26.7109375" bestFit="1" customWidth="1"/>
    <col min="17" max="17" width="12" bestFit="1" customWidth="1"/>
    <col min="18" max="18" width="8.28515625" bestFit="1" customWidth="1"/>
    <col min="19" max="19" width="7.85546875" bestFit="1" customWidth="1"/>
    <col min="20" max="20" width="7.140625" bestFit="1" customWidth="1"/>
    <col min="21" max="22" width="8.28515625" bestFit="1" customWidth="1"/>
    <col min="23" max="23" width="7.85546875" bestFit="1" customWidth="1"/>
    <col min="24" max="24" width="8.140625" bestFit="1" customWidth="1"/>
    <col min="25" max="25" width="8.28515625" bestFit="1" customWidth="1"/>
    <col min="26" max="26" width="7.85546875" bestFit="1" customWidth="1"/>
    <col min="27" max="27" width="8.140625" bestFit="1" customWidth="1"/>
    <col min="28" max="28" width="7.85546875" bestFit="1" customWidth="1"/>
  </cols>
  <sheetData>
    <row r="2" spans="2:29" x14ac:dyDescent="0.25">
      <c r="B2" s="2" t="s">
        <v>41</v>
      </c>
      <c r="C2" s="3">
        <v>43220</v>
      </c>
      <c r="D2" s="3">
        <v>43251</v>
      </c>
      <c r="E2" s="3">
        <v>43281</v>
      </c>
      <c r="F2" s="3">
        <v>43312</v>
      </c>
      <c r="G2" s="3">
        <v>43343</v>
      </c>
      <c r="H2" s="3">
        <v>43373</v>
      </c>
      <c r="I2" s="3">
        <v>43404</v>
      </c>
      <c r="J2" s="3">
        <v>43434</v>
      </c>
      <c r="K2" s="3">
        <v>43465</v>
      </c>
      <c r="L2" s="3">
        <v>43496</v>
      </c>
      <c r="M2" s="3">
        <v>43524</v>
      </c>
      <c r="N2" s="3">
        <v>43555</v>
      </c>
    </row>
    <row r="3" spans="2:29" x14ac:dyDescent="0.25">
      <c r="B3" s="10" t="s">
        <v>87</v>
      </c>
      <c r="C3" s="40">
        <v>0.22926964812080999</v>
      </c>
      <c r="D3" s="40">
        <v>8.3770135558110012E-2</v>
      </c>
      <c r="E3" s="40">
        <v>7.4540071759729987E-2</v>
      </c>
      <c r="F3" s="40">
        <v>1.689183217305E-2</v>
      </c>
      <c r="G3" s="40">
        <v>0.11933140243591998</v>
      </c>
      <c r="H3" s="40">
        <v>0.4515632341452599</v>
      </c>
      <c r="I3" s="40">
        <v>0.19674247003853004</v>
      </c>
      <c r="J3" s="40">
        <v>0.36146699734268001</v>
      </c>
      <c r="K3" s="40"/>
      <c r="L3" s="40"/>
      <c r="M3" s="40"/>
      <c r="N3" s="40"/>
      <c r="AC3" s="1"/>
    </row>
    <row r="4" spans="2:29" x14ac:dyDescent="0.25">
      <c r="B4" s="10" t="s">
        <v>88</v>
      </c>
      <c r="C4" s="40">
        <v>0.19076406297142001</v>
      </c>
      <c r="D4" s="40">
        <v>1.9737017589767301</v>
      </c>
      <c r="E4" s="40">
        <v>0.33233941992889998</v>
      </c>
      <c r="F4" s="42">
        <v>0.55117045496392991</v>
      </c>
      <c r="G4" s="42">
        <v>0.27655239206217996</v>
      </c>
      <c r="H4" s="42">
        <v>0.10927516401613001</v>
      </c>
      <c r="I4" s="42">
        <v>1.520019462376E-2</v>
      </c>
      <c r="J4" s="42">
        <v>7.9467297657799998E-3</v>
      </c>
      <c r="K4" s="42"/>
      <c r="L4" s="42"/>
      <c r="M4" s="42"/>
      <c r="N4" s="42"/>
      <c r="AC4" s="1"/>
    </row>
    <row r="5" spans="2:29" x14ac:dyDescent="0.25">
      <c r="B5" s="10" t="s">
        <v>89</v>
      </c>
      <c r="C5" s="40">
        <v>0</v>
      </c>
      <c r="D5" s="40">
        <v>0</v>
      </c>
      <c r="E5" s="40">
        <v>8.8663725995000002E-4</v>
      </c>
      <c r="F5" s="42">
        <v>4.4665580622500001E-3</v>
      </c>
      <c r="G5" s="42">
        <v>0</v>
      </c>
      <c r="H5" s="42">
        <v>2.8450799999999998E-3</v>
      </c>
      <c r="I5" s="42">
        <v>0</v>
      </c>
      <c r="J5" s="42">
        <v>0</v>
      </c>
      <c r="K5" s="42"/>
      <c r="L5" s="42"/>
      <c r="M5" s="42"/>
      <c r="N5" s="42"/>
      <c r="AC5" s="1"/>
    </row>
    <row r="9" spans="2:29" x14ac:dyDescent="0.25">
      <c r="B9" s="2" t="s">
        <v>114</v>
      </c>
      <c r="C9" s="3">
        <v>43220</v>
      </c>
      <c r="D9" s="3">
        <v>43251</v>
      </c>
      <c r="E9" s="3">
        <v>43281</v>
      </c>
      <c r="F9" s="3">
        <v>43312</v>
      </c>
      <c r="G9" s="3">
        <v>43343</v>
      </c>
      <c r="H9" s="3">
        <v>43373</v>
      </c>
      <c r="I9" s="3">
        <v>43404</v>
      </c>
      <c r="J9" s="3">
        <v>43434</v>
      </c>
      <c r="K9" s="3">
        <v>43465</v>
      </c>
      <c r="L9" s="3">
        <v>43496</v>
      </c>
      <c r="M9" s="3">
        <v>43524</v>
      </c>
      <c r="N9" s="3">
        <v>43555</v>
      </c>
    </row>
    <row r="10" spans="2:29" x14ac:dyDescent="0.25">
      <c r="B10" s="10" t="s">
        <v>115</v>
      </c>
      <c r="C10" s="15">
        <v>-7746.0359999999982</v>
      </c>
      <c r="D10" s="15">
        <v>-2620.02</v>
      </c>
      <c r="E10" s="15">
        <v>-1634.1059999999998</v>
      </c>
      <c r="F10" s="15">
        <v>-872.90699999999993</v>
      </c>
      <c r="G10" s="15">
        <v>-6190.2890000000007</v>
      </c>
      <c r="H10" s="15">
        <v>-7493.9929999999986</v>
      </c>
      <c r="I10" s="15">
        <v>-9740.7670000000035</v>
      </c>
      <c r="J10" s="15">
        <v>-8926.2210000000014</v>
      </c>
      <c r="K10" s="15"/>
      <c r="L10" s="15"/>
      <c r="M10" s="15"/>
      <c r="N10" s="15"/>
    </row>
    <row r="11" spans="2:29" x14ac:dyDescent="0.25">
      <c r="B11" s="10" t="s">
        <v>116</v>
      </c>
      <c r="C11" s="15">
        <v>-11600</v>
      </c>
      <c r="D11" s="15">
        <v>-61661</v>
      </c>
      <c r="E11" s="15">
        <v>-12300</v>
      </c>
      <c r="F11" s="15">
        <v>-26763</v>
      </c>
      <c r="G11" s="15">
        <v>-26185</v>
      </c>
      <c r="H11" s="15">
        <v>-7200</v>
      </c>
      <c r="I11" s="15">
        <v>-9323.5</v>
      </c>
      <c r="J11" s="15">
        <v>-2600</v>
      </c>
      <c r="K11" s="15"/>
      <c r="L11" s="15"/>
      <c r="M11" s="15"/>
      <c r="N11" s="15"/>
    </row>
    <row r="12" spans="2:29" x14ac:dyDescent="0.25">
      <c r="B12" s="10" t="s">
        <v>117</v>
      </c>
      <c r="C12" s="15">
        <v>0</v>
      </c>
      <c r="D12" s="15">
        <v>0</v>
      </c>
      <c r="E12" s="15">
        <v>-232.68299999999999</v>
      </c>
      <c r="F12" s="15">
        <v>-327.55799999999999</v>
      </c>
      <c r="G12" s="15">
        <v>0</v>
      </c>
      <c r="H12" s="15">
        <v>-48.51</v>
      </c>
      <c r="I12" s="15">
        <v>0</v>
      </c>
      <c r="J12" s="15">
        <v>0</v>
      </c>
      <c r="K12" s="15"/>
      <c r="L12" s="15"/>
      <c r="M12" s="15"/>
      <c r="N12" s="15"/>
    </row>
    <row r="13" spans="2:29" x14ac:dyDescent="0.25">
      <c r="C13" s="26">
        <f>SUM(C10:C12)</f>
        <v>-19346.036</v>
      </c>
      <c r="D13" s="26">
        <f t="shared" ref="D13:N13" si="0">SUM(D10:D12)</f>
        <v>-64281.02</v>
      </c>
      <c r="E13" s="26">
        <f t="shared" si="0"/>
        <v>-14166.789000000001</v>
      </c>
      <c r="F13" s="26">
        <f t="shared" si="0"/>
        <v>-27963.465</v>
      </c>
      <c r="G13" s="26">
        <f t="shared" si="0"/>
        <v>-32375.289000000001</v>
      </c>
      <c r="H13" s="26">
        <f t="shared" si="0"/>
        <v>-14742.502999999999</v>
      </c>
      <c r="I13" s="26">
        <f t="shared" si="0"/>
        <v>-19064.267000000003</v>
      </c>
      <c r="J13" s="26">
        <f t="shared" si="0"/>
        <v>-11526.221000000001</v>
      </c>
      <c r="K13" s="26">
        <f t="shared" si="0"/>
        <v>0</v>
      </c>
      <c r="L13" s="26">
        <f t="shared" si="0"/>
        <v>0</v>
      </c>
      <c r="M13" s="26">
        <f t="shared" si="0"/>
        <v>0</v>
      </c>
      <c r="N13" s="26">
        <f t="shared" si="0"/>
        <v>0</v>
      </c>
    </row>
    <row r="16" spans="2:29" x14ac:dyDescent="0.25">
      <c r="B16" t="s">
        <v>173</v>
      </c>
    </row>
    <row r="17" spans="2:3" x14ac:dyDescent="0.25">
      <c r="B17" t="s">
        <v>92</v>
      </c>
      <c r="C17" s="50">
        <f>HLOOKUP(Main!E2,'Negative Reserves'!C9:N13,5,FALSE)</f>
        <v>-11526.221000000001</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00B050"/>
  </sheetPr>
  <dimension ref="B2:N42"/>
  <sheetViews>
    <sheetView zoomScale="70" zoomScaleNormal="70" workbookViewId="0">
      <selection activeCell="J12" sqref="J12"/>
    </sheetView>
  </sheetViews>
  <sheetFormatPr defaultRowHeight="15" x14ac:dyDescent="0.25"/>
  <cols>
    <col min="2" max="2" width="60.28515625" customWidth="1"/>
    <col min="3" max="3" width="10.28515625" bestFit="1" customWidth="1"/>
    <col min="4" max="4" width="9.7109375" bestFit="1" customWidth="1"/>
    <col min="5" max="5" width="11" bestFit="1" customWidth="1"/>
    <col min="7" max="7" width="11.42578125" bestFit="1" customWidth="1"/>
    <col min="8" max="8" width="12.42578125" customWidth="1"/>
    <col min="9" max="9" width="12.85546875" customWidth="1"/>
    <col min="10" max="10" width="11" bestFit="1" customWidth="1"/>
    <col min="17" max="17" width="62.5703125" customWidth="1"/>
    <col min="18" max="18" width="12.42578125" bestFit="1" customWidth="1"/>
    <col min="19" max="19" width="9.28515625" bestFit="1" customWidth="1"/>
    <col min="20" max="20" width="10" bestFit="1" customWidth="1"/>
    <col min="21" max="21" width="11.42578125" bestFit="1" customWidth="1"/>
    <col min="22" max="22" width="10" bestFit="1" customWidth="1"/>
  </cols>
  <sheetData>
    <row r="2" spans="2:14" x14ac:dyDescent="0.25">
      <c r="B2" s="2" t="s">
        <v>41</v>
      </c>
      <c r="C2" s="3">
        <v>43220</v>
      </c>
      <c r="D2" s="3">
        <v>43251</v>
      </c>
      <c r="E2" s="3">
        <v>43281</v>
      </c>
      <c r="F2" s="3">
        <v>43312</v>
      </c>
      <c r="G2" s="3">
        <v>43343</v>
      </c>
      <c r="H2" s="3">
        <v>43373</v>
      </c>
      <c r="I2" s="3">
        <v>43404</v>
      </c>
      <c r="J2" s="3">
        <v>43434</v>
      </c>
      <c r="K2" s="3">
        <v>43465</v>
      </c>
      <c r="L2" s="3">
        <v>43496</v>
      </c>
      <c r="M2" s="3">
        <v>43524</v>
      </c>
      <c r="N2" s="3">
        <v>43555</v>
      </c>
    </row>
    <row r="3" spans="2:14" x14ac:dyDescent="0.25">
      <c r="B3" s="10" t="s">
        <v>29</v>
      </c>
      <c r="C3" s="40">
        <v>1.0773172354292999</v>
      </c>
      <c r="D3" s="40">
        <v>1.0325338589461301</v>
      </c>
      <c r="E3" s="40">
        <v>0.86542248682124978</v>
      </c>
      <c r="F3" s="40">
        <v>0.84214935546120018</v>
      </c>
      <c r="G3" s="40">
        <v>0.93714556242602998</v>
      </c>
      <c r="H3" s="40">
        <v>0.98862691443302009</v>
      </c>
      <c r="I3" s="40">
        <v>0.95882279856767016</v>
      </c>
      <c r="J3" s="40">
        <v>1.1604069280604001</v>
      </c>
      <c r="K3" s="40"/>
      <c r="L3" s="40"/>
      <c r="M3" s="40"/>
      <c r="N3" s="40"/>
    </row>
    <row r="4" spans="2:14" x14ac:dyDescent="0.25">
      <c r="B4" s="10" t="s">
        <v>178</v>
      </c>
      <c r="C4" s="40">
        <v>4.0454750400000004</v>
      </c>
      <c r="D4" s="40">
        <v>4.0014732000000004</v>
      </c>
      <c r="E4" s="40">
        <v>4.1009774400000003</v>
      </c>
      <c r="F4" s="40">
        <v>5.5646983699999994</v>
      </c>
      <c r="G4" s="40">
        <v>6.0019632400000003</v>
      </c>
      <c r="H4" s="40">
        <v>4.9791666400000008</v>
      </c>
      <c r="I4" s="40">
        <v>5.6341274499999985</v>
      </c>
      <c r="J4" s="40">
        <v>4.3753233299999996</v>
      </c>
      <c r="K4" s="40"/>
      <c r="L4" s="40"/>
      <c r="M4" s="40"/>
      <c r="N4" s="40"/>
    </row>
    <row r="5" spans="2:14" x14ac:dyDescent="0.25">
      <c r="B5" s="10" t="s">
        <v>179</v>
      </c>
      <c r="C5" s="40">
        <v>0</v>
      </c>
      <c r="D5" s="40">
        <v>0</v>
      </c>
      <c r="E5" s="40">
        <v>0</v>
      </c>
      <c r="F5" s="40">
        <v>0</v>
      </c>
      <c r="G5" s="40">
        <v>0</v>
      </c>
      <c r="H5" s="40">
        <v>0</v>
      </c>
      <c r="I5" s="40">
        <v>0</v>
      </c>
      <c r="J5" s="40">
        <v>0</v>
      </c>
      <c r="K5" s="40"/>
      <c r="L5" s="40"/>
      <c r="M5" s="40"/>
      <c r="N5" s="40"/>
    </row>
    <row r="6" spans="2:14" x14ac:dyDescent="0.25">
      <c r="B6" s="10" t="s">
        <v>45</v>
      </c>
      <c r="C6" s="40">
        <v>3.2549999999999989E-2</v>
      </c>
      <c r="D6" s="40">
        <v>1.5050000000000006E-2</v>
      </c>
      <c r="E6" s="40">
        <v>5.2499999999999969E-3</v>
      </c>
      <c r="F6" s="40">
        <v>1.3650000000000011E-2</v>
      </c>
      <c r="G6" s="40">
        <v>9.1000000000000004E-3</v>
      </c>
      <c r="H6" s="40">
        <v>1.3119109999999993E-2</v>
      </c>
      <c r="I6" s="40">
        <v>1.0062078000000006E-2</v>
      </c>
      <c r="J6" s="40">
        <v>6.0549999999999958E-2</v>
      </c>
      <c r="K6" s="40"/>
      <c r="L6" s="40"/>
      <c r="M6" s="40"/>
      <c r="N6" s="40"/>
    </row>
    <row r="7" spans="2:14" x14ac:dyDescent="0.25">
      <c r="B7" s="10" t="s">
        <v>46</v>
      </c>
      <c r="C7" s="40">
        <v>0.15678468000000004</v>
      </c>
      <c r="D7" s="40">
        <v>6.3168480000000013E-2</v>
      </c>
      <c r="E7" s="40">
        <v>2.3231830000000019E-2</v>
      </c>
      <c r="F7" s="40">
        <v>5.1529599999999967E-2</v>
      </c>
      <c r="G7" s="40">
        <v>0.12183464999999989</v>
      </c>
      <c r="H7" s="40">
        <v>0.53028801999999997</v>
      </c>
      <c r="I7" s="40">
        <v>0.66055509999999962</v>
      </c>
      <c r="J7" s="40">
        <v>0.7355370299999997</v>
      </c>
      <c r="K7" s="40"/>
      <c r="L7" s="40"/>
      <c r="M7" s="40"/>
      <c r="N7" s="40"/>
    </row>
    <row r="8" spans="2:14" x14ac:dyDescent="0.25">
      <c r="B8" s="10" t="s">
        <v>44</v>
      </c>
      <c r="C8" s="40">
        <v>0.49896000000000024</v>
      </c>
      <c r="D8" s="40">
        <v>0.51483000000000023</v>
      </c>
      <c r="E8" s="40">
        <v>0.49500000000000022</v>
      </c>
      <c r="F8" s="40">
        <v>0.51433000000000018</v>
      </c>
      <c r="G8" s="40">
        <v>0.51384000000000019</v>
      </c>
      <c r="H8" s="40">
        <v>0.40416299999999977</v>
      </c>
      <c r="I8" s="40">
        <v>0.51541000000000026</v>
      </c>
      <c r="J8" s="40">
        <v>0.69996600000000009</v>
      </c>
      <c r="K8" s="40"/>
      <c r="L8" s="40"/>
      <c r="M8" s="40"/>
      <c r="N8" s="40"/>
    </row>
    <row r="9" spans="2:14" x14ac:dyDescent="0.25">
      <c r="B9" s="10" t="s">
        <v>47</v>
      </c>
      <c r="C9" s="40">
        <v>0.3743249999999998</v>
      </c>
      <c r="D9" s="40">
        <v>0.38680249999999977</v>
      </c>
      <c r="E9" s="40">
        <v>0.3743249999999998</v>
      </c>
      <c r="F9" s="40">
        <v>0.38683749999999978</v>
      </c>
      <c r="G9" s="40">
        <v>0.38680249999999977</v>
      </c>
      <c r="H9" s="40">
        <v>0.47375700000000004</v>
      </c>
      <c r="I9" s="40">
        <v>0.38680249999999977</v>
      </c>
      <c r="J9" s="40">
        <v>0</v>
      </c>
      <c r="K9" s="40"/>
      <c r="L9" s="40"/>
      <c r="M9" s="40"/>
      <c r="N9" s="40"/>
    </row>
    <row r="10" spans="2:14" x14ac:dyDescent="0.25">
      <c r="B10" s="10" t="s">
        <v>48</v>
      </c>
      <c r="C10" s="40">
        <v>0.27623048999999994</v>
      </c>
      <c r="D10" s="40">
        <v>0.45542747000000017</v>
      </c>
      <c r="E10" s="40">
        <v>0.14368738900000003</v>
      </c>
      <c r="F10" s="40">
        <v>0.18238135</v>
      </c>
      <c r="G10" s="40">
        <v>0.25518026999999993</v>
      </c>
      <c r="H10" s="40">
        <v>0.24158857000000003</v>
      </c>
      <c r="I10" s="40">
        <v>0.29144735999999988</v>
      </c>
      <c r="J10" s="40">
        <v>0</v>
      </c>
      <c r="K10" s="40"/>
      <c r="L10" s="40"/>
      <c r="M10" s="40"/>
      <c r="N10" s="40"/>
    </row>
    <row r="11" spans="2:14" x14ac:dyDescent="0.25">
      <c r="B11" s="51" t="s">
        <v>154</v>
      </c>
      <c r="C11" s="40">
        <f>SUM(C3:C5,C8)</f>
        <v>5.6217522754293006</v>
      </c>
      <c r="D11" s="40">
        <f t="shared" ref="D11:N11" si="0">SUM(D3:D5,D8)</f>
        <v>5.5488370589461304</v>
      </c>
      <c r="E11" s="40">
        <f t="shared" si="0"/>
        <v>5.4613999268212501</v>
      </c>
      <c r="F11" s="40">
        <f t="shared" si="0"/>
        <v>6.9211777254611997</v>
      </c>
      <c r="G11" s="40">
        <f t="shared" si="0"/>
        <v>7.4529488024260306</v>
      </c>
      <c r="H11" s="40">
        <f t="shared" si="0"/>
        <v>6.3719565544330203</v>
      </c>
      <c r="I11" s="40">
        <f t="shared" si="0"/>
        <v>7.1083602485676689</v>
      </c>
      <c r="J11" s="40">
        <f t="shared" si="0"/>
        <v>6.2356962580603996</v>
      </c>
      <c r="K11" s="40">
        <f t="shared" si="0"/>
        <v>0</v>
      </c>
      <c r="L11" s="40">
        <f t="shared" si="0"/>
        <v>0</v>
      </c>
      <c r="M11" s="40">
        <f t="shared" si="0"/>
        <v>0</v>
      </c>
      <c r="N11" s="40">
        <f t="shared" si="0"/>
        <v>0</v>
      </c>
    </row>
    <row r="12" spans="2:14" x14ac:dyDescent="0.25">
      <c r="B12" s="51" t="s">
        <v>181</v>
      </c>
      <c r="C12" s="40">
        <f>SUM(C6:C7,C9:C10)</f>
        <v>0.83989016999999966</v>
      </c>
      <c r="D12" s="40">
        <f t="shared" ref="D12:N12" si="1">SUM(D6:D7,D9:D10)</f>
        <v>0.92044844999999997</v>
      </c>
      <c r="E12" s="40">
        <f t="shared" si="1"/>
        <v>0.54649421899999984</v>
      </c>
      <c r="F12" s="40">
        <f t="shared" si="1"/>
        <v>0.63439844999999973</v>
      </c>
      <c r="G12" s="40">
        <f t="shared" si="1"/>
        <v>0.77291741999999952</v>
      </c>
      <c r="H12" s="40">
        <f t="shared" si="1"/>
        <v>1.2587527000000001</v>
      </c>
      <c r="I12" s="40">
        <f t="shared" si="1"/>
        <v>1.3488670379999992</v>
      </c>
      <c r="J12" s="40">
        <f t="shared" si="1"/>
        <v>0.7960870299999997</v>
      </c>
      <c r="K12" s="40">
        <f t="shared" si="1"/>
        <v>0</v>
      </c>
      <c r="L12" s="40">
        <f t="shared" si="1"/>
        <v>0</v>
      </c>
      <c r="M12" s="40">
        <f t="shared" si="1"/>
        <v>0</v>
      </c>
      <c r="N12" s="40">
        <f t="shared" si="1"/>
        <v>0</v>
      </c>
    </row>
    <row r="16" spans="2:14" x14ac:dyDescent="0.25">
      <c r="B16" s="2" t="s">
        <v>92</v>
      </c>
      <c r="C16" s="3">
        <v>43191</v>
      </c>
      <c r="D16" s="3">
        <v>43221</v>
      </c>
      <c r="E16" s="3">
        <v>43252</v>
      </c>
      <c r="F16" s="3">
        <v>43282</v>
      </c>
      <c r="G16" s="3">
        <v>43313</v>
      </c>
      <c r="H16" s="3">
        <v>43344</v>
      </c>
      <c r="I16" s="3">
        <v>43374</v>
      </c>
      <c r="J16" s="3">
        <v>43405</v>
      </c>
      <c r="K16" s="3">
        <v>43435</v>
      </c>
      <c r="L16" s="3">
        <v>43466</v>
      </c>
      <c r="M16" s="3">
        <v>43497</v>
      </c>
      <c r="N16" s="3">
        <v>43525</v>
      </c>
    </row>
    <row r="17" spans="2:14" x14ac:dyDescent="0.25">
      <c r="B17" s="10" t="s">
        <v>90</v>
      </c>
      <c r="C17" s="58">
        <v>63000</v>
      </c>
      <c r="D17" s="58">
        <v>65100</v>
      </c>
      <c r="E17" s="58">
        <v>46620</v>
      </c>
      <c r="F17" s="58">
        <v>65100</v>
      </c>
      <c r="G17" s="15">
        <v>65100</v>
      </c>
      <c r="H17" s="15">
        <v>78552</v>
      </c>
      <c r="I17" s="15">
        <v>65100</v>
      </c>
      <c r="J17" s="15">
        <v>0</v>
      </c>
      <c r="K17" s="15"/>
      <c r="L17" s="15"/>
      <c r="M17" s="15"/>
      <c r="N17" s="15"/>
    </row>
    <row r="18" spans="2:14" x14ac:dyDescent="0.25">
      <c r="B18" s="10" t="s">
        <v>91</v>
      </c>
      <c r="C18" s="59">
        <v>90720</v>
      </c>
      <c r="D18" s="59">
        <v>93780</v>
      </c>
      <c r="E18" s="59">
        <v>91080</v>
      </c>
      <c r="F18" s="59">
        <v>93960</v>
      </c>
      <c r="G18" s="15">
        <v>93960</v>
      </c>
      <c r="H18" s="15">
        <v>121800</v>
      </c>
      <c r="I18" s="15">
        <v>94140</v>
      </c>
      <c r="J18" s="15">
        <v>142780</v>
      </c>
      <c r="K18" s="15"/>
      <c r="L18" s="15"/>
      <c r="M18" s="15"/>
      <c r="N18" s="15"/>
    </row>
    <row r="19" spans="2:14" x14ac:dyDescent="0.25">
      <c r="B19" s="10" t="s">
        <v>180</v>
      </c>
      <c r="C19" s="60">
        <v>159712.75</v>
      </c>
      <c r="D19" s="60">
        <v>159528.13</v>
      </c>
      <c r="E19" s="60">
        <v>164254.81</v>
      </c>
      <c r="F19" s="60">
        <v>221511.75</v>
      </c>
      <c r="G19" s="15">
        <v>237260.01</v>
      </c>
      <c r="H19" s="15">
        <v>200063.52</v>
      </c>
      <c r="I19" s="15">
        <v>224153.54</v>
      </c>
      <c r="J19" s="15">
        <v>172819.75</v>
      </c>
      <c r="K19" s="15"/>
      <c r="L19" s="15"/>
      <c r="M19" s="15"/>
      <c r="N19" s="15"/>
    </row>
    <row r="20" spans="2:14" x14ac:dyDescent="0.25">
      <c r="B20" s="10"/>
      <c r="C20" s="15"/>
      <c r="D20" s="15"/>
      <c r="E20" s="15"/>
      <c r="F20" s="15"/>
      <c r="G20" s="15"/>
      <c r="H20" s="15"/>
      <c r="I20" s="15"/>
      <c r="J20" s="15"/>
      <c r="K20" s="15"/>
      <c r="L20" s="15"/>
      <c r="M20" s="15"/>
      <c r="N20" s="15"/>
    </row>
    <row r="23" spans="2:14" x14ac:dyDescent="0.25">
      <c r="B23" t="s">
        <v>173</v>
      </c>
      <c r="C23" s="8"/>
    </row>
    <row r="24" spans="2:14" x14ac:dyDescent="0.25">
      <c r="B24" t="s">
        <v>175</v>
      </c>
      <c r="C24" s="52">
        <f>HLOOKUP(Main!$E$2,'Fast Reserve'!$C$2:$N$12,10,FALSE)</f>
        <v>6.2356962580603996</v>
      </c>
    </row>
    <row r="25" spans="2:14" x14ac:dyDescent="0.25">
      <c r="B25" t="s">
        <v>176</v>
      </c>
      <c r="C25" s="52">
        <f>HLOOKUP(Main!$E$2,'Fast Reserve'!$C$2:$N$12,11,FALSE)</f>
        <v>0.7960870299999997</v>
      </c>
    </row>
    <row r="26" spans="2:14" x14ac:dyDescent="0.25">
      <c r="C26" s="8"/>
    </row>
    <row r="27" spans="2:14" x14ac:dyDescent="0.25">
      <c r="C27" s="8"/>
    </row>
    <row r="28" spans="2:14" x14ac:dyDescent="0.25">
      <c r="C28" s="8"/>
    </row>
    <row r="29" spans="2:14" x14ac:dyDescent="0.25">
      <c r="C29" s="8"/>
    </row>
    <row r="30" spans="2:14" x14ac:dyDescent="0.25">
      <c r="C30" s="8"/>
    </row>
    <row r="31" spans="2:14" x14ac:dyDescent="0.25">
      <c r="C31" s="8"/>
    </row>
    <row r="32" spans="2:14" x14ac:dyDescent="0.25">
      <c r="C32" s="8"/>
    </row>
    <row r="33" spans="3:3" x14ac:dyDescent="0.25">
      <c r="C33" s="8"/>
    </row>
    <row r="34" spans="3:3" x14ac:dyDescent="0.25">
      <c r="C34" s="8"/>
    </row>
    <row r="35" spans="3:3" x14ac:dyDescent="0.25">
      <c r="C35" s="8"/>
    </row>
    <row r="36" spans="3:3" x14ac:dyDescent="0.25">
      <c r="C36" s="8"/>
    </row>
    <row r="37" spans="3:3" x14ac:dyDescent="0.25">
      <c r="C37" s="8"/>
    </row>
    <row r="38" spans="3:3" x14ac:dyDescent="0.25">
      <c r="C38" s="8"/>
    </row>
    <row r="39" spans="3:3" x14ac:dyDescent="0.25">
      <c r="C39" s="8"/>
    </row>
    <row r="40" spans="3:3" x14ac:dyDescent="0.25">
      <c r="C40" s="8"/>
    </row>
    <row r="41" spans="3:3" x14ac:dyDescent="0.25">
      <c r="C41" s="8"/>
    </row>
    <row r="42" spans="3:3" x14ac:dyDescent="0.25">
      <c r="C42" s="8"/>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00B050"/>
  </sheetPr>
  <dimension ref="B2:AO86"/>
  <sheetViews>
    <sheetView zoomScale="80" zoomScaleNormal="80" workbookViewId="0">
      <selection activeCell="J17" sqref="J17"/>
    </sheetView>
  </sheetViews>
  <sheetFormatPr defaultRowHeight="15" x14ac:dyDescent="0.25"/>
  <cols>
    <col min="2" max="2" width="64.140625" customWidth="1"/>
    <col min="3" max="3" width="11.28515625" bestFit="1" customWidth="1"/>
    <col min="4" max="4" width="11.5703125" bestFit="1" customWidth="1"/>
    <col min="5" max="5" width="11.28515625" bestFit="1" customWidth="1"/>
    <col min="6" max="6" width="11" bestFit="1" customWidth="1"/>
    <col min="7" max="7" width="10.5703125" bestFit="1" customWidth="1"/>
    <col min="8" max="9" width="10.85546875" bestFit="1" customWidth="1"/>
    <col min="10" max="10" width="13.42578125" bestFit="1" customWidth="1"/>
    <col min="11" max="11" width="11.28515625" bestFit="1" customWidth="1"/>
    <col min="12" max="12" width="14.7109375" bestFit="1" customWidth="1"/>
    <col min="13" max="13" width="13.42578125" bestFit="1" customWidth="1"/>
    <col min="14" max="14" width="11.5703125" bestFit="1" customWidth="1"/>
    <col min="15" max="15" width="10.5703125" bestFit="1" customWidth="1"/>
    <col min="16" max="16" width="10" bestFit="1" customWidth="1"/>
    <col min="17" max="17" width="11" bestFit="1" customWidth="1"/>
    <col min="18" max="18" width="11.140625" customWidth="1"/>
    <col min="19" max="19" width="8.7109375" customWidth="1"/>
    <col min="20" max="20" width="11" customWidth="1"/>
    <col min="21" max="21" width="12.28515625" customWidth="1"/>
    <col min="22" max="22" width="9.5703125" customWidth="1"/>
    <col min="23" max="23" width="9.85546875" customWidth="1"/>
    <col min="24" max="26" width="9.5703125" bestFit="1" customWidth="1"/>
    <col min="27" max="32" width="3" bestFit="1" customWidth="1"/>
    <col min="33" max="33" width="3" customWidth="1"/>
    <col min="34" max="38" width="3" bestFit="1" customWidth="1"/>
    <col min="39" max="39" width="6.42578125" customWidth="1"/>
    <col min="40" max="40" width="7.42578125" customWidth="1"/>
    <col min="41" max="41" width="6.7109375" customWidth="1"/>
    <col min="42" max="52" width="3" bestFit="1" customWidth="1"/>
  </cols>
  <sheetData>
    <row r="2" spans="2:14" x14ac:dyDescent="0.25">
      <c r="B2" s="6" t="s">
        <v>41</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28</v>
      </c>
      <c r="C3" s="40">
        <v>0.93277184224284004</v>
      </c>
      <c r="D3" s="40">
        <v>1.3641419429101396</v>
      </c>
      <c r="E3" s="40">
        <v>1.0084516969542601</v>
      </c>
      <c r="F3" s="40">
        <v>1.5448673615628399</v>
      </c>
      <c r="G3" s="40">
        <v>1.5287936042950399</v>
      </c>
      <c r="H3" s="40">
        <v>2.6633870326414999</v>
      </c>
      <c r="I3" s="40">
        <v>1.5232280536918903</v>
      </c>
      <c r="J3" s="40">
        <v>3.0138603492113996</v>
      </c>
      <c r="K3" s="40"/>
      <c r="L3" s="40"/>
      <c r="M3" s="40"/>
      <c r="N3" s="40"/>
    </row>
    <row r="4" spans="2:14" x14ac:dyDescent="0.25">
      <c r="B4" s="17" t="s">
        <v>49</v>
      </c>
      <c r="C4" s="40">
        <v>1.01655202</v>
      </c>
      <c r="D4" s="40">
        <v>1.3163757700000001</v>
      </c>
      <c r="E4" s="40">
        <v>0.84783121000000006</v>
      </c>
      <c r="F4" s="40">
        <v>1.4231160200000006</v>
      </c>
      <c r="G4" s="40">
        <v>1.4022486599999997</v>
      </c>
      <c r="H4" s="40">
        <v>1.3539585299999997</v>
      </c>
      <c r="I4" s="40">
        <v>1.3846211899999998</v>
      </c>
      <c r="J4" s="40">
        <v>1.5946234799999999</v>
      </c>
      <c r="K4" s="40"/>
      <c r="L4" s="40"/>
      <c r="M4" s="40"/>
      <c r="N4" s="40"/>
    </row>
    <row r="5" spans="2:14" x14ac:dyDescent="0.25">
      <c r="B5" s="17" t="s">
        <v>50</v>
      </c>
      <c r="C5" s="40">
        <v>3.6332199999999982E-3</v>
      </c>
      <c r="D5" s="40">
        <v>2.4158499999999993E-3</v>
      </c>
      <c r="E5" s="40">
        <v>3.3382199999999985E-3</v>
      </c>
      <c r="F5" s="40">
        <v>2.2192079999999999E-2</v>
      </c>
      <c r="G5" s="40">
        <v>3.4454099999999994E-3</v>
      </c>
      <c r="H5" s="40">
        <v>1.6601399999999992E-3</v>
      </c>
      <c r="I5" s="40">
        <v>1.2082399999999995E-3</v>
      </c>
      <c r="J5" s="40">
        <v>3.2543299999999989E-3</v>
      </c>
      <c r="K5" s="40"/>
      <c r="L5" s="40"/>
      <c r="M5" s="40"/>
      <c r="N5" s="40"/>
    </row>
    <row r="6" spans="2:14" x14ac:dyDescent="0.25">
      <c r="B6" s="17" t="s">
        <v>51</v>
      </c>
      <c r="C6" s="40">
        <v>-1.7549590000000007E-2</v>
      </c>
      <c r="D6" s="40">
        <v>5.2887630000000005E-2</v>
      </c>
      <c r="E6" s="40">
        <v>1.1874399999999992E-2</v>
      </c>
      <c r="F6" s="40">
        <v>2.7315900000000086E-3</v>
      </c>
      <c r="G6" s="40">
        <v>-0.13242075</v>
      </c>
      <c r="H6" s="40">
        <v>-0.14906638999999999</v>
      </c>
      <c r="I6" s="40">
        <v>-0.23228614999999994</v>
      </c>
      <c r="J6" s="40">
        <v>-0.19187874000000005</v>
      </c>
      <c r="K6" s="40"/>
      <c r="L6" s="40"/>
      <c r="M6" s="40"/>
      <c r="N6" s="40"/>
    </row>
    <row r="7" spans="2:14" x14ac:dyDescent="0.25">
      <c r="B7" s="17" t="s">
        <v>52</v>
      </c>
      <c r="C7" s="40">
        <v>2.4391029999999998E-2</v>
      </c>
      <c r="D7" s="40">
        <v>1.3107280000000001E-2</v>
      </c>
      <c r="E7" s="40">
        <v>2.2147460000000001E-2</v>
      </c>
      <c r="F7" s="40">
        <v>2.6845830000000005E-2</v>
      </c>
      <c r="G7" s="40">
        <v>8.9274300000000001E-3</v>
      </c>
      <c r="H7" s="40">
        <v>1.4221169999999998E-2</v>
      </c>
      <c r="I7" s="40">
        <v>1.3363650000000001E-2</v>
      </c>
      <c r="J7" s="40">
        <v>4.0203640000000006E-2</v>
      </c>
      <c r="K7" s="40"/>
      <c r="L7" s="40"/>
      <c r="M7" s="40"/>
      <c r="N7" s="40"/>
    </row>
    <row r="8" spans="2:14" x14ac:dyDescent="0.25">
      <c r="B8" s="17" t="s">
        <v>53</v>
      </c>
      <c r="C8" s="40">
        <v>4.9335000000000011E-2</v>
      </c>
      <c r="D8" s="40">
        <v>5.870149999999999E-2</v>
      </c>
      <c r="E8" s="40">
        <v>3.9289249999999991E-2</v>
      </c>
      <c r="F8" s="40">
        <v>8.1493830000000003E-2</v>
      </c>
      <c r="G8" s="40">
        <v>4.8476999999999999E-2</v>
      </c>
      <c r="H8" s="40">
        <v>4.2613999999999999E-2</v>
      </c>
      <c r="I8" s="40">
        <v>5.0193000000000002E-2</v>
      </c>
      <c r="J8" s="40">
        <v>9.0417750000000005E-2</v>
      </c>
      <c r="K8" s="40"/>
      <c r="L8" s="40"/>
      <c r="M8" s="40"/>
      <c r="N8" s="40"/>
    </row>
    <row r="9" spans="2:14" x14ac:dyDescent="0.25">
      <c r="B9" s="17" t="s">
        <v>54</v>
      </c>
      <c r="C9" s="40">
        <v>0.22949577999999995</v>
      </c>
      <c r="D9" s="40">
        <v>0.40629951999999991</v>
      </c>
      <c r="E9" s="40">
        <v>0.32227657999999998</v>
      </c>
      <c r="F9" s="40">
        <v>0.21654569999999998</v>
      </c>
      <c r="G9" s="40">
        <v>0.28260043000000001</v>
      </c>
      <c r="H9" s="40">
        <v>0.12800391000000003</v>
      </c>
      <c r="I9" s="40">
        <v>3.500458E-2</v>
      </c>
      <c r="J9" s="40">
        <v>3.7499999999999999E-2</v>
      </c>
      <c r="K9" s="40"/>
      <c r="L9" s="40"/>
      <c r="M9" s="40"/>
      <c r="N9" s="40"/>
    </row>
    <row r="10" spans="2:14" x14ac:dyDescent="0.25">
      <c r="B10" s="17" t="s">
        <v>118</v>
      </c>
      <c r="C10" s="40">
        <v>0</v>
      </c>
      <c r="D10" s="40">
        <v>0</v>
      </c>
      <c r="E10" s="40">
        <v>0</v>
      </c>
      <c r="F10" s="40">
        <v>0</v>
      </c>
      <c r="G10" s="40">
        <v>0</v>
      </c>
      <c r="H10" s="40">
        <v>0</v>
      </c>
      <c r="I10" s="40">
        <v>0</v>
      </c>
      <c r="J10" s="40">
        <v>0</v>
      </c>
      <c r="K10" s="40"/>
      <c r="L10" s="40"/>
      <c r="M10" s="40"/>
      <c r="N10" s="40"/>
    </row>
    <row r="11" spans="2:14" x14ac:dyDescent="0.25">
      <c r="B11" s="17" t="s">
        <v>55</v>
      </c>
      <c r="C11" s="40">
        <v>0</v>
      </c>
      <c r="D11" s="40">
        <v>0</v>
      </c>
      <c r="E11" s="40">
        <v>0</v>
      </c>
      <c r="F11" s="40">
        <v>0</v>
      </c>
      <c r="G11" s="40">
        <v>0</v>
      </c>
      <c r="H11" s="40">
        <v>0</v>
      </c>
      <c r="I11" s="40">
        <v>0</v>
      </c>
      <c r="J11" s="40">
        <v>0</v>
      </c>
      <c r="K11" s="40"/>
      <c r="L11" s="40"/>
      <c r="M11" s="40"/>
      <c r="N11" s="40"/>
    </row>
    <row r="12" spans="2:14" x14ac:dyDescent="0.25">
      <c r="B12" s="17" t="s">
        <v>119</v>
      </c>
      <c r="C12" s="40">
        <v>0.77432570999999983</v>
      </c>
      <c r="D12" s="40">
        <v>0.83880858000000003</v>
      </c>
      <c r="E12" s="40">
        <v>1.0114897200000004</v>
      </c>
      <c r="F12" s="40">
        <v>1.5894462099999997</v>
      </c>
      <c r="G12" s="40">
        <v>1.7709979700000011</v>
      </c>
      <c r="H12" s="40">
        <v>1.7170810099999994</v>
      </c>
      <c r="I12" s="40">
        <v>1.7869189299999995</v>
      </c>
      <c r="J12" s="40">
        <v>1.6404419799999996</v>
      </c>
      <c r="K12" s="40"/>
      <c r="L12" s="40"/>
      <c r="M12" s="40"/>
      <c r="N12" s="40"/>
    </row>
    <row r="13" spans="2:14" x14ac:dyDescent="0.25">
      <c r="B13" s="17" t="s">
        <v>56</v>
      </c>
      <c r="C13" s="40">
        <v>0.55342712999958976</v>
      </c>
      <c r="D13" s="40">
        <v>0.48931667999982198</v>
      </c>
      <c r="E13" s="40">
        <v>0.49979961918975363</v>
      </c>
      <c r="F13" s="40">
        <v>0.71205014</v>
      </c>
      <c r="G13" s="40">
        <v>0.94281759654799902</v>
      </c>
      <c r="H13" s="40">
        <v>0.6741789279760203</v>
      </c>
      <c r="I13" s="40">
        <v>0.84062797884453777</v>
      </c>
      <c r="J13" s="40">
        <v>0.76706152724650467</v>
      </c>
      <c r="K13" s="40"/>
      <c r="L13" s="40"/>
      <c r="M13" s="40"/>
      <c r="N13" s="40"/>
    </row>
    <row r="14" spans="2:14" x14ac:dyDescent="0.25">
      <c r="B14" s="17" t="s">
        <v>57</v>
      </c>
      <c r="C14" s="40">
        <v>0</v>
      </c>
      <c r="D14" s="40">
        <v>0</v>
      </c>
      <c r="E14" s="40">
        <v>0</v>
      </c>
      <c r="F14" s="40">
        <v>0</v>
      </c>
      <c r="G14" s="40">
        <v>0</v>
      </c>
      <c r="H14" s="40">
        <v>0</v>
      </c>
      <c r="I14" s="40">
        <v>0</v>
      </c>
      <c r="J14" s="40">
        <v>0</v>
      </c>
      <c r="K14" s="40"/>
      <c r="L14" s="40"/>
      <c r="M14" s="40"/>
      <c r="N14" s="40"/>
    </row>
    <row r="15" spans="2:14" x14ac:dyDescent="0.25">
      <c r="B15" s="17" t="s">
        <v>58</v>
      </c>
      <c r="C15" s="40">
        <v>0.11356677999999995</v>
      </c>
      <c r="D15" s="40">
        <v>0.11279195000000004</v>
      </c>
      <c r="E15" s="40">
        <v>0.10679139999999991</v>
      </c>
      <c r="F15" s="40">
        <v>0.11194775000000007</v>
      </c>
      <c r="G15" s="40">
        <v>0.11719586999999999</v>
      </c>
      <c r="H15" s="40">
        <v>0.11870782999999997</v>
      </c>
      <c r="I15" s="40">
        <v>0.12294295999999991</v>
      </c>
      <c r="J15" s="40">
        <v>0.10356844000000003</v>
      </c>
      <c r="K15" s="40"/>
      <c r="L15" s="40"/>
      <c r="M15" s="40"/>
      <c r="N15" s="40"/>
    </row>
    <row r="16" spans="2:14" x14ac:dyDescent="0.25">
      <c r="B16" s="17" t="s">
        <v>121</v>
      </c>
      <c r="C16" s="40">
        <v>3.5310030000000006</v>
      </c>
      <c r="D16" s="40">
        <v>3.6054420000000014</v>
      </c>
      <c r="E16" s="40">
        <v>3.6171050000000005</v>
      </c>
      <c r="F16" s="40">
        <v>1.2472499999999997</v>
      </c>
      <c r="G16" s="40">
        <v>1.2375</v>
      </c>
      <c r="H16" s="40">
        <v>1.2049999999999998</v>
      </c>
      <c r="I16" s="40">
        <v>1.2509999999999999</v>
      </c>
      <c r="J16" s="40">
        <v>1.5699999999999996</v>
      </c>
      <c r="K16" s="40"/>
      <c r="L16" s="40"/>
      <c r="M16" s="40"/>
      <c r="N16" s="40"/>
    </row>
    <row r="17" spans="2:41" x14ac:dyDescent="0.25">
      <c r="B17" s="18" t="s">
        <v>120</v>
      </c>
      <c r="C17" s="40">
        <v>0.84099475000000012</v>
      </c>
      <c r="D17" s="40">
        <v>0.88697166999999999</v>
      </c>
      <c r="E17" s="40">
        <v>0.90476744999999981</v>
      </c>
      <c r="F17" s="40">
        <v>0.57234756000000009</v>
      </c>
      <c r="G17" s="40">
        <v>0.5934778599999998</v>
      </c>
      <c r="H17" s="40">
        <v>0.62054515999999982</v>
      </c>
      <c r="I17" s="40">
        <v>0.61929453000000012</v>
      </c>
      <c r="J17" s="40">
        <v>0.78768409999999989</v>
      </c>
      <c r="K17" s="40"/>
      <c r="L17" s="40"/>
      <c r="M17" s="40"/>
      <c r="N17" s="40"/>
    </row>
    <row r="18" spans="2:41" x14ac:dyDescent="0.25">
      <c r="B18" s="18" t="s">
        <v>122</v>
      </c>
      <c r="C18" s="40">
        <v>2.9629101000000002</v>
      </c>
      <c r="D18" s="40">
        <v>3.0650364500000005</v>
      </c>
      <c r="E18" s="40">
        <v>3.0652745999999995</v>
      </c>
      <c r="F18" s="40">
        <v>2.9881434000000002</v>
      </c>
      <c r="G18" s="40">
        <v>2.9540093999999999</v>
      </c>
      <c r="H18" s="40">
        <v>2.97912664</v>
      </c>
      <c r="I18" s="40">
        <v>3.1155012400000004</v>
      </c>
      <c r="J18" s="40">
        <v>2.54750626</v>
      </c>
      <c r="K18" s="40"/>
      <c r="L18" s="40"/>
      <c r="M18" s="40"/>
      <c r="N18" s="40"/>
    </row>
    <row r="21" spans="2:41" x14ac:dyDescent="0.25">
      <c r="C21" s="69">
        <v>43191</v>
      </c>
      <c r="D21" s="70"/>
      <c r="E21" s="71"/>
      <c r="F21" s="69">
        <v>43221</v>
      </c>
      <c r="G21" s="70"/>
      <c r="H21" s="71"/>
      <c r="I21" s="69">
        <v>43252</v>
      </c>
      <c r="J21" s="70"/>
      <c r="K21" s="71"/>
      <c r="L21" s="69">
        <v>43282</v>
      </c>
      <c r="M21" s="70"/>
      <c r="N21" s="71"/>
      <c r="O21" s="69">
        <v>43313</v>
      </c>
      <c r="P21" s="70"/>
      <c r="Q21" s="71"/>
      <c r="R21" s="69">
        <v>43344</v>
      </c>
      <c r="S21" s="70"/>
      <c r="T21" s="71"/>
      <c r="U21" s="69">
        <v>43374</v>
      </c>
      <c r="V21" s="70"/>
      <c r="W21" s="71"/>
      <c r="X21" s="69">
        <v>43405</v>
      </c>
      <c r="Y21" s="70"/>
      <c r="Z21" s="71"/>
      <c r="AA21" s="69">
        <v>43435</v>
      </c>
      <c r="AB21" s="70"/>
      <c r="AC21" s="71"/>
      <c r="AD21" s="69">
        <v>43466</v>
      </c>
      <c r="AE21" s="70"/>
      <c r="AF21" s="71"/>
      <c r="AG21" s="69">
        <v>43497</v>
      </c>
      <c r="AH21" s="70"/>
      <c r="AI21" s="71"/>
      <c r="AJ21" s="69">
        <v>43525</v>
      </c>
      <c r="AK21" s="70"/>
      <c r="AL21" s="71"/>
    </row>
    <row r="22" spans="2:41" x14ac:dyDescent="0.25">
      <c r="B22" s="6" t="s">
        <v>183</v>
      </c>
      <c r="C22" s="7" t="s">
        <v>123</v>
      </c>
      <c r="D22" s="7" t="s">
        <v>124</v>
      </c>
      <c r="E22" s="7" t="s">
        <v>125</v>
      </c>
      <c r="F22" s="7" t="s">
        <v>123</v>
      </c>
      <c r="G22" s="7" t="s">
        <v>124</v>
      </c>
      <c r="H22" s="7" t="s">
        <v>125</v>
      </c>
      <c r="I22" s="7" t="s">
        <v>123</v>
      </c>
      <c r="J22" s="7" t="s">
        <v>124</v>
      </c>
      <c r="K22" s="7" t="s">
        <v>125</v>
      </c>
      <c r="L22" s="7" t="s">
        <v>123</v>
      </c>
      <c r="M22" s="7" t="s">
        <v>124</v>
      </c>
      <c r="N22" s="7" t="s">
        <v>125</v>
      </c>
      <c r="O22" s="7" t="s">
        <v>123</v>
      </c>
      <c r="P22" s="7" t="s">
        <v>124</v>
      </c>
      <c r="Q22" s="7" t="s">
        <v>125</v>
      </c>
      <c r="R22" s="7" t="s">
        <v>123</v>
      </c>
      <c r="S22" s="7" t="s">
        <v>124</v>
      </c>
      <c r="T22" s="7" t="s">
        <v>125</v>
      </c>
      <c r="U22" s="7" t="s">
        <v>123</v>
      </c>
      <c r="V22" s="7" t="s">
        <v>124</v>
      </c>
      <c r="W22" s="7" t="s">
        <v>125</v>
      </c>
      <c r="X22" s="7" t="s">
        <v>123</v>
      </c>
      <c r="Y22" s="7" t="s">
        <v>124</v>
      </c>
      <c r="Z22" s="7" t="s">
        <v>125</v>
      </c>
      <c r="AA22" s="7" t="s">
        <v>123</v>
      </c>
      <c r="AB22" s="7" t="s">
        <v>124</v>
      </c>
      <c r="AC22" s="7" t="s">
        <v>125</v>
      </c>
      <c r="AD22" s="7" t="s">
        <v>123</v>
      </c>
      <c r="AE22" s="7" t="s">
        <v>124</v>
      </c>
      <c r="AF22" s="7" t="s">
        <v>125</v>
      </c>
      <c r="AG22" s="7" t="s">
        <v>123</v>
      </c>
      <c r="AH22" s="7" t="s">
        <v>124</v>
      </c>
      <c r="AI22" s="7" t="s">
        <v>125</v>
      </c>
      <c r="AJ22" s="7" t="s">
        <v>123</v>
      </c>
      <c r="AK22" s="7" t="s">
        <v>124</v>
      </c>
      <c r="AL22" s="7" t="s">
        <v>125</v>
      </c>
    </row>
    <row r="23" spans="2:41" x14ac:dyDescent="0.25">
      <c r="B23" s="17" t="s">
        <v>49</v>
      </c>
      <c r="C23" s="15">
        <v>150171.685</v>
      </c>
      <c r="D23" s="15">
        <v>91998.91</v>
      </c>
      <c r="E23" s="15">
        <v>233097.58900000001</v>
      </c>
      <c r="F23" s="63">
        <v>104561.59099999999</v>
      </c>
      <c r="G23" s="63">
        <v>57607.064000000013</v>
      </c>
      <c r="H23" s="63">
        <v>144299.33500000002</v>
      </c>
      <c r="I23" s="63">
        <v>151506.82199999999</v>
      </c>
      <c r="J23" s="63">
        <v>97958.865000000049</v>
      </c>
      <c r="K23" s="63">
        <v>257625.087</v>
      </c>
      <c r="L23" s="63">
        <v>128375.481</v>
      </c>
      <c r="M23" s="63">
        <v>80725.917000000001</v>
      </c>
      <c r="N23" s="63">
        <v>274727.75400000002</v>
      </c>
      <c r="O23" s="63">
        <v>135027.89899999998</v>
      </c>
      <c r="P23" s="63">
        <v>73518.505999999994</v>
      </c>
      <c r="Q23" s="63">
        <v>292607.74</v>
      </c>
      <c r="R23" s="15">
        <v>126997.64500000002</v>
      </c>
      <c r="S23" s="15">
        <v>70855.067999999985</v>
      </c>
      <c r="T23" s="15">
        <v>305858.33300000004</v>
      </c>
      <c r="U23" s="15">
        <v>128649.485</v>
      </c>
      <c r="V23" s="15">
        <v>71609.176999999996</v>
      </c>
      <c r="W23" s="15">
        <v>307770.39799999999</v>
      </c>
      <c r="X23" s="15">
        <v>155841.198</v>
      </c>
      <c r="Y23" s="15">
        <v>85416.683000000005</v>
      </c>
      <c r="Z23" s="15">
        <v>353717.60800000001</v>
      </c>
      <c r="AA23" s="15"/>
      <c r="AB23" s="15"/>
      <c r="AC23" s="15"/>
      <c r="AD23" s="15"/>
      <c r="AE23" s="15"/>
      <c r="AF23" s="15"/>
      <c r="AG23" s="15"/>
      <c r="AH23" s="15"/>
      <c r="AI23" s="15"/>
      <c r="AJ23" s="15"/>
      <c r="AK23" s="15"/>
      <c r="AL23" s="15"/>
    </row>
    <row r="24" spans="2:41" x14ac:dyDescent="0.25">
      <c r="B24" s="1" t="s">
        <v>53</v>
      </c>
      <c r="C24" s="15">
        <v>0</v>
      </c>
      <c r="D24" s="63">
        <v>1687.68</v>
      </c>
      <c r="E24" s="15">
        <v>0</v>
      </c>
      <c r="F24" s="15">
        <v>0</v>
      </c>
      <c r="G24" s="63">
        <v>2044.17</v>
      </c>
      <c r="H24" s="15">
        <v>0</v>
      </c>
      <c r="I24" s="15">
        <v>0</v>
      </c>
      <c r="J24" s="63">
        <v>1344.87</v>
      </c>
      <c r="K24" s="15">
        <v>0</v>
      </c>
      <c r="L24" s="15">
        <v>0</v>
      </c>
      <c r="M24" s="63">
        <v>3021.29</v>
      </c>
      <c r="N24" s="15">
        <v>0</v>
      </c>
      <c r="O24" s="15">
        <v>0</v>
      </c>
      <c r="P24" s="63">
        <v>1670.86</v>
      </c>
      <c r="Q24" s="15">
        <v>0</v>
      </c>
      <c r="R24" s="15">
        <v>0</v>
      </c>
      <c r="S24" s="15">
        <v>1429.84</v>
      </c>
      <c r="T24" s="15">
        <v>0</v>
      </c>
      <c r="U24" s="15">
        <v>0</v>
      </c>
      <c r="V24" s="15">
        <v>1716.98</v>
      </c>
      <c r="W24" s="15">
        <v>0</v>
      </c>
      <c r="X24" s="15">
        <v>0</v>
      </c>
      <c r="Y24" s="15">
        <v>3076.44</v>
      </c>
      <c r="Z24" s="15">
        <v>0</v>
      </c>
      <c r="AA24" s="15"/>
      <c r="AB24" s="15"/>
      <c r="AC24" s="15"/>
      <c r="AD24" s="15"/>
      <c r="AE24" s="15"/>
      <c r="AF24" s="15"/>
      <c r="AG24" s="15"/>
      <c r="AH24" s="15"/>
      <c r="AI24" s="15"/>
      <c r="AJ24" s="15"/>
      <c r="AK24" s="15"/>
      <c r="AL24" s="15"/>
      <c r="AM24">
        <v>0</v>
      </c>
      <c r="AN24">
        <v>0</v>
      </c>
      <c r="AO24">
        <v>0</v>
      </c>
    </row>
    <row r="25" spans="2:41" x14ac:dyDescent="0.25">
      <c r="B25" s="1" t="s">
        <v>54</v>
      </c>
      <c r="C25" s="61">
        <v>29234.1</v>
      </c>
      <c r="D25" s="61">
        <v>36194.6</v>
      </c>
      <c r="E25" s="15"/>
      <c r="F25" s="61">
        <v>49249.2</v>
      </c>
      <c r="G25" s="61">
        <v>60975.199999999997</v>
      </c>
      <c r="H25" s="15"/>
      <c r="I25" s="61">
        <v>42529.2</v>
      </c>
      <c r="J25" s="61">
        <v>52655.199999999997</v>
      </c>
      <c r="K25" s="15"/>
      <c r="L25" s="61">
        <v>27768.3</v>
      </c>
      <c r="M25" s="61">
        <v>34379.800000000003</v>
      </c>
      <c r="N25" s="15"/>
      <c r="O25" s="61">
        <v>35523.300000000003</v>
      </c>
      <c r="P25" s="61">
        <v>44088.2</v>
      </c>
      <c r="Q25" s="15"/>
      <c r="R25" s="15">
        <v>15567.3</v>
      </c>
      <c r="S25" s="15">
        <v>19273.8</v>
      </c>
      <c r="T25" s="15"/>
      <c r="U25" s="15">
        <v>4323.8999999999996</v>
      </c>
      <c r="V25" s="15">
        <v>5353.4</v>
      </c>
      <c r="W25" s="15"/>
      <c r="X25" s="15">
        <v>4374.3</v>
      </c>
      <c r="Y25" s="15">
        <v>5415.8</v>
      </c>
      <c r="Z25" s="15"/>
      <c r="AA25" s="15"/>
      <c r="AB25" s="15"/>
      <c r="AC25" s="15"/>
      <c r="AD25" s="15"/>
      <c r="AE25" s="15"/>
      <c r="AF25" s="15"/>
      <c r="AG25" s="15"/>
      <c r="AH25" s="15"/>
      <c r="AI25" s="15"/>
      <c r="AJ25" s="15"/>
      <c r="AK25" s="15"/>
      <c r="AL25" s="15"/>
      <c r="AM25">
        <v>0</v>
      </c>
      <c r="AN25">
        <v>1687.68</v>
      </c>
      <c r="AO25">
        <v>0</v>
      </c>
    </row>
    <row r="26" spans="2:41" x14ac:dyDescent="0.25">
      <c r="B26" s="1" t="s">
        <v>118</v>
      </c>
      <c r="C26" s="15">
        <v>0</v>
      </c>
      <c r="D26" s="15">
        <v>0</v>
      </c>
      <c r="E26" s="15">
        <v>0</v>
      </c>
      <c r="F26" s="15">
        <v>0</v>
      </c>
      <c r="G26" s="15">
        <v>0</v>
      </c>
      <c r="H26" s="15">
        <v>0</v>
      </c>
      <c r="I26" s="15">
        <v>0</v>
      </c>
      <c r="J26" s="15">
        <v>0</v>
      </c>
      <c r="K26" s="15">
        <v>0</v>
      </c>
      <c r="L26" s="15">
        <v>0</v>
      </c>
      <c r="M26" s="15">
        <v>0</v>
      </c>
      <c r="N26" s="15">
        <v>0</v>
      </c>
      <c r="O26" s="15">
        <v>0</v>
      </c>
      <c r="P26" s="15">
        <v>0</v>
      </c>
      <c r="Q26" s="15">
        <v>0</v>
      </c>
      <c r="R26" s="15">
        <v>0</v>
      </c>
      <c r="S26" s="15">
        <v>0</v>
      </c>
      <c r="T26" s="15">
        <v>0</v>
      </c>
      <c r="U26" s="15">
        <v>0</v>
      </c>
      <c r="V26" s="15">
        <v>0</v>
      </c>
      <c r="W26" s="15">
        <v>0</v>
      </c>
      <c r="X26" s="15"/>
      <c r="Y26" s="15"/>
      <c r="Z26" s="15"/>
      <c r="AA26" s="15"/>
      <c r="AB26" s="15"/>
      <c r="AC26" s="15"/>
      <c r="AD26" s="15"/>
      <c r="AE26" s="15"/>
      <c r="AF26" s="15"/>
      <c r="AG26" s="15"/>
      <c r="AH26" s="15"/>
      <c r="AI26" s="15"/>
      <c r="AJ26" s="15"/>
      <c r="AK26" s="15"/>
      <c r="AL26" s="15"/>
    </row>
    <row r="27" spans="2:41" x14ac:dyDescent="0.25">
      <c r="B27" s="1" t="s">
        <v>55</v>
      </c>
      <c r="C27" s="15">
        <v>0</v>
      </c>
      <c r="D27" s="15">
        <v>0</v>
      </c>
      <c r="E27" s="15">
        <v>0</v>
      </c>
      <c r="F27" s="15">
        <v>0</v>
      </c>
      <c r="G27" s="15">
        <v>0</v>
      </c>
      <c r="H27" s="15">
        <v>0</v>
      </c>
      <c r="I27" s="15">
        <v>0</v>
      </c>
      <c r="J27" s="15">
        <v>0</v>
      </c>
      <c r="K27" s="15">
        <v>0</v>
      </c>
      <c r="L27" s="15">
        <v>0</v>
      </c>
      <c r="M27" s="15">
        <v>0</v>
      </c>
      <c r="N27" s="15">
        <v>0</v>
      </c>
      <c r="O27" s="15">
        <v>0</v>
      </c>
      <c r="P27" s="15">
        <v>0</v>
      </c>
      <c r="Q27" s="15">
        <v>0</v>
      </c>
      <c r="R27" s="15">
        <v>0</v>
      </c>
      <c r="S27" s="15">
        <v>0</v>
      </c>
      <c r="T27" s="15">
        <v>0</v>
      </c>
      <c r="U27" s="15">
        <v>0</v>
      </c>
      <c r="V27" s="15">
        <v>0</v>
      </c>
      <c r="W27" s="15">
        <v>0</v>
      </c>
      <c r="X27" s="15">
        <v>0</v>
      </c>
      <c r="Y27" s="15">
        <v>0</v>
      </c>
      <c r="Z27" s="15">
        <v>0</v>
      </c>
      <c r="AA27" s="15">
        <v>0</v>
      </c>
      <c r="AB27" s="15">
        <v>0</v>
      </c>
      <c r="AC27" s="15">
        <v>0</v>
      </c>
      <c r="AD27" s="15">
        <v>0</v>
      </c>
      <c r="AE27" s="15">
        <v>0</v>
      </c>
      <c r="AF27" s="15">
        <v>0</v>
      </c>
      <c r="AG27" s="15">
        <v>0</v>
      </c>
      <c r="AH27" s="15">
        <v>0</v>
      </c>
      <c r="AI27" s="15">
        <v>0</v>
      </c>
      <c r="AJ27" s="15">
        <v>0</v>
      </c>
      <c r="AK27" s="15">
        <v>0</v>
      </c>
      <c r="AL27" s="15">
        <v>0</v>
      </c>
      <c r="AM27">
        <v>0</v>
      </c>
      <c r="AN27">
        <v>85038.606701502242</v>
      </c>
      <c r="AO27">
        <v>6712</v>
      </c>
    </row>
    <row r="28" spans="2:41" x14ac:dyDescent="0.25">
      <c r="B28" s="1" t="s">
        <v>119</v>
      </c>
      <c r="C28" s="15">
        <v>0</v>
      </c>
      <c r="D28" s="15">
        <v>0</v>
      </c>
      <c r="E28" s="15">
        <v>0</v>
      </c>
      <c r="F28" s="15">
        <v>0</v>
      </c>
      <c r="G28" s="15">
        <v>0</v>
      </c>
      <c r="H28" s="15">
        <v>0</v>
      </c>
      <c r="I28" s="15">
        <v>0</v>
      </c>
      <c r="J28" s="15">
        <v>0</v>
      </c>
      <c r="K28" s="15">
        <v>0</v>
      </c>
      <c r="L28" s="15">
        <v>0</v>
      </c>
      <c r="M28" s="15">
        <v>0</v>
      </c>
      <c r="N28" s="15">
        <v>0</v>
      </c>
      <c r="O28" s="15">
        <v>0</v>
      </c>
      <c r="P28" s="15">
        <v>0</v>
      </c>
      <c r="Q28" s="15">
        <v>0</v>
      </c>
      <c r="R28" s="15">
        <v>0</v>
      </c>
      <c r="S28" s="15">
        <v>0</v>
      </c>
      <c r="T28" s="63">
        <v>0</v>
      </c>
      <c r="U28" s="63">
        <v>0</v>
      </c>
      <c r="V28" s="63">
        <v>0</v>
      </c>
      <c r="W28" s="63">
        <v>0</v>
      </c>
      <c r="X28" s="15">
        <v>0</v>
      </c>
      <c r="Y28" s="15">
        <v>0</v>
      </c>
      <c r="Z28" s="15">
        <v>0</v>
      </c>
      <c r="AA28" s="15">
        <v>0</v>
      </c>
      <c r="AB28" s="15">
        <v>0</v>
      </c>
      <c r="AC28" s="15">
        <v>0</v>
      </c>
      <c r="AD28" s="15">
        <v>0</v>
      </c>
      <c r="AE28" s="15">
        <v>0</v>
      </c>
      <c r="AF28" s="15">
        <v>0</v>
      </c>
      <c r="AG28" s="15">
        <v>0</v>
      </c>
      <c r="AH28" s="15">
        <v>0</v>
      </c>
      <c r="AI28" s="15">
        <v>0</v>
      </c>
      <c r="AJ28" s="15">
        <v>0</v>
      </c>
      <c r="AK28" s="15">
        <v>0</v>
      </c>
      <c r="AL28" s="15">
        <v>0</v>
      </c>
      <c r="AM28">
        <v>83197.56</v>
      </c>
      <c r="AN28">
        <v>250394.4725</v>
      </c>
      <c r="AO28">
        <v>102007.56</v>
      </c>
    </row>
    <row r="29" spans="2:41" x14ac:dyDescent="0.25">
      <c r="B29" s="1" t="s">
        <v>56</v>
      </c>
      <c r="C29" s="15">
        <v>0</v>
      </c>
      <c r="D29" s="15">
        <v>85038.606701502242</v>
      </c>
      <c r="E29" s="15">
        <v>6712</v>
      </c>
      <c r="F29" s="15">
        <v>0</v>
      </c>
      <c r="G29" s="15">
        <v>76509.528538001963</v>
      </c>
      <c r="H29" s="15">
        <v>4152</v>
      </c>
      <c r="I29" s="15">
        <v>0</v>
      </c>
      <c r="J29" s="39">
        <v>82753.248521882371</v>
      </c>
      <c r="K29" s="39">
        <v>664</v>
      </c>
      <c r="L29" s="15">
        <v>0</v>
      </c>
      <c r="M29" s="62">
        <v>114383.88892087407</v>
      </c>
      <c r="N29" s="62">
        <v>80</v>
      </c>
      <c r="O29" s="15">
        <v>0</v>
      </c>
      <c r="P29" s="15">
        <v>148804.15251235166</v>
      </c>
      <c r="Q29" s="15">
        <v>0</v>
      </c>
      <c r="R29" s="15">
        <v>0</v>
      </c>
      <c r="S29" s="15">
        <v>110141.67397579261</v>
      </c>
      <c r="T29" s="63">
        <v>464</v>
      </c>
      <c r="U29" s="63">
        <v>0</v>
      </c>
      <c r="V29" s="63">
        <v>135143.26245186041</v>
      </c>
      <c r="W29" s="63">
        <v>5870</v>
      </c>
      <c r="X29" s="15">
        <v>0</v>
      </c>
      <c r="Y29" s="15">
        <v>124939.45</v>
      </c>
      <c r="Z29" s="15">
        <v>4926</v>
      </c>
      <c r="AA29" s="15"/>
      <c r="AB29" s="15"/>
      <c r="AC29" s="15"/>
      <c r="AD29" s="15"/>
      <c r="AE29" s="15"/>
      <c r="AF29" s="15"/>
      <c r="AG29" s="15"/>
      <c r="AH29" s="15"/>
      <c r="AI29" s="15"/>
      <c r="AJ29" s="15"/>
      <c r="AK29" s="15"/>
      <c r="AL29" s="15"/>
      <c r="AM29">
        <v>0</v>
      </c>
      <c r="AN29">
        <v>0</v>
      </c>
      <c r="AO29">
        <v>0</v>
      </c>
    </row>
    <row r="30" spans="2:41" x14ac:dyDescent="0.25">
      <c r="B30" s="1" t="s">
        <v>57</v>
      </c>
      <c r="C30" s="15">
        <v>0</v>
      </c>
      <c r="D30" s="15">
        <v>0</v>
      </c>
      <c r="E30" s="15">
        <v>0</v>
      </c>
      <c r="F30" s="15">
        <v>0</v>
      </c>
      <c r="G30" s="15">
        <v>0</v>
      </c>
      <c r="H30" s="15">
        <v>0</v>
      </c>
      <c r="I30" s="15">
        <v>0</v>
      </c>
      <c r="J30" s="15">
        <v>0</v>
      </c>
      <c r="K30" s="15">
        <v>0</v>
      </c>
      <c r="L30" s="15">
        <v>0</v>
      </c>
      <c r="M30" s="15">
        <v>0</v>
      </c>
      <c r="N30" s="15">
        <v>0</v>
      </c>
      <c r="O30" s="15">
        <v>0</v>
      </c>
      <c r="P30" s="15">
        <v>0</v>
      </c>
      <c r="Q30" s="15">
        <v>0</v>
      </c>
      <c r="R30" s="15">
        <v>0</v>
      </c>
      <c r="S30" s="15">
        <v>0</v>
      </c>
      <c r="T30" s="63">
        <v>0</v>
      </c>
      <c r="U30" s="63">
        <v>0</v>
      </c>
      <c r="V30" s="63">
        <v>0</v>
      </c>
      <c r="W30" s="63">
        <v>0</v>
      </c>
      <c r="X30" s="15">
        <v>0</v>
      </c>
      <c r="Y30" s="15">
        <v>0</v>
      </c>
      <c r="Z30" s="15">
        <v>0</v>
      </c>
      <c r="AA30" s="15"/>
      <c r="AB30" s="15"/>
      <c r="AC30" s="15"/>
      <c r="AD30" s="15"/>
      <c r="AE30" s="15"/>
      <c r="AF30" s="15"/>
      <c r="AG30" s="15"/>
      <c r="AH30" s="15"/>
      <c r="AI30" s="15"/>
      <c r="AJ30" s="15"/>
      <c r="AK30" s="15"/>
      <c r="AL30" s="15"/>
      <c r="AM30">
        <v>29234.1</v>
      </c>
      <c r="AN30">
        <v>36194.6</v>
      </c>
    </row>
    <row r="31" spans="2:41" x14ac:dyDescent="0.25">
      <c r="B31" s="1" t="s">
        <v>121</v>
      </c>
      <c r="C31" s="63">
        <v>225922</v>
      </c>
      <c r="D31" s="63">
        <v>190672</v>
      </c>
      <c r="E31" s="63">
        <v>111760</v>
      </c>
      <c r="F31" s="63">
        <v>235456</v>
      </c>
      <c r="G31" s="63">
        <v>198860.79999999999</v>
      </c>
      <c r="H31" s="63">
        <v>120956</v>
      </c>
      <c r="I31" s="63">
        <v>228498</v>
      </c>
      <c r="J31" s="63">
        <v>192779</v>
      </c>
      <c r="K31" s="63">
        <v>100660</v>
      </c>
      <c r="L31" s="63">
        <v>82286</v>
      </c>
      <c r="M31" s="63">
        <v>53050.6</v>
      </c>
      <c r="N31" s="15">
        <v>0</v>
      </c>
      <c r="O31" s="15">
        <v>84286</v>
      </c>
      <c r="P31" s="15">
        <v>53050.6</v>
      </c>
      <c r="Q31" s="15">
        <v>0</v>
      </c>
      <c r="R31" s="15">
        <v>81430</v>
      </c>
      <c r="S31" s="15">
        <v>51253</v>
      </c>
      <c r="T31" s="63">
        <v>0</v>
      </c>
      <c r="U31" s="63">
        <v>84541</v>
      </c>
      <c r="V31" s="63">
        <v>53211.1</v>
      </c>
      <c r="W31" s="63">
        <v>0</v>
      </c>
      <c r="X31" s="15">
        <v>101150</v>
      </c>
      <c r="Y31" s="15">
        <v>63665</v>
      </c>
      <c r="Z31" s="15">
        <v>0</v>
      </c>
      <c r="AA31" s="15"/>
      <c r="AB31" s="15"/>
      <c r="AC31" s="15"/>
      <c r="AD31" s="15"/>
      <c r="AE31" s="15"/>
      <c r="AF31" s="15"/>
      <c r="AG31" s="15"/>
      <c r="AH31" s="15"/>
      <c r="AI31" s="15"/>
      <c r="AJ31" s="15"/>
      <c r="AK31" s="15"/>
      <c r="AL31" s="15"/>
    </row>
    <row r="32" spans="2:41" x14ac:dyDescent="0.25">
      <c r="B32" s="1" t="s">
        <v>122</v>
      </c>
      <c r="C32" s="15">
        <v>83197.56</v>
      </c>
      <c r="D32" s="15">
        <v>250394.4725</v>
      </c>
      <c r="E32" s="15">
        <v>102007.56</v>
      </c>
      <c r="F32" s="15">
        <v>125423.58</v>
      </c>
      <c r="G32" s="15">
        <v>305355.53000000003</v>
      </c>
      <c r="H32" s="15">
        <v>122273.58</v>
      </c>
      <c r="I32" s="39">
        <v>137731</v>
      </c>
      <c r="J32" s="39">
        <v>336120</v>
      </c>
      <c r="K32" s="39">
        <v>143881</v>
      </c>
      <c r="L32" s="63">
        <v>121842</v>
      </c>
      <c r="M32" s="63">
        <v>353327.28</v>
      </c>
      <c r="N32" s="63">
        <v>111977</v>
      </c>
      <c r="O32" s="15">
        <v>149093.67499999999</v>
      </c>
      <c r="P32" s="15">
        <v>341976.67499999999</v>
      </c>
      <c r="Q32" s="15">
        <v>126806.675</v>
      </c>
      <c r="R32" s="15">
        <v>143007.56</v>
      </c>
      <c r="S32" s="15">
        <v>308516.56</v>
      </c>
      <c r="T32" s="63">
        <v>112847.19</v>
      </c>
      <c r="U32" s="61">
        <v>126083.13</v>
      </c>
      <c r="V32" s="61">
        <v>280068.13</v>
      </c>
      <c r="W32" s="15">
        <v>96794.13</v>
      </c>
      <c r="X32" s="15">
        <v>139640.16</v>
      </c>
      <c r="Y32" s="15">
        <v>257444.16</v>
      </c>
      <c r="Z32" s="15">
        <v>119221.16</v>
      </c>
      <c r="AA32" s="15"/>
      <c r="AB32" s="15"/>
      <c r="AC32" s="15"/>
      <c r="AD32" s="15"/>
      <c r="AE32" s="15"/>
      <c r="AF32" s="15"/>
      <c r="AG32" s="15"/>
      <c r="AH32" s="15"/>
      <c r="AI32" s="15"/>
      <c r="AJ32" s="15"/>
      <c r="AK32" s="15"/>
      <c r="AL32" s="15"/>
    </row>
    <row r="33" spans="2:38" x14ac:dyDescent="0.25">
      <c r="C33" s="26">
        <f>SUM(C23:C32)</f>
        <v>488525.34500000003</v>
      </c>
      <c r="D33" s="26">
        <f t="shared" ref="D33:AL33" si="0">SUM(D23:D32)</f>
        <v>655986.2692015022</v>
      </c>
      <c r="E33" s="26">
        <f t="shared" si="0"/>
        <v>453577.14900000003</v>
      </c>
      <c r="F33" s="26">
        <f t="shared" si="0"/>
        <v>514690.37099999998</v>
      </c>
      <c r="G33" s="26">
        <f t="shared" si="0"/>
        <v>701352.29253800202</v>
      </c>
      <c r="H33" s="26">
        <f t="shared" si="0"/>
        <v>391680.91500000004</v>
      </c>
      <c r="I33" s="26">
        <f t="shared" si="0"/>
        <v>560265.022</v>
      </c>
      <c r="J33" s="26">
        <f t="shared" si="0"/>
        <v>763611.1835218824</v>
      </c>
      <c r="K33" s="26">
        <f t="shared" si="0"/>
        <v>502830.087</v>
      </c>
      <c r="L33" s="26">
        <f t="shared" si="0"/>
        <v>360271.78099999996</v>
      </c>
      <c r="M33" s="26">
        <f t="shared" si="0"/>
        <v>638888.77592087409</v>
      </c>
      <c r="N33" s="26">
        <f t="shared" si="0"/>
        <v>386784.75400000002</v>
      </c>
      <c r="O33" s="26">
        <f t="shared" si="0"/>
        <v>403930.87399999995</v>
      </c>
      <c r="P33" s="26">
        <f t="shared" si="0"/>
        <v>663108.99351235153</v>
      </c>
      <c r="Q33" s="26">
        <f t="shared" si="0"/>
        <v>419414.41499999998</v>
      </c>
      <c r="R33" s="26">
        <f t="shared" si="0"/>
        <v>367002.505</v>
      </c>
      <c r="S33" s="26">
        <f t="shared" si="0"/>
        <v>561469.94197579264</v>
      </c>
      <c r="T33" s="26">
        <f t="shared" si="0"/>
        <v>419169.52300000004</v>
      </c>
      <c r="U33" s="26">
        <f t="shared" si="0"/>
        <v>343597.51500000001</v>
      </c>
      <c r="V33" s="26">
        <f t="shared" si="0"/>
        <v>547102.04945186037</v>
      </c>
      <c r="W33" s="26">
        <f t="shared" si="0"/>
        <v>410434.52799999999</v>
      </c>
      <c r="X33" s="26">
        <f t="shared" si="0"/>
        <v>401005.658</v>
      </c>
      <c r="Y33" s="26">
        <f t="shared" si="0"/>
        <v>539957.53300000005</v>
      </c>
      <c r="Z33" s="26">
        <f t="shared" si="0"/>
        <v>477864.76800000004</v>
      </c>
      <c r="AA33" s="26">
        <f t="shared" si="0"/>
        <v>0</v>
      </c>
      <c r="AB33" s="26">
        <f t="shared" si="0"/>
        <v>0</v>
      </c>
      <c r="AC33" s="26">
        <f t="shared" si="0"/>
        <v>0</v>
      </c>
      <c r="AD33" s="26">
        <f t="shared" si="0"/>
        <v>0</v>
      </c>
      <c r="AE33" s="26">
        <f t="shared" si="0"/>
        <v>0</v>
      </c>
      <c r="AF33" s="26">
        <f t="shared" si="0"/>
        <v>0</v>
      </c>
      <c r="AG33" s="26">
        <f t="shared" si="0"/>
        <v>0</v>
      </c>
      <c r="AH33" s="26">
        <f t="shared" si="0"/>
        <v>0</v>
      </c>
      <c r="AI33" s="26">
        <f t="shared" si="0"/>
        <v>0</v>
      </c>
      <c r="AJ33" s="26">
        <f t="shared" si="0"/>
        <v>0</v>
      </c>
      <c r="AK33" s="26">
        <f t="shared" si="0"/>
        <v>0</v>
      </c>
      <c r="AL33" s="26">
        <f t="shared" si="0"/>
        <v>0</v>
      </c>
    </row>
    <row r="35" spans="2:38" x14ac:dyDescent="0.25">
      <c r="C35" s="69">
        <v>43191</v>
      </c>
      <c r="D35" s="70"/>
      <c r="E35" s="71"/>
      <c r="F35" s="69">
        <v>43221</v>
      </c>
      <c r="G35" s="70"/>
      <c r="H35" s="71"/>
      <c r="I35" s="69">
        <v>43252</v>
      </c>
      <c r="J35" s="70"/>
      <c r="K35" s="71"/>
      <c r="L35" s="69">
        <v>43282</v>
      </c>
      <c r="M35" s="70"/>
      <c r="N35" s="71"/>
      <c r="O35" s="69">
        <v>43313</v>
      </c>
      <c r="P35" s="70"/>
      <c r="Q35" s="71"/>
      <c r="R35" s="69">
        <v>43344</v>
      </c>
      <c r="S35" s="70"/>
      <c r="T35" s="71"/>
      <c r="U35" s="69">
        <v>43374</v>
      </c>
      <c r="V35" s="70"/>
      <c r="W35" s="71"/>
      <c r="X35" s="69">
        <v>43405</v>
      </c>
      <c r="Y35" s="70"/>
      <c r="Z35" s="71"/>
      <c r="AA35" s="69">
        <v>43435</v>
      </c>
      <c r="AB35" s="70"/>
      <c r="AC35" s="71"/>
      <c r="AD35" s="69">
        <v>43466</v>
      </c>
      <c r="AE35" s="70"/>
      <c r="AF35" s="71"/>
      <c r="AG35" s="69">
        <v>43497</v>
      </c>
      <c r="AH35" s="70"/>
      <c r="AI35" s="71"/>
      <c r="AJ35" s="69">
        <v>43525</v>
      </c>
      <c r="AK35" s="70"/>
      <c r="AL35" s="71"/>
    </row>
    <row r="36" spans="2:38" x14ac:dyDescent="0.25">
      <c r="B36" s="6" t="s">
        <v>182</v>
      </c>
      <c r="C36" s="7" t="s">
        <v>123</v>
      </c>
      <c r="D36" s="7" t="s">
        <v>124</v>
      </c>
      <c r="E36" s="7" t="s">
        <v>125</v>
      </c>
      <c r="F36" s="7" t="s">
        <v>123</v>
      </c>
      <c r="G36" s="7" t="s">
        <v>124</v>
      </c>
      <c r="H36" s="7" t="s">
        <v>125</v>
      </c>
      <c r="I36" s="7" t="s">
        <v>123</v>
      </c>
      <c r="J36" s="7" t="s">
        <v>124</v>
      </c>
      <c r="K36" s="7" t="s">
        <v>125</v>
      </c>
      <c r="L36" s="7" t="s">
        <v>123</v>
      </c>
      <c r="M36" s="7" t="s">
        <v>124</v>
      </c>
      <c r="N36" s="7" t="s">
        <v>125</v>
      </c>
      <c r="O36" s="7" t="s">
        <v>123</v>
      </c>
      <c r="P36" s="7" t="s">
        <v>124</v>
      </c>
      <c r="Q36" s="7" t="s">
        <v>125</v>
      </c>
      <c r="R36" s="7" t="s">
        <v>123</v>
      </c>
      <c r="S36" s="7" t="s">
        <v>124</v>
      </c>
      <c r="T36" s="7" t="s">
        <v>125</v>
      </c>
      <c r="U36" s="7" t="s">
        <v>123</v>
      </c>
      <c r="V36" s="7" t="s">
        <v>124</v>
      </c>
      <c r="W36" s="7" t="s">
        <v>125</v>
      </c>
      <c r="X36" s="7" t="s">
        <v>123</v>
      </c>
      <c r="Y36" s="7" t="s">
        <v>124</v>
      </c>
      <c r="Z36" s="7" t="s">
        <v>125</v>
      </c>
      <c r="AA36" s="7" t="s">
        <v>123</v>
      </c>
      <c r="AB36" s="7" t="s">
        <v>124</v>
      </c>
      <c r="AC36" s="7" t="s">
        <v>125</v>
      </c>
      <c r="AD36" s="7" t="s">
        <v>123</v>
      </c>
      <c r="AE36" s="7" t="s">
        <v>124</v>
      </c>
      <c r="AF36" s="7" t="s">
        <v>125</v>
      </c>
      <c r="AG36" s="7" t="s">
        <v>123</v>
      </c>
      <c r="AH36" s="7" t="s">
        <v>124</v>
      </c>
      <c r="AI36" s="7" t="s">
        <v>125</v>
      </c>
      <c r="AJ36" s="7" t="s">
        <v>123</v>
      </c>
      <c r="AK36" s="7" t="s">
        <v>124</v>
      </c>
      <c r="AL36" s="7" t="s">
        <v>125</v>
      </c>
    </row>
    <row r="37" spans="2:38" x14ac:dyDescent="0.25">
      <c r="B37" s="17" t="s">
        <v>49</v>
      </c>
      <c r="C37" s="27">
        <f t="shared" ref="C37:E46" si="1">C23/1000</f>
        <v>150.171685</v>
      </c>
      <c r="D37" s="27">
        <f t="shared" si="1"/>
        <v>91.998910000000009</v>
      </c>
      <c r="E37" s="27">
        <f t="shared" si="1"/>
        <v>233.097589</v>
      </c>
      <c r="F37" s="27">
        <f t="shared" ref="F37:H37" si="2">F23/1000</f>
        <v>104.56159099999999</v>
      </c>
      <c r="G37" s="27">
        <f t="shared" si="2"/>
        <v>57.607064000000015</v>
      </c>
      <c r="H37" s="27">
        <f t="shared" si="2"/>
        <v>144.29933500000001</v>
      </c>
      <c r="I37" s="27">
        <f t="shared" ref="I37:N37" si="3">I23/1000</f>
        <v>151.506822</v>
      </c>
      <c r="J37" s="27">
        <f t="shared" si="3"/>
        <v>97.958865000000046</v>
      </c>
      <c r="K37" s="27">
        <f t="shared" si="3"/>
        <v>257.62508700000001</v>
      </c>
      <c r="L37" s="27">
        <f t="shared" si="3"/>
        <v>128.37548100000001</v>
      </c>
      <c r="M37" s="27">
        <f t="shared" si="3"/>
        <v>80.725916999999995</v>
      </c>
      <c r="N37" s="27">
        <f t="shared" si="3"/>
        <v>274.727754</v>
      </c>
      <c r="O37" s="27">
        <f t="shared" ref="O37:Q37" si="4">O23/1000</f>
        <v>135.02789899999996</v>
      </c>
      <c r="P37" s="27">
        <f t="shared" si="4"/>
        <v>73.518505999999988</v>
      </c>
      <c r="Q37" s="27">
        <f t="shared" si="4"/>
        <v>292.60773999999998</v>
      </c>
      <c r="R37" s="27">
        <f t="shared" ref="R37:T37" si="5">R23/1000</f>
        <v>126.99764500000002</v>
      </c>
      <c r="S37" s="27">
        <f t="shared" si="5"/>
        <v>70.855067999999989</v>
      </c>
      <c r="T37" s="27">
        <f t="shared" si="5"/>
        <v>305.85833300000002</v>
      </c>
      <c r="U37" s="27">
        <f t="shared" ref="U37:W37" si="6">U23/1000</f>
        <v>128.649485</v>
      </c>
      <c r="V37" s="27">
        <f t="shared" si="6"/>
        <v>71.609177000000003</v>
      </c>
      <c r="W37" s="27">
        <f t="shared" si="6"/>
        <v>307.770398</v>
      </c>
      <c r="X37" s="27">
        <f t="shared" ref="X37:Z37" si="7">X23/1000</f>
        <v>155.84119799999999</v>
      </c>
      <c r="Y37" s="27">
        <f t="shared" si="7"/>
        <v>85.416683000000006</v>
      </c>
      <c r="Z37" s="27">
        <f t="shared" si="7"/>
        <v>353.71760799999998</v>
      </c>
      <c r="AA37" s="15"/>
      <c r="AB37" s="15"/>
      <c r="AC37" s="15"/>
      <c r="AD37" s="15"/>
      <c r="AE37" s="15"/>
      <c r="AF37" s="15"/>
      <c r="AG37" s="15"/>
      <c r="AH37" s="15"/>
      <c r="AI37" s="15"/>
      <c r="AJ37" s="15"/>
      <c r="AK37" s="15"/>
      <c r="AL37" s="15"/>
    </row>
    <row r="38" spans="2:38" x14ac:dyDescent="0.25">
      <c r="B38" s="1" t="s">
        <v>53</v>
      </c>
      <c r="C38" s="27">
        <f t="shared" si="1"/>
        <v>0</v>
      </c>
      <c r="D38" s="27">
        <f t="shared" si="1"/>
        <v>1.6876800000000001</v>
      </c>
      <c r="E38" s="27">
        <f t="shared" si="1"/>
        <v>0</v>
      </c>
      <c r="F38" s="27">
        <f t="shared" ref="F38:H38" si="8">F24/1000</f>
        <v>0</v>
      </c>
      <c r="G38" s="27">
        <f t="shared" si="8"/>
        <v>2.0441700000000003</v>
      </c>
      <c r="H38" s="27">
        <f t="shared" si="8"/>
        <v>0</v>
      </c>
      <c r="I38" s="27">
        <f t="shared" ref="I38:N38" si="9">I24/1000</f>
        <v>0</v>
      </c>
      <c r="J38" s="27">
        <f t="shared" si="9"/>
        <v>1.3448699999999998</v>
      </c>
      <c r="K38" s="27">
        <f t="shared" si="9"/>
        <v>0</v>
      </c>
      <c r="L38" s="27">
        <f t="shared" si="9"/>
        <v>0</v>
      </c>
      <c r="M38" s="27">
        <f t="shared" si="9"/>
        <v>3.02129</v>
      </c>
      <c r="N38" s="27">
        <f t="shared" si="9"/>
        <v>0</v>
      </c>
      <c r="O38" s="27">
        <f t="shared" ref="O38:Q38" si="10">O24/1000</f>
        <v>0</v>
      </c>
      <c r="P38" s="27">
        <f t="shared" si="10"/>
        <v>1.6708599999999998</v>
      </c>
      <c r="Q38" s="27">
        <f t="shared" si="10"/>
        <v>0</v>
      </c>
      <c r="R38" s="27">
        <f t="shared" ref="R38:T38" si="11">R24/1000</f>
        <v>0</v>
      </c>
      <c r="S38" s="27">
        <f t="shared" si="11"/>
        <v>1.42984</v>
      </c>
      <c r="T38" s="27">
        <f t="shared" si="11"/>
        <v>0</v>
      </c>
      <c r="U38" s="27">
        <f t="shared" ref="U38:W38" si="12">U24/1000</f>
        <v>0</v>
      </c>
      <c r="V38" s="27">
        <f t="shared" si="12"/>
        <v>1.71698</v>
      </c>
      <c r="W38" s="27">
        <f t="shared" si="12"/>
        <v>0</v>
      </c>
      <c r="X38" s="27">
        <f t="shared" ref="X38:Z38" si="13">X24/1000</f>
        <v>0</v>
      </c>
      <c r="Y38" s="27">
        <f t="shared" si="13"/>
        <v>3.0764399999999998</v>
      </c>
      <c r="Z38" s="27">
        <f t="shared" si="13"/>
        <v>0</v>
      </c>
      <c r="AA38" s="15"/>
      <c r="AB38" s="15"/>
      <c r="AC38" s="15"/>
      <c r="AD38" s="15"/>
      <c r="AE38" s="15"/>
      <c r="AF38" s="15"/>
      <c r="AG38" s="15"/>
      <c r="AH38" s="15"/>
      <c r="AI38" s="15"/>
      <c r="AJ38" s="15"/>
      <c r="AK38" s="15"/>
      <c r="AL38" s="15"/>
    </row>
    <row r="39" spans="2:38" x14ac:dyDescent="0.25">
      <c r="B39" s="1" t="s">
        <v>54</v>
      </c>
      <c r="C39" s="27">
        <f t="shared" si="1"/>
        <v>29.234099999999998</v>
      </c>
      <c r="D39" s="27">
        <f t="shared" si="1"/>
        <v>36.194600000000001</v>
      </c>
      <c r="E39" s="27">
        <f t="shared" si="1"/>
        <v>0</v>
      </c>
      <c r="F39" s="27">
        <f t="shared" ref="F39:H39" si="14">F25/1000</f>
        <v>49.249199999999995</v>
      </c>
      <c r="G39" s="27">
        <f t="shared" si="14"/>
        <v>60.975199999999994</v>
      </c>
      <c r="H39" s="27">
        <f t="shared" si="14"/>
        <v>0</v>
      </c>
      <c r="I39" s="27">
        <f t="shared" ref="I39:N39" si="15">I25/1000</f>
        <v>42.529199999999996</v>
      </c>
      <c r="J39" s="27">
        <f t="shared" si="15"/>
        <v>52.655199999999994</v>
      </c>
      <c r="K39" s="27">
        <f t="shared" si="15"/>
        <v>0</v>
      </c>
      <c r="L39" s="27">
        <f t="shared" si="15"/>
        <v>27.7683</v>
      </c>
      <c r="M39" s="27">
        <f t="shared" si="15"/>
        <v>34.379800000000003</v>
      </c>
      <c r="N39" s="27">
        <f t="shared" si="15"/>
        <v>0</v>
      </c>
      <c r="O39" s="27">
        <f t="shared" ref="O39:Q39" si="16">O25/1000</f>
        <v>35.523300000000006</v>
      </c>
      <c r="P39" s="27">
        <f t="shared" si="16"/>
        <v>44.088200000000001</v>
      </c>
      <c r="Q39" s="27">
        <f t="shared" si="16"/>
        <v>0</v>
      </c>
      <c r="R39" s="27">
        <f t="shared" ref="R39:T39" si="17">R25/1000</f>
        <v>15.567299999999999</v>
      </c>
      <c r="S39" s="27">
        <f t="shared" si="17"/>
        <v>19.273799999999998</v>
      </c>
      <c r="T39" s="27">
        <f t="shared" si="17"/>
        <v>0</v>
      </c>
      <c r="U39" s="27">
        <f t="shared" ref="U39:W39" si="18">U25/1000</f>
        <v>4.3239000000000001</v>
      </c>
      <c r="V39" s="27">
        <f t="shared" si="18"/>
        <v>5.3533999999999997</v>
      </c>
      <c r="W39" s="27">
        <f t="shared" si="18"/>
        <v>0</v>
      </c>
      <c r="X39" s="27">
        <f t="shared" ref="X39:Z39" si="19">X25/1000</f>
        <v>4.3742999999999999</v>
      </c>
      <c r="Y39" s="27">
        <f t="shared" si="19"/>
        <v>5.4157999999999999</v>
      </c>
      <c r="Z39" s="27">
        <f t="shared" si="19"/>
        <v>0</v>
      </c>
      <c r="AA39" s="15"/>
      <c r="AB39" s="15"/>
      <c r="AC39" s="15"/>
      <c r="AD39" s="15"/>
      <c r="AE39" s="15"/>
      <c r="AF39" s="15"/>
      <c r="AG39" s="15"/>
      <c r="AH39" s="15"/>
      <c r="AI39" s="15"/>
      <c r="AJ39" s="15"/>
      <c r="AK39" s="15"/>
      <c r="AL39" s="15"/>
    </row>
    <row r="40" spans="2:38" x14ac:dyDescent="0.25">
      <c r="B40" s="1" t="s">
        <v>118</v>
      </c>
      <c r="C40" s="27">
        <f t="shared" si="1"/>
        <v>0</v>
      </c>
      <c r="D40" s="27">
        <f t="shared" si="1"/>
        <v>0</v>
      </c>
      <c r="E40" s="27">
        <f t="shared" si="1"/>
        <v>0</v>
      </c>
      <c r="F40" s="27">
        <f t="shared" ref="F40:H40" si="20">F26/1000</f>
        <v>0</v>
      </c>
      <c r="G40" s="27">
        <f t="shared" si="20"/>
        <v>0</v>
      </c>
      <c r="H40" s="27">
        <f t="shared" si="20"/>
        <v>0</v>
      </c>
      <c r="I40" s="27">
        <f t="shared" ref="I40:N40" si="21">I26/1000</f>
        <v>0</v>
      </c>
      <c r="J40" s="27">
        <f t="shared" si="21"/>
        <v>0</v>
      </c>
      <c r="K40" s="27">
        <f t="shared" si="21"/>
        <v>0</v>
      </c>
      <c r="L40" s="27">
        <f t="shared" si="21"/>
        <v>0</v>
      </c>
      <c r="M40" s="27">
        <f t="shared" si="21"/>
        <v>0</v>
      </c>
      <c r="N40" s="27">
        <f t="shared" si="21"/>
        <v>0</v>
      </c>
      <c r="O40" s="27">
        <f t="shared" ref="O40:Q40" si="22">O26/1000</f>
        <v>0</v>
      </c>
      <c r="P40" s="27">
        <f t="shared" si="22"/>
        <v>0</v>
      </c>
      <c r="Q40" s="27">
        <f t="shared" si="22"/>
        <v>0</v>
      </c>
      <c r="R40" s="27">
        <f t="shared" ref="R40:T40" si="23">R26/1000</f>
        <v>0</v>
      </c>
      <c r="S40" s="27">
        <f t="shared" si="23"/>
        <v>0</v>
      </c>
      <c r="T40" s="27">
        <f t="shared" si="23"/>
        <v>0</v>
      </c>
      <c r="U40" s="27">
        <f t="shared" ref="U40:W40" si="24">U26/1000</f>
        <v>0</v>
      </c>
      <c r="V40" s="27">
        <f t="shared" si="24"/>
        <v>0</v>
      </c>
      <c r="W40" s="27">
        <f t="shared" si="24"/>
        <v>0</v>
      </c>
      <c r="X40" s="27">
        <f t="shared" ref="X40:Z40" si="25">X26/1000</f>
        <v>0</v>
      </c>
      <c r="Y40" s="27">
        <f t="shared" si="25"/>
        <v>0</v>
      </c>
      <c r="Z40" s="27">
        <f t="shared" si="25"/>
        <v>0</v>
      </c>
      <c r="AA40" s="15"/>
      <c r="AB40" s="15"/>
      <c r="AC40" s="15"/>
      <c r="AD40" s="15"/>
      <c r="AE40" s="15"/>
      <c r="AF40" s="15"/>
      <c r="AG40" s="15"/>
      <c r="AH40" s="15"/>
      <c r="AI40" s="15"/>
      <c r="AJ40" s="15"/>
      <c r="AK40" s="15"/>
      <c r="AL40" s="15"/>
    </row>
    <row r="41" spans="2:38" x14ac:dyDescent="0.25">
      <c r="B41" s="1" t="s">
        <v>55</v>
      </c>
      <c r="C41" s="27">
        <f t="shared" si="1"/>
        <v>0</v>
      </c>
      <c r="D41" s="27">
        <f t="shared" si="1"/>
        <v>0</v>
      </c>
      <c r="E41" s="27">
        <f t="shared" si="1"/>
        <v>0</v>
      </c>
      <c r="F41" s="27">
        <f t="shared" ref="F41:H41" si="26">F27/1000</f>
        <v>0</v>
      </c>
      <c r="G41" s="27">
        <f t="shared" si="26"/>
        <v>0</v>
      </c>
      <c r="H41" s="27">
        <f t="shared" si="26"/>
        <v>0</v>
      </c>
      <c r="I41" s="27">
        <f t="shared" ref="I41:N41" si="27">I27/1000</f>
        <v>0</v>
      </c>
      <c r="J41" s="27">
        <f t="shared" si="27"/>
        <v>0</v>
      </c>
      <c r="K41" s="27">
        <f t="shared" si="27"/>
        <v>0</v>
      </c>
      <c r="L41" s="27">
        <f t="shared" si="27"/>
        <v>0</v>
      </c>
      <c r="M41" s="27">
        <f t="shared" si="27"/>
        <v>0</v>
      </c>
      <c r="N41" s="27">
        <f t="shared" si="27"/>
        <v>0</v>
      </c>
      <c r="O41" s="27">
        <f t="shared" ref="O41:Q41" si="28">O27/1000</f>
        <v>0</v>
      </c>
      <c r="P41" s="27">
        <f t="shared" si="28"/>
        <v>0</v>
      </c>
      <c r="Q41" s="27">
        <f t="shared" si="28"/>
        <v>0</v>
      </c>
      <c r="R41" s="27">
        <f t="shared" ref="R41:T41" si="29">R27/1000</f>
        <v>0</v>
      </c>
      <c r="S41" s="27">
        <f t="shared" si="29"/>
        <v>0</v>
      </c>
      <c r="T41" s="27">
        <f t="shared" si="29"/>
        <v>0</v>
      </c>
      <c r="U41" s="27">
        <f t="shared" ref="U41:W41" si="30">U27/1000</f>
        <v>0</v>
      </c>
      <c r="V41" s="27">
        <f t="shared" si="30"/>
        <v>0</v>
      </c>
      <c r="W41" s="27">
        <f t="shared" si="30"/>
        <v>0</v>
      </c>
      <c r="X41" s="27">
        <f t="shared" ref="X41:Z41" si="31">X27/1000</f>
        <v>0</v>
      </c>
      <c r="Y41" s="27">
        <f t="shared" si="31"/>
        <v>0</v>
      </c>
      <c r="Z41" s="27">
        <f t="shared" si="31"/>
        <v>0</v>
      </c>
      <c r="AA41" s="15"/>
      <c r="AB41" s="15"/>
      <c r="AC41" s="15"/>
      <c r="AD41" s="15"/>
      <c r="AE41" s="15"/>
      <c r="AF41" s="15"/>
      <c r="AG41" s="15"/>
      <c r="AH41" s="15"/>
      <c r="AI41" s="15"/>
      <c r="AJ41" s="15"/>
      <c r="AK41" s="15"/>
      <c r="AL41" s="15"/>
    </row>
    <row r="42" spans="2:38" x14ac:dyDescent="0.25">
      <c r="B42" s="1" t="s">
        <v>119</v>
      </c>
      <c r="C42" s="27">
        <f t="shared" si="1"/>
        <v>0</v>
      </c>
      <c r="D42" s="27">
        <f t="shared" si="1"/>
        <v>0</v>
      </c>
      <c r="E42" s="27">
        <f t="shared" si="1"/>
        <v>0</v>
      </c>
      <c r="F42" s="27">
        <f t="shared" ref="F42:H42" si="32">F28/1000</f>
        <v>0</v>
      </c>
      <c r="G42" s="27">
        <f t="shared" si="32"/>
        <v>0</v>
      </c>
      <c r="H42" s="27">
        <f t="shared" si="32"/>
        <v>0</v>
      </c>
      <c r="I42" s="27">
        <f t="shared" ref="I42:N42" si="33">I28/1000</f>
        <v>0</v>
      </c>
      <c r="J42" s="27">
        <f t="shared" si="33"/>
        <v>0</v>
      </c>
      <c r="K42" s="27">
        <f t="shared" si="33"/>
        <v>0</v>
      </c>
      <c r="L42" s="27">
        <f t="shared" si="33"/>
        <v>0</v>
      </c>
      <c r="M42" s="27">
        <f t="shared" si="33"/>
        <v>0</v>
      </c>
      <c r="N42" s="27">
        <f t="shared" si="33"/>
        <v>0</v>
      </c>
      <c r="O42" s="27">
        <f t="shared" ref="O42:Q42" si="34">O28/1000</f>
        <v>0</v>
      </c>
      <c r="P42" s="27">
        <f t="shared" si="34"/>
        <v>0</v>
      </c>
      <c r="Q42" s="27">
        <f t="shared" si="34"/>
        <v>0</v>
      </c>
      <c r="R42" s="27">
        <f t="shared" ref="R42:T42" si="35">R28/1000</f>
        <v>0</v>
      </c>
      <c r="S42" s="27">
        <f t="shared" si="35"/>
        <v>0</v>
      </c>
      <c r="T42" s="27">
        <f t="shared" si="35"/>
        <v>0</v>
      </c>
      <c r="U42" s="27">
        <f t="shared" ref="U42:W42" si="36">U28/1000</f>
        <v>0</v>
      </c>
      <c r="V42" s="27">
        <f t="shared" si="36"/>
        <v>0</v>
      </c>
      <c r="W42" s="27">
        <f t="shared" si="36"/>
        <v>0</v>
      </c>
      <c r="X42" s="27">
        <f t="shared" ref="X42:Z42" si="37">X28/1000</f>
        <v>0</v>
      </c>
      <c r="Y42" s="27">
        <f t="shared" si="37"/>
        <v>0</v>
      </c>
      <c r="Z42" s="27">
        <f t="shared" si="37"/>
        <v>0</v>
      </c>
      <c r="AA42" s="15"/>
      <c r="AB42" s="15"/>
      <c r="AC42" s="15"/>
      <c r="AD42" s="15"/>
      <c r="AE42" s="15"/>
      <c r="AF42" s="15"/>
      <c r="AG42" s="15"/>
      <c r="AH42" s="15"/>
      <c r="AI42" s="15"/>
      <c r="AJ42" s="15"/>
      <c r="AK42" s="15"/>
      <c r="AL42" s="15"/>
    </row>
    <row r="43" spans="2:38" x14ac:dyDescent="0.25">
      <c r="B43" s="1" t="s">
        <v>56</v>
      </c>
      <c r="C43" s="27">
        <f t="shared" si="1"/>
        <v>0</v>
      </c>
      <c r="D43" s="27">
        <f t="shared" si="1"/>
        <v>85.038606701502246</v>
      </c>
      <c r="E43" s="27">
        <f t="shared" si="1"/>
        <v>6.7119999999999997</v>
      </c>
      <c r="F43" s="27">
        <f t="shared" ref="F43:H43" si="38">F29/1000</f>
        <v>0</v>
      </c>
      <c r="G43" s="27">
        <f t="shared" si="38"/>
        <v>76.509528538001959</v>
      </c>
      <c r="H43" s="27">
        <f t="shared" si="38"/>
        <v>4.1520000000000001</v>
      </c>
      <c r="I43" s="27">
        <f t="shared" ref="I43:N43" si="39">I29/1000</f>
        <v>0</v>
      </c>
      <c r="J43" s="27">
        <f t="shared" si="39"/>
        <v>82.753248521882369</v>
      </c>
      <c r="K43" s="27">
        <f t="shared" si="39"/>
        <v>0.66400000000000003</v>
      </c>
      <c r="L43" s="27">
        <f t="shared" si="39"/>
        <v>0</v>
      </c>
      <c r="M43" s="27">
        <f t="shared" si="39"/>
        <v>114.38388892087407</v>
      </c>
      <c r="N43" s="27">
        <f t="shared" si="39"/>
        <v>0.08</v>
      </c>
      <c r="O43" s="27">
        <f t="shared" ref="O43:Q43" si="40">O29/1000</f>
        <v>0</v>
      </c>
      <c r="P43" s="27">
        <f t="shared" si="40"/>
        <v>148.80415251235166</v>
      </c>
      <c r="Q43" s="27">
        <f t="shared" si="40"/>
        <v>0</v>
      </c>
      <c r="R43" s="27">
        <f t="shared" ref="R43:T43" si="41">R29/1000</f>
        <v>0</v>
      </c>
      <c r="S43" s="27">
        <f t="shared" si="41"/>
        <v>110.14167397579261</v>
      </c>
      <c r="T43" s="27">
        <f t="shared" si="41"/>
        <v>0.46400000000000002</v>
      </c>
      <c r="U43" s="27">
        <f t="shared" ref="U43:W43" si="42">U29/1000</f>
        <v>0</v>
      </c>
      <c r="V43" s="27">
        <f t="shared" si="42"/>
        <v>135.14326245186041</v>
      </c>
      <c r="W43" s="27">
        <f t="shared" si="42"/>
        <v>5.87</v>
      </c>
      <c r="X43" s="27">
        <f t="shared" ref="X43:Z43" si="43">X29/1000</f>
        <v>0</v>
      </c>
      <c r="Y43" s="27">
        <f t="shared" si="43"/>
        <v>124.93944999999999</v>
      </c>
      <c r="Z43" s="27">
        <f t="shared" si="43"/>
        <v>4.9260000000000002</v>
      </c>
      <c r="AA43" s="15"/>
      <c r="AB43" s="15"/>
      <c r="AC43" s="15"/>
      <c r="AD43" s="15"/>
      <c r="AE43" s="15"/>
      <c r="AF43" s="15"/>
      <c r="AG43" s="15"/>
      <c r="AH43" s="15"/>
      <c r="AI43" s="15"/>
      <c r="AJ43" s="15"/>
      <c r="AK43" s="15"/>
      <c r="AL43" s="15"/>
    </row>
    <row r="44" spans="2:38" x14ac:dyDescent="0.25">
      <c r="B44" s="1" t="s">
        <v>57</v>
      </c>
      <c r="C44" s="27">
        <f t="shared" si="1"/>
        <v>0</v>
      </c>
      <c r="D44" s="27">
        <f t="shared" si="1"/>
        <v>0</v>
      </c>
      <c r="E44" s="27">
        <f t="shared" si="1"/>
        <v>0</v>
      </c>
      <c r="F44" s="27">
        <f t="shared" ref="F44:H44" si="44">F30/1000</f>
        <v>0</v>
      </c>
      <c r="G44" s="27">
        <f t="shared" si="44"/>
        <v>0</v>
      </c>
      <c r="H44" s="27">
        <f t="shared" si="44"/>
        <v>0</v>
      </c>
      <c r="I44" s="27">
        <f t="shared" ref="I44:N44" si="45">I30/1000</f>
        <v>0</v>
      </c>
      <c r="J44" s="27">
        <f t="shared" si="45"/>
        <v>0</v>
      </c>
      <c r="K44" s="27">
        <f t="shared" si="45"/>
        <v>0</v>
      </c>
      <c r="L44" s="27">
        <f t="shared" si="45"/>
        <v>0</v>
      </c>
      <c r="M44" s="27">
        <f t="shared" si="45"/>
        <v>0</v>
      </c>
      <c r="N44" s="27">
        <f t="shared" si="45"/>
        <v>0</v>
      </c>
      <c r="O44" s="27">
        <f t="shared" ref="O44:Q44" si="46">O30/1000</f>
        <v>0</v>
      </c>
      <c r="P44" s="27">
        <f t="shared" si="46"/>
        <v>0</v>
      </c>
      <c r="Q44" s="27">
        <f t="shared" si="46"/>
        <v>0</v>
      </c>
      <c r="R44" s="27">
        <f t="shared" ref="R44:T44" si="47">R30/1000</f>
        <v>0</v>
      </c>
      <c r="S44" s="27">
        <f t="shared" si="47"/>
        <v>0</v>
      </c>
      <c r="T44" s="27">
        <f t="shared" si="47"/>
        <v>0</v>
      </c>
      <c r="U44" s="27">
        <f t="shared" ref="U44:W44" si="48">U30/1000</f>
        <v>0</v>
      </c>
      <c r="V44" s="27">
        <f t="shared" si="48"/>
        <v>0</v>
      </c>
      <c r="W44" s="27">
        <f t="shared" si="48"/>
        <v>0</v>
      </c>
      <c r="X44" s="27">
        <f t="shared" ref="X44:Z44" si="49">X30/1000</f>
        <v>0</v>
      </c>
      <c r="Y44" s="27">
        <f t="shared" si="49"/>
        <v>0</v>
      </c>
      <c r="Z44" s="27">
        <f t="shared" si="49"/>
        <v>0</v>
      </c>
      <c r="AA44" s="15"/>
      <c r="AB44" s="15"/>
      <c r="AC44" s="15"/>
      <c r="AD44" s="15"/>
      <c r="AE44" s="15"/>
      <c r="AF44" s="15"/>
      <c r="AG44" s="15"/>
      <c r="AH44" s="15"/>
      <c r="AI44" s="15"/>
      <c r="AJ44" s="15"/>
      <c r="AK44" s="15"/>
      <c r="AL44" s="15"/>
    </row>
    <row r="45" spans="2:38" x14ac:dyDescent="0.25">
      <c r="B45" s="1" t="s">
        <v>121</v>
      </c>
      <c r="C45" s="27">
        <f t="shared" si="1"/>
        <v>225.922</v>
      </c>
      <c r="D45" s="27">
        <f t="shared" si="1"/>
        <v>190.672</v>
      </c>
      <c r="E45" s="27">
        <f t="shared" si="1"/>
        <v>111.76</v>
      </c>
      <c r="F45" s="27">
        <f t="shared" ref="F45:H45" si="50">F31/1000</f>
        <v>235.45599999999999</v>
      </c>
      <c r="G45" s="27">
        <f t="shared" si="50"/>
        <v>198.86079999999998</v>
      </c>
      <c r="H45" s="27">
        <f t="shared" si="50"/>
        <v>120.956</v>
      </c>
      <c r="I45" s="27">
        <f t="shared" ref="I45:N45" si="51">I31/1000</f>
        <v>228.49799999999999</v>
      </c>
      <c r="J45" s="27">
        <f t="shared" si="51"/>
        <v>192.779</v>
      </c>
      <c r="K45" s="27">
        <f t="shared" si="51"/>
        <v>100.66</v>
      </c>
      <c r="L45" s="27">
        <f t="shared" si="51"/>
        <v>82.286000000000001</v>
      </c>
      <c r="M45" s="27">
        <f t="shared" si="51"/>
        <v>53.050599999999996</v>
      </c>
      <c r="N45" s="27">
        <f t="shared" si="51"/>
        <v>0</v>
      </c>
      <c r="O45" s="27">
        <f t="shared" ref="O45:Q45" si="52">O31/1000</f>
        <v>84.286000000000001</v>
      </c>
      <c r="P45" s="27">
        <f t="shared" si="52"/>
        <v>53.050599999999996</v>
      </c>
      <c r="Q45" s="27">
        <f t="shared" si="52"/>
        <v>0</v>
      </c>
      <c r="R45" s="27">
        <f t="shared" ref="R45:T45" si="53">R31/1000</f>
        <v>81.430000000000007</v>
      </c>
      <c r="S45" s="27">
        <f t="shared" si="53"/>
        <v>51.253</v>
      </c>
      <c r="T45" s="27">
        <f t="shared" si="53"/>
        <v>0</v>
      </c>
      <c r="U45" s="27">
        <f t="shared" ref="U45:W45" si="54">U31/1000</f>
        <v>84.540999999999997</v>
      </c>
      <c r="V45" s="27">
        <f t="shared" si="54"/>
        <v>53.211100000000002</v>
      </c>
      <c r="W45" s="27">
        <f t="shared" si="54"/>
        <v>0</v>
      </c>
      <c r="X45" s="27">
        <f t="shared" ref="X45:Z45" si="55">X31/1000</f>
        <v>101.15</v>
      </c>
      <c r="Y45" s="27">
        <f t="shared" si="55"/>
        <v>63.664999999999999</v>
      </c>
      <c r="Z45" s="27">
        <f t="shared" si="55"/>
        <v>0</v>
      </c>
      <c r="AA45" s="15"/>
      <c r="AB45" s="15"/>
      <c r="AC45" s="15"/>
      <c r="AD45" s="15"/>
      <c r="AE45" s="15"/>
      <c r="AF45" s="15"/>
      <c r="AG45" s="15"/>
      <c r="AH45" s="15"/>
      <c r="AI45" s="15"/>
      <c r="AJ45" s="15"/>
      <c r="AK45" s="15"/>
      <c r="AL45" s="15"/>
    </row>
    <row r="46" spans="2:38" x14ac:dyDescent="0.25">
      <c r="B46" s="1" t="s">
        <v>122</v>
      </c>
      <c r="C46" s="27">
        <f t="shared" si="1"/>
        <v>83.197559999999996</v>
      </c>
      <c r="D46" s="27">
        <f t="shared" si="1"/>
        <v>250.39447250000001</v>
      </c>
      <c r="E46" s="27">
        <f t="shared" si="1"/>
        <v>102.00756</v>
      </c>
      <c r="F46" s="27">
        <f t="shared" ref="F46:H46" si="56">F32/1000</f>
        <v>125.42358</v>
      </c>
      <c r="G46" s="27">
        <f t="shared" si="56"/>
        <v>305.35553000000004</v>
      </c>
      <c r="H46" s="27">
        <f t="shared" si="56"/>
        <v>122.27358</v>
      </c>
      <c r="I46" s="27">
        <f t="shared" ref="I46:N46" si="57">I32/1000</f>
        <v>137.73099999999999</v>
      </c>
      <c r="J46" s="27">
        <f t="shared" si="57"/>
        <v>336.12</v>
      </c>
      <c r="K46" s="27">
        <f t="shared" si="57"/>
        <v>143.881</v>
      </c>
      <c r="L46" s="27">
        <f t="shared" si="57"/>
        <v>121.842</v>
      </c>
      <c r="M46" s="27">
        <f t="shared" si="57"/>
        <v>353.32728000000003</v>
      </c>
      <c r="N46" s="27">
        <f t="shared" si="57"/>
        <v>111.977</v>
      </c>
      <c r="O46" s="27">
        <f t="shared" ref="O46:Q46" si="58">O32/1000</f>
        <v>149.09367499999999</v>
      </c>
      <c r="P46" s="27">
        <f t="shared" si="58"/>
        <v>341.976675</v>
      </c>
      <c r="Q46" s="27">
        <f t="shared" si="58"/>
        <v>126.806675</v>
      </c>
      <c r="R46" s="27">
        <f t="shared" ref="R46:T46" si="59">R32/1000</f>
        <v>143.00755999999998</v>
      </c>
      <c r="S46" s="27">
        <f t="shared" si="59"/>
        <v>308.51655999999997</v>
      </c>
      <c r="T46" s="27">
        <f t="shared" si="59"/>
        <v>112.84719</v>
      </c>
      <c r="U46" s="27">
        <f t="shared" ref="U46:W46" si="60">U32/1000</f>
        <v>126.08313000000001</v>
      </c>
      <c r="V46" s="27">
        <f t="shared" si="60"/>
        <v>280.06813</v>
      </c>
      <c r="W46" s="27">
        <f t="shared" si="60"/>
        <v>96.79413000000001</v>
      </c>
      <c r="X46" s="27">
        <f t="shared" ref="X46:Z46" si="61">X32/1000</f>
        <v>139.64016000000001</v>
      </c>
      <c r="Y46" s="27">
        <f t="shared" si="61"/>
        <v>257.44416000000001</v>
      </c>
      <c r="Z46" s="27">
        <f t="shared" si="61"/>
        <v>119.22116</v>
      </c>
      <c r="AA46" s="15"/>
      <c r="AB46" s="15"/>
      <c r="AC46" s="15"/>
      <c r="AD46" s="15"/>
      <c r="AE46" s="15"/>
      <c r="AF46" s="15"/>
      <c r="AG46" s="15"/>
      <c r="AH46" s="15"/>
      <c r="AI46" s="15"/>
      <c r="AJ46" s="15"/>
      <c r="AK46" s="15"/>
      <c r="AL46" s="15"/>
    </row>
    <row r="86" spans="3:14" x14ac:dyDescent="0.25">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mergeCells count="24">
    <mergeCell ref="AG35:AI35"/>
    <mergeCell ref="AJ35:AL35"/>
    <mergeCell ref="R35:T35"/>
    <mergeCell ref="U35:W35"/>
    <mergeCell ref="X35:Z35"/>
    <mergeCell ref="AA35:AC35"/>
    <mergeCell ref="AD35:AF35"/>
    <mergeCell ref="C35:E35"/>
    <mergeCell ref="F35:H35"/>
    <mergeCell ref="I35:K35"/>
    <mergeCell ref="L35:N35"/>
    <mergeCell ref="O35:Q35"/>
    <mergeCell ref="AJ21:AL21"/>
    <mergeCell ref="C21:E21"/>
    <mergeCell ref="F21:H21"/>
    <mergeCell ref="I21:K21"/>
    <mergeCell ref="L21:N21"/>
    <mergeCell ref="O21:Q21"/>
    <mergeCell ref="R21:T21"/>
    <mergeCell ref="U21:W21"/>
    <mergeCell ref="X21:Z21"/>
    <mergeCell ref="AA21:AC21"/>
    <mergeCell ref="AD21:AF21"/>
    <mergeCell ref="AG21:AI2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00B050"/>
  </sheetPr>
  <dimension ref="B2:N19"/>
  <sheetViews>
    <sheetView zoomScale="70" zoomScaleNormal="70" workbookViewId="0">
      <selection activeCell="I25" sqref="I25"/>
    </sheetView>
  </sheetViews>
  <sheetFormatPr defaultRowHeight="15" x14ac:dyDescent="0.25"/>
  <cols>
    <col min="2" max="2" width="63" customWidth="1"/>
    <col min="3" max="3" width="11.140625" bestFit="1" customWidth="1"/>
    <col min="4" max="4" width="13.85546875" bestFit="1" customWidth="1"/>
    <col min="5" max="5" width="10.7109375" bestFit="1" customWidth="1"/>
    <col min="6" max="6" width="11.140625" bestFit="1" customWidth="1"/>
    <col min="7" max="7" width="10.7109375" bestFit="1" customWidth="1"/>
    <col min="8" max="8" width="10.7109375" customWidth="1"/>
    <col min="9" max="9" width="11.28515625" customWidth="1"/>
    <col min="10" max="10" width="10.7109375" bestFit="1" customWidth="1"/>
    <col min="11" max="11" width="8.28515625" bestFit="1" customWidth="1"/>
    <col min="12" max="12" width="7.85546875" bestFit="1" customWidth="1"/>
    <col min="13" max="13" width="8.140625" bestFit="1" customWidth="1"/>
    <col min="14" max="14" width="7.85546875" bestFit="1" customWidth="1"/>
    <col min="16" max="16" width="13" bestFit="1" customWidth="1"/>
    <col min="17" max="17" width="40.140625" bestFit="1" customWidth="1"/>
    <col min="18" max="18" width="13.85546875" bestFit="1" customWidth="1"/>
  </cols>
  <sheetData>
    <row r="2" spans="2:14" x14ac:dyDescent="0.25">
      <c r="B2" s="6" t="s">
        <v>41</v>
      </c>
      <c r="C2" s="7">
        <v>43191</v>
      </c>
      <c r="D2" s="7">
        <v>43221</v>
      </c>
      <c r="E2" s="7">
        <v>43252</v>
      </c>
      <c r="F2" s="7">
        <v>43282</v>
      </c>
      <c r="G2" s="7">
        <v>43313</v>
      </c>
      <c r="H2" s="7">
        <v>43344</v>
      </c>
      <c r="I2" s="7">
        <v>43374</v>
      </c>
      <c r="J2" s="7">
        <v>43405</v>
      </c>
      <c r="K2" s="7">
        <v>43435</v>
      </c>
      <c r="L2" s="7">
        <v>43466</v>
      </c>
      <c r="M2" s="7">
        <v>43497</v>
      </c>
      <c r="N2" s="7">
        <v>43525</v>
      </c>
    </row>
    <row r="3" spans="2:14" x14ac:dyDescent="0.25">
      <c r="B3" s="10" t="s">
        <v>142</v>
      </c>
      <c r="C3" s="40">
        <v>6.3198954599999997</v>
      </c>
      <c r="D3" s="40">
        <v>6.9966894100000019</v>
      </c>
      <c r="E3" s="40">
        <v>7.3099515999999989</v>
      </c>
      <c r="F3" s="40">
        <v>6.4978096200000008</v>
      </c>
      <c r="G3" s="40">
        <v>6.6565043599999996</v>
      </c>
      <c r="H3" s="40">
        <v>6.1308227199999985</v>
      </c>
      <c r="I3" s="40">
        <v>6.71078347</v>
      </c>
      <c r="J3" s="40">
        <v>6.6797628500000004</v>
      </c>
      <c r="K3" s="40"/>
      <c r="L3" s="40"/>
      <c r="M3" s="40"/>
      <c r="N3" s="40"/>
    </row>
    <row r="4" spans="2:14" x14ac:dyDescent="0.25">
      <c r="B4" s="1" t="s">
        <v>143</v>
      </c>
      <c r="C4" s="40">
        <v>6.9380100000000031E-3</v>
      </c>
      <c r="D4" s="40">
        <v>6.9932999999999966E-3</v>
      </c>
      <c r="E4" s="40">
        <v>4.7684999999999993E-3</v>
      </c>
      <c r="F4" s="40">
        <v>5.8610499999999961E-3</v>
      </c>
      <c r="G4" s="40">
        <v>7.7744799999999959E-3</v>
      </c>
      <c r="H4" s="40">
        <v>1.114969E-2</v>
      </c>
      <c r="I4" s="40">
        <v>1.2554160000000003E-2</v>
      </c>
      <c r="J4" s="40">
        <v>1.1743248387096774E-2</v>
      </c>
      <c r="K4" s="40"/>
      <c r="L4" s="40"/>
      <c r="M4" s="40"/>
      <c r="N4" s="40"/>
    </row>
    <row r="5" spans="2:14" x14ac:dyDescent="0.25">
      <c r="B5" s="1" t="s">
        <v>144</v>
      </c>
      <c r="C5" s="40">
        <v>0.125</v>
      </c>
      <c r="D5" s="40">
        <v>0</v>
      </c>
      <c r="E5" s="40">
        <v>0</v>
      </c>
      <c r="F5" s="40">
        <v>0</v>
      </c>
      <c r="G5" s="40">
        <v>0</v>
      </c>
      <c r="H5" s="40">
        <v>0</v>
      </c>
      <c r="I5" s="40">
        <v>0.27174999999999999</v>
      </c>
      <c r="J5" s="40">
        <v>0</v>
      </c>
      <c r="K5" s="40"/>
      <c r="L5" s="40"/>
      <c r="M5" s="40"/>
      <c r="N5" s="40"/>
    </row>
    <row r="6" spans="2:14" x14ac:dyDescent="0.25">
      <c r="B6" s="1" t="s">
        <v>145</v>
      </c>
      <c r="C6" s="40">
        <v>6.3610730390203388E-2</v>
      </c>
      <c r="D6" s="40">
        <v>0.11694529202500002</v>
      </c>
      <c r="E6" s="40">
        <v>9.2252900000000027E-2</v>
      </c>
      <c r="F6" s="40">
        <v>0.10103508999999995</v>
      </c>
      <c r="G6" s="40">
        <v>8.8136207666672364E-2</v>
      </c>
      <c r="H6" s="40">
        <v>4.8607619097306128E-3</v>
      </c>
      <c r="I6" s="40">
        <v>1.2745279999999999E-2</v>
      </c>
      <c r="J6" s="40">
        <v>0</v>
      </c>
      <c r="K6" s="40"/>
      <c r="L6" s="40"/>
      <c r="M6" s="40"/>
      <c r="N6" s="40"/>
    </row>
    <row r="7" spans="2:14" x14ac:dyDescent="0.25">
      <c r="B7" s="1" t="s">
        <v>60</v>
      </c>
      <c r="C7" s="40">
        <v>0</v>
      </c>
      <c r="D7" s="40">
        <v>0</v>
      </c>
      <c r="E7" s="40">
        <v>0</v>
      </c>
      <c r="F7" s="40">
        <v>0</v>
      </c>
      <c r="G7" s="40">
        <v>0</v>
      </c>
      <c r="H7" s="40">
        <v>0</v>
      </c>
      <c r="I7" s="40">
        <v>0</v>
      </c>
      <c r="J7" s="40">
        <v>0</v>
      </c>
      <c r="K7" s="40"/>
      <c r="L7" s="40"/>
      <c r="M7" s="40"/>
      <c r="N7" s="40"/>
    </row>
    <row r="10" spans="2:14" x14ac:dyDescent="0.25">
      <c r="B10" s="1"/>
      <c r="C10" s="7">
        <v>43191</v>
      </c>
      <c r="D10" s="7">
        <v>43221</v>
      </c>
      <c r="E10" s="7">
        <v>43252</v>
      </c>
      <c r="F10" s="7">
        <v>43282</v>
      </c>
      <c r="G10" s="7">
        <v>43313</v>
      </c>
      <c r="H10" s="7">
        <v>43344</v>
      </c>
      <c r="I10" s="7">
        <v>43374</v>
      </c>
      <c r="J10" s="7">
        <v>43405</v>
      </c>
      <c r="K10" s="7">
        <v>43435</v>
      </c>
      <c r="L10" s="7">
        <v>43466</v>
      </c>
      <c r="M10" s="7">
        <v>43497</v>
      </c>
      <c r="N10" s="7">
        <v>43525</v>
      </c>
    </row>
    <row r="11" spans="2:14" x14ac:dyDescent="0.25">
      <c r="B11" s="1" t="s">
        <v>61</v>
      </c>
      <c r="C11" s="65">
        <v>2115437.9499999997</v>
      </c>
      <c r="D11" s="65">
        <v>2364237.4299999997</v>
      </c>
      <c r="E11" s="65">
        <v>2412139.4499999997</v>
      </c>
      <c r="F11" s="65">
        <v>2087880.8099999994</v>
      </c>
      <c r="G11" s="20">
        <v>2105063.69</v>
      </c>
      <c r="H11" s="20">
        <v>1855789.89</v>
      </c>
      <c r="I11" s="20">
        <v>1976159.58</v>
      </c>
      <c r="J11" s="20">
        <v>1885021.68</v>
      </c>
      <c r="K11" s="20"/>
      <c r="L11" s="20"/>
      <c r="M11" s="20"/>
      <c r="N11" s="20"/>
    </row>
    <row r="12" spans="2:14" x14ac:dyDescent="0.25">
      <c r="B12" s="19" t="s">
        <v>130</v>
      </c>
      <c r="C12" s="64">
        <v>2489</v>
      </c>
      <c r="D12" s="64">
        <v>2280</v>
      </c>
      <c r="E12" s="64">
        <v>1517</v>
      </c>
      <c r="F12" s="64">
        <v>1809</v>
      </c>
      <c r="G12" s="20">
        <v>2376</v>
      </c>
      <c r="H12" s="20">
        <v>3250.66</v>
      </c>
      <c r="I12" s="20">
        <v>3391.84</v>
      </c>
      <c r="J12" s="20">
        <v>3135.34</v>
      </c>
      <c r="K12" s="20"/>
      <c r="L12" s="20"/>
      <c r="M12" s="20"/>
      <c r="N12" s="20"/>
    </row>
    <row r="13" spans="2:14" x14ac:dyDescent="0.25">
      <c r="B13" s="19" t="s">
        <v>59</v>
      </c>
      <c r="C13" s="20">
        <v>0</v>
      </c>
      <c r="D13" s="20">
        <v>0</v>
      </c>
      <c r="E13" s="20">
        <v>0</v>
      </c>
      <c r="F13" s="20">
        <v>0</v>
      </c>
      <c r="G13" s="20">
        <v>0</v>
      </c>
      <c r="H13" s="20">
        <v>0</v>
      </c>
      <c r="I13" s="20">
        <v>0</v>
      </c>
      <c r="J13" s="20">
        <v>0</v>
      </c>
      <c r="K13" s="20"/>
      <c r="L13" s="20"/>
      <c r="M13" s="20"/>
      <c r="N13" s="20"/>
    </row>
    <row r="14" spans="2:14" x14ac:dyDescent="0.25">
      <c r="B14" s="19" t="s">
        <v>131</v>
      </c>
      <c r="C14" s="20">
        <v>0</v>
      </c>
      <c r="D14" s="20">
        <v>0</v>
      </c>
      <c r="E14" s="20">
        <v>0</v>
      </c>
      <c r="F14" s="20">
        <v>0</v>
      </c>
      <c r="G14" s="20">
        <v>0</v>
      </c>
      <c r="H14" s="20">
        <v>0</v>
      </c>
      <c r="I14" s="20">
        <v>0</v>
      </c>
      <c r="J14" s="20">
        <v>0</v>
      </c>
      <c r="K14" s="20"/>
      <c r="L14" s="20"/>
      <c r="M14" s="20"/>
      <c r="N14" s="20"/>
    </row>
    <row r="15" spans="2:14" x14ac:dyDescent="0.25">
      <c r="C15" s="28">
        <f>SUM(C11:C14)</f>
        <v>2117926.9499999997</v>
      </c>
      <c r="D15" s="28">
        <f t="shared" ref="D15:N15" si="0">SUM(D11:D14)</f>
        <v>2366517.4299999997</v>
      </c>
      <c r="E15" s="28">
        <f t="shared" si="0"/>
        <v>2413656.4499999997</v>
      </c>
      <c r="F15" s="28">
        <f t="shared" si="0"/>
        <v>2089689.8099999994</v>
      </c>
      <c r="G15" s="28">
        <f t="shared" si="0"/>
        <v>2107439.69</v>
      </c>
      <c r="H15" s="28">
        <f t="shared" si="0"/>
        <v>1859040.5499999998</v>
      </c>
      <c r="I15" s="28">
        <f t="shared" si="0"/>
        <v>1979551.4200000002</v>
      </c>
      <c r="J15" s="28">
        <f t="shared" si="0"/>
        <v>1888157.02</v>
      </c>
      <c r="K15" s="28">
        <f t="shared" si="0"/>
        <v>0</v>
      </c>
      <c r="L15" s="28">
        <f t="shared" si="0"/>
        <v>0</v>
      </c>
      <c r="M15" s="28">
        <f t="shared" si="0"/>
        <v>0</v>
      </c>
      <c r="N15" s="28">
        <f t="shared" si="0"/>
        <v>0</v>
      </c>
    </row>
    <row r="18" spans="2:2" x14ac:dyDescent="0.25">
      <c r="B18" t="s">
        <v>173</v>
      </c>
    </row>
    <row r="19" spans="2:2" x14ac:dyDescent="0.25">
      <c r="B19" s="50">
        <f>HLOOKUP(Main!E1,Reactive!C10:N15,6,FALSE)</f>
        <v>1888157.02</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rgb="FF00B050"/>
  </sheetPr>
  <dimension ref="B2:N9"/>
  <sheetViews>
    <sheetView zoomScale="70" zoomScaleNormal="70" workbookViewId="0">
      <selection activeCell="J4" sqref="J4"/>
    </sheetView>
  </sheetViews>
  <sheetFormatPr defaultRowHeight="15" x14ac:dyDescent="0.25"/>
  <cols>
    <col min="2" max="2" width="57.28515625" customWidth="1"/>
  </cols>
  <sheetData>
    <row r="2" spans="2:14" x14ac:dyDescent="0.25">
      <c r="B2" s="6" t="s">
        <v>41</v>
      </c>
      <c r="C2" s="7">
        <v>43191</v>
      </c>
      <c r="D2" s="7">
        <v>43221</v>
      </c>
      <c r="E2" s="7">
        <v>43252</v>
      </c>
      <c r="F2" s="7">
        <v>43282</v>
      </c>
      <c r="G2" s="7">
        <v>43313</v>
      </c>
      <c r="H2" s="7">
        <v>43344</v>
      </c>
      <c r="I2" s="7">
        <v>43374</v>
      </c>
      <c r="J2" s="7">
        <v>43405</v>
      </c>
      <c r="K2" s="7">
        <v>43435</v>
      </c>
      <c r="L2" s="7">
        <v>43466</v>
      </c>
      <c r="M2" s="7">
        <v>43497</v>
      </c>
      <c r="N2" s="7">
        <v>43525</v>
      </c>
    </row>
    <row r="3" spans="2:14" x14ac:dyDescent="0.25">
      <c r="B3" s="18" t="s">
        <v>94</v>
      </c>
      <c r="C3" s="40">
        <v>3.1310032699999994</v>
      </c>
      <c r="D3" s="40">
        <v>3.31364306</v>
      </c>
      <c r="E3" s="40">
        <v>3.0811221499999997</v>
      </c>
      <c r="F3" s="40">
        <v>2.7890434400000004</v>
      </c>
      <c r="G3" s="40">
        <v>3.1526730899999995</v>
      </c>
      <c r="H3" s="40">
        <v>2.9717225100000264</v>
      </c>
      <c r="I3" s="40">
        <v>3.2653322099999991</v>
      </c>
      <c r="J3" s="40">
        <v>3.1727405399999999</v>
      </c>
      <c r="K3" s="40"/>
      <c r="L3" s="40"/>
      <c r="M3" s="40"/>
      <c r="N3" s="40"/>
    </row>
    <row r="4" spans="2:14" x14ac:dyDescent="0.25">
      <c r="B4" s="18" t="s">
        <v>95</v>
      </c>
      <c r="C4" s="40">
        <v>4.464690000000001E-2</v>
      </c>
      <c r="D4" s="40">
        <v>3.2394960000000007E-2</v>
      </c>
      <c r="E4" s="40">
        <v>4.9838400000000019E-2</v>
      </c>
      <c r="F4" s="40">
        <v>4.8384780000000016E-2</v>
      </c>
      <c r="G4" s="40">
        <v>5.149968000000002E-2</v>
      </c>
      <c r="H4" s="40">
        <v>4.9838400000000019E-2</v>
      </c>
      <c r="I4" s="40">
        <v>5.149968000000002E-2</v>
      </c>
      <c r="J4" s="40">
        <v>4.6031300000000018E-2</v>
      </c>
      <c r="K4" s="40"/>
      <c r="L4" s="40"/>
      <c r="M4" s="40"/>
      <c r="N4" s="40"/>
    </row>
    <row r="5" spans="2:14" x14ac:dyDescent="0.25">
      <c r="B5" s="17" t="s">
        <v>93</v>
      </c>
      <c r="C5" s="40">
        <v>0</v>
      </c>
      <c r="D5" s="40">
        <v>0</v>
      </c>
      <c r="E5" s="40">
        <v>0</v>
      </c>
      <c r="F5" s="40">
        <v>0</v>
      </c>
      <c r="G5" s="40">
        <v>0</v>
      </c>
      <c r="H5" s="40">
        <v>0.33788578000000002</v>
      </c>
      <c r="I5" s="40">
        <v>0</v>
      </c>
      <c r="J5" s="40">
        <v>0</v>
      </c>
      <c r="K5" s="40"/>
      <c r="L5" s="40"/>
      <c r="M5" s="40"/>
      <c r="N5" s="40"/>
    </row>
    <row r="6" spans="2:14" x14ac:dyDescent="0.25">
      <c r="B6" s="18" t="s">
        <v>96</v>
      </c>
      <c r="C6" s="40">
        <v>0</v>
      </c>
      <c r="D6" s="40">
        <v>0</v>
      </c>
      <c r="E6" s="40">
        <v>0</v>
      </c>
      <c r="F6" s="40">
        <v>0</v>
      </c>
      <c r="G6" s="40">
        <v>0</v>
      </c>
      <c r="H6" s="40">
        <v>0.16780716000000001</v>
      </c>
      <c r="I6" s="40">
        <v>1.5689226299999999</v>
      </c>
      <c r="J6" s="40">
        <v>0</v>
      </c>
      <c r="K6" s="40"/>
      <c r="L6" s="40"/>
      <c r="M6" s="40"/>
      <c r="N6" s="40"/>
    </row>
    <row r="7" spans="2:14" x14ac:dyDescent="0.25">
      <c r="B7" s="17" t="s">
        <v>62</v>
      </c>
      <c r="C7" s="40">
        <v>0</v>
      </c>
      <c r="D7" s="40">
        <v>0.22357520396526012</v>
      </c>
      <c r="E7" s="40">
        <v>0</v>
      </c>
      <c r="F7" s="40">
        <v>0</v>
      </c>
      <c r="G7" s="40">
        <v>4.5933998760107821E-2</v>
      </c>
      <c r="H7" s="40">
        <v>0.186</v>
      </c>
      <c r="I7" s="40">
        <v>0</v>
      </c>
      <c r="J7" s="40">
        <v>0</v>
      </c>
      <c r="K7" s="40"/>
      <c r="L7" s="40"/>
      <c r="M7" s="40"/>
      <c r="N7" s="40"/>
    </row>
    <row r="8" spans="2:14" x14ac:dyDescent="0.25">
      <c r="B8" s="17" t="s">
        <v>63</v>
      </c>
      <c r="C8" s="40">
        <v>0.19039999999999993</v>
      </c>
      <c r="D8" s="40">
        <v>0.1008</v>
      </c>
      <c r="E8" s="40">
        <v>0.1008</v>
      </c>
      <c r="F8" s="40">
        <v>0.22399999999999989</v>
      </c>
      <c r="G8" s="40">
        <v>0.32479999999999981</v>
      </c>
      <c r="H8" s="40">
        <v>0.1232</v>
      </c>
      <c r="I8" s="40">
        <v>0.13439999999999999</v>
      </c>
      <c r="J8" s="40">
        <v>0.23519999999999988</v>
      </c>
      <c r="K8" s="40"/>
      <c r="L8" s="40"/>
      <c r="M8" s="40"/>
      <c r="N8" s="40"/>
    </row>
    <row r="9" spans="2:14" x14ac:dyDescent="0.25">
      <c r="B9" s="18" t="s">
        <v>97</v>
      </c>
      <c r="C9" s="40">
        <v>0</v>
      </c>
      <c r="D9" s="40">
        <v>0</v>
      </c>
      <c r="E9" s="40">
        <v>0</v>
      </c>
      <c r="F9" s="40">
        <v>0</v>
      </c>
      <c r="G9" s="40">
        <v>0</v>
      </c>
      <c r="H9" s="40">
        <v>0</v>
      </c>
      <c r="I9" s="40">
        <v>0</v>
      </c>
      <c r="J9" s="40">
        <v>0</v>
      </c>
      <c r="K9" s="40"/>
      <c r="L9" s="40"/>
      <c r="M9" s="40"/>
      <c r="N9" s="40"/>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rgb="FF00B050"/>
  </sheetPr>
  <dimension ref="A2:O19"/>
  <sheetViews>
    <sheetView zoomScale="70" zoomScaleNormal="70" workbookViewId="0">
      <selection activeCell="J7" sqref="J7"/>
    </sheetView>
  </sheetViews>
  <sheetFormatPr defaultRowHeight="15" x14ac:dyDescent="0.25"/>
  <cols>
    <col min="2" max="2" width="52.42578125" customWidth="1"/>
    <col min="3" max="3" width="10" bestFit="1" customWidth="1"/>
    <col min="4" max="4" width="10.140625" bestFit="1" customWidth="1"/>
    <col min="5" max="5" width="7.85546875" bestFit="1" customWidth="1"/>
    <col min="6" max="6" width="8.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8.28515625" bestFit="1" customWidth="1"/>
    <col min="16" max="16" width="12.5703125" bestFit="1" customWidth="1"/>
    <col min="17" max="17" width="53.42578125" bestFit="1" customWidth="1"/>
    <col min="18" max="18" width="8.140625" bestFit="1" customWidth="1"/>
    <col min="19" max="19" width="8.5703125" bestFit="1" customWidth="1"/>
    <col min="20" max="20" width="7.7109375" bestFit="1" customWidth="1"/>
    <col min="21" max="21" width="7.140625" bestFit="1" customWidth="1"/>
    <col min="22" max="23" width="7.85546875" bestFit="1" customWidth="1"/>
    <col min="24" max="24" width="7.7109375" bestFit="1" customWidth="1"/>
    <col min="25" max="26" width="8.140625" bestFit="1" customWidth="1"/>
    <col min="27" max="27" width="7.7109375" bestFit="1" customWidth="1"/>
    <col min="28" max="28" width="7.85546875" bestFit="1" customWidth="1"/>
    <col min="29" max="29" width="8.28515625" bestFit="1" customWidth="1"/>
  </cols>
  <sheetData>
    <row r="2" spans="1:15" x14ac:dyDescent="0.25">
      <c r="B2" s="6" t="s">
        <v>41</v>
      </c>
      <c r="C2" s="7">
        <v>43191</v>
      </c>
      <c r="D2" s="7">
        <v>43221</v>
      </c>
      <c r="E2" s="7">
        <v>43252</v>
      </c>
      <c r="F2" s="7">
        <v>43282</v>
      </c>
      <c r="G2" s="7">
        <v>43313</v>
      </c>
      <c r="H2" s="7">
        <v>43344</v>
      </c>
      <c r="I2" s="7">
        <v>43374</v>
      </c>
      <c r="J2" s="7">
        <v>43405</v>
      </c>
      <c r="K2" s="7">
        <v>43435</v>
      </c>
      <c r="L2" s="7">
        <v>43466</v>
      </c>
      <c r="M2" s="7">
        <v>43497</v>
      </c>
      <c r="N2" s="7">
        <v>43525</v>
      </c>
      <c r="O2" s="21"/>
    </row>
    <row r="3" spans="1:15" x14ac:dyDescent="0.25">
      <c r="B3" s="18" t="s">
        <v>99</v>
      </c>
      <c r="C3" s="40">
        <v>9.1999999999999998E-2</v>
      </c>
      <c r="D3" s="40">
        <v>5.1750160000000003E-2</v>
      </c>
      <c r="E3" s="40">
        <v>6.8999999999999999E-3</v>
      </c>
      <c r="F3" s="40">
        <v>6.6036659999999997E-2</v>
      </c>
      <c r="G3" s="40">
        <v>0.1015595</v>
      </c>
      <c r="H3" s="40">
        <v>0.11536666999999999</v>
      </c>
      <c r="I3" s="40">
        <v>0.42221401000000003</v>
      </c>
      <c r="J3" s="40">
        <v>3.3898159999999997E-2</v>
      </c>
      <c r="K3" s="40"/>
      <c r="L3" s="40"/>
      <c r="M3" s="40"/>
      <c r="N3" s="40"/>
      <c r="O3" s="5"/>
    </row>
    <row r="4" spans="1:15" x14ac:dyDescent="0.25">
      <c r="B4" s="18" t="s">
        <v>98</v>
      </c>
      <c r="C4" s="40">
        <v>0</v>
      </c>
      <c r="D4" s="40">
        <v>0</v>
      </c>
      <c r="E4" s="40">
        <v>0</v>
      </c>
      <c r="F4" s="40">
        <v>0</v>
      </c>
      <c r="G4" s="40">
        <v>0</v>
      </c>
      <c r="H4" s="40">
        <v>0</v>
      </c>
      <c r="I4" s="40">
        <v>0</v>
      </c>
      <c r="J4" s="40">
        <v>0</v>
      </c>
      <c r="K4" s="40"/>
      <c r="L4" s="40"/>
      <c r="M4" s="40"/>
      <c r="N4" s="40"/>
      <c r="O4" s="5"/>
    </row>
    <row r="5" spans="1:15" x14ac:dyDescent="0.25">
      <c r="B5" s="17" t="s">
        <v>101</v>
      </c>
      <c r="C5" s="40">
        <v>0</v>
      </c>
      <c r="D5" s="40">
        <v>0</v>
      </c>
      <c r="E5" s="40">
        <v>0</v>
      </c>
      <c r="F5" s="40">
        <v>0</v>
      </c>
      <c r="G5" s="40">
        <v>0</v>
      </c>
      <c r="H5" s="40">
        <v>0</v>
      </c>
      <c r="I5" s="40">
        <v>0</v>
      </c>
      <c r="J5" s="40">
        <v>0</v>
      </c>
      <c r="K5" s="40"/>
      <c r="L5" s="40"/>
      <c r="M5" s="40"/>
      <c r="N5" s="40"/>
      <c r="O5" s="5"/>
    </row>
    <row r="6" spans="1:15" x14ac:dyDescent="0.25">
      <c r="B6" s="18" t="s">
        <v>100</v>
      </c>
      <c r="C6" s="40">
        <v>0</v>
      </c>
      <c r="D6" s="40">
        <v>3.179284000000001E-2</v>
      </c>
      <c r="E6" s="40">
        <v>3.8986970000000003E-2</v>
      </c>
      <c r="F6" s="40">
        <v>0.11493933999999989</v>
      </c>
      <c r="G6" s="40">
        <v>3.9060519999999987E-2</v>
      </c>
      <c r="H6" s="40">
        <v>2.8436919999999987E-2</v>
      </c>
      <c r="I6" s="40">
        <v>2.590878000000001E-2</v>
      </c>
      <c r="J6" s="40">
        <v>0</v>
      </c>
      <c r="K6" s="40"/>
      <c r="L6" s="40"/>
      <c r="M6" s="40"/>
      <c r="N6" s="40"/>
      <c r="O6" s="5"/>
    </row>
    <row r="7" spans="1:15" x14ac:dyDescent="0.25">
      <c r="B7" s="17" t="s">
        <v>104</v>
      </c>
      <c r="C7" s="40">
        <v>0.40913443999999999</v>
      </c>
      <c r="D7" s="40">
        <v>0.4156603000000002</v>
      </c>
      <c r="E7" s="40">
        <v>0.38598527999999999</v>
      </c>
      <c r="F7" s="40">
        <v>0.43290860999999997</v>
      </c>
      <c r="G7" s="40">
        <v>0.45567308000000023</v>
      </c>
      <c r="H7" s="40">
        <v>0.41326052999999996</v>
      </c>
      <c r="I7" s="40">
        <v>0.37592209999999998</v>
      </c>
      <c r="J7" s="40">
        <v>0.40278223999999996</v>
      </c>
      <c r="K7" s="40"/>
      <c r="L7" s="40"/>
      <c r="M7" s="40"/>
      <c r="N7" s="40"/>
      <c r="O7" s="5"/>
    </row>
    <row r="8" spans="1:15" ht="30" x14ac:dyDescent="0.25">
      <c r="B8" s="18" t="s">
        <v>102</v>
      </c>
      <c r="C8" s="40">
        <v>0</v>
      </c>
      <c r="D8" s="40">
        <v>0</v>
      </c>
      <c r="E8" s="40">
        <v>0</v>
      </c>
      <c r="F8" s="40">
        <v>0</v>
      </c>
      <c r="G8" s="40">
        <v>0</v>
      </c>
      <c r="H8" s="40">
        <v>0</v>
      </c>
      <c r="I8" s="40">
        <v>0.11883893000000001</v>
      </c>
      <c r="J8" s="40">
        <v>0</v>
      </c>
      <c r="K8" s="40"/>
      <c r="L8" s="40"/>
      <c r="M8" s="40"/>
      <c r="N8" s="40"/>
      <c r="O8" s="5"/>
    </row>
    <row r="9" spans="1:15" x14ac:dyDescent="0.25">
      <c r="B9" s="18" t="s">
        <v>103</v>
      </c>
      <c r="C9" s="40">
        <v>0.28598498999999999</v>
      </c>
      <c r="D9" s="40">
        <v>0.4205025</v>
      </c>
      <c r="E9" s="40">
        <v>0.39410752000000004</v>
      </c>
      <c r="F9" s="40">
        <v>0.54507834000000011</v>
      </c>
      <c r="G9" s="40">
        <v>0.54894499999999991</v>
      </c>
      <c r="H9" s="40">
        <v>0.49811084999999999</v>
      </c>
      <c r="I9" s="40">
        <v>0.40205999999999997</v>
      </c>
      <c r="J9" s="40">
        <v>0.39904418000000003</v>
      </c>
      <c r="K9" s="40"/>
      <c r="L9" s="40"/>
      <c r="M9" s="40"/>
      <c r="N9" s="40"/>
      <c r="O9" s="5"/>
    </row>
    <row r="12" spans="1:15" ht="15.75" x14ac:dyDescent="0.25">
      <c r="B12" s="22"/>
      <c r="C12" s="23">
        <v>43191</v>
      </c>
      <c r="D12" s="23">
        <v>43221</v>
      </c>
      <c r="E12" s="23">
        <v>43252</v>
      </c>
      <c r="F12" s="23">
        <v>43282</v>
      </c>
      <c r="G12" s="23">
        <v>43313</v>
      </c>
      <c r="H12" s="23">
        <v>43344</v>
      </c>
      <c r="I12" s="23">
        <v>43374</v>
      </c>
      <c r="J12" s="23">
        <v>43405</v>
      </c>
      <c r="K12" s="23">
        <v>43435</v>
      </c>
      <c r="L12" s="23">
        <v>43466</v>
      </c>
      <c r="M12" s="23">
        <v>43497</v>
      </c>
      <c r="N12" s="23">
        <v>43525</v>
      </c>
    </row>
    <row r="13" spans="1:15" ht="15.75" x14ac:dyDescent="0.25">
      <c r="A13" t="s">
        <v>133</v>
      </c>
      <c r="B13" s="24" t="s">
        <v>108</v>
      </c>
      <c r="C13" s="60">
        <v>20732.75</v>
      </c>
      <c r="D13" s="60">
        <v>27099.7</v>
      </c>
      <c r="E13" s="60">
        <v>26412.1</v>
      </c>
      <c r="F13" s="60">
        <v>38711.800000000003</v>
      </c>
      <c r="G13" s="60">
        <v>37026.65</v>
      </c>
      <c r="H13" s="60">
        <v>35267.199999999997</v>
      </c>
      <c r="I13" s="60">
        <v>29192.05</v>
      </c>
      <c r="J13" s="60">
        <v>28273.5</v>
      </c>
      <c r="K13" s="60"/>
      <c r="L13" s="60"/>
      <c r="M13" s="60"/>
      <c r="N13" s="60"/>
    </row>
    <row r="14" spans="1:15" ht="15.75" x14ac:dyDescent="0.25">
      <c r="B14" s="24" t="s">
        <v>107</v>
      </c>
      <c r="C14" s="60">
        <v>0</v>
      </c>
      <c r="D14" s="60">
        <v>0</v>
      </c>
      <c r="E14" s="60">
        <v>0</v>
      </c>
      <c r="F14" s="60">
        <v>0</v>
      </c>
      <c r="G14" s="60">
        <v>0</v>
      </c>
      <c r="H14" s="60">
        <v>0</v>
      </c>
      <c r="I14" s="60">
        <v>137.66999999999999</v>
      </c>
      <c r="J14" s="60">
        <v>0</v>
      </c>
      <c r="K14" s="60"/>
      <c r="L14" s="60"/>
      <c r="M14" s="60"/>
      <c r="N14" s="60"/>
    </row>
    <row r="15" spans="1:15" ht="15.75" x14ac:dyDescent="0.25">
      <c r="A15" t="s">
        <v>105</v>
      </c>
      <c r="B15" s="25" t="s">
        <v>109</v>
      </c>
      <c r="C15" s="60">
        <v>20</v>
      </c>
      <c r="D15" s="60">
        <v>19</v>
      </c>
      <c r="E15" s="60">
        <v>18</v>
      </c>
      <c r="F15" s="60">
        <v>17</v>
      </c>
      <c r="G15" s="60">
        <v>19</v>
      </c>
      <c r="H15" s="60"/>
      <c r="I15" s="60"/>
      <c r="J15" s="60"/>
      <c r="K15" s="60"/>
      <c r="L15" s="60"/>
      <c r="M15" s="60"/>
      <c r="N15" s="60"/>
    </row>
    <row r="16" spans="1:15" ht="15.75" x14ac:dyDescent="0.25">
      <c r="B16" s="24" t="s">
        <v>110</v>
      </c>
      <c r="C16" s="60">
        <v>0</v>
      </c>
      <c r="D16" s="60">
        <v>0</v>
      </c>
      <c r="E16" s="60">
        <v>0</v>
      </c>
      <c r="F16" s="60">
        <v>0</v>
      </c>
      <c r="G16" s="60">
        <v>0</v>
      </c>
      <c r="H16" s="60">
        <v>0</v>
      </c>
      <c r="I16" s="60">
        <v>0</v>
      </c>
      <c r="J16" s="60">
        <v>0</v>
      </c>
      <c r="K16" s="60"/>
      <c r="L16" s="60"/>
      <c r="M16" s="60"/>
      <c r="N16" s="60"/>
    </row>
    <row r="17" spans="1:14" ht="15.75" x14ac:dyDescent="0.25">
      <c r="B17" s="25" t="s">
        <v>112</v>
      </c>
      <c r="C17" s="60">
        <v>0</v>
      </c>
      <c r="D17" s="60">
        <v>0</v>
      </c>
      <c r="E17" s="60">
        <v>0</v>
      </c>
      <c r="F17" s="60">
        <v>0</v>
      </c>
      <c r="G17" s="60">
        <v>0</v>
      </c>
      <c r="H17" s="60">
        <v>0</v>
      </c>
      <c r="I17" s="60">
        <v>0</v>
      </c>
      <c r="J17" s="60">
        <v>0</v>
      </c>
      <c r="K17" s="60"/>
      <c r="L17" s="60"/>
      <c r="M17" s="60"/>
      <c r="N17" s="60"/>
    </row>
    <row r="18" spans="1:14" ht="15.75" x14ac:dyDescent="0.25">
      <c r="B18" s="24" t="s">
        <v>111</v>
      </c>
      <c r="C18" s="60">
        <v>0</v>
      </c>
      <c r="D18" s="60">
        <v>0</v>
      </c>
      <c r="E18" s="60">
        <v>0</v>
      </c>
      <c r="F18" s="60">
        <v>0</v>
      </c>
      <c r="G18" s="60">
        <v>0</v>
      </c>
      <c r="H18" s="60">
        <v>0</v>
      </c>
      <c r="I18" s="60">
        <v>0</v>
      </c>
      <c r="J18" s="60">
        <v>0</v>
      </c>
      <c r="K18" s="60"/>
      <c r="L18" s="60"/>
      <c r="M18" s="60"/>
      <c r="N18" s="60"/>
    </row>
    <row r="19" spans="1:14" ht="15.75" x14ac:dyDescent="0.25">
      <c r="A19" t="s">
        <v>106</v>
      </c>
      <c r="B19" s="25" t="s">
        <v>113</v>
      </c>
      <c r="C19" s="60">
        <v>3</v>
      </c>
      <c r="D19" s="60">
        <v>5</v>
      </c>
      <c r="E19" s="60">
        <v>1</v>
      </c>
      <c r="F19" s="60">
        <v>6</v>
      </c>
      <c r="G19" s="60">
        <v>3</v>
      </c>
      <c r="H19" s="60">
        <v>7</v>
      </c>
      <c r="I19" s="60">
        <v>27</v>
      </c>
      <c r="J19" s="60">
        <v>4</v>
      </c>
      <c r="K19" s="60"/>
      <c r="L19" s="60"/>
      <c r="M19" s="60"/>
      <c r="N19" s="60"/>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00B050"/>
  </sheetPr>
  <dimension ref="B2:N8"/>
  <sheetViews>
    <sheetView workbookViewId="0">
      <selection activeCell="B17" sqref="B17"/>
    </sheetView>
  </sheetViews>
  <sheetFormatPr defaultRowHeight="15" x14ac:dyDescent="0.25"/>
  <cols>
    <col min="2" max="2" width="31.140625" bestFit="1" customWidth="1"/>
  </cols>
  <sheetData>
    <row r="2" spans="2:14" x14ac:dyDescent="0.25">
      <c r="B2" s="6" t="s">
        <v>41</v>
      </c>
      <c r="C2" s="3">
        <v>43220</v>
      </c>
      <c r="D2" s="3">
        <v>43251</v>
      </c>
      <c r="E2" s="3">
        <v>43281</v>
      </c>
      <c r="F2" s="3">
        <v>43312</v>
      </c>
      <c r="G2" s="3">
        <v>43343</v>
      </c>
      <c r="H2" s="3">
        <v>43373</v>
      </c>
      <c r="I2" s="3">
        <v>43404</v>
      </c>
      <c r="J2" s="3">
        <v>43434</v>
      </c>
      <c r="K2" s="3">
        <v>43465</v>
      </c>
      <c r="L2" s="3">
        <v>43496</v>
      </c>
      <c r="M2" s="3">
        <v>43524</v>
      </c>
      <c r="N2" s="3">
        <v>43555</v>
      </c>
    </row>
    <row r="3" spans="2:14" x14ac:dyDescent="0.25">
      <c r="B3" s="6" t="s">
        <v>184</v>
      </c>
      <c r="C3" s="40">
        <v>1.2202173698917604</v>
      </c>
      <c r="D3" s="40">
        <v>1.1494566828511801</v>
      </c>
      <c r="E3" s="40">
        <v>1.5945901102273203</v>
      </c>
      <c r="F3" s="40">
        <v>1.5264936295931404</v>
      </c>
      <c r="G3" s="40">
        <v>2.4507075680260546</v>
      </c>
      <c r="H3" s="40">
        <v>2.7549183150080996</v>
      </c>
      <c r="I3" s="40">
        <v>1.9451574260378903</v>
      </c>
      <c r="J3" s="40">
        <v>1.4828243398127299</v>
      </c>
      <c r="K3" s="40"/>
      <c r="L3" s="40"/>
      <c r="M3" s="40"/>
      <c r="N3" s="40"/>
    </row>
    <row r="4" spans="2:14" x14ac:dyDescent="0.25">
      <c r="B4" s="6" t="s">
        <v>185</v>
      </c>
      <c r="C4" s="40">
        <v>0.79709770691244231</v>
      </c>
      <c r="D4" s="40">
        <v>0.61198257825917912</v>
      </c>
      <c r="E4" s="40">
        <v>0.47269069442562511</v>
      </c>
      <c r="F4" s="40">
        <v>0.69631327873023796</v>
      </c>
      <c r="G4" s="40">
        <v>0.58993455363445502</v>
      </c>
      <c r="H4" s="40">
        <v>0.77063569844121704</v>
      </c>
      <c r="I4" s="40">
        <v>0</v>
      </c>
      <c r="J4" s="40">
        <v>0</v>
      </c>
      <c r="K4" s="40"/>
      <c r="L4" s="40"/>
      <c r="M4" s="40"/>
      <c r="N4" s="40"/>
    </row>
    <row r="5" spans="2:14" x14ac:dyDescent="0.25">
      <c r="B5" s="6" t="s">
        <v>186</v>
      </c>
      <c r="C5" s="40">
        <v>0.12132025934426223</v>
      </c>
      <c r="D5" s="40">
        <v>0.12501409065573765</v>
      </c>
      <c r="E5" s="40">
        <v>0.12059479934426223</v>
      </c>
      <c r="F5" s="40">
        <v>0.12459715065573763</v>
      </c>
      <c r="G5" s="40">
        <v>0.12453523065573764</v>
      </c>
      <c r="H5" s="40">
        <v>0.12050480934426223</v>
      </c>
      <c r="I5" s="40">
        <v>0.12451958065573764</v>
      </c>
      <c r="J5" s="40">
        <v>0.12044313934426223</v>
      </c>
      <c r="K5" s="40"/>
      <c r="L5" s="40"/>
      <c r="M5" s="40"/>
      <c r="N5" s="40"/>
    </row>
    <row r="6" spans="2:14" x14ac:dyDescent="0.25">
      <c r="B6" s="57" t="s">
        <v>146</v>
      </c>
      <c r="C6" s="40">
        <v>-0.61213468799993698</v>
      </c>
      <c r="D6" s="40">
        <v>-0.70991848700002791</v>
      </c>
      <c r="E6" s="40">
        <v>-0.88213967099994561</v>
      </c>
      <c r="F6" s="40">
        <v>-1.0101505489999576</v>
      </c>
      <c r="G6" s="40">
        <v>-1.0078181640000661</v>
      </c>
      <c r="H6" s="40">
        <v>-2.1204653922043954</v>
      </c>
      <c r="I6" s="40">
        <v>-2.3708377589999423</v>
      </c>
      <c r="J6" s="40">
        <v>-1.0590534759999091</v>
      </c>
      <c r="K6" s="40"/>
      <c r="L6" s="40"/>
      <c r="M6" s="40"/>
      <c r="N6" s="40"/>
    </row>
    <row r="7" spans="2:14" x14ac:dyDescent="0.25">
      <c r="B7" s="43" t="s">
        <v>152</v>
      </c>
      <c r="C7" s="37">
        <v>-0.34352351999999897</v>
      </c>
      <c r="D7" s="37">
        <v>-0.43191857999999994</v>
      </c>
      <c r="E7" s="37">
        <v>-0.48340252000000045</v>
      </c>
      <c r="F7" s="37">
        <v>-0.58798717999999983</v>
      </c>
      <c r="G7" s="37">
        <v>-0.54900358000000116</v>
      </c>
      <c r="H7" s="37">
        <v>-1.0746153099999978</v>
      </c>
      <c r="I7" s="37">
        <v>-0.87413403000000167</v>
      </c>
      <c r="J7" s="37">
        <v>-0.61563050000000019</v>
      </c>
      <c r="K7" s="37"/>
      <c r="L7" s="37"/>
      <c r="M7" s="37"/>
      <c r="N7" s="37"/>
    </row>
    <row r="8" spans="2:14" x14ac:dyDescent="0.25">
      <c r="B8" s="43" t="s">
        <v>155</v>
      </c>
      <c r="C8" s="37">
        <v>-0.26861116799993801</v>
      </c>
      <c r="D8" s="37">
        <v>-0.27799990700002797</v>
      </c>
      <c r="E8" s="37">
        <v>-0.39873715099994511</v>
      </c>
      <c r="F8" s="37">
        <v>-0.42216336899995777</v>
      </c>
      <c r="G8" s="37">
        <v>-0.45881458400006492</v>
      </c>
      <c r="H8" s="37">
        <v>-1.0458500822043977</v>
      </c>
      <c r="I8" s="37">
        <v>-1.4967037289999405</v>
      </c>
      <c r="J8" s="37">
        <v>-0.44342297599990887</v>
      </c>
      <c r="K8" s="37"/>
      <c r="L8" s="37"/>
      <c r="M8" s="37"/>
      <c r="N8" s="3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00B050"/>
  </sheetPr>
  <dimension ref="B1:N5"/>
  <sheetViews>
    <sheetView zoomScale="85" zoomScaleNormal="85" workbookViewId="0">
      <selection activeCell="B4" sqref="B4:F4"/>
    </sheetView>
  </sheetViews>
  <sheetFormatPr defaultRowHeight="15" x14ac:dyDescent="0.25"/>
  <cols>
    <col min="2" max="2" width="21.140625" bestFit="1" customWidth="1"/>
    <col min="3" max="3" width="13.85546875" bestFit="1" customWidth="1"/>
    <col min="4" max="4" width="17.42578125" bestFit="1" customWidth="1"/>
    <col min="5" max="6" width="13.5703125" bestFit="1" customWidth="1"/>
    <col min="7" max="8" width="13.85546875" bestFit="1" customWidth="1"/>
  </cols>
  <sheetData>
    <row r="1" spans="2:14" x14ac:dyDescent="0.25">
      <c r="B1" t="s">
        <v>147</v>
      </c>
      <c r="C1" s="41">
        <f>Main!E1</f>
        <v>43405</v>
      </c>
      <c r="D1" s="36">
        <f>EOMONTH(C1,0)</f>
        <v>43434</v>
      </c>
      <c r="E1" s="35">
        <f>C1</f>
        <v>43405</v>
      </c>
      <c r="F1" t="s">
        <v>150</v>
      </c>
      <c r="G1" t="str">
        <f>F1&amp;TEXT(E1,"mmm yyyy")</f>
        <v>Balancing Cost Nov 2018</v>
      </c>
    </row>
    <row r="3" spans="2:14" x14ac:dyDescent="0.25">
      <c r="B3" t="s">
        <v>1</v>
      </c>
      <c r="C3" s="37" t="s">
        <v>0</v>
      </c>
      <c r="D3" s="37" t="s">
        <v>2</v>
      </c>
      <c r="E3" s="37" t="s">
        <v>3</v>
      </c>
      <c r="F3" s="37" t="s">
        <v>4</v>
      </c>
      <c r="G3" s="37" t="s">
        <v>42</v>
      </c>
      <c r="H3" s="37"/>
      <c r="I3" s="37"/>
      <c r="J3" s="37"/>
      <c r="K3" s="37"/>
      <c r="L3" s="37"/>
      <c r="M3" s="37"/>
      <c r="N3" s="37"/>
    </row>
    <row r="4" spans="2:14" x14ac:dyDescent="0.25">
      <c r="B4" s="48">
        <v>46.412426622160332</v>
      </c>
      <c r="C4" s="48">
        <v>19.86546490385502</v>
      </c>
      <c r="D4" s="48">
        <v>45.616224493804054</v>
      </c>
      <c r="E4" s="48">
        <v>0.20647794498457001</v>
      </c>
      <c r="F4" s="49">
        <v>-1.0590534759999091</v>
      </c>
      <c r="G4" s="47">
        <f>SUM(B4:F4)</f>
        <v>111.04154048880407</v>
      </c>
      <c r="H4" s="13"/>
    </row>
    <row r="5" spans="2:14" x14ac:dyDescent="0.25">
      <c r="B5" s="13"/>
      <c r="C5" s="13"/>
      <c r="F5" s="13"/>
      <c r="G5" s="13"/>
      <c r="H5" s="13"/>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B2:N41"/>
  <sheetViews>
    <sheetView zoomScale="70" zoomScaleNormal="70" workbookViewId="0">
      <selection activeCell="C18" sqref="C18:J26"/>
    </sheetView>
  </sheetViews>
  <sheetFormatPr defaultRowHeight="15" x14ac:dyDescent="0.2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64</v>
      </c>
      <c r="C3" s="40">
        <v>-5.6785957729999996</v>
      </c>
      <c r="D3" s="40">
        <v>-6.7606795479999997</v>
      </c>
      <c r="E3" s="40">
        <v>-2.8102212680000007</v>
      </c>
      <c r="F3" s="40">
        <v>-1.1107513009999979</v>
      </c>
      <c r="G3" s="40">
        <v>-3.902354275</v>
      </c>
      <c r="H3" s="40">
        <v>-0.66875925500000044</v>
      </c>
      <c r="I3" s="40">
        <v>-4.4596334000000071E-2</v>
      </c>
      <c r="J3" s="40">
        <v>2.4801977669999986</v>
      </c>
      <c r="K3" s="40"/>
      <c r="L3" s="40"/>
      <c r="M3" s="40"/>
      <c r="N3" s="40"/>
    </row>
    <row r="4" spans="2:14" x14ac:dyDescent="0.25">
      <c r="B4" s="1" t="s">
        <v>149</v>
      </c>
      <c r="C4" s="40">
        <v>4.0568053568987184</v>
      </c>
      <c r="D4" s="40">
        <v>4.3843095227485316</v>
      </c>
      <c r="E4" s="40">
        <v>3.2613387351135636</v>
      </c>
      <c r="F4" s="40">
        <v>4.6473166482081094</v>
      </c>
      <c r="G4" s="40">
        <v>4.4808706754416416</v>
      </c>
      <c r="H4" s="40">
        <v>5.3981287221922036</v>
      </c>
      <c r="I4" s="40">
        <v>8.0218330313054267</v>
      </c>
      <c r="J4" s="40">
        <v>8.5404799972147831</v>
      </c>
      <c r="K4" s="40"/>
      <c r="L4" s="40"/>
      <c r="M4" s="40"/>
      <c r="N4" s="40"/>
    </row>
    <row r="5" spans="2:14" x14ac:dyDescent="0.25">
      <c r="B5" s="1" t="s">
        <v>65</v>
      </c>
      <c r="C5" s="40">
        <v>6.0960367917484302</v>
      </c>
      <c r="D5" s="40">
        <v>7.0388447085698704</v>
      </c>
      <c r="E5" s="40">
        <v>6.6491846933095307</v>
      </c>
      <c r="F5" s="40">
        <v>7.367863841326411</v>
      </c>
      <c r="G5" s="40">
        <v>6.8112932936347512</v>
      </c>
      <c r="H5" s="40">
        <v>5.770652496480281</v>
      </c>
      <c r="I5" s="40">
        <v>5.3645241195560391</v>
      </c>
      <c r="J5" s="40">
        <v>5.781389460157131</v>
      </c>
      <c r="K5" s="40"/>
      <c r="L5" s="40"/>
      <c r="M5" s="40"/>
      <c r="N5" s="40"/>
    </row>
    <row r="6" spans="2:14" x14ac:dyDescent="0.25">
      <c r="B6" s="1" t="s">
        <v>66</v>
      </c>
      <c r="C6" s="40">
        <v>25.147117179434968</v>
      </c>
      <c r="D6" s="40">
        <v>24.81700538011329</v>
      </c>
      <c r="E6" s="40">
        <v>50.121358049295651</v>
      </c>
      <c r="F6" s="40">
        <v>39.662724137068579</v>
      </c>
      <c r="G6" s="40">
        <v>35.337436677764018</v>
      </c>
      <c r="H6" s="40">
        <v>101.50288070091257</v>
      </c>
      <c r="I6" s="40">
        <v>103.99179821795312</v>
      </c>
      <c r="J6" s="40">
        <v>62.653810410090571</v>
      </c>
      <c r="K6" s="40"/>
      <c r="L6" s="40"/>
      <c r="M6" s="40"/>
      <c r="N6" s="40"/>
    </row>
    <row r="7" spans="2:14" x14ac:dyDescent="0.25">
      <c r="B7" s="1" t="s">
        <v>153</v>
      </c>
      <c r="C7" s="40">
        <v>0.42003371109222998</v>
      </c>
      <c r="D7" s="40">
        <v>2.05747189453484</v>
      </c>
      <c r="E7" s="40">
        <v>0.40776612894857994</v>
      </c>
      <c r="F7" s="40">
        <v>0.57252884519922997</v>
      </c>
      <c r="G7" s="40">
        <v>0.39588379449809996</v>
      </c>
      <c r="H7" s="40">
        <v>0.56368347816138997</v>
      </c>
      <c r="I7" s="40">
        <v>0.21194266466229006</v>
      </c>
      <c r="J7" s="40">
        <v>0.36941372710846004</v>
      </c>
      <c r="K7" s="40"/>
      <c r="L7" s="40"/>
      <c r="M7" s="40"/>
      <c r="N7" s="40"/>
    </row>
    <row r="8" spans="2:14" x14ac:dyDescent="0.25">
      <c r="B8" s="1" t="s">
        <v>148</v>
      </c>
      <c r="C8" s="40">
        <v>6.4616424454293018</v>
      </c>
      <c r="D8" s="40">
        <v>6.469285508946129</v>
      </c>
      <c r="E8" s="40">
        <v>6.0078941458212505</v>
      </c>
      <c r="F8" s="40">
        <v>7.5555761754611996</v>
      </c>
      <c r="G8" s="40">
        <v>8.2258662224260313</v>
      </c>
      <c r="H8" s="40">
        <v>7.63070925443302</v>
      </c>
      <c r="I8" s="40">
        <v>8.4572272865676688</v>
      </c>
      <c r="J8" s="40">
        <v>7.0317832880604012</v>
      </c>
      <c r="K8" s="40"/>
      <c r="L8" s="40"/>
      <c r="M8" s="40"/>
      <c r="N8" s="40"/>
    </row>
    <row r="9" spans="2:14" x14ac:dyDescent="0.25">
      <c r="B9" s="1" t="s">
        <v>67</v>
      </c>
      <c r="C9" s="40">
        <v>11.014856772242428</v>
      </c>
      <c r="D9" s="40">
        <v>12.212296822909959</v>
      </c>
      <c r="E9" s="40">
        <v>11.460436606144015</v>
      </c>
      <c r="F9" s="40">
        <v>10.538977471562839</v>
      </c>
      <c r="G9" s="40">
        <v>10.758070480843038</v>
      </c>
      <c r="H9" s="40">
        <v>11.369417960617518</v>
      </c>
      <c r="I9" s="40">
        <v>10.511618202536427</v>
      </c>
      <c r="J9" s="40">
        <v>12.004243116457904</v>
      </c>
      <c r="K9" s="40"/>
      <c r="L9" s="40"/>
      <c r="M9" s="40"/>
      <c r="N9" s="40"/>
    </row>
    <row r="10" spans="2:14" x14ac:dyDescent="0.25">
      <c r="B10" s="32" t="s">
        <v>151</v>
      </c>
      <c r="C10" s="40">
        <v>0.78711943000000018</v>
      </c>
      <c r="D10" s="40">
        <v>0.91970580000000024</v>
      </c>
      <c r="E10" s="40">
        <v>0.82597976999999989</v>
      </c>
      <c r="F10" s="40">
        <v>1.1589629499999998</v>
      </c>
      <c r="G10" s="40">
        <v>1.1452381</v>
      </c>
      <c r="H10" s="40">
        <v>1.0551749699999997</v>
      </c>
      <c r="I10" s="40">
        <v>1.3449438199999999</v>
      </c>
      <c r="J10" s="40">
        <v>0.83572457999999994</v>
      </c>
      <c r="K10" s="40"/>
      <c r="L10" s="40"/>
      <c r="M10" s="40"/>
      <c r="N10" s="40"/>
    </row>
    <row r="11" spans="2:14" x14ac:dyDescent="0.25">
      <c r="B11" s="46" t="s">
        <v>68</v>
      </c>
      <c r="C11" s="40">
        <v>6.5154442003902018</v>
      </c>
      <c r="D11" s="40">
        <v>7.1206280020250006</v>
      </c>
      <c r="E11" s="40">
        <v>7.406972999999998</v>
      </c>
      <c r="F11" s="40">
        <v>6.604705759999999</v>
      </c>
      <c r="G11" s="40">
        <v>6.7524150476666716</v>
      </c>
      <c r="H11" s="40">
        <v>6.1468331719097309</v>
      </c>
      <c r="I11" s="40">
        <v>7.0078329100000012</v>
      </c>
      <c r="J11" s="40">
        <v>6.6915060983870962</v>
      </c>
      <c r="K11" s="40"/>
      <c r="L11" s="40"/>
      <c r="M11" s="40"/>
      <c r="N11" s="40"/>
    </row>
    <row r="12" spans="2:14" x14ac:dyDescent="0.25">
      <c r="B12" s="1" t="s">
        <v>70</v>
      </c>
      <c r="C12" s="40">
        <v>3.656939288901651</v>
      </c>
      <c r="D12" s="40">
        <v>3.6955869048641357</v>
      </c>
      <c r="E12" s="40">
        <v>4.5297972349643105</v>
      </c>
      <c r="F12" s="40">
        <v>3.3394987971568697</v>
      </c>
      <c r="G12" s="40">
        <v>4.0105507897826582</v>
      </c>
      <c r="H12" s="40">
        <v>4.6531123694123435</v>
      </c>
      <c r="I12" s="40">
        <v>5.0996568956750075</v>
      </c>
      <c r="J12" s="40">
        <v>3.4539718400000008</v>
      </c>
      <c r="K12" s="40"/>
      <c r="L12" s="40"/>
      <c r="M12" s="40"/>
      <c r="N12" s="40"/>
    </row>
    <row r="13" spans="2:14" x14ac:dyDescent="0.25">
      <c r="B13" s="1" t="s">
        <v>69</v>
      </c>
      <c r="C13" s="40">
        <v>1.5265006481485237</v>
      </c>
      <c r="D13" s="40">
        <v>1.1765348647660661</v>
      </c>
      <c r="E13" s="40">
        <v>1.3057359329972582</v>
      </c>
      <c r="F13" s="40">
        <v>1.3372535099791565</v>
      </c>
      <c r="G13" s="40">
        <v>2.1573591883161751</v>
      </c>
      <c r="H13" s="40">
        <v>1.5185657274529425</v>
      </c>
      <c r="I13" s="40">
        <v>0.58323514626439732</v>
      </c>
      <c r="J13" s="40">
        <v>1.2056778193124029</v>
      </c>
      <c r="K13" s="40"/>
      <c r="L13" s="40"/>
      <c r="M13" s="40"/>
      <c r="N13" s="40"/>
    </row>
    <row r="14" spans="2:14" x14ac:dyDescent="0.25">
      <c r="B14" s="46" t="s">
        <v>42</v>
      </c>
      <c r="C14" s="40">
        <f>SUM(C3:C13)</f>
        <v>60.00390005128645</v>
      </c>
      <c r="D14" s="40">
        <f t="shared" ref="D14:E14" si="0">SUM(D3:D13)</f>
        <v>63.130989861477836</v>
      </c>
      <c r="E14" s="40">
        <f t="shared" si="0"/>
        <v>89.166243028594138</v>
      </c>
      <c r="F14" s="40">
        <f t="shared" ref="F14" si="1">SUM(F3:F13)</f>
        <v>81.674656834962406</v>
      </c>
      <c r="G14" s="40">
        <f t="shared" ref="G14" si="2">SUM(G3:G13)</f>
        <v>76.172629995373072</v>
      </c>
      <c r="H14" s="40">
        <f t="shared" ref="H14" si="3">SUM(H3:H13)</f>
        <v>144.94039959657198</v>
      </c>
      <c r="I14" s="40">
        <f t="shared" ref="I14" si="4">SUM(I3:I13)</f>
        <v>150.55001596052037</v>
      </c>
      <c r="J14" s="40">
        <f t="shared" ref="J14" si="5">SUM(J3:J13)</f>
        <v>111.04819810378874</v>
      </c>
      <c r="K14" s="40">
        <f t="shared" ref="K14" si="6">SUM(K3:K13)</f>
        <v>0</v>
      </c>
      <c r="L14" s="40">
        <f t="shared" ref="L14" si="7">SUM(L3:L13)</f>
        <v>0</v>
      </c>
      <c r="M14" s="40">
        <f t="shared" ref="M14" si="8">SUM(M3:M13)</f>
        <v>0</v>
      </c>
      <c r="N14" s="40">
        <f t="shared" ref="N14" si="9">SUM(N3:N13)</f>
        <v>0</v>
      </c>
    </row>
    <row r="15" spans="2:14" x14ac:dyDescent="0.25">
      <c r="B15" s="14"/>
    </row>
    <row r="17" spans="2:14" x14ac:dyDescent="0.25">
      <c r="B17" s="2" t="s">
        <v>134</v>
      </c>
      <c r="C17" s="3">
        <v>43220</v>
      </c>
      <c r="D17" s="3">
        <v>43251</v>
      </c>
      <c r="E17" s="3">
        <v>43281</v>
      </c>
      <c r="F17" s="3">
        <v>43312</v>
      </c>
      <c r="G17" s="3">
        <v>43343</v>
      </c>
      <c r="H17" s="3">
        <v>43373</v>
      </c>
      <c r="I17" s="3">
        <v>43404</v>
      </c>
      <c r="J17" s="3">
        <v>43434</v>
      </c>
      <c r="K17" s="3">
        <v>43465</v>
      </c>
      <c r="L17" s="3">
        <v>43496</v>
      </c>
      <c r="M17" s="3">
        <v>43524</v>
      </c>
      <c r="N17" s="3">
        <v>43555</v>
      </c>
    </row>
    <row r="18" spans="2:14" x14ac:dyDescent="0.25">
      <c r="B18" s="1" t="s">
        <v>64</v>
      </c>
      <c r="C18" s="20">
        <v>-234870.38700000002</v>
      </c>
      <c r="D18" s="20">
        <v>-215243.538</v>
      </c>
      <c r="E18" s="20">
        <v>-117411.79599999999</v>
      </c>
      <c r="F18" s="20">
        <v>-96007.772999999986</v>
      </c>
      <c r="G18" s="20">
        <v>-150869.867</v>
      </c>
      <c r="H18" s="20">
        <v>-105024.45900000002</v>
      </c>
      <c r="I18" s="20">
        <v>-99560.491999999998</v>
      </c>
      <c r="J18" s="20">
        <v>-65426.647000000004</v>
      </c>
      <c r="K18" s="1"/>
      <c r="L18" s="1"/>
      <c r="M18" s="1"/>
      <c r="N18" s="1"/>
    </row>
    <row r="19" spans="2:14" x14ac:dyDescent="0.25">
      <c r="B19" s="1" t="s">
        <v>149</v>
      </c>
      <c r="C19" s="20">
        <v>302051.1700000001</v>
      </c>
      <c r="D19" s="20">
        <v>317985.79100000003</v>
      </c>
      <c r="E19" s="20">
        <v>424555.21600000001</v>
      </c>
      <c r="F19" s="20">
        <v>473973.19599999988</v>
      </c>
      <c r="G19" s="20">
        <v>405985.22899999993</v>
      </c>
      <c r="H19" s="20">
        <v>750839.2690000002</v>
      </c>
      <c r="I19" s="20">
        <v>765483.30899999989</v>
      </c>
      <c r="J19" s="20">
        <v>519181.38099999999</v>
      </c>
      <c r="K19" s="1"/>
      <c r="L19" s="1"/>
      <c r="M19" s="1"/>
      <c r="N19" s="1"/>
    </row>
    <row r="20" spans="2:14" x14ac:dyDescent="0.25">
      <c r="B20" s="1" t="s">
        <v>171</v>
      </c>
      <c r="C20" s="20">
        <v>4612.4920000000002</v>
      </c>
      <c r="D20" s="20">
        <v>4633.7330000000002</v>
      </c>
      <c r="E20" s="20">
        <v>3483.6669999999999</v>
      </c>
      <c r="F20" s="20">
        <v>5105.0009999999993</v>
      </c>
      <c r="G20" s="20">
        <v>4767.3319999999994</v>
      </c>
      <c r="H20" s="20">
        <v>8120.0510000000004</v>
      </c>
      <c r="I20" s="20">
        <v>5897.4089999999997</v>
      </c>
      <c r="J20" s="20">
        <v>1838.15</v>
      </c>
      <c r="K20" s="1"/>
      <c r="L20" s="1"/>
      <c r="M20" s="1"/>
      <c r="N20" s="1"/>
    </row>
    <row r="21" spans="2:14" x14ac:dyDescent="0.25">
      <c r="B21" s="1" t="s">
        <v>66</v>
      </c>
      <c r="C21" s="20">
        <v>408422.34</v>
      </c>
      <c r="D21" s="20">
        <v>529712.31300000008</v>
      </c>
      <c r="E21" s="20">
        <v>879228.55299999996</v>
      </c>
      <c r="F21" s="20">
        <v>685088.44899999979</v>
      </c>
      <c r="G21" s="20">
        <v>627449.82799999998</v>
      </c>
      <c r="H21" s="20">
        <v>1332422.3330000003</v>
      </c>
      <c r="I21" s="20">
        <v>1237083.0350000001</v>
      </c>
      <c r="J21" s="20">
        <v>879293.66899999999</v>
      </c>
      <c r="K21" s="1"/>
      <c r="L21" s="1"/>
      <c r="M21" s="1"/>
      <c r="N21" s="1"/>
    </row>
    <row r="22" spans="2:14" x14ac:dyDescent="0.25">
      <c r="B22" s="1" t="s">
        <v>132</v>
      </c>
      <c r="C22" s="20">
        <v>309393.57900000003</v>
      </c>
      <c r="D22" s="20">
        <v>418683.43200000009</v>
      </c>
      <c r="E22" s="20">
        <v>773345.46499999997</v>
      </c>
      <c r="F22" s="20">
        <v>687376.39500000002</v>
      </c>
      <c r="G22" s="20">
        <v>687639.17999999993</v>
      </c>
      <c r="H22" s="20">
        <v>1454136.497</v>
      </c>
      <c r="I22" s="20">
        <v>1271867.0129999998</v>
      </c>
      <c r="J22" s="20">
        <v>790132.55200000014</v>
      </c>
      <c r="K22" s="1"/>
      <c r="L22" s="1"/>
      <c r="M22" s="1"/>
      <c r="N22" s="1"/>
    </row>
    <row r="23" spans="2:14" x14ac:dyDescent="0.25">
      <c r="B23" s="1" t="s">
        <v>153</v>
      </c>
      <c r="C23" s="20">
        <v>-19346.036</v>
      </c>
      <c r="D23" s="20">
        <v>-64281.020000000004</v>
      </c>
      <c r="E23" s="20">
        <v>-14166.788999999999</v>
      </c>
      <c r="F23" s="20">
        <v>-27963.464999999997</v>
      </c>
      <c r="G23" s="20">
        <v>-32375.289000000001</v>
      </c>
      <c r="H23" s="20">
        <v>-14742.503000000002</v>
      </c>
      <c r="I23" s="20">
        <v>-19064.267000000003</v>
      </c>
      <c r="J23" s="20">
        <v>-11526.221</v>
      </c>
      <c r="K23" s="1"/>
      <c r="L23" s="1"/>
      <c r="M23" s="1"/>
      <c r="N23" s="1"/>
    </row>
    <row r="24" spans="2:14" x14ac:dyDescent="0.25">
      <c r="B24" s="1" t="s">
        <v>172</v>
      </c>
      <c r="C24" s="20">
        <v>20279.763000000003</v>
      </c>
      <c r="D24" s="20">
        <v>20731.990000000005</v>
      </c>
      <c r="E24" s="20">
        <v>22177.568000000003</v>
      </c>
      <c r="F24" s="20">
        <v>20998.816000000006</v>
      </c>
      <c r="G24" s="20">
        <v>20843.943000000007</v>
      </c>
      <c r="H24" s="20">
        <v>24067.017</v>
      </c>
      <c r="I24" s="20">
        <v>25330.425999999996</v>
      </c>
      <c r="J24" s="20">
        <v>22259.338</v>
      </c>
      <c r="K24" s="1"/>
      <c r="L24" s="1"/>
      <c r="M24" s="1"/>
      <c r="N24" s="1"/>
    </row>
    <row r="25" spans="2:14" x14ac:dyDescent="0.25">
      <c r="B25" s="1" t="s">
        <v>135</v>
      </c>
      <c r="C25" s="20">
        <v>118700.29000000002</v>
      </c>
      <c r="D25" s="20">
        <v>163141.48899999997</v>
      </c>
      <c r="E25" s="20">
        <v>84190.90399999998</v>
      </c>
      <c r="F25" s="20">
        <v>155218.766</v>
      </c>
      <c r="G25" s="20">
        <v>123418.023</v>
      </c>
      <c r="H25" s="20">
        <v>112777.44600000004</v>
      </c>
      <c r="I25" s="20">
        <v>101072.22499999998</v>
      </c>
      <c r="J25" s="20">
        <v>161365.80099999998</v>
      </c>
      <c r="K25" s="1"/>
      <c r="L25" s="1"/>
      <c r="M25" s="1"/>
      <c r="N25" s="1"/>
    </row>
    <row r="26" spans="2:14" x14ac:dyDescent="0.25">
      <c r="B26" s="1" t="s">
        <v>69</v>
      </c>
      <c r="C26" s="20">
        <v>-188477.18400000001</v>
      </c>
      <c r="D26" s="20">
        <v>-131096.99400000001</v>
      </c>
      <c r="E26" s="20">
        <v>-35927.225000000006</v>
      </c>
      <c r="F26" s="20">
        <v>-103508.548</v>
      </c>
      <c r="G26" s="20">
        <v>-188704.201</v>
      </c>
      <c r="H26" s="20">
        <v>-122224.143</v>
      </c>
      <c r="I26" s="20">
        <v>-257919.67199999999</v>
      </c>
      <c r="J26" s="20">
        <v>-346432.45100000006</v>
      </c>
      <c r="K26" s="1"/>
      <c r="L26" s="1"/>
      <c r="M26" s="1"/>
      <c r="N26" s="1"/>
    </row>
    <row r="30" spans="2:14" x14ac:dyDescent="0.25">
      <c r="B30" t="s">
        <v>173</v>
      </c>
    </row>
    <row r="31" spans="2:14" x14ac:dyDescent="0.25">
      <c r="B31" s="1" t="s">
        <v>64</v>
      </c>
      <c r="C31" s="13">
        <f>INDEX($C$3:$N$13,MATCH(B31,$B$3:$B$13,0),MATCH(Main!$E$2,'Total categories'!$C$2:$N$2,0))</f>
        <v>2.4801977669999986</v>
      </c>
    </row>
    <row r="32" spans="2:14" x14ac:dyDescent="0.25">
      <c r="B32" s="1" t="s">
        <v>149</v>
      </c>
      <c r="C32" s="13">
        <f>INDEX($C$3:$N$13,MATCH(B32,$B$3:$B$13,0),MATCH(Main!$E$2,'Total categories'!$C$2:$N$2,0))</f>
        <v>8.5404799972147831</v>
      </c>
    </row>
    <row r="33" spans="2:3" x14ac:dyDescent="0.25">
      <c r="B33" s="1" t="s">
        <v>65</v>
      </c>
      <c r="C33" s="13">
        <f>INDEX($C$3:$N$13,MATCH(B33,$B$3:$B$13,0),MATCH(Main!$E$2,'Total categories'!$C$2:$N$2,0))</f>
        <v>5.781389460157131</v>
      </c>
    </row>
    <row r="34" spans="2:3" x14ac:dyDescent="0.25">
      <c r="B34" s="1" t="s">
        <v>66</v>
      </c>
      <c r="C34" s="13">
        <f>INDEX($C$3:$N$13,MATCH(B34,$B$3:$B$13,0),MATCH(Main!$E$2,'Total categories'!$C$2:$N$2,0))</f>
        <v>62.653810410090571</v>
      </c>
    </row>
    <row r="35" spans="2:3" x14ac:dyDescent="0.25">
      <c r="B35" s="1" t="s">
        <v>153</v>
      </c>
      <c r="C35" s="13">
        <f>INDEX($C$3:$N$13,MATCH(B35,$B$3:$B$13,0),MATCH(Main!$E$2,'Total categories'!$C$2:$N$2,0))</f>
        <v>0.36941372710846004</v>
      </c>
    </row>
    <row r="36" spans="2:3" x14ac:dyDescent="0.25">
      <c r="B36" s="1" t="s">
        <v>148</v>
      </c>
      <c r="C36" s="13">
        <f>INDEX($C$3:$N$13,MATCH(B36,$B$3:$B$13,0),MATCH(Main!$E$2,'Total categories'!$C$2:$N$2,0))</f>
        <v>7.0317832880604012</v>
      </c>
    </row>
    <row r="37" spans="2:3" x14ac:dyDescent="0.25">
      <c r="B37" s="1" t="s">
        <v>67</v>
      </c>
      <c r="C37" s="13">
        <f>INDEX($C$3:$N$13,MATCH(B37,$B$3:$B$13,0),MATCH(Main!$E$2,'Total categories'!$C$2:$N$2,0))</f>
        <v>12.004243116457904</v>
      </c>
    </row>
    <row r="38" spans="2:3" x14ac:dyDescent="0.25">
      <c r="B38" s="32" t="s">
        <v>151</v>
      </c>
      <c r="C38" s="13">
        <f>INDEX($C$3:$N$13,MATCH(B38,$B$3:$B$13,0),MATCH(Main!$E$2,'Total categories'!$C$2:$N$2,0))</f>
        <v>0.83572457999999994</v>
      </c>
    </row>
    <row r="39" spans="2:3" x14ac:dyDescent="0.25">
      <c r="B39" s="46" t="s">
        <v>68</v>
      </c>
      <c r="C39" s="13">
        <f>INDEX($C$3:$N$13,MATCH(B39,$B$3:$B$13,0),MATCH(Main!$E$2,'Total categories'!$C$2:$N$2,0))</f>
        <v>6.6915060983870962</v>
      </c>
    </row>
    <row r="40" spans="2:3" x14ac:dyDescent="0.25">
      <c r="B40" s="1" t="s">
        <v>70</v>
      </c>
      <c r="C40" s="13">
        <f>INDEX($C$3:$N$13,MATCH(B40,$B$3:$B$13,0),MATCH(Main!$E$2,'Total categories'!$C$2:$N$2,0))</f>
        <v>3.4539718400000008</v>
      </c>
    </row>
    <row r="41" spans="2:3" x14ac:dyDescent="0.25">
      <c r="B41" s="1" t="s">
        <v>69</v>
      </c>
      <c r="C41" s="13">
        <f>INDEX($C$3:$N$13,MATCH(B41,$B$3:$B$13,0),MATCH(Main!$E$2,'Total categories'!$C$2:$N$2,0))</f>
        <v>1.2056778193124029</v>
      </c>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B1:R29"/>
  <sheetViews>
    <sheetView zoomScale="80" zoomScaleNormal="80" workbookViewId="0">
      <selection activeCell="C19" sqref="C19:J29"/>
    </sheetView>
  </sheetViews>
  <sheetFormatPr defaultRowHeight="15" x14ac:dyDescent="0.25"/>
  <cols>
    <col min="2" max="2" width="33.140625" customWidth="1"/>
    <col min="3" max="3" width="17.5703125" customWidth="1"/>
    <col min="4" max="4" width="12.28515625" bestFit="1" customWidth="1"/>
    <col min="5" max="5" width="13.140625" bestFit="1" customWidth="1"/>
    <col min="6" max="6" width="12.28515625" bestFit="1" customWidth="1"/>
    <col min="7" max="7" width="12.5703125" bestFit="1" customWidth="1"/>
    <col min="8" max="8" width="13.140625" bestFit="1" customWidth="1"/>
    <col min="9" max="12" width="12.140625" bestFit="1" customWidth="1"/>
    <col min="13" max="13" width="13.140625" bestFit="1" customWidth="1"/>
    <col min="14" max="14" width="12.5703125" bestFit="1" customWidth="1"/>
    <col min="16" max="19" width="10.7109375" customWidth="1"/>
  </cols>
  <sheetData>
    <row r="1" spans="2:14" x14ac:dyDescent="0.25">
      <c r="C1" s="36">
        <f>EOMONTH(C2,0)</f>
        <v>43220</v>
      </c>
      <c r="D1" s="36">
        <f t="shared" ref="D1:N1" si="0">EOMONTH(D2,0)</f>
        <v>43251</v>
      </c>
      <c r="E1" s="36">
        <f t="shared" si="0"/>
        <v>43281</v>
      </c>
      <c r="F1" s="36">
        <f t="shared" si="0"/>
        <v>43312</v>
      </c>
      <c r="G1" s="36">
        <f t="shared" si="0"/>
        <v>43343</v>
      </c>
      <c r="H1" s="36">
        <f t="shared" si="0"/>
        <v>43373</v>
      </c>
      <c r="I1" s="36">
        <f t="shared" si="0"/>
        <v>43404</v>
      </c>
      <c r="J1" s="36">
        <f t="shared" si="0"/>
        <v>43434</v>
      </c>
      <c r="K1" s="36">
        <f t="shared" si="0"/>
        <v>43465</v>
      </c>
      <c r="L1" s="36">
        <f t="shared" si="0"/>
        <v>43496</v>
      </c>
      <c r="M1" s="36">
        <f t="shared" si="0"/>
        <v>43524</v>
      </c>
      <c r="N1" s="36">
        <f t="shared" si="0"/>
        <v>43555</v>
      </c>
    </row>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71</v>
      </c>
      <c r="C3" s="40">
        <v>-5.6785957729999996</v>
      </c>
      <c r="D3" s="40">
        <v>-6.7129372250000001</v>
      </c>
      <c r="E3" s="40">
        <v>-2.7477750240000005</v>
      </c>
      <c r="F3" s="40">
        <v>-1.0514679629999979</v>
      </c>
      <c r="G3" s="40">
        <v>-3.870658723</v>
      </c>
      <c r="H3" s="40">
        <v>-0.75281671400000039</v>
      </c>
      <c r="I3" s="40">
        <v>-0.63761384200000004</v>
      </c>
      <c r="J3" s="40">
        <v>2.1689974190000001</v>
      </c>
      <c r="K3" s="40"/>
      <c r="L3" s="40"/>
      <c r="M3" s="40"/>
      <c r="N3" s="40"/>
    </row>
    <row r="4" spans="2:14" x14ac:dyDescent="0.25">
      <c r="B4" s="32" t="s">
        <v>156</v>
      </c>
      <c r="C4" s="40">
        <v>2.5110751954302208</v>
      </c>
      <c r="D4" s="40">
        <v>2.1326446359756903</v>
      </c>
      <c r="E4" s="40">
        <v>0.85968272959821979</v>
      </c>
      <c r="F4" s="40">
        <v>1.9938907190746193</v>
      </c>
      <c r="G4" s="40">
        <v>2.2881628494908601</v>
      </c>
      <c r="H4" s="40">
        <v>1.5721165133293049</v>
      </c>
      <c r="I4" s="40">
        <v>4.0411895104279498</v>
      </c>
      <c r="J4" s="40">
        <v>5.0330625538608595</v>
      </c>
      <c r="K4" s="40"/>
      <c r="L4" s="40"/>
      <c r="M4" s="40"/>
      <c r="N4" s="40"/>
    </row>
    <row r="5" spans="2:14" x14ac:dyDescent="0.25">
      <c r="B5" s="32" t="s">
        <v>79</v>
      </c>
      <c r="C5" s="40">
        <v>0.32286934174843002</v>
      </c>
      <c r="D5" s="40">
        <v>0.27555184856987003</v>
      </c>
      <c r="E5" s="40">
        <v>0.17545484330953004</v>
      </c>
      <c r="F5" s="40">
        <v>0.26642165132641005</v>
      </c>
      <c r="G5" s="40">
        <v>0.18996912363475002</v>
      </c>
      <c r="H5" s="40">
        <v>0.32477126648027999</v>
      </c>
      <c r="I5" s="40">
        <v>0.28545123955603996</v>
      </c>
      <c r="J5" s="40">
        <v>0.17836482015712996</v>
      </c>
      <c r="K5" s="40"/>
      <c r="L5" s="40"/>
      <c r="M5" s="40"/>
      <c r="N5" s="40"/>
    </row>
    <row r="6" spans="2:14" x14ac:dyDescent="0.25">
      <c r="B6" s="32" t="s">
        <v>30</v>
      </c>
      <c r="C6" s="40">
        <v>1.4761581215007502</v>
      </c>
      <c r="D6" s="40">
        <v>1.84803044652272</v>
      </c>
      <c r="E6" s="40">
        <v>2.0561229926770359</v>
      </c>
      <c r="F6" s="40">
        <v>2.3937013053995506</v>
      </c>
      <c r="G6" s="40">
        <v>1.4575445131009142</v>
      </c>
      <c r="H6" s="40">
        <v>3.7310968620047884</v>
      </c>
      <c r="I6" s="40">
        <v>3.397515216481414</v>
      </c>
      <c r="J6" s="40">
        <v>1.9678250453995096</v>
      </c>
      <c r="K6" s="40"/>
      <c r="L6" s="40"/>
      <c r="M6" s="40"/>
      <c r="N6" s="40"/>
    </row>
    <row r="7" spans="2:14" x14ac:dyDescent="0.25">
      <c r="B7" s="32" t="s">
        <v>31</v>
      </c>
      <c r="C7" s="40">
        <v>5.1447439612556982</v>
      </c>
      <c r="D7" s="40">
        <v>10.698795978391979</v>
      </c>
      <c r="E7" s="40">
        <v>19.014636346833754</v>
      </c>
      <c r="F7" s="40">
        <v>21.987992561023493</v>
      </c>
      <c r="G7" s="40">
        <v>17.474564439924503</v>
      </c>
      <c r="H7" s="40">
        <v>58.79267503304709</v>
      </c>
      <c r="I7" s="40">
        <v>56.011591024795116</v>
      </c>
      <c r="J7" s="40">
        <v>12.512198205958358</v>
      </c>
      <c r="K7" s="40"/>
      <c r="L7" s="40"/>
      <c r="M7" s="40"/>
      <c r="N7" s="40"/>
    </row>
    <row r="8" spans="2:14" x14ac:dyDescent="0.25">
      <c r="B8" s="32" t="s">
        <v>72</v>
      </c>
      <c r="C8" s="40">
        <v>13.203399566677099</v>
      </c>
      <c r="D8" s="40">
        <v>1.3377995002535001</v>
      </c>
      <c r="E8" s="40">
        <v>7.2112872784648898</v>
      </c>
      <c r="F8" s="40">
        <v>0.80874022866837991</v>
      </c>
      <c r="G8" s="40">
        <v>1.3778062036959</v>
      </c>
      <c r="H8" s="40">
        <v>17.086754503232402</v>
      </c>
      <c r="I8" s="40">
        <v>7.7737505933448201</v>
      </c>
      <c r="J8" s="40">
        <v>13.907681333192759</v>
      </c>
      <c r="K8" s="40"/>
      <c r="L8" s="40"/>
      <c r="M8" s="40"/>
      <c r="N8" s="40"/>
    </row>
    <row r="9" spans="2:14" x14ac:dyDescent="0.25">
      <c r="B9" s="32" t="s">
        <v>32</v>
      </c>
      <c r="C9" s="40">
        <v>8.0191114409930001E-2</v>
      </c>
      <c r="D9" s="40">
        <v>1.5488860143422598</v>
      </c>
      <c r="E9" s="40">
        <v>4.7539709015554994</v>
      </c>
      <c r="F9" s="40">
        <v>0.23373614411699001</v>
      </c>
      <c r="G9" s="40">
        <v>1.25290800620885</v>
      </c>
      <c r="H9" s="40">
        <v>3.8005352069381497</v>
      </c>
      <c r="I9" s="40">
        <v>9.3321397067511711</v>
      </c>
      <c r="J9" s="40">
        <v>4.6257386301644914</v>
      </c>
      <c r="K9" s="40"/>
      <c r="L9" s="40"/>
      <c r="M9" s="40"/>
      <c r="N9" s="40"/>
    </row>
    <row r="10" spans="2:14" x14ac:dyDescent="0.25">
      <c r="B10" s="32" t="s">
        <v>115</v>
      </c>
      <c r="C10" s="40">
        <v>0.22926964812080999</v>
      </c>
      <c r="D10" s="40">
        <v>8.3770135558110012E-2</v>
      </c>
      <c r="E10" s="40">
        <v>7.4540071759729987E-2</v>
      </c>
      <c r="F10" s="40">
        <v>1.689183217305E-2</v>
      </c>
      <c r="G10" s="40">
        <v>0.11933140243591998</v>
      </c>
      <c r="H10" s="40">
        <v>0.4515632341452599</v>
      </c>
      <c r="I10" s="40">
        <v>0.19674247003853004</v>
      </c>
      <c r="J10" s="40">
        <v>0.36146699734268001</v>
      </c>
      <c r="K10" s="40"/>
      <c r="L10" s="40"/>
      <c r="M10" s="40"/>
      <c r="N10" s="40"/>
    </row>
    <row r="11" spans="2:14" x14ac:dyDescent="0.25">
      <c r="B11" s="32" t="s">
        <v>157</v>
      </c>
      <c r="C11" s="40">
        <v>1.0773172354292999</v>
      </c>
      <c r="D11" s="40">
        <v>1.0325338589461301</v>
      </c>
      <c r="E11" s="40">
        <v>0.86542248682124978</v>
      </c>
      <c r="F11" s="40">
        <v>0.84214935546120018</v>
      </c>
      <c r="G11" s="40">
        <v>0.93714556242602998</v>
      </c>
      <c r="H11" s="40">
        <v>0.98862691443302009</v>
      </c>
      <c r="I11" s="40">
        <v>0.95882279856767016</v>
      </c>
      <c r="J11" s="40">
        <v>1.1604069280604001</v>
      </c>
      <c r="K11" s="40"/>
      <c r="L11" s="40"/>
      <c r="M11" s="40"/>
      <c r="N11" s="40"/>
    </row>
    <row r="12" spans="2:14" x14ac:dyDescent="0.25">
      <c r="B12" s="32" t="s">
        <v>28</v>
      </c>
      <c r="C12" s="40">
        <v>0.93277184224284004</v>
      </c>
      <c r="D12" s="40">
        <v>1.3641419429101396</v>
      </c>
      <c r="E12" s="40">
        <v>1.0084516969542601</v>
      </c>
      <c r="F12" s="40">
        <v>1.5448673615628399</v>
      </c>
      <c r="G12" s="40">
        <v>1.5287936042950399</v>
      </c>
      <c r="H12" s="40">
        <v>2.6633870326414999</v>
      </c>
      <c r="I12" s="40">
        <v>1.5232280536918903</v>
      </c>
      <c r="J12" s="40">
        <v>3.0138603492113996</v>
      </c>
      <c r="K12" s="40"/>
      <c r="L12" s="40"/>
      <c r="M12" s="40"/>
      <c r="N12" s="40"/>
    </row>
    <row r="13" spans="2:14" x14ac:dyDescent="0.25">
      <c r="B13" s="1" t="s">
        <v>33</v>
      </c>
      <c r="C13" s="40">
        <v>1.2202173698917604</v>
      </c>
      <c r="D13" s="40">
        <v>1.1494566828511801</v>
      </c>
      <c r="E13" s="40">
        <v>1.5945901102273203</v>
      </c>
      <c r="F13" s="40">
        <v>1.5264936295931404</v>
      </c>
      <c r="G13" s="40">
        <v>2.4507075680260546</v>
      </c>
      <c r="H13" s="40">
        <v>2.7549183150080996</v>
      </c>
      <c r="I13" s="40">
        <v>1.9451574260378903</v>
      </c>
      <c r="J13" s="40">
        <v>1.4828243398127299</v>
      </c>
      <c r="K13" s="40"/>
      <c r="L13" s="40"/>
      <c r="M13" s="40"/>
      <c r="N13" s="40"/>
    </row>
    <row r="16" spans="2:14" x14ac:dyDescent="0.25">
      <c r="C16" s="13"/>
    </row>
    <row r="18" spans="2:18" x14ac:dyDescent="0.25">
      <c r="B18" s="2" t="s">
        <v>134</v>
      </c>
      <c r="C18" s="3">
        <v>43220</v>
      </c>
      <c r="D18" s="3">
        <v>43251</v>
      </c>
      <c r="E18" s="3">
        <v>43281</v>
      </c>
      <c r="F18" s="3">
        <v>43312</v>
      </c>
      <c r="G18" s="3">
        <v>43343</v>
      </c>
      <c r="H18" s="3">
        <v>43373</v>
      </c>
      <c r="I18" s="3">
        <v>43404</v>
      </c>
      <c r="J18" s="3">
        <v>43434</v>
      </c>
      <c r="K18" s="3">
        <v>43465</v>
      </c>
      <c r="L18" s="3">
        <v>43496</v>
      </c>
      <c r="M18" s="3">
        <v>43524</v>
      </c>
      <c r="N18" s="3">
        <v>43555</v>
      </c>
    </row>
    <row r="19" spans="2:18" x14ac:dyDescent="0.25">
      <c r="B19" s="1" t="s">
        <v>71</v>
      </c>
      <c r="C19" s="20">
        <v>-234870.38700000002</v>
      </c>
      <c r="D19" s="20">
        <v>-214304.06299999999</v>
      </c>
      <c r="E19" s="20">
        <v>-116048.56600000001</v>
      </c>
      <c r="F19" s="20">
        <v>-94894.685999999987</v>
      </c>
      <c r="G19" s="20">
        <v>-150203.389</v>
      </c>
      <c r="H19" s="20">
        <v>-106650.93700000002</v>
      </c>
      <c r="I19" s="20">
        <v>-108868.24899999998</v>
      </c>
      <c r="J19" s="20">
        <v>-70775.941999999995</v>
      </c>
      <c r="K19" s="20"/>
      <c r="L19" s="20"/>
      <c r="M19" s="20"/>
      <c r="N19" s="20"/>
      <c r="P19" s="29"/>
      <c r="Q19" s="30"/>
      <c r="R19" s="30"/>
    </row>
    <row r="20" spans="2:18" x14ac:dyDescent="0.25">
      <c r="B20" s="32" t="s">
        <v>156</v>
      </c>
      <c r="C20" s="20">
        <v>108968.12600000002</v>
      </c>
      <c r="D20" s="20">
        <v>86765.994999999995</v>
      </c>
      <c r="E20" s="20">
        <v>49167.504999999997</v>
      </c>
      <c r="F20" s="20">
        <v>92971.869999999981</v>
      </c>
      <c r="G20" s="20">
        <v>72419.187000000005</v>
      </c>
      <c r="H20" s="20">
        <v>67011.687000000005</v>
      </c>
      <c r="I20" s="20">
        <v>153871.56000000003</v>
      </c>
      <c r="J20" s="20">
        <v>168277.989</v>
      </c>
      <c r="K20" s="20"/>
      <c r="L20" s="20"/>
      <c r="M20" s="20"/>
      <c r="N20" s="20"/>
      <c r="P20" s="29"/>
      <c r="Q20" s="30"/>
      <c r="R20" s="30"/>
    </row>
    <row r="21" spans="2:18" x14ac:dyDescent="0.25">
      <c r="B21" s="32" t="s">
        <v>79</v>
      </c>
      <c r="C21" s="20">
        <v>4612.4920000000002</v>
      </c>
      <c r="D21" s="20">
        <v>4633.7330000000002</v>
      </c>
      <c r="E21" s="20">
        <v>3483.6669999999999</v>
      </c>
      <c r="F21" s="20">
        <v>5105.0009999999993</v>
      </c>
      <c r="G21" s="20">
        <v>4767.3319999999994</v>
      </c>
      <c r="H21" s="20">
        <v>8120.0510000000004</v>
      </c>
      <c r="I21" s="20">
        <v>5897.4089999999997</v>
      </c>
      <c r="J21" s="20">
        <v>1838.15</v>
      </c>
      <c r="K21" s="20"/>
      <c r="L21" s="20"/>
      <c r="M21" s="20"/>
      <c r="N21" s="20"/>
      <c r="P21" s="29"/>
      <c r="Q21" s="30"/>
      <c r="R21" s="30"/>
    </row>
    <row r="22" spans="2:18" x14ac:dyDescent="0.25">
      <c r="B22" s="32" t="s">
        <v>30</v>
      </c>
      <c r="C22" s="20">
        <v>191477.04399999997</v>
      </c>
      <c r="D22" s="20">
        <v>230519.79599999994</v>
      </c>
      <c r="E22" s="20">
        <v>359282.16599999997</v>
      </c>
      <c r="F22" s="20">
        <v>373393.36600000004</v>
      </c>
      <c r="G22" s="20">
        <v>313812.04200000002</v>
      </c>
      <c r="H22" s="20">
        <v>670268.27600000007</v>
      </c>
      <c r="I22" s="20">
        <v>553962.88399999996</v>
      </c>
      <c r="J22" s="20">
        <v>295754.00299999991</v>
      </c>
      <c r="K22" s="20"/>
      <c r="L22" s="20"/>
      <c r="M22" s="20"/>
      <c r="N22" s="20"/>
      <c r="P22" s="29"/>
      <c r="Q22" s="30"/>
      <c r="R22" s="30"/>
    </row>
    <row r="23" spans="2:18" x14ac:dyDescent="0.25">
      <c r="B23" s="32" t="s">
        <v>31</v>
      </c>
      <c r="C23" s="20">
        <v>238755.11900000004</v>
      </c>
      <c r="D23" s="20">
        <v>467633.48099999997</v>
      </c>
      <c r="E23" s="20">
        <v>724901.99699999986</v>
      </c>
      <c r="F23" s="20">
        <v>659999.26399999997</v>
      </c>
      <c r="G23" s="20">
        <v>585561.53</v>
      </c>
      <c r="H23" s="20">
        <v>1135941.4180000001</v>
      </c>
      <c r="I23" s="20">
        <v>1011749.5589999999</v>
      </c>
      <c r="J23" s="20">
        <v>660085.09299999999</v>
      </c>
      <c r="K23" s="20"/>
      <c r="L23" s="20"/>
      <c r="M23" s="20"/>
      <c r="N23" s="20"/>
      <c r="P23" s="29"/>
      <c r="Q23" s="30"/>
      <c r="R23" s="30"/>
    </row>
    <row r="24" spans="2:18" x14ac:dyDescent="0.25">
      <c r="B24" s="32" t="s">
        <v>72</v>
      </c>
      <c r="C24" s="20">
        <v>166661.80100000001</v>
      </c>
      <c r="D24" s="20">
        <v>22779.785</v>
      </c>
      <c r="E24" s="20">
        <v>73651.156999999992</v>
      </c>
      <c r="F24" s="20">
        <v>20934.861000000001</v>
      </c>
      <c r="G24" s="20">
        <v>20713.21</v>
      </c>
      <c r="H24" s="20">
        <v>162883.416</v>
      </c>
      <c r="I24" s="20">
        <v>70712.511999999988</v>
      </c>
      <c r="J24" s="20">
        <v>119280.325</v>
      </c>
      <c r="K24" s="20"/>
      <c r="L24" s="20"/>
      <c r="M24" s="20"/>
      <c r="N24" s="20"/>
      <c r="P24" s="29"/>
      <c r="Q24" s="30"/>
      <c r="R24" s="30"/>
    </row>
    <row r="25" spans="2:18" x14ac:dyDescent="0.25">
      <c r="B25" s="32" t="s">
        <v>32</v>
      </c>
      <c r="C25" s="20">
        <v>3005.42</v>
      </c>
      <c r="D25" s="20">
        <v>39299.046999999999</v>
      </c>
      <c r="E25" s="20">
        <v>80675.399000000005</v>
      </c>
      <c r="F25" s="20">
        <v>4154.3240000000005</v>
      </c>
      <c r="G25" s="20">
        <v>21175.088000000003</v>
      </c>
      <c r="H25" s="20">
        <v>33597.499000000003</v>
      </c>
      <c r="I25" s="20">
        <v>154020.96400000001</v>
      </c>
      <c r="J25" s="20">
        <v>99928.251000000004</v>
      </c>
      <c r="K25" s="20"/>
      <c r="L25" s="20"/>
      <c r="M25" s="20"/>
      <c r="N25" s="20"/>
      <c r="P25" s="29"/>
      <c r="Q25" s="30"/>
      <c r="R25" s="30"/>
    </row>
    <row r="26" spans="2:18" x14ac:dyDescent="0.25">
      <c r="B26" s="32" t="s">
        <v>115</v>
      </c>
      <c r="C26" s="20">
        <v>-7746.0359999999982</v>
      </c>
      <c r="D26" s="20">
        <v>-2620.02</v>
      </c>
      <c r="E26" s="20">
        <v>-1634.1059999999998</v>
      </c>
      <c r="F26" s="20">
        <v>-872.90699999999993</v>
      </c>
      <c r="G26" s="20">
        <v>-6190.2890000000007</v>
      </c>
      <c r="H26" s="20">
        <v>-7493.9929999999986</v>
      </c>
      <c r="I26" s="20">
        <v>-9740.7670000000035</v>
      </c>
      <c r="J26" s="20">
        <v>-8926.2210000000014</v>
      </c>
      <c r="K26" s="20"/>
      <c r="L26" s="20"/>
      <c r="M26" s="20"/>
      <c r="N26" s="20"/>
      <c r="P26" s="29"/>
      <c r="Q26" s="30"/>
      <c r="R26" s="30"/>
    </row>
    <row r="27" spans="2:18" x14ac:dyDescent="0.25">
      <c r="B27" s="32" t="s">
        <v>157</v>
      </c>
      <c r="C27" s="20">
        <v>20279.763000000003</v>
      </c>
      <c r="D27" s="20">
        <v>20731.990000000005</v>
      </c>
      <c r="E27" s="20">
        <v>22177.568000000003</v>
      </c>
      <c r="F27" s="20">
        <v>20998.816000000006</v>
      </c>
      <c r="G27" s="20">
        <v>20843.943000000007</v>
      </c>
      <c r="H27" s="20">
        <v>24067.017</v>
      </c>
      <c r="I27" s="20">
        <v>25330.425999999996</v>
      </c>
      <c r="J27" s="20">
        <v>22259.338</v>
      </c>
      <c r="K27" s="20"/>
      <c r="L27" s="20"/>
      <c r="M27" s="20"/>
      <c r="N27" s="20"/>
      <c r="P27" s="29"/>
      <c r="Q27" s="30"/>
      <c r="R27" s="30"/>
    </row>
    <row r="28" spans="2:18" x14ac:dyDescent="0.25">
      <c r="B28" s="32" t="s">
        <v>28</v>
      </c>
      <c r="C28" s="20">
        <v>118700.29000000002</v>
      </c>
      <c r="D28" s="20">
        <v>163141.48899999997</v>
      </c>
      <c r="E28" s="20">
        <v>84190.90399999998</v>
      </c>
      <c r="F28" s="20">
        <v>155218.766</v>
      </c>
      <c r="G28" s="20">
        <v>123418.023</v>
      </c>
      <c r="H28" s="20">
        <v>112777.44600000004</v>
      </c>
      <c r="I28" s="20">
        <v>101072.22499999998</v>
      </c>
      <c r="J28" s="20">
        <v>161365.80099999998</v>
      </c>
      <c r="K28" s="20"/>
      <c r="L28" s="20"/>
      <c r="M28" s="20"/>
      <c r="N28" s="20"/>
      <c r="P28" s="29"/>
      <c r="Q28" s="30"/>
      <c r="R28" s="30"/>
    </row>
    <row r="29" spans="2:18" x14ac:dyDescent="0.25">
      <c r="B29" s="1" t="s">
        <v>33</v>
      </c>
      <c r="C29" s="20">
        <v>-188477.18399999992</v>
      </c>
      <c r="D29" s="20">
        <v>-130157.519</v>
      </c>
      <c r="E29" s="20">
        <v>-34503.133000000002</v>
      </c>
      <c r="F29" s="20">
        <v>-102537.05899999998</v>
      </c>
      <c r="G29" s="20">
        <v>-188037.723</v>
      </c>
      <c r="H29" s="20">
        <v>-123308.91399999999</v>
      </c>
      <c r="I29" s="20">
        <v>-266122.48100000003</v>
      </c>
      <c r="J29" s="20">
        <v>-351526.3569999999</v>
      </c>
      <c r="K29" s="20"/>
      <c r="L29" s="20"/>
      <c r="M29" s="20"/>
      <c r="N29" s="20"/>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2"/>
  </sheetPr>
  <dimension ref="B2:N42"/>
  <sheetViews>
    <sheetView zoomScale="85" zoomScaleNormal="85" workbookViewId="0">
      <selection activeCell="C12" sqref="C12"/>
    </sheetView>
  </sheetViews>
  <sheetFormatPr defaultRowHeight="15" x14ac:dyDescent="0.25"/>
  <cols>
    <col min="2" max="2" width="33" customWidth="1"/>
    <col min="3" max="3" width="8" bestFit="1" customWidth="1"/>
    <col min="4" max="4" width="8.28515625" bestFit="1" customWidth="1"/>
    <col min="5" max="5" width="6.5703125" bestFit="1" customWidth="1"/>
    <col min="6" max="6" width="5.85546875" bestFit="1" customWidth="1"/>
    <col min="7" max="8" width="6.85546875" bestFit="1" customWidth="1"/>
    <col min="9" max="9" width="6.5703125" bestFit="1" customWidth="1"/>
    <col min="10" max="10" width="6.7109375" bestFit="1" customWidth="1"/>
    <col min="11" max="11" width="6.85546875" bestFit="1" customWidth="1"/>
    <col min="12" max="12" width="6.5703125" bestFit="1" customWidth="1"/>
    <col min="13" max="13" width="6.7109375" bestFit="1" customWidth="1"/>
    <col min="14" max="14" width="6.5703125" bestFit="1" customWidth="1"/>
    <col min="17" max="17" width="24.5703125" bestFit="1" customWidth="1"/>
  </cols>
  <sheetData>
    <row r="2" spans="2:14"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2:14" x14ac:dyDescent="0.25">
      <c r="B3" s="4" t="s">
        <v>7</v>
      </c>
      <c r="C3" s="40">
        <v>10.082084929999588</v>
      </c>
      <c r="D3" s="40">
        <v>10.848154879999822</v>
      </c>
      <c r="E3" s="40">
        <v>10.451984909189756</v>
      </c>
      <c r="F3" s="40">
        <v>8.9941101099999994</v>
      </c>
      <c r="G3" s="40">
        <v>9.2292768765480009</v>
      </c>
      <c r="H3" s="40">
        <v>8.7060309279760197</v>
      </c>
      <c r="I3" s="40">
        <v>8.9883901488445392</v>
      </c>
      <c r="J3" s="40">
        <v>8.9903827672465013</v>
      </c>
      <c r="K3" s="40"/>
      <c r="L3" s="40"/>
      <c r="M3" s="40"/>
      <c r="N3" s="40"/>
    </row>
    <row r="4" spans="2:14" x14ac:dyDescent="0.25">
      <c r="B4" s="4" t="s">
        <v>8</v>
      </c>
      <c r="C4" s="40">
        <v>5.3843252100000001</v>
      </c>
      <c r="D4" s="40">
        <v>5.4367516499999979</v>
      </c>
      <c r="E4" s="40">
        <v>5.1424716589999999</v>
      </c>
      <c r="F4" s="40">
        <v>6.7134268199999996</v>
      </c>
      <c r="G4" s="40">
        <v>7.2887206600000001</v>
      </c>
      <c r="H4" s="40">
        <v>6.6420823400000009</v>
      </c>
      <c r="I4" s="40">
        <v>7.4984044879999994</v>
      </c>
      <c r="J4" s="40">
        <v>5.8713763600000011</v>
      </c>
      <c r="K4" s="40"/>
      <c r="L4" s="40"/>
      <c r="M4" s="40"/>
      <c r="N4" s="40"/>
    </row>
    <row r="5" spans="2:14" x14ac:dyDescent="0.25">
      <c r="B5" s="4" t="s">
        <v>9</v>
      </c>
      <c r="C5" s="40">
        <v>5.7731674499999999</v>
      </c>
      <c r="D5" s="40">
        <v>6.7632928600000009</v>
      </c>
      <c r="E5" s="40">
        <v>6.4737298500000007</v>
      </c>
      <c r="F5" s="40">
        <v>7.1014421900000011</v>
      </c>
      <c r="G5" s="40">
        <v>6.6213241700000012</v>
      </c>
      <c r="H5" s="40">
        <v>5.4458812300000004</v>
      </c>
      <c r="I5" s="40">
        <v>5.07907288</v>
      </c>
      <c r="J5" s="40">
        <v>5.603024640000001</v>
      </c>
      <c r="K5" s="40"/>
      <c r="L5" s="40"/>
      <c r="M5" s="40"/>
      <c r="N5" s="40"/>
    </row>
    <row r="6" spans="2:14" x14ac:dyDescent="0.25">
      <c r="B6" s="4" t="s">
        <v>10</v>
      </c>
      <c r="C6" s="40">
        <v>0.78711943000000006</v>
      </c>
      <c r="D6" s="40">
        <v>0.91970580000000002</v>
      </c>
      <c r="E6" s="40">
        <v>0.82597977</v>
      </c>
      <c r="F6" s="40">
        <v>1.15896295</v>
      </c>
      <c r="G6" s="40">
        <v>1.1452381</v>
      </c>
      <c r="H6" s="40">
        <v>1.0551749699999997</v>
      </c>
      <c r="I6" s="40">
        <v>1.3449438199999997</v>
      </c>
      <c r="J6" s="40">
        <v>0.83572457999999994</v>
      </c>
      <c r="K6" s="40"/>
      <c r="L6" s="40"/>
      <c r="M6" s="40"/>
      <c r="N6" s="40"/>
    </row>
    <row r="7" spans="2:14" x14ac:dyDescent="0.25">
      <c r="B7" s="53" t="s">
        <v>11</v>
      </c>
      <c r="C7" s="40">
        <v>3.366050169999999</v>
      </c>
      <c r="D7" s="40">
        <v>3.6704132239652592</v>
      </c>
      <c r="E7" s="40">
        <v>3.2317605499999993</v>
      </c>
      <c r="F7" s="40">
        <v>3.0614282200000003</v>
      </c>
      <c r="G7" s="40">
        <v>3.574906768760107</v>
      </c>
      <c r="H7" s="40">
        <v>3.836453850000026</v>
      </c>
      <c r="I7" s="40">
        <v>5.0201545199999984</v>
      </c>
      <c r="J7" s="40">
        <v>3.4539718400000008</v>
      </c>
      <c r="K7" s="40"/>
      <c r="L7" s="40"/>
      <c r="M7" s="40"/>
      <c r="N7" s="40"/>
    </row>
    <row r="8" spans="2:14" x14ac:dyDescent="0.25">
      <c r="B8" s="53" t="s">
        <v>12</v>
      </c>
      <c r="C8" s="40">
        <v>6.5154442003902018</v>
      </c>
      <c r="D8" s="40">
        <v>7.1206280020250006</v>
      </c>
      <c r="E8" s="40">
        <v>7.4069730000000016</v>
      </c>
      <c r="F8" s="40">
        <v>6.604705759999999</v>
      </c>
      <c r="G8" s="40">
        <v>6.7524150476666716</v>
      </c>
      <c r="H8" s="40">
        <v>6.1468331719097309</v>
      </c>
      <c r="I8" s="40">
        <v>7.0078329100000012</v>
      </c>
      <c r="J8" s="40">
        <v>6.6915060983870962</v>
      </c>
      <c r="K8" s="40"/>
      <c r="L8" s="40"/>
      <c r="M8" s="40"/>
      <c r="N8" s="40"/>
    </row>
    <row r="9" spans="2:14" x14ac:dyDescent="0.25">
      <c r="B9" s="53" t="s">
        <v>13</v>
      </c>
      <c r="C9" s="40">
        <v>2.7400137846400008</v>
      </c>
      <c r="D9" s="40">
        <v>0.93408829412799987</v>
      </c>
      <c r="E9" s="40">
        <v>3.7703722351393245</v>
      </c>
      <c r="F9" s="40">
        <v>0.84203858372833162</v>
      </c>
      <c r="G9" s="40">
        <v>0.39124366412799993</v>
      </c>
      <c r="H9" s="40">
        <v>1.5844116941400002</v>
      </c>
      <c r="I9" s="40">
        <v>13.232097964127998</v>
      </c>
      <c r="J9" s="40">
        <v>13.290266464640002</v>
      </c>
      <c r="K9" s="40"/>
      <c r="L9" s="40"/>
      <c r="M9" s="40"/>
      <c r="N9" s="40"/>
    </row>
    <row r="10" spans="2:14" x14ac:dyDescent="0.25">
      <c r="B10" s="53" t="s">
        <v>14</v>
      </c>
      <c r="C10" s="40">
        <v>0.79709770691244231</v>
      </c>
      <c r="D10" s="40">
        <v>0.71385446570400912</v>
      </c>
      <c r="E10" s="40">
        <v>0.7192806959206951</v>
      </c>
      <c r="F10" s="40">
        <v>0.77428213057815798</v>
      </c>
      <c r="G10" s="40">
        <v>0.80238637261455503</v>
      </c>
      <c r="H10" s="40">
        <v>0.78076858940644112</v>
      </c>
      <c r="I10" s="40">
        <v>0.91045667389232121</v>
      </c>
      <c r="J10" s="40">
        <v>0.76618621917075358</v>
      </c>
      <c r="K10" s="40"/>
      <c r="L10" s="40"/>
      <c r="M10" s="40"/>
      <c r="N10" s="40"/>
    </row>
    <row r="11" spans="2:14" x14ac:dyDescent="0.25">
      <c r="B11" s="4" t="s">
        <v>15</v>
      </c>
      <c r="C11" s="40">
        <v>8.7712000000000022E-4</v>
      </c>
      <c r="D11" s="40">
        <v>5.5617999999999998E-4</v>
      </c>
      <c r="E11" s="40">
        <v>1.5166000000000002E-4</v>
      </c>
      <c r="F11" s="40">
        <v>1.3923999999999997E-4</v>
      </c>
      <c r="G11" s="40">
        <v>7.7320000000000025E-5</v>
      </c>
      <c r="H11" s="40">
        <v>6.1669999999999997E-5</v>
      </c>
      <c r="I11" s="40">
        <v>6.1669999999999997E-5</v>
      </c>
      <c r="J11" s="40">
        <v>0</v>
      </c>
      <c r="K11" s="40"/>
      <c r="L11" s="40"/>
      <c r="M11" s="40"/>
      <c r="N11" s="40"/>
    </row>
    <row r="12" spans="2:14" x14ac:dyDescent="0.25">
      <c r="B12" s="4" t="s">
        <v>16</v>
      </c>
      <c r="C12" s="40">
        <v>0.12044313934426236</v>
      </c>
      <c r="D12" s="40">
        <v>0.12445791065573777</v>
      </c>
      <c r="E12" s="40">
        <v>0.12044313934426236</v>
      </c>
      <c r="F12" s="40">
        <v>0.12445791065573777</v>
      </c>
      <c r="G12" s="40">
        <v>0.12445791065573777</v>
      </c>
      <c r="H12" s="40">
        <v>0.12044313934426236</v>
      </c>
      <c r="I12" s="40">
        <v>0.12445791065573777</v>
      </c>
      <c r="J12" s="40">
        <v>0.12044313934426236</v>
      </c>
      <c r="K12" s="40"/>
      <c r="L12" s="40"/>
      <c r="M12" s="40"/>
      <c r="N12" s="40"/>
    </row>
    <row r="13" spans="2:14" x14ac:dyDescent="0.25">
      <c r="C13" s="29"/>
      <c r="D13" s="29"/>
      <c r="E13" s="29"/>
      <c r="F13" s="29"/>
      <c r="G13" s="29"/>
      <c r="H13" s="29"/>
      <c r="I13" s="29"/>
      <c r="J13" s="29"/>
      <c r="K13" s="29"/>
      <c r="L13" s="29"/>
      <c r="M13" s="29"/>
      <c r="N13" s="29"/>
    </row>
    <row r="14" spans="2:14" x14ac:dyDescent="0.25">
      <c r="C14" s="29"/>
      <c r="D14" s="29"/>
      <c r="E14" s="29"/>
      <c r="F14" s="29"/>
      <c r="G14" s="29"/>
      <c r="H14" s="29"/>
      <c r="I14" s="29"/>
      <c r="J14" s="29"/>
      <c r="K14" s="29"/>
      <c r="L14" s="29"/>
      <c r="M14" s="29"/>
      <c r="N14" s="29"/>
    </row>
    <row r="15" spans="2:14" x14ac:dyDescent="0.25">
      <c r="B15" s="2" t="s">
        <v>6</v>
      </c>
      <c r="C15" s="3">
        <v>43191</v>
      </c>
      <c r="D15" s="3">
        <v>43221</v>
      </c>
      <c r="E15" s="3">
        <v>43252</v>
      </c>
      <c r="F15" s="3">
        <v>43282</v>
      </c>
      <c r="G15" s="3">
        <v>43313</v>
      </c>
      <c r="H15" s="3">
        <v>43344</v>
      </c>
      <c r="I15" s="3">
        <v>43374</v>
      </c>
      <c r="J15" s="3">
        <v>43405</v>
      </c>
      <c r="K15" s="3">
        <v>43435</v>
      </c>
      <c r="L15" s="3">
        <v>43466</v>
      </c>
      <c r="M15" s="3">
        <v>43497</v>
      </c>
      <c r="N15" s="3">
        <v>43525</v>
      </c>
    </row>
    <row r="16" spans="2:14" x14ac:dyDescent="0.25">
      <c r="B16" s="1" t="s">
        <v>17</v>
      </c>
      <c r="C16" s="40">
        <v>7.3258359000000013</v>
      </c>
      <c r="D16" s="40">
        <v>8.3729461100000027</v>
      </c>
      <c r="E16" s="40">
        <v>8.1744257100000013</v>
      </c>
      <c r="F16" s="40">
        <v>7.929518279999999</v>
      </c>
      <c r="G16" s="40">
        <v>7.9341067500000015</v>
      </c>
      <c r="H16" s="40">
        <v>7.3468645500000012</v>
      </c>
      <c r="I16" s="40">
        <v>7.875672670000001</v>
      </c>
      <c r="J16" s="40">
        <v>8.0942508383870972</v>
      </c>
      <c r="K16" s="40"/>
      <c r="L16" s="40"/>
      <c r="M16" s="40"/>
      <c r="N16" s="40"/>
    </row>
    <row r="17" spans="2:14" x14ac:dyDescent="0.25">
      <c r="B17" s="1" t="s">
        <v>18</v>
      </c>
      <c r="C17" s="40">
        <v>13.672541511942237</v>
      </c>
      <c r="D17" s="40">
        <v>12.12712508582209</v>
      </c>
      <c r="E17" s="40">
        <v>14.442339080249775</v>
      </c>
      <c r="F17" s="40">
        <v>14.128844554306488</v>
      </c>
      <c r="G17" s="40">
        <v>14.919893619717332</v>
      </c>
      <c r="H17" s="40">
        <v>15.139448127227801</v>
      </c>
      <c r="I17" s="40">
        <v>29.845754336864864</v>
      </c>
      <c r="J17" s="40">
        <v>25.603740431057272</v>
      </c>
      <c r="K17" s="40"/>
      <c r="L17" s="40"/>
      <c r="M17" s="40"/>
      <c r="N17" s="40"/>
    </row>
    <row r="18" spans="2:14" x14ac:dyDescent="0.25">
      <c r="B18" s="1" t="s">
        <v>20</v>
      </c>
      <c r="C18" s="40">
        <v>14.44692547</v>
      </c>
      <c r="D18" s="40">
        <v>15.756021430000004</v>
      </c>
      <c r="E18" s="40">
        <v>15.102371118999997</v>
      </c>
      <c r="F18" s="40">
        <v>13.057911600000001</v>
      </c>
      <c r="G18" s="40">
        <v>12.693068850000001</v>
      </c>
      <c r="H18" s="40">
        <v>11.913468729999998</v>
      </c>
      <c r="I18" s="40">
        <v>11.929145687999998</v>
      </c>
      <c r="J18" s="40">
        <v>12.00426803</v>
      </c>
      <c r="K18" s="40"/>
      <c r="L18" s="40"/>
      <c r="M18" s="40"/>
      <c r="N18" s="40"/>
    </row>
    <row r="19" spans="2:14" x14ac:dyDescent="0.25">
      <c r="B19" s="1" t="s">
        <v>19</v>
      </c>
      <c r="C19" s="40">
        <v>0.12132025934426235</v>
      </c>
      <c r="D19" s="40">
        <v>0.12501409065573776</v>
      </c>
      <c r="E19" s="40">
        <v>0.12059479934426236</v>
      </c>
      <c r="F19" s="40">
        <v>0.12459715065573777</v>
      </c>
      <c r="G19" s="40">
        <v>0.12453523065573777</v>
      </c>
      <c r="H19" s="40">
        <v>0.12050480934426236</v>
      </c>
      <c r="I19" s="40">
        <v>0.12451958065573777</v>
      </c>
      <c r="J19" s="40">
        <v>0.12044313934426236</v>
      </c>
      <c r="K19" s="40"/>
      <c r="L19" s="40"/>
      <c r="M19" s="40"/>
      <c r="N19" s="40"/>
    </row>
    <row r="25" spans="2:14" x14ac:dyDescent="0.25"/>
    <row r="41" spans="2:2" x14ac:dyDescent="0.25">
      <c r="B41" s="45" t="s">
        <v>166</v>
      </c>
    </row>
    <row r="42" spans="2:2" x14ac:dyDescent="0.25">
      <c r="B42" t="str">
        <f>"Ancillary Services Cost - "&amp;TEXT(Main!E1,"mmm yyyy")</f>
        <v>Ancillary Services Cost - Nov 2018</v>
      </c>
    </row>
  </sheetData>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B2:P38"/>
  <sheetViews>
    <sheetView zoomScaleNormal="100" workbookViewId="0">
      <selection activeCell="B46" sqref="B46"/>
    </sheetView>
  </sheetViews>
  <sheetFormatPr defaultRowHeight="15" x14ac:dyDescent="0.25"/>
  <cols>
    <col min="2" max="2" width="35.42578125" bestFit="1" customWidth="1"/>
    <col min="3" max="3" width="9.85546875" bestFit="1" customWidth="1"/>
    <col min="4" max="4" width="9.28515625" bestFit="1" customWidth="1"/>
    <col min="6" max="6" width="10" bestFit="1" customWidth="1"/>
    <col min="16" max="16" width="11.5703125" bestFit="1" customWidth="1"/>
  </cols>
  <sheetData>
    <row r="2" spans="2:16" x14ac:dyDescent="0.25">
      <c r="B2" s="2" t="s">
        <v>126</v>
      </c>
      <c r="C2" s="3">
        <v>43191</v>
      </c>
      <c r="D2" s="3">
        <v>43221</v>
      </c>
      <c r="E2" s="3">
        <v>43252</v>
      </c>
      <c r="F2" s="3">
        <v>43282</v>
      </c>
      <c r="G2" s="3">
        <v>43313</v>
      </c>
      <c r="H2" s="3">
        <v>43344</v>
      </c>
      <c r="I2" s="3">
        <v>43374</v>
      </c>
      <c r="J2" s="3">
        <v>43405</v>
      </c>
      <c r="K2" s="3">
        <v>43435</v>
      </c>
      <c r="L2" s="3">
        <v>43466</v>
      </c>
      <c r="M2" s="3">
        <v>43497</v>
      </c>
      <c r="N2" s="3">
        <v>43525</v>
      </c>
      <c r="P2" t="s">
        <v>173</v>
      </c>
    </row>
    <row r="3" spans="2:16" x14ac:dyDescent="0.25">
      <c r="B3" s="4" t="s">
        <v>128</v>
      </c>
      <c r="C3" s="54">
        <v>22190</v>
      </c>
      <c r="D3" s="55">
        <v>73582.5</v>
      </c>
      <c r="E3" s="55">
        <v>139079.5</v>
      </c>
      <c r="F3" s="55">
        <v>119046.5</v>
      </c>
      <c r="G3" s="55">
        <v>126069</v>
      </c>
      <c r="H3" s="55">
        <v>176040.5</v>
      </c>
      <c r="I3" s="55">
        <v>215568</v>
      </c>
      <c r="J3" s="55">
        <v>277397</v>
      </c>
      <c r="K3" s="55"/>
      <c r="L3" s="55"/>
      <c r="M3" s="55"/>
      <c r="N3" s="55"/>
      <c r="P3" s="50">
        <f>HLOOKUP(Main!E1,Trades!$C$2:$N$5,4,FALSE)</f>
        <v>484867.26</v>
      </c>
    </row>
    <row r="4" spans="2:16" x14ac:dyDescent="0.25">
      <c r="B4" s="4" t="s">
        <v>129</v>
      </c>
      <c r="C4" s="54">
        <v>116182</v>
      </c>
      <c r="D4" s="55">
        <v>281479.5</v>
      </c>
      <c r="E4" s="55">
        <v>231333.4</v>
      </c>
      <c r="F4" s="55">
        <v>309497</v>
      </c>
      <c r="G4" s="55">
        <v>306662.2</v>
      </c>
      <c r="H4" s="55">
        <v>324343.59999999998</v>
      </c>
      <c r="I4" s="55">
        <v>287177</v>
      </c>
      <c r="J4" s="55">
        <v>207470.26</v>
      </c>
      <c r="K4" s="55"/>
      <c r="L4" s="55"/>
      <c r="M4" s="55"/>
      <c r="N4" s="55"/>
      <c r="P4" s="13"/>
    </row>
    <row r="5" spans="2:16" x14ac:dyDescent="0.25">
      <c r="B5" s="4" t="s">
        <v>136</v>
      </c>
      <c r="C5" s="55">
        <f>SUM(C3:C4)</f>
        <v>138372</v>
      </c>
      <c r="D5" s="55">
        <f>SUM(D3:D4)</f>
        <v>355062</v>
      </c>
      <c r="E5" s="55">
        <f>SUM(E3:E4)</f>
        <v>370412.9</v>
      </c>
      <c r="F5" s="55">
        <f>SUM(F3:F4)</f>
        <v>428543.5</v>
      </c>
      <c r="G5" s="55">
        <f>SUM(G3:G4)</f>
        <v>432731.2</v>
      </c>
      <c r="H5" s="55">
        <f t="shared" ref="H5:J5" si="0">SUM(H3:H4)</f>
        <v>500384.1</v>
      </c>
      <c r="I5" s="55">
        <f t="shared" si="0"/>
        <v>502745</v>
      </c>
      <c r="J5" s="55">
        <f t="shared" si="0"/>
        <v>484867.26</v>
      </c>
      <c r="K5" s="55"/>
      <c r="L5" s="55"/>
      <c r="M5" s="55"/>
      <c r="N5" s="55"/>
    </row>
    <row r="6" spans="2:16" x14ac:dyDescent="0.25">
      <c r="B6" s="33"/>
      <c r="C6" s="34"/>
      <c r="D6" s="34"/>
      <c r="E6" s="34"/>
      <c r="F6" s="34"/>
      <c r="G6" s="34"/>
      <c r="H6" s="34"/>
      <c r="I6" s="34"/>
      <c r="J6" s="34"/>
      <c r="K6" s="34"/>
      <c r="L6" s="34"/>
      <c r="M6" s="34"/>
      <c r="N6" s="34"/>
    </row>
    <row r="7" spans="2:16" x14ac:dyDescent="0.25">
      <c r="C7" s="28"/>
    </row>
    <row r="8" spans="2:16" x14ac:dyDescent="0.25">
      <c r="B8" s="2" t="s">
        <v>127</v>
      </c>
      <c r="C8" s="3">
        <v>43191</v>
      </c>
      <c r="D8" s="3">
        <v>43221</v>
      </c>
      <c r="E8" s="3">
        <v>43252</v>
      </c>
      <c r="F8" s="3">
        <v>43282</v>
      </c>
      <c r="G8" s="3">
        <v>43313</v>
      </c>
      <c r="H8" s="3">
        <v>43344</v>
      </c>
      <c r="I8" s="3">
        <v>43374</v>
      </c>
      <c r="J8" s="3">
        <v>43405</v>
      </c>
      <c r="K8" s="3">
        <v>43435</v>
      </c>
      <c r="L8" s="3">
        <v>43466</v>
      </c>
      <c r="M8" s="3">
        <v>43497</v>
      </c>
      <c r="N8" s="3">
        <v>43525</v>
      </c>
    </row>
    <row r="9" spans="2:16" x14ac:dyDescent="0.25">
      <c r="B9" s="4" t="s">
        <v>138</v>
      </c>
      <c r="C9" s="11">
        <f>0.237922+0.0651909</f>
        <v>0.30311290000000002</v>
      </c>
      <c r="D9" s="12">
        <f>1.28180166+0.4176639</f>
        <v>1.6994655599999999</v>
      </c>
      <c r="E9" s="12">
        <v>3.281732232</v>
      </c>
      <c r="F9" s="12">
        <v>2.4576692499999999</v>
      </c>
      <c r="G9" s="12">
        <v>2.1458672569999999</v>
      </c>
      <c r="H9" s="12">
        <v>1.2234046654086099</v>
      </c>
      <c r="I9" s="12">
        <v>1.810448243677</v>
      </c>
      <c r="J9" s="12">
        <v>8.4341179999999998</v>
      </c>
      <c r="K9" s="12"/>
      <c r="L9" s="12"/>
      <c r="M9" s="12"/>
      <c r="N9" s="12"/>
    </row>
    <row r="10" spans="2:16" x14ac:dyDescent="0.25">
      <c r="B10" s="4" t="s">
        <v>139</v>
      </c>
      <c r="C10" s="11">
        <v>3.9408755688000001</v>
      </c>
      <c r="D10" s="12">
        <v>10.9971745</v>
      </c>
      <c r="E10" s="12">
        <v>13.11942185</v>
      </c>
      <c r="F10" s="12">
        <v>14.199445320000001</v>
      </c>
      <c r="G10" s="12">
        <v>13.846514446</v>
      </c>
      <c r="H10" s="12">
        <v>19.302235929416</v>
      </c>
      <c r="I10" s="12">
        <v>16.434827500053501</v>
      </c>
      <c r="J10" s="12">
        <v>11.428845000000001</v>
      </c>
      <c r="K10" s="12"/>
      <c r="L10" s="12"/>
      <c r="M10" s="12"/>
      <c r="N10" s="12"/>
    </row>
    <row r="33" spans="2:10" x14ac:dyDescent="0.25">
      <c r="B33" s="38"/>
      <c r="J33" s="38"/>
    </row>
    <row r="38" spans="2:10" x14ac:dyDescent="0.25">
      <c r="B38" s="38"/>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B2:O34"/>
  <sheetViews>
    <sheetView zoomScale="85" zoomScaleNormal="85" workbookViewId="0">
      <selection activeCell="H35" sqref="H35"/>
    </sheetView>
  </sheetViews>
  <sheetFormatPr defaultRowHeight="15" x14ac:dyDescent="0.25"/>
  <cols>
    <col min="1" max="1" width="11.28515625" customWidth="1"/>
    <col min="2" max="2" width="46.85546875" customWidth="1"/>
    <col min="3" max="3" width="6.42578125" bestFit="1" customWidth="1"/>
    <col min="4" max="4" width="6.85546875" bestFit="1" customWidth="1"/>
    <col min="5" max="5" width="6.5703125" bestFit="1" customWidth="1"/>
    <col min="6" max="6" width="5.7109375" bestFit="1" customWidth="1"/>
    <col min="7" max="7" width="6.7109375" bestFit="1" customWidth="1"/>
    <col min="8" max="8" width="9" customWidth="1"/>
    <col min="9" max="9" width="6.28515625" bestFit="1" customWidth="1"/>
    <col min="10" max="10" width="6.7109375" bestFit="1" customWidth="1"/>
    <col min="11" max="11" width="6.42578125" bestFit="1" customWidth="1"/>
    <col min="12" max="12" width="6" customWidth="1"/>
    <col min="13" max="13" width="6.42578125" bestFit="1" customWidth="1"/>
    <col min="14" max="14" width="6.7109375" bestFit="1" customWidth="1"/>
    <col min="15" max="15" width="18.28515625" bestFit="1" customWidth="1"/>
    <col min="16" max="16" width="5.85546875" bestFit="1" customWidth="1"/>
    <col min="17" max="17" width="18.28515625" bestFit="1" customWidth="1"/>
  </cols>
  <sheetData>
    <row r="2" spans="2:15"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2:15" x14ac:dyDescent="0.25">
      <c r="B3" s="4" t="s">
        <v>74</v>
      </c>
      <c r="C3" s="54">
        <v>4.4042297199995897</v>
      </c>
      <c r="D3" s="54">
        <v>4.5059536599998227</v>
      </c>
      <c r="E3" s="54">
        <v>4.6833553391897533</v>
      </c>
      <c r="F3" s="55">
        <v>5.4015874999999998</v>
      </c>
      <c r="G3" s="55">
        <v>5.785020836548</v>
      </c>
      <c r="H3" s="55">
        <v>5.4890944079760198</v>
      </c>
      <c r="I3" s="55">
        <v>5.865991108844538</v>
      </c>
      <c r="J3" s="55">
        <v>5.0585782072465051</v>
      </c>
      <c r="K3" s="55"/>
      <c r="L3" s="55"/>
      <c r="M3" s="55"/>
      <c r="N3" s="55"/>
      <c r="O3">
        <v>0</v>
      </c>
    </row>
    <row r="4" spans="2:15" x14ac:dyDescent="0.25">
      <c r="B4" s="4" t="s">
        <v>75</v>
      </c>
      <c r="C4" s="54">
        <v>3.8646811899999998</v>
      </c>
      <c r="D4" s="54">
        <v>4.5023688400000008</v>
      </c>
      <c r="E4" s="54">
        <v>4.2503607900000002</v>
      </c>
      <c r="F4" s="55">
        <v>4.5548541</v>
      </c>
      <c r="G4" s="55">
        <v>4.1212151500000003</v>
      </c>
      <c r="H4" s="55">
        <v>3.4428373200000006</v>
      </c>
      <c r="I4" s="55">
        <v>2.9745969400000005</v>
      </c>
      <c r="J4" s="55">
        <v>2.9732558500000001</v>
      </c>
      <c r="K4" s="55"/>
      <c r="L4" s="55"/>
      <c r="M4" s="55"/>
      <c r="N4" s="55"/>
    </row>
    <row r="5" spans="2:15" x14ac:dyDescent="0.25">
      <c r="B5" s="4" t="s">
        <v>76</v>
      </c>
      <c r="C5" s="54">
        <v>0.83989016999999966</v>
      </c>
      <c r="D5" s="54">
        <v>0.92044844999999997</v>
      </c>
      <c r="E5" s="54">
        <v>0.54649421899999984</v>
      </c>
      <c r="F5" s="55">
        <v>0.63439844999999973</v>
      </c>
      <c r="G5" s="55">
        <v>0.77291741999999952</v>
      </c>
      <c r="H5" s="55">
        <v>1.2587527000000001</v>
      </c>
      <c r="I5" s="55">
        <v>1.3488670379999992</v>
      </c>
      <c r="J5" s="55">
        <v>0.7960870299999997</v>
      </c>
      <c r="K5" s="55"/>
      <c r="L5" s="55"/>
      <c r="M5" s="55"/>
      <c r="N5" s="55"/>
    </row>
    <row r="8" spans="2:15" x14ac:dyDescent="0.25">
      <c r="B8" s="2" t="s">
        <v>6</v>
      </c>
      <c r="C8" s="3">
        <v>43191</v>
      </c>
      <c r="D8" s="3">
        <v>43221</v>
      </c>
      <c r="E8" s="3">
        <v>43252</v>
      </c>
      <c r="F8" s="3">
        <v>43282</v>
      </c>
      <c r="G8" s="3">
        <v>43313</v>
      </c>
      <c r="H8" s="3">
        <v>43344</v>
      </c>
      <c r="I8" s="3">
        <v>43374</v>
      </c>
      <c r="J8" s="3">
        <v>43405</v>
      </c>
      <c r="K8" s="3">
        <v>43435</v>
      </c>
      <c r="L8" s="3">
        <v>43466</v>
      </c>
      <c r="M8" s="3">
        <v>43497</v>
      </c>
      <c r="N8" s="3">
        <v>43525</v>
      </c>
    </row>
    <row r="9" spans="2:15" x14ac:dyDescent="0.25">
      <c r="B9" s="4" t="s">
        <v>77</v>
      </c>
      <c r="C9" s="31">
        <v>9.1088010799995889</v>
      </c>
      <c r="D9" s="31">
        <v>9.9605637899998225</v>
      </c>
      <c r="E9" s="31">
        <v>9.5191973181897538</v>
      </c>
      <c r="F9" s="31">
        <v>10.705779389999998</v>
      </c>
      <c r="G9" s="31">
        <v>10.718213926548001</v>
      </c>
      <c r="H9" s="31">
        <v>10.219121347976021</v>
      </c>
      <c r="I9" s="31">
        <v>10.215363866844539</v>
      </c>
      <c r="J9" s="31">
        <v>8.827921087246505</v>
      </c>
      <c r="K9" s="31"/>
      <c r="L9" s="31"/>
      <c r="M9" s="31"/>
      <c r="N9" s="31"/>
    </row>
    <row r="10" spans="2:15" x14ac:dyDescent="0.25">
      <c r="B10" s="4" t="s">
        <v>78</v>
      </c>
      <c r="C10" s="31">
        <v>25.539404095030203</v>
      </c>
      <c r="D10" s="31">
        <v>25.732470920118274</v>
      </c>
      <c r="E10" s="31">
        <v>27.784074655139325</v>
      </c>
      <c r="F10" s="31">
        <v>23.121510243728</v>
      </c>
      <c r="G10" s="31">
        <v>24.28491136055478</v>
      </c>
      <c r="H10" s="31">
        <v>23.187721836049747</v>
      </c>
      <c r="I10" s="31">
        <v>37.955532864128003</v>
      </c>
      <c r="J10" s="31">
        <v>35.908331663027084</v>
      </c>
      <c r="K10" s="31"/>
      <c r="L10" s="31"/>
      <c r="M10" s="31"/>
      <c r="N10" s="31"/>
    </row>
    <row r="11" spans="2:15" x14ac:dyDescent="0.25">
      <c r="B11" s="4" t="s">
        <v>141</v>
      </c>
      <c r="C11" s="31">
        <v>0.79709770691244231</v>
      </c>
      <c r="D11" s="31">
        <v>0.71385446570400912</v>
      </c>
      <c r="E11" s="31">
        <v>0.7192806959206951</v>
      </c>
      <c r="F11" s="31">
        <v>0.77428213057815798</v>
      </c>
      <c r="G11" s="31">
        <v>0.80238637261455503</v>
      </c>
      <c r="H11" s="31">
        <v>0.78076858940644112</v>
      </c>
      <c r="I11" s="31">
        <v>0.91045667389232121</v>
      </c>
      <c r="J11" s="31">
        <v>0.76618621917075358</v>
      </c>
      <c r="K11" s="31"/>
      <c r="L11" s="31"/>
      <c r="M11" s="31"/>
      <c r="N11" s="31"/>
    </row>
    <row r="12" spans="2:15" x14ac:dyDescent="0.25">
      <c r="B12" s="4" t="s">
        <v>73</v>
      </c>
      <c r="C12" s="31">
        <v>0.12132025934426223</v>
      </c>
      <c r="D12" s="31">
        <v>0.12501409065573765</v>
      </c>
      <c r="E12" s="31">
        <v>0.12059479934426223</v>
      </c>
      <c r="F12" s="31">
        <v>0.12459715065573763</v>
      </c>
      <c r="G12" s="31">
        <v>0.12453523065573764</v>
      </c>
      <c r="H12" s="31">
        <v>0.12050480934426223</v>
      </c>
      <c r="I12" s="31">
        <v>0.12451958065573764</v>
      </c>
      <c r="J12" s="31">
        <v>0.12044313934426223</v>
      </c>
      <c r="K12" s="31"/>
      <c r="L12" s="31"/>
      <c r="M12" s="31"/>
      <c r="N12" s="31"/>
    </row>
    <row r="33" spans="2:2" x14ac:dyDescent="0.25">
      <c r="B33" t="s">
        <v>166</v>
      </c>
    </row>
    <row r="34" spans="2:2" x14ac:dyDescent="0.25">
      <c r="B34" t="str">
        <f>"AS Costs By Provider Type - "&amp;TEXT(Main!E1,"mmm yyyy")</f>
        <v>AS Costs By Provider Type - Nov 2018</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N13"/>
  <sheetViews>
    <sheetView zoomScale="70" zoomScaleNormal="70" workbookViewId="0">
      <selection activeCell="K13" sqref="K13"/>
    </sheetView>
  </sheetViews>
  <sheetFormatPr defaultRowHeight="15" x14ac:dyDescent="0.25"/>
  <cols>
    <col min="2" max="2" width="47" bestFit="1" customWidth="1"/>
    <col min="3" max="3" width="12" customWidth="1"/>
    <col min="4" max="4" width="13.5703125" customWidth="1"/>
    <col min="5" max="6" width="13.28515625" customWidth="1"/>
    <col min="7" max="7" width="12.140625" customWidth="1"/>
    <col min="8" max="8" width="11.5703125" customWidth="1"/>
    <col min="9" max="9" width="11.85546875" customWidth="1"/>
    <col min="10" max="10" width="12.42578125" customWidth="1"/>
    <col min="11" max="11" width="12.140625" customWidth="1"/>
    <col min="12" max="12" width="11.5703125" customWidth="1"/>
    <col min="13" max="13" width="14" customWidth="1"/>
    <col min="14" max="14" width="13" customWidth="1"/>
  </cols>
  <sheetData>
    <row r="1" spans="2:14" x14ac:dyDescent="0.25">
      <c r="C1" s="36">
        <f>EOMONTH(C2,0)</f>
        <v>43220</v>
      </c>
      <c r="D1" s="36">
        <f t="shared" ref="D1:N1" si="0">EOMONTH(D2,0)</f>
        <v>43251</v>
      </c>
      <c r="E1" s="36">
        <f t="shared" si="0"/>
        <v>43281</v>
      </c>
      <c r="F1" s="36">
        <f t="shared" si="0"/>
        <v>43312</v>
      </c>
      <c r="G1" s="36">
        <f t="shared" si="0"/>
        <v>43343</v>
      </c>
      <c r="H1" s="36">
        <f t="shared" si="0"/>
        <v>43373</v>
      </c>
      <c r="I1" s="36">
        <f t="shared" si="0"/>
        <v>43404</v>
      </c>
      <c r="J1" s="36">
        <f t="shared" si="0"/>
        <v>43434</v>
      </c>
      <c r="K1" s="36">
        <f t="shared" si="0"/>
        <v>43465</v>
      </c>
      <c r="L1" s="36">
        <f t="shared" si="0"/>
        <v>43496</v>
      </c>
      <c r="M1" s="36">
        <f t="shared" si="0"/>
        <v>43524</v>
      </c>
      <c r="N1" s="36">
        <f t="shared" si="0"/>
        <v>43555</v>
      </c>
    </row>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22</v>
      </c>
      <c r="C3" s="40">
        <v>0</v>
      </c>
      <c r="D3" s="40">
        <v>-4.7742323000000003E-2</v>
      </c>
      <c r="E3" s="40">
        <v>-6.2446244000000005E-2</v>
      </c>
      <c r="F3" s="40">
        <v>-5.9283338000000005E-2</v>
      </c>
      <c r="G3" s="40">
        <v>-3.1695551999999995E-2</v>
      </c>
      <c r="H3" s="40">
        <v>8.4057459000000001E-2</v>
      </c>
      <c r="I3" s="40">
        <v>0.59301750799999997</v>
      </c>
      <c r="J3" s="40">
        <v>0.31120034799999996</v>
      </c>
      <c r="K3" s="40"/>
      <c r="L3" s="40"/>
      <c r="M3" s="40"/>
      <c r="N3" s="40"/>
    </row>
    <row r="4" spans="2:14" x14ac:dyDescent="0.25">
      <c r="B4" s="1" t="s">
        <v>23</v>
      </c>
      <c r="C4" s="40">
        <v>0</v>
      </c>
      <c r="D4" s="40">
        <v>0</v>
      </c>
      <c r="E4" s="40">
        <v>0</v>
      </c>
      <c r="F4" s="40">
        <v>0</v>
      </c>
      <c r="G4" s="40">
        <v>0</v>
      </c>
      <c r="H4" s="40">
        <v>0</v>
      </c>
      <c r="I4" s="40">
        <v>0</v>
      </c>
      <c r="J4" s="40">
        <v>0</v>
      </c>
      <c r="K4" s="40"/>
      <c r="L4" s="40"/>
      <c r="M4" s="40"/>
      <c r="N4" s="40"/>
    </row>
    <row r="5" spans="2:14" x14ac:dyDescent="0.25">
      <c r="B5" s="1" t="s">
        <v>24</v>
      </c>
      <c r="C5" s="40">
        <v>0</v>
      </c>
      <c r="D5" s="40">
        <v>0</v>
      </c>
      <c r="E5" s="40">
        <v>0</v>
      </c>
      <c r="F5" s="40">
        <v>0</v>
      </c>
      <c r="G5" s="40">
        <v>0</v>
      </c>
      <c r="H5" s="40">
        <v>0</v>
      </c>
      <c r="I5" s="40">
        <v>0</v>
      </c>
      <c r="J5" s="40">
        <v>0</v>
      </c>
      <c r="K5" s="40"/>
      <c r="L5" s="40"/>
      <c r="M5" s="40"/>
      <c r="N5" s="40"/>
    </row>
    <row r="6" spans="2:14" x14ac:dyDescent="0.25">
      <c r="B6" s="1" t="s">
        <v>34</v>
      </c>
      <c r="C6" s="40">
        <v>0</v>
      </c>
      <c r="D6" s="40">
        <v>0</v>
      </c>
      <c r="E6" s="40">
        <v>8.8663725995000002E-4</v>
      </c>
      <c r="F6" s="40">
        <v>4.4665580622500001E-3</v>
      </c>
      <c r="G6" s="40">
        <v>0</v>
      </c>
      <c r="H6" s="40">
        <v>2.8450799999999998E-3</v>
      </c>
      <c r="I6" s="40">
        <v>0</v>
      </c>
      <c r="J6" s="40">
        <v>0</v>
      </c>
      <c r="K6" s="40"/>
      <c r="L6" s="40"/>
      <c r="M6" s="40"/>
      <c r="N6" s="40"/>
    </row>
    <row r="7" spans="2:14" x14ac:dyDescent="0.25">
      <c r="B7" s="1" t="s">
        <v>26</v>
      </c>
      <c r="C7" s="40">
        <v>0</v>
      </c>
      <c r="D7" s="40">
        <v>0</v>
      </c>
      <c r="E7" s="40">
        <v>0</v>
      </c>
      <c r="F7" s="40">
        <v>0</v>
      </c>
      <c r="G7" s="40">
        <v>0</v>
      </c>
      <c r="H7" s="40">
        <v>1.5730533843700001E-3</v>
      </c>
      <c r="I7" s="40">
        <v>3.8075162217030001E-2</v>
      </c>
      <c r="J7" s="40">
        <v>0</v>
      </c>
      <c r="K7" s="40"/>
      <c r="L7" s="40"/>
      <c r="M7" s="40"/>
      <c r="N7" s="40"/>
    </row>
    <row r="8" spans="2:14" x14ac:dyDescent="0.25">
      <c r="B8" s="1" t="s">
        <v>27</v>
      </c>
      <c r="C8" s="40">
        <v>0</v>
      </c>
      <c r="D8" s="40">
        <v>-0.10187188744483</v>
      </c>
      <c r="E8" s="40">
        <v>-0.24659000149506999</v>
      </c>
      <c r="F8" s="40">
        <v>-7.7968851847920004E-2</v>
      </c>
      <c r="G8" s="40">
        <v>-0.21245181898009999</v>
      </c>
      <c r="H8" s="40">
        <v>-1.8733647485829997E-2</v>
      </c>
      <c r="I8" s="40">
        <v>-6.4135937538640012E-2</v>
      </c>
      <c r="J8" s="40">
        <v>-0.10472240301543</v>
      </c>
      <c r="K8" s="40"/>
      <c r="L8" s="40"/>
      <c r="M8" s="40"/>
      <c r="N8" s="40"/>
    </row>
    <row r="9" spans="2:14" x14ac:dyDescent="0.25">
      <c r="B9" s="1" t="s">
        <v>25</v>
      </c>
      <c r="C9" s="40">
        <v>0</v>
      </c>
      <c r="D9" s="40">
        <v>0</v>
      </c>
      <c r="E9" s="40">
        <v>0</v>
      </c>
      <c r="F9" s="40">
        <v>0</v>
      </c>
      <c r="G9" s="40">
        <v>0</v>
      </c>
      <c r="H9" s="40">
        <v>0</v>
      </c>
      <c r="I9" s="40">
        <v>0</v>
      </c>
      <c r="J9" s="40">
        <v>0</v>
      </c>
      <c r="K9" s="40"/>
      <c r="L9" s="40"/>
      <c r="M9" s="40"/>
      <c r="N9" s="40"/>
    </row>
    <row r="10" spans="2:14" x14ac:dyDescent="0.25">
      <c r="B10" s="1" t="s">
        <v>21</v>
      </c>
      <c r="C10" s="40">
        <v>0.79709770691244231</v>
      </c>
      <c r="D10" s="40">
        <v>0.71385446570400912</v>
      </c>
      <c r="E10" s="40">
        <v>0.7192806959206951</v>
      </c>
      <c r="F10" s="40">
        <v>0.77428213057815798</v>
      </c>
      <c r="G10" s="40">
        <v>0.80238637261455503</v>
      </c>
      <c r="H10" s="40">
        <v>0.78076858940644112</v>
      </c>
      <c r="I10" s="40">
        <v>0.91045667389232121</v>
      </c>
      <c r="J10" s="40">
        <v>0.76618621917075358</v>
      </c>
      <c r="K10" s="40"/>
      <c r="L10" s="40"/>
      <c r="M10" s="40"/>
      <c r="N10" s="40"/>
    </row>
    <row r="11" spans="2:14" x14ac:dyDescent="0.25">
      <c r="C11" s="40">
        <f>SUM(C3:C10)</f>
        <v>0.79709770691244231</v>
      </c>
      <c r="D11" s="40">
        <f t="shared" ref="D11:N11" si="1">SUM(D3:D10)</f>
        <v>0.56424025525917909</v>
      </c>
      <c r="E11" s="40">
        <f t="shared" si="1"/>
        <v>0.4111310876855751</v>
      </c>
      <c r="F11" s="40">
        <f t="shared" si="1"/>
        <v>0.64149649879248793</v>
      </c>
      <c r="G11" s="40">
        <f t="shared" si="1"/>
        <v>0.55823900163445506</v>
      </c>
      <c r="H11" s="40">
        <f t="shared" si="1"/>
        <v>0.85051053430498114</v>
      </c>
      <c r="I11" s="40">
        <f t="shared" si="1"/>
        <v>1.4774134065707112</v>
      </c>
      <c r="J11" s="40">
        <f t="shared" si="1"/>
        <v>0.97266416415532353</v>
      </c>
      <c r="K11" s="40">
        <f t="shared" si="1"/>
        <v>0</v>
      </c>
      <c r="L11" s="40">
        <f t="shared" si="1"/>
        <v>0</v>
      </c>
      <c r="M11" s="40">
        <f t="shared" si="1"/>
        <v>0</v>
      </c>
      <c r="N11" s="40">
        <f t="shared" si="1"/>
        <v>0</v>
      </c>
    </row>
    <row r="12" spans="2:14" x14ac:dyDescent="0.25">
      <c r="B12" t="s">
        <v>173</v>
      </c>
    </row>
    <row r="13" spans="2:14" x14ac:dyDescent="0.25">
      <c r="B13" s="48">
        <f>HLOOKUP(Main!E2,SO2SO!$C$2:$N$11,10,FALSE)</f>
        <v>0.97266416415532353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B2:N40"/>
  <sheetViews>
    <sheetView zoomScale="85" zoomScaleNormal="85" workbookViewId="0">
      <selection activeCell="J7" sqref="J7"/>
    </sheetView>
  </sheetViews>
  <sheetFormatPr defaultRowHeight="15" x14ac:dyDescent="0.25"/>
  <cols>
    <col min="2" max="2" width="16.7109375" bestFit="1" customWidth="1"/>
    <col min="3" max="3" width="11.5703125" bestFit="1" customWidth="1"/>
    <col min="16" max="16" width="16.7109375" bestFit="1" customWidth="1"/>
  </cols>
  <sheetData>
    <row r="2" spans="2:14" x14ac:dyDescent="0.25">
      <c r="B2" s="2" t="s">
        <v>35</v>
      </c>
      <c r="C2" s="3">
        <v>43191</v>
      </c>
      <c r="D2" s="3">
        <v>43221</v>
      </c>
      <c r="E2" s="3">
        <v>43252</v>
      </c>
      <c r="F2" s="3">
        <v>43282</v>
      </c>
      <c r="G2" s="3">
        <v>43313</v>
      </c>
      <c r="H2" s="3">
        <v>43344</v>
      </c>
      <c r="I2" s="3">
        <v>43374</v>
      </c>
      <c r="J2" s="3">
        <v>43405</v>
      </c>
      <c r="K2" s="3">
        <v>43435</v>
      </c>
      <c r="L2" s="3">
        <v>43466</v>
      </c>
      <c r="M2" s="3">
        <v>43497</v>
      </c>
      <c r="N2" s="3">
        <v>43525</v>
      </c>
    </row>
    <row r="3" spans="2:14" x14ac:dyDescent="0.25">
      <c r="B3" s="1" t="s">
        <v>64</v>
      </c>
      <c r="C3" s="40">
        <v>-5.6785957729999996</v>
      </c>
      <c r="D3" s="40">
        <v>-6.7606795479999997</v>
      </c>
      <c r="E3" s="40">
        <v>-2.8102212680000007</v>
      </c>
      <c r="F3" s="40">
        <v>-1.1107513009999979</v>
      </c>
      <c r="G3" s="40">
        <v>-3.902354275</v>
      </c>
      <c r="H3" s="40">
        <v>-0.66875925500000044</v>
      </c>
      <c r="I3" s="40">
        <v>-4.4596334000000071E-2</v>
      </c>
      <c r="J3" s="40">
        <v>2.4801977669999986</v>
      </c>
      <c r="K3" s="40"/>
      <c r="L3" s="40"/>
      <c r="M3" s="40"/>
      <c r="N3" s="40"/>
    </row>
    <row r="6" spans="2:14" x14ac:dyDescent="0.25">
      <c r="B6" s="2" t="s">
        <v>126</v>
      </c>
      <c r="C6" s="3">
        <v>43191</v>
      </c>
      <c r="D6" s="3">
        <v>43221</v>
      </c>
      <c r="E6" s="3">
        <v>43252</v>
      </c>
      <c r="F6" s="3">
        <v>43282</v>
      </c>
      <c r="G6" s="3">
        <v>43313</v>
      </c>
      <c r="H6" s="3">
        <v>43344</v>
      </c>
      <c r="I6" s="3">
        <v>43374</v>
      </c>
      <c r="J6" s="3">
        <v>43405</v>
      </c>
      <c r="K6" s="3">
        <v>43435</v>
      </c>
      <c r="L6" s="3">
        <v>43466</v>
      </c>
      <c r="M6" s="3">
        <v>43497</v>
      </c>
      <c r="N6" s="3">
        <v>43525</v>
      </c>
    </row>
    <row r="7" spans="2:14" x14ac:dyDescent="0.25">
      <c r="B7" s="1" t="s">
        <v>64</v>
      </c>
      <c r="C7" s="15">
        <f>'Total categories'!C18</f>
        <v>-234870.38700000002</v>
      </c>
      <c r="D7" s="15">
        <f>'Total categories'!D18</f>
        <v>-215243.538</v>
      </c>
      <c r="E7" s="15">
        <f>'Total categories'!E18</f>
        <v>-117411.79599999999</v>
      </c>
      <c r="F7" s="15">
        <f>'Total categories'!F18</f>
        <v>-96007.772999999986</v>
      </c>
      <c r="G7" s="15">
        <f>'Total categories'!G18</f>
        <v>-150869.867</v>
      </c>
      <c r="H7" s="15">
        <f>'Total categories'!H18</f>
        <v>-105024.45900000002</v>
      </c>
      <c r="I7" s="15">
        <f>'Total categories'!I18</f>
        <v>-99560.491999999998</v>
      </c>
      <c r="J7" s="15">
        <f>'Total categories'!J18</f>
        <v>-65426.647000000004</v>
      </c>
      <c r="K7" s="15"/>
      <c r="L7" s="15"/>
      <c r="M7" s="15"/>
      <c r="N7" s="15"/>
    </row>
    <row r="10" spans="2:14" x14ac:dyDescent="0.25">
      <c r="D10" s="8"/>
    </row>
    <row r="11" spans="2:14" x14ac:dyDescent="0.25">
      <c r="D11" s="8"/>
    </row>
    <row r="12" spans="2:14" x14ac:dyDescent="0.25">
      <c r="D12" s="8"/>
    </row>
    <row r="13" spans="2:14" x14ac:dyDescent="0.25">
      <c r="D13" s="8"/>
    </row>
    <row r="14" spans="2:14" x14ac:dyDescent="0.25">
      <c r="D14" s="8"/>
    </row>
    <row r="15" spans="2:14" x14ac:dyDescent="0.25">
      <c r="D15" s="8"/>
    </row>
    <row r="16" spans="2:14" x14ac:dyDescent="0.25">
      <c r="D16" s="8"/>
    </row>
    <row r="17" spans="4:4" x14ac:dyDescent="0.25">
      <c r="D17" s="8"/>
    </row>
    <row r="18" spans="4:4" x14ac:dyDescent="0.25">
      <c r="D18" s="8"/>
    </row>
    <row r="19" spans="4:4" x14ac:dyDescent="0.25">
      <c r="D19" s="8"/>
    </row>
    <row r="20" spans="4:4" x14ac:dyDescent="0.25">
      <c r="D20" s="8"/>
    </row>
    <row r="21" spans="4:4" x14ac:dyDescent="0.25">
      <c r="D21" s="8"/>
    </row>
    <row r="22" spans="4:4" x14ac:dyDescent="0.25">
      <c r="D22" s="8"/>
    </row>
    <row r="23" spans="4:4" x14ac:dyDescent="0.25">
      <c r="D23" s="8"/>
    </row>
    <row r="24" spans="4:4" x14ac:dyDescent="0.25">
      <c r="D24" s="8"/>
    </row>
    <row r="25" spans="4:4" x14ac:dyDescent="0.25">
      <c r="D25" s="8"/>
    </row>
    <row r="26" spans="4:4" x14ac:dyDescent="0.25">
      <c r="D26" s="8"/>
    </row>
    <row r="27" spans="4:4" x14ac:dyDescent="0.25">
      <c r="D27" s="8"/>
    </row>
    <row r="28" spans="4:4" x14ac:dyDescent="0.25">
      <c r="D28" s="8"/>
    </row>
    <row r="29" spans="4:4" x14ac:dyDescent="0.25">
      <c r="D29" s="8"/>
    </row>
    <row r="30" spans="4:4" x14ac:dyDescent="0.25">
      <c r="D30" s="8"/>
    </row>
    <row r="31" spans="4:4" x14ac:dyDescent="0.25">
      <c r="D31" s="8"/>
    </row>
    <row r="32" spans="4:4" x14ac:dyDescent="0.25">
      <c r="D32" s="8"/>
    </row>
    <row r="33" spans="4:4" x14ac:dyDescent="0.25">
      <c r="D33" s="8"/>
    </row>
    <row r="34" spans="4:4" x14ac:dyDescent="0.25">
      <c r="D34" s="8"/>
    </row>
    <row r="35" spans="4:4" x14ac:dyDescent="0.25">
      <c r="D35" s="8"/>
    </row>
    <row r="36" spans="4:4" x14ac:dyDescent="0.25">
      <c r="D36" s="8"/>
    </row>
    <row r="37" spans="4:4" x14ac:dyDescent="0.25">
      <c r="D37" s="8"/>
    </row>
    <row r="38" spans="4:4" x14ac:dyDescent="0.25">
      <c r="D38" s="8"/>
    </row>
    <row r="39" spans="4:4" x14ac:dyDescent="0.25">
      <c r="D39" s="8"/>
    </row>
    <row r="40" spans="4:4" x14ac:dyDescent="0.25">
      <c r="D40" s="9"/>
    </row>
  </sheetData>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Main</vt:lpstr>
      <vt:lpstr>Overall cost</vt:lpstr>
      <vt:lpstr>Total categories</vt:lpstr>
      <vt:lpstr>BM total</vt:lpstr>
      <vt:lpstr>AS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Jon McDonald</cp:lastModifiedBy>
  <dcterms:created xsi:type="dcterms:W3CDTF">2018-05-15T13:35:38Z</dcterms:created>
  <dcterms:modified xsi:type="dcterms:W3CDTF">2018-12-24T12:23:04Z</dcterms:modified>
</cp:coreProperties>
</file>