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omments2.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5.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7.xml" ContentType="application/vnd.openxmlformats-officedocument.drawing+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drawings/drawing19.xml" ContentType="application/vnd.openxmlformats-officedocument.drawing+xml"/>
  <Override PartName="/xl/charts/chart3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345" windowWidth="7590" windowHeight="3900" tabRatio="878" activeTab="1"/>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Other"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45621"/>
</workbook>
</file>

<file path=xl/calcChain.xml><?xml version="1.0" encoding="utf-8"?>
<calcChain xmlns="http://schemas.openxmlformats.org/spreadsheetml/2006/main">
  <c r="H4" i="20" l="1"/>
  <c r="G4" i="20"/>
  <c r="F4" i="20"/>
  <c r="E4" i="20"/>
  <c r="D4" i="20"/>
  <c r="C4" i="20" l="1"/>
  <c r="T46" i="15" l="1"/>
  <c r="S46" i="15"/>
  <c r="R46" i="15"/>
  <c r="T45" i="15"/>
  <c r="S45" i="15"/>
  <c r="R45" i="15"/>
  <c r="T44" i="15"/>
  <c r="S44" i="15"/>
  <c r="R44" i="15"/>
  <c r="T43" i="15"/>
  <c r="S43" i="15"/>
  <c r="R43" i="15"/>
  <c r="T42" i="15"/>
  <c r="S42" i="15"/>
  <c r="R42" i="15"/>
  <c r="T41" i="15"/>
  <c r="S41" i="15"/>
  <c r="R41" i="15"/>
  <c r="T40" i="15"/>
  <c r="S40" i="15"/>
  <c r="R40" i="15"/>
  <c r="T39" i="15"/>
  <c r="S39" i="15"/>
  <c r="R39" i="15"/>
  <c r="T38" i="15"/>
  <c r="S38" i="15"/>
  <c r="R38" i="15"/>
  <c r="T37" i="15"/>
  <c r="S37" i="15"/>
  <c r="R37" i="15"/>
  <c r="H7" i="8" l="1"/>
  <c r="H5" i="5"/>
  <c r="Q46" i="15" l="1"/>
  <c r="P46" i="15"/>
  <c r="O46" i="15"/>
  <c r="Q45" i="15"/>
  <c r="P45" i="15"/>
  <c r="O45" i="15"/>
  <c r="Q44" i="15"/>
  <c r="P44" i="15"/>
  <c r="O44" i="15"/>
  <c r="Q43" i="15"/>
  <c r="P43" i="15"/>
  <c r="O43" i="15"/>
  <c r="Q42" i="15"/>
  <c r="P42" i="15"/>
  <c r="O42" i="15"/>
  <c r="Q41" i="15"/>
  <c r="P41" i="15"/>
  <c r="O41" i="15"/>
  <c r="Q40" i="15"/>
  <c r="P40" i="15"/>
  <c r="O40" i="15"/>
  <c r="Q39" i="15"/>
  <c r="P39" i="15"/>
  <c r="O39" i="15"/>
  <c r="Q38" i="15"/>
  <c r="P38" i="15"/>
  <c r="O38" i="15"/>
  <c r="Q37" i="15"/>
  <c r="P37" i="15"/>
  <c r="O37" i="15"/>
  <c r="G5" i="5" l="1"/>
  <c r="K38" i="15" l="1"/>
  <c r="L38" i="15"/>
  <c r="M38" i="15"/>
  <c r="N38" i="15"/>
  <c r="K39" i="15"/>
  <c r="L39" i="15"/>
  <c r="M39" i="15"/>
  <c r="N39" i="15"/>
  <c r="K40" i="15"/>
  <c r="L40" i="15"/>
  <c r="M40" i="15"/>
  <c r="N40" i="15"/>
  <c r="K41" i="15"/>
  <c r="L41" i="15"/>
  <c r="M41" i="15"/>
  <c r="N41" i="15"/>
  <c r="K42" i="15"/>
  <c r="L42" i="15"/>
  <c r="M42" i="15"/>
  <c r="N42" i="15"/>
  <c r="K43" i="15"/>
  <c r="L43" i="15"/>
  <c r="M43" i="15"/>
  <c r="N43" i="15"/>
  <c r="K44" i="15"/>
  <c r="L44" i="15"/>
  <c r="M44" i="15"/>
  <c r="N44" i="15"/>
  <c r="K45" i="15"/>
  <c r="L45" i="15"/>
  <c r="M45" i="15"/>
  <c r="N45" i="15"/>
  <c r="K46" i="15"/>
  <c r="L46" i="15"/>
  <c r="M46" i="15"/>
  <c r="N46" i="15"/>
  <c r="L37" i="15"/>
  <c r="M37" i="15"/>
  <c r="N37" i="15"/>
  <c r="L33" i="15"/>
  <c r="M33" i="15"/>
  <c r="N33" i="15"/>
  <c r="O33" i="15"/>
  <c r="P33" i="15"/>
  <c r="Q33" i="15"/>
  <c r="R33" i="15"/>
  <c r="S33" i="15"/>
  <c r="T33" i="15"/>
  <c r="U33" i="15"/>
  <c r="V33" i="15"/>
  <c r="W33" i="15"/>
  <c r="X33" i="15"/>
  <c r="Y33" i="15"/>
  <c r="Z33" i="15"/>
  <c r="AA33" i="15"/>
  <c r="AB33" i="15"/>
  <c r="AC33" i="15"/>
  <c r="AD33" i="15"/>
  <c r="AE33" i="15"/>
  <c r="AF33" i="15"/>
  <c r="AG33" i="15"/>
  <c r="AH33" i="15"/>
  <c r="AI33" i="15"/>
  <c r="AJ33" i="15"/>
  <c r="AK33" i="15"/>
  <c r="AL33" i="15"/>
  <c r="F5" i="5" l="1"/>
  <c r="D11" i="7" l="1"/>
  <c r="E11" i="7"/>
  <c r="F11" i="7"/>
  <c r="G11" i="7"/>
  <c r="H11" i="7"/>
  <c r="I11" i="7"/>
  <c r="J11" i="7"/>
  <c r="K11" i="7"/>
  <c r="L11" i="7"/>
  <c r="M11" i="7"/>
  <c r="N11" i="7"/>
  <c r="C11" i="7"/>
  <c r="D15" i="16" l="1"/>
  <c r="E15" i="16"/>
  <c r="F15" i="16"/>
  <c r="G15" i="16"/>
  <c r="H15" i="16"/>
  <c r="I15" i="16"/>
  <c r="J15" i="16"/>
  <c r="K15" i="16"/>
  <c r="L15" i="16"/>
  <c r="M15" i="16"/>
  <c r="N15" i="16"/>
  <c r="C15" i="16"/>
  <c r="F11" i="14"/>
  <c r="G11" i="14"/>
  <c r="H11" i="14"/>
  <c r="I11" i="14"/>
  <c r="J11" i="14"/>
  <c r="K11" i="14"/>
  <c r="L11" i="14"/>
  <c r="M11" i="14"/>
  <c r="N11" i="14"/>
  <c r="F12" i="14"/>
  <c r="G12" i="14"/>
  <c r="H12" i="14"/>
  <c r="I12" i="14"/>
  <c r="J12" i="14"/>
  <c r="K12" i="14"/>
  <c r="L12" i="14"/>
  <c r="M12" i="14"/>
  <c r="N12" i="14"/>
  <c r="H13" i="13"/>
  <c r="I13" i="13"/>
  <c r="J13" i="13"/>
  <c r="K13" i="13"/>
  <c r="L13" i="13"/>
  <c r="M13" i="13"/>
  <c r="N13" i="13"/>
  <c r="C35" i="12"/>
  <c r="F14" i="21"/>
  <c r="G14" i="21"/>
  <c r="H14" i="21"/>
  <c r="I14" i="21"/>
  <c r="J14" i="21"/>
  <c r="K14" i="21"/>
  <c r="L14" i="21"/>
  <c r="M14" i="21"/>
  <c r="N14" i="21"/>
  <c r="B19" i="16" l="1"/>
  <c r="D16" i="11"/>
  <c r="E16" i="11"/>
  <c r="F16" i="11"/>
  <c r="G16" i="11"/>
  <c r="H16" i="11"/>
  <c r="I16" i="11"/>
  <c r="J16" i="11"/>
  <c r="K16" i="11"/>
  <c r="L16" i="11"/>
  <c r="M16" i="11"/>
  <c r="N16" i="11"/>
  <c r="C16" i="11"/>
  <c r="F9" i="11"/>
  <c r="G9" i="11"/>
  <c r="H9" i="11"/>
  <c r="I9" i="11"/>
  <c r="J9" i="11"/>
  <c r="K9" i="11"/>
  <c r="L9" i="11"/>
  <c r="M9" i="11"/>
  <c r="N9" i="11"/>
  <c r="F10" i="11"/>
  <c r="G10" i="11"/>
  <c r="H10" i="11"/>
  <c r="I10" i="11"/>
  <c r="J10" i="11"/>
  <c r="K10" i="11"/>
  <c r="L10" i="11"/>
  <c r="M10" i="11"/>
  <c r="N10" i="11"/>
  <c r="F11" i="11"/>
  <c r="G11" i="11"/>
  <c r="H11" i="11"/>
  <c r="I11" i="11"/>
  <c r="J11" i="11"/>
  <c r="K11" i="11"/>
  <c r="L11" i="11"/>
  <c r="M11" i="11"/>
  <c r="N11" i="11"/>
  <c r="H1" i="26"/>
  <c r="I33" i="15"/>
  <c r="J33" i="15"/>
  <c r="K33" i="15"/>
  <c r="I37" i="15"/>
  <c r="J37" i="15"/>
  <c r="K37" i="15"/>
  <c r="I38" i="15"/>
  <c r="J38" i="15"/>
  <c r="I39" i="15"/>
  <c r="J39" i="15"/>
  <c r="I40" i="15"/>
  <c r="J40" i="15"/>
  <c r="I41" i="15"/>
  <c r="J41" i="15"/>
  <c r="I42" i="15"/>
  <c r="J42" i="15"/>
  <c r="I43" i="15"/>
  <c r="J43" i="15"/>
  <c r="I44" i="15"/>
  <c r="J44" i="15"/>
  <c r="I45" i="15"/>
  <c r="J45" i="15"/>
  <c r="I46" i="15"/>
  <c r="J46" i="15"/>
  <c r="B21" i="11" l="1"/>
  <c r="G7" i="8"/>
  <c r="F7" i="8"/>
  <c r="C7" i="8"/>
  <c r="E7" i="8"/>
  <c r="D7" i="8"/>
  <c r="C13" i="13" l="1"/>
  <c r="G13" i="13"/>
  <c r="E13" i="13"/>
  <c r="F13" i="13"/>
  <c r="D13" i="13"/>
  <c r="E11" i="14" l="1"/>
  <c r="E11" i="11"/>
  <c r="N1" i="7"/>
  <c r="M1" i="7"/>
  <c r="L1" i="7"/>
  <c r="K1" i="7"/>
  <c r="J1" i="7"/>
  <c r="I1" i="7"/>
  <c r="H1" i="7"/>
  <c r="G1" i="7"/>
  <c r="F1" i="7"/>
  <c r="E1" i="7"/>
  <c r="D1" i="7"/>
  <c r="C1" i="7"/>
  <c r="D1" i="22"/>
  <c r="E1" i="22"/>
  <c r="F1" i="22"/>
  <c r="G1" i="22"/>
  <c r="H1" i="22"/>
  <c r="I1" i="22"/>
  <c r="J1" i="22"/>
  <c r="K1" i="22"/>
  <c r="L1" i="22"/>
  <c r="M1" i="22"/>
  <c r="N1" i="22"/>
  <c r="C1" i="22"/>
  <c r="E10" i="11" l="1"/>
  <c r="E9" i="11"/>
  <c r="C11" i="14"/>
  <c r="C12" i="14"/>
  <c r="D9" i="11"/>
  <c r="D10" i="11"/>
  <c r="C11" i="11"/>
  <c r="D11" i="11"/>
  <c r="D11" i="14"/>
  <c r="E12" i="14"/>
  <c r="C10" i="11"/>
  <c r="C9" i="11"/>
  <c r="D12" i="14"/>
  <c r="C14" i="21" l="1"/>
  <c r="D14" i="21"/>
  <c r="E14" i="21"/>
  <c r="E5" i="5"/>
  <c r="P3" i="5" s="1"/>
  <c r="E2" i="26" l="1"/>
  <c r="B13" i="7" s="1"/>
  <c r="C32" i="21" l="1"/>
  <c r="C36" i="21"/>
  <c r="C40" i="21"/>
  <c r="C35" i="21"/>
  <c r="C39" i="21"/>
  <c r="C25" i="14"/>
  <c r="C33" i="21"/>
  <c r="C37" i="21"/>
  <c r="C41" i="21"/>
  <c r="C24" i="14"/>
  <c r="C34" i="21"/>
  <c r="C38" i="21"/>
  <c r="C31" i="21"/>
  <c r="B20" i="11"/>
  <c r="B19" i="11"/>
  <c r="B18" i="11"/>
  <c r="C17" i="13"/>
  <c r="C9" i="5" l="1"/>
  <c r="D9" i="5"/>
  <c r="C5" i="5"/>
  <c r="D5" i="5"/>
  <c r="G4" i="1" l="1"/>
  <c r="F37" i="15"/>
  <c r="G37" i="15"/>
  <c r="H37" i="15"/>
  <c r="F38" i="15"/>
  <c r="G38" i="15"/>
  <c r="H38" i="15"/>
  <c r="F39" i="15"/>
  <c r="G39" i="15"/>
  <c r="H39" i="15"/>
  <c r="F40" i="15"/>
  <c r="G40" i="15"/>
  <c r="H40" i="15"/>
  <c r="F41" i="15"/>
  <c r="G41" i="15"/>
  <c r="H41" i="15"/>
  <c r="F42" i="15"/>
  <c r="G42" i="15"/>
  <c r="H42" i="15"/>
  <c r="F43" i="15"/>
  <c r="G43" i="15"/>
  <c r="H43" i="15"/>
  <c r="F44" i="15"/>
  <c r="G44" i="15"/>
  <c r="H44" i="15"/>
  <c r="F45" i="15"/>
  <c r="G45" i="15"/>
  <c r="H45" i="15"/>
  <c r="F46" i="15"/>
  <c r="G46" i="15"/>
  <c r="H46" i="15"/>
  <c r="F33" i="15"/>
  <c r="G33" i="15"/>
  <c r="H33" i="15"/>
  <c r="D33" i="15" l="1"/>
  <c r="E33" i="15"/>
  <c r="C33" i="15"/>
  <c r="C38" i="15" l="1"/>
  <c r="D38" i="15"/>
  <c r="E38" i="15"/>
  <c r="C39" i="15"/>
  <c r="D39" i="15"/>
  <c r="E39" i="15"/>
  <c r="C40" i="15"/>
  <c r="D40" i="15"/>
  <c r="E40" i="15"/>
  <c r="C41" i="15"/>
  <c r="D41" i="15"/>
  <c r="E41" i="15"/>
  <c r="C42" i="15"/>
  <c r="D42" i="15"/>
  <c r="E42" i="15"/>
  <c r="C43" i="15"/>
  <c r="D43" i="15"/>
  <c r="E43" i="15"/>
  <c r="C44" i="15"/>
  <c r="D44" i="15"/>
  <c r="E44" i="15"/>
  <c r="C45" i="15"/>
  <c r="D45" i="15"/>
  <c r="E45" i="15"/>
  <c r="C46" i="15"/>
  <c r="D46" i="15"/>
  <c r="E46" i="15"/>
  <c r="D37" i="15"/>
  <c r="E37" i="15"/>
  <c r="C37" i="15"/>
</calcChain>
</file>

<file path=xl/comments1.xml><?xml version="1.0" encoding="utf-8"?>
<comments xmlns="http://schemas.openxmlformats.org/spreadsheetml/2006/main">
  <authors>
    <author>Cristian Ebau</author>
  </authors>
  <commentList>
    <comment ref="B25" authorId="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authors>
    <author>Cristian Ebau</author>
  </authors>
  <commentList>
    <comment ref="A3" authorId="0">
      <text>
        <r>
          <rPr>
            <b/>
            <sz val="9"/>
            <color indexed="81"/>
            <rFont val="Tahoma"/>
            <family val="2"/>
          </rPr>
          <t>Cristian Ebau:</t>
        </r>
        <r>
          <rPr>
            <sz val="9"/>
            <color indexed="81"/>
            <rFont val="Tahoma"/>
            <family val="2"/>
          </rPr>
          <t xml:space="preserve">
this come from the ROP Outturn Daily tab. "Standing Reserve"</t>
        </r>
      </text>
    </comment>
    <comment ref="A4" authorId="0">
      <text>
        <r>
          <rPr>
            <b/>
            <sz val="9"/>
            <color indexed="81"/>
            <rFont val="Tahoma"/>
            <family val="2"/>
          </rPr>
          <t>Cristian Ebau:</t>
        </r>
        <r>
          <rPr>
            <sz val="9"/>
            <color indexed="81"/>
            <rFont val="Tahoma"/>
            <family val="2"/>
          </rPr>
          <t xml:space="preserve">
also these AS figure are in the ROP</t>
        </r>
      </text>
    </comment>
    <comment ref="A13" authorId="0">
      <text>
        <r>
          <rPr>
            <b/>
            <sz val="9"/>
            <color indexed="81"/>
            <rFont val="Tahoma"/>
            <family val="2"/>
          </rPr>
          <t>Cristian Ebau:</t>
        </r>
        <r>
          <rPr>
            <sz val="9"/>
            <color indexed="81"/>
            <rFont val="Tahoma"/>
            <family val="2"/>
          </rPr>
          <t xml:space="preserve">
these data are from the volume report
</t>
        </r>
      </text>
    </comment>
  </commentList>
</comments>
</file>

<file path=xl/sharedStrings.xml><?xml version="1.0" encoding="utf-8"?>
<sst xmlns="http://schemas.openxmlformats.org/spreadsheetml/2006/main" count="354" uniqueCount="185">
  <si>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</si>
  <si>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</si>
  <si>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</si>
  <si>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</si>
  <si>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</si>
  <si>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</si>
  <si>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</si>
  <si>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</si>
  <si>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</si>
  <si>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</si>
  <si>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</si>
  <si>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</si>
  <si>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</si>
  <si>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</si>
  <si>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</si>
  <si>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</si>
  <si>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</si>
  <si>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</si>
  <si>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</si>
  <si>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</si>
  <si>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</si>
  <si>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</si>
  <si>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</si>
  <si>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</si>
  <si>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</si>
  <si>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Constaints</t>
  </si>
  <si>
    <t>SO-SO Ramping</t>
  </si>
  <si>
    <t>SO-SO Invoked by External Parties</t>
  </si>
  <si>
    <t>BM - Response</t>
  </si>
  <si>
    <t>BM - Fast Reserves</t>
  </si>
  <si>
    <t>BM - Constrained Margin</t>
  </si>
  <si>
    <t>BM - Constraints E&amp;W</t>
  </si>
  <si>
    <t>BM - Constraints Scotland</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</si>
  <si>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</si>
  <si>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</si>
  <si>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</si>
  <si>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</si>
  <si>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</si>
  <si>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</si>
  <si>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</si>
  <si>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</si>
  <si>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</si>
  <si>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</si>
  <si>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</si>
  <si>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</si>
  <si>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</si>
  <si>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</si>
  <si>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</si>
  <si>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</si>
  <si>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</si>
  <si>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</si>
  <si>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</si>
  <si>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</si>
  <si>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</si>
  <si>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</si>
  <si>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</si>
  <si>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</si>
  <si>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</si>
  <si>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</si>
  <si>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</si>
  <si>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</si>
  <si>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</si>
  <si>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</si>
  <si>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Energy Imbalance</t>
  </si>
  <si>
    <t>STOR</t>
  </si>
  <si>
    <t>Constraints</t>
  </si>
  <si>
    <t>Response</t>
  </si>
  <si>
    <t>Reactive</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</si>
  <si>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</si>
  <si>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</si>
  <si>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</si>
  <si>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</si>
  <si>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</si>
  <si>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</si>
  <si>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</si>
  <si>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</si>
  <si>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</si>
  <si>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</si>
  <si>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</si>
  <si>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</si>
  <si>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</si>
  <si>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</si>
  <si>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</si>
  <si>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</si>
  <si>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</si>
  <si>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</si>
  <si>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</si>
  <si>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</si>
  <si>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</si>
  <si>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</si>
  <si>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</si>
  <si>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Availability (Commercial)</t>
  </si>
  <si>
    <t>Interconnector Black Start Availability (Commercial)</t>
  </si>
  <si>
    <t>BM Demand Turn Up (Commercial)</t>
  </si>
  <si>
    <t>BM Warming (Commercial)</t>
  </si>
  <si>
    <t>BM Power Potential (Commercial)</t>
  </si>
  <si>
    <t>Hydro Rapid Start And GT Fast Start Utilisation (Commercial)</t>
  </si>
  <si>
    <t>Hydro Optional Spin Pump (Commercial)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</si>
  <si>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</si>
  <si>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</si>
  <si>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</si>
  <si>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</si>
  <si>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</si>
  <si>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</si>
  <si>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</si>
  <si>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</si>
  <si>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</si>
  <si>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</si>
  <si>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</si>
  <si>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</si>
  <si>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</si>
  <si>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</si>
  <si>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</si>
  <si>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</si>
  <si>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</si>
  <si>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</si>
  <si>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Holding volumes</t>
  </si>
  <si>
    <t>P</t>
  </si>
  <si>
    <t>S</t>
  </si>
  <si>
    <t>H</t>
  </si>
  <si>
    <t>Holding volumes (TWh)</t>
  </si>
  <si>
    <t>Volume MWh</t>
  </si>
  <si>
    <t>Cost £ million</t>
  </si>
  <si>
    <t>Buy Volume</t>
  </si>
  <si>
    <t>Sell Volume</t>
  </si>
  <si>
    <t>BM Reactive Utilisation (Commercial)</t>
  </si>
  <si>
    <t>Power Potential (Commercial)</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</si>
  <si>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</si>
  <si>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</si>
  <si>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</si>
  <si>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</si>
  <si>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</si>
  <si>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</si>
  <si>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</si>
  <si>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</si>
  <si>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</si>
  <si>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</si>
  <si>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</si>
  <si>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</si>
  <si>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</si>
  <si>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</si>
  <si>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</si>
  <si>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</si>
  <si>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</si>
  <si>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Other Reserve</t>
  </si>
  <si>
    <t>Non Delivery</t>
  </si>
  <si>
    <t>Negative Reserve</t>
  </si>
  <si>
    <t>Enter Reporting month:</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</si>
  <si>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</si>
  <si>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</si>
  <si>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</si>
  <si>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</si>
  <si>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</si>
  <si>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</si>
  <si>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</si>
  <si>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</si>
  <si>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</si>
  <si>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</si>
  <si>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</si>
  <si>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</si>
  <si>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</si>
  <si>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</si>
  <si>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</si>
  <si>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</si>
  <si>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</si>
  <si>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</si>
  <si>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</si>
  <si>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</si>
  <si>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</si>
  <si>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</si>
  <si>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</si>
  <si>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</si>
  <si>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</si>
  <si>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</si>
  <si>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</si>
  <si>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NBM Demand Side Response (Commercial)</t>
  </si>
  <si>
    <t>AS-BM Syncronous Compensation ( Commercial)</t>
  </si>
  <si>
    <t>BM Black Start Test (Commercial)</t>
  </si>
  <si>
    <t>BM Black Start Capital Contributions (Commercial)</t>
  </si>
  <si>
    <t>BM Black Start Other (Commercial)</t>
  </si>
  <si>
    <t>NBM Demand Turn Up (Commercial)</t>
  </si>
  <si>
    <t>BM GT Fast Start Availability (Commercial)</t>
  </si>
  <si>
    <t>BM - Other</t>
  </si>
  <si>
    <t>SO-SO - Other</t>
  </si>
  <si>
    <t>AS -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</si>
</sst>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76" formatCode="_(* #,##0.00_);_(* \(#,##0.00\);_(* &quot;-&quot;??_);_(@_)"/>
    <numFmt numFmtId="177" formatCode="_-[$£-809]* #,##0.00_-;\-[$£-809]* #,##0.00_-;_-[$£-809]* &quot;-&quot;??_-;_-@_-"/>
    <numFmt numFmtId="178" formatCode="#,##0.00;[Red]\(#,##0.00\)\ "/>
  </numFmts>
  <fonts count="61" x14ac:knownFonts="1">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6" fontId="4" fillId="0" borderId="0" applyFont="0" applyFill="0" applyBorder="0" applyAlignment="0" applyProtection="0"/>
  </cellStyleXfs>
  <cellXfs count="70">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3" fontId="0" fillId="0" borderId="1" xfId="0" applyNumberFormat="1" applyBorder="1"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59"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7"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8"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0-06A0-4263-932F-83F3459A68BC}"/>
              </c:ext>
            </c:extLst>
          </c:dPt>
          <c:dPt>
            <c:idx val="2"/>
            <c:bubble3D val="0"/>
            <c:explosion val="10"/>
            <c:extLst xmlns:c16r2="http://schemas.microsoft.com/office/drawing/2015/06/chart">
              <c:ext xmlns:c16="http://schemas.microsoft.com/office/drawing/2014/chart" uri="{C3380CC4-5D6E-409C-BE32-E72D297353CC}">
                <c16:uniqueId val="{00000001-06A0-4263-932F-83F3459A68BC}"/>
              </c:ext>
            </c:extLst>
          </c:dPt>
          <c:dPt>
            <c:idx val="4"/>
            <c:bubble3D val="0"/>
            <c:explosion val="15"/>
            <c:extLst xmlns:c16r2="http://schemas.microsoft.com/office/drawing/2015/06/char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92.184095622662127</c:v>
                </c:pt>
                <c:pt idx="1">
                  <c:v>20.485590759733505</c:v>
                </c:pt>
                <c:pt idx="2">
                  <c:v>33.931893805214315</c:v>
                </c:pt>
                <c:pt idx="3">
                  <c:v>6.9977051604309989E-2</c:v>
                </c:pt>
                <c:pt idx="4">
                  <c:v>-2.1861565039999471</c:v>
                </c:pt>
              </c:numCache>
            </c:numRef>
          </c:val>
          <c:extLst xmlns:c16r2="http://schemas.microsoft.com/office/drawing/2015/06/char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000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DSR!$C$3:$N$3</c:f>
              <c:numCache>
                <c:formatCode>0.00</c:formatCode>
                <c:ptCount val="12"/>
                <c:pt idx="0">
                  <c:v>4.4011577199995902</c:v>
                </c:pt>
                <c:pt idx="1">
                  <c:v>4.5059536599998227</c:v>
                </c:pt>
                <c:pt idx="2">
                  <c:v>4.6833553391897533</c:v>
                </c:pt>
                <c:pt idx="3">
                  <c:v>5.3942924000000003</c:v>
                </c:pt>
                <c:pt idx="4">
                  <c:v>5.772330600000001</c:v>
                </c:pt>
                <c:pt idx="5">
                  <c:v>5.5642835679760214</c:v>
                </c:pt>
              </c:numCache>
            </c:numRef>
          </c:val>
          <c:extLst xmlns:c16r2="http://schemas.microsoft.com/office/drawing/2015/06/char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2D05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DSR!$C$4:$N$4</c:f>
              <c:numCache>
                <c:formatCode>0.00</c:formatCode>
                <c:ptCount val="12"/>
                <c:pt idx="0">
                  <c:v>3.8646811899999998</c:v>
                </c:pt>
                <c:pt idx="1">
                  <c:v>4.5023688400000008</c:v>
                </c:pt>
                <c:pt idx="2">
                  <c:v>4.2503607900000002</c:v>
                </c:pt>
                <c:pt idx="3">
                  <c:v>4.5548541</c:v>
                </c:pt>
                <c:pt idx="4">
                  <c:v>4.0973911300000001</c:v>
                </c:pt>
                <c:pt idx="5">
                  <c:v>3.4426071500000002</c:v>
                </c:pt>
              </c:numCache>
            </c:numRef>
          </c:val>
          <c:extLst xmlns:c16r2="http://schemas.microsoft.com/office/drawing/2015/06/char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7030A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DSR!$C$5:$N$5</c:f>
              <c:numCache>
                <c:formatCode>0.00</c:formatCode>
                <c:ptCount val="12"/>
                <c:pt idx="0">
                  <c:v>0.83989016999999966</c:v>
                </c:pt>
                <c:pt idx="1">
                  <c:v>0.92044844999999997</c:v>
                </c:pt>
                <c:pt idx="2">
                  <c:v>0.54649421899999984</c:v>
                </c:pt>
                <c:pt idx="3">
                  <c:v>0.63439844999999973</c:v>
                </c:pt>
                <c:pt idx="4">
                  <c:v>0.77291741999999952</c:v>
                </c:pt>
                <c:pt idx="5">
                  <c:v>1.1456950499999998</c:v>
                </c:pt>
              </c:numCache>
            </c:numRef>
          </c:val>
          <c:extLst xmlns:c16r2="http://schemas.microsoft.com/office/drawing/2015/06/char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126599552"/>
        <c:axId val="126601088"/>
      </c:barChart>
      <c:dateAx>
        <c:axId val="126599552"/>
        <c:scaling>
          <c:orientation val="minMax"/>
        </c:scaling>
        <c:delete val="0"/>
        <c:axPos val="b"/>
        <c:numFmt formatCode="mmm\-yy" sourceLinked="1"/>
        <c:majorTickMark val="out"/>
        <c:minorTickMark val="none"/>
        <c:tickLblPos val="nextTo"/>
        <c:crossAx val="126601088"/>
        <c:crosses val="autoZero"/>
        <c:auto val="1"/>
        <c:lblOffset val="100"/>
        <c:baseTimeUnit val="months"/>
      </c:dateAx>
      <c:valAx>
        <c:axId val="126601088"/>
        <c:scaling>
          <c:orientation val="minMax"/>
        </c:scaling>
        <c:delete val="0"/>
        <c:axPos val="l"/>
        <c:majorGridlines/>
        <c:title>
          <c:tx>
            <c:rich>
              <a:bodyPr/>
              <a:lstStyle/>
              <a:p>
                <a:pPr>
                  <a:defRPr/>
                </a:pPr>
                <a:r>
                  <a:rPr lang="en-US"/>
                  <a:t>Cost £ million</a:t>
                </a:r>
              </a:p>
            </c:rich>
          </c:tx>
          <c:layout/>
          <c:overlay val="0"/>
        </c:title>
        <c:numFmt formatCode="#,##0" sourceLinked="0"/>
        <c:majorTickMark val="out"/>
        <c:minorTickMark val="none"/>
        <c:tickLblPos val="nextTo"/>
        <c:crossAx val="1265995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xmlns:c16r2="http://schemas.microsoft.com/office/drawing/2015/06/chart">
              <c:ext xmlns:c16="http://schemas.microsoft.com/office/drawing/2014/chart" uri="{C3380CC4-5D6E-409C-BE32-E72D297353CC}">
                <c16:uniqueId val="{00000001-2C6C-4847-AB27-1818E1EFE285}"/>
              </c:ext>
            </c:extLst>
          </c:dPt>
          <c:dPt>
            <c:idx val="1"/>
            <c:bubble3D val="0"/>
            <c:explosion val="8"/>
            <c:extLst xmlns:c16r2="http://schemas.microsoft.com/office/drawing/2015/06/char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DSR!$H$9:$H$12</c:f>
              <c:numCache>
                <c:formatCode>0.00</c:formatCode>
                <c:ptCount val="4"/>
                <c:pt idx="0">
                  <c:v>10.18258576797602</c:v>
                </c:pt>
                <c:pt idx="1">
                  <c:v>22.961511744695606</c:v>
                </c:pt>
                <c:pt idx="2">
                  <c:v>0.78779629254267702</c:v>
                </c:pt>
                <c:pt idx="3">
                  <c:v>0</c:v>
                </c:pt>
              </c:numCache>
            </c:numRef>
          </c:val>
          <c:extLst xmlns:c16r2="http://schemas.microsoft.com/office/drawing/2015/06/char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layout/>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SO2SO!$C$3:$N$3</c:f>
              <c:numCache>
                <c:formatCode>0.00</c:formatCode>
                <c:ptCount val="12"/>
                <c:pt idx="0">
                  <c:v>0</c:v>
                </c:pt>
                <c:pt idx="1">
                  <c:v>-4.7742323000000003E-2</c:v>
                </c:pt>
                <c:pt idx="2">
                  <c:v>-6.2446244000000005E-2</c:v>
                </c:pt>
                <c:pt idx="3">
                  <c:v>-5.9283338000000005E-2</c:v>
                </c:pt>
                <c:pt idx="4">
                  <c:v>-3.1695551999999995E-2</c:v>
                </c:pt>
                <c:pt idx="5">
                  <c:v>8.4052170999999995E-2</c:v>
                </c:pt>
              </c:numCache>
            </c:numRef>
          </c:val>
          <c:extLst xmlns:c16r2="http://schemas.microsoft.com/office/drawing/2015/06/char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SO2SO!$C$4:$N$4</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SO2SO!$C$5:$N$5</c:f>
              <c:numCache>
                <c:formatCode>0.00</c:formatCode>
                <c:ptCount val="12"/>
                <c:pt idx="0">
                  <c:v>0</c:v>
                </c:pt>
                <c:pt idx="1">
                  <c:v>0</c:v>
                </c:pt>
                <c:pt idx="2">
                  <c:v>0</c:v>
                </c:pt>
                <c:pt idx="3">
                  <c:v>0</c:v>
                </c:pt>
                <c:pt idx="4">
                  <c:v>0</c:v>
                </c:pt>
                <c:pt idx="5">
                  <c:v>2.4039470577000001E-4</c:v>
                </c:pt>
              </c:numCache>
            </c:numRef>
          </c:val>
          <c:extLst xmlns:c16r2="http://schemas.microsoft.com/office/drawing/2015/06/char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SO2SO!$C$6:$N$6</c:f>
              <c:numCache>
                <c:formatCode>0.00</c:formatCode>
                <c:ptCount val="12"/>
                <c:pt idx="0">
                  <c:v>0</c:v>
                </c:pt>
                <c:pt idx="1">
                  <c:v>0</c:v>
                </c:pt>
                <c:pt idx="2">
                  <c:v>8.8663725995000002E-4</c:v>
                </c:pt>
                <c:pt idx="3">
                  <c:v>4.4665580622500001E-3</c:v>
                </c:pt>
                <c:pt idx="4">
                  <c:v>0</c:v>
                </c:pt>
                <c:pt idx="5">
                  <c:v>2.8450799999999998E-3</c:v>
                </c:pt>
              </c:numCache>
            </c:numRef>
          </c:val>
          <c:extLst xmlns:c16r2="http://schemas.microsoft.com/office/drawing/2015/06/char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SO2SO!$C$7:$N$7</c:f>
              <c:numCache>
                <c:formatCode>0.00</c:formatCode>
                <c:ptCount val="12"/>
                <c:pt idx="0">
                  <c:v>0</c:v>
                </c:pt>
                <c:pt idx="1">
                  <c:v>0</c:v>
                </c:pt>
                <c:pt idx="2">
                  <c:v>0</c:v>
                </c:pt>
                <c:pt idx="3">
                  <c:v>0</c:v>
                </c:pt>
                <c:pt idx="4">
                  <c:v>0</c:v>
                </c:pt>
                <c:pt idx="5">
                  <c:v>1.5730533843700001E-3</c:v>
                </c:pt>
              </c:numCache>
            </c:numRef>
          </c:val>
          <c:extLst xmlns:c16r2="http://schemas.microsoft.com/office/drawing/2015/06/char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SO2SO!$C$8:$N$8</c:f>
              <c:numCache>
                <c:formatCode>0.00</c:formatCode>
                <c:ptCount val="12"/>
                <c:pt idx="0">
                  <c:v>0</c:v>
                </c:pt>
                <c:pt idx="1">
                  <c:v>-0.10187188744483</c:v>
                </c:pt>
                <c:pt idx="2">
                  <c:v>-0.24659000149506999</c:v>
                </c:pt>
                <c:pt idx="3">
                  <c:v>-7.7968851847920004E-2</c:v>
                </c:pt>
                <c:pt idx="4">
                  <c:v>-0.21245181898009999</c:v>
                </c:pt>
                <c:pt idx="5">
                  <c:v>-1.8733647485829997E-2</c:v>
                </c:pt>
              </c:numCache>
            </c:numRef>
          </c:val>
          <c:extLst xmlns:c16r2="http://schemas.microsoft.com/office/drawing/2015/06/chart">
            <c:ext xmlns:c16="http://schemas.microsoft.com/office/drawing/2014/chart" uri="{C3380CC4-5D6E-409C-BE32-E72D297353CC}">
              <c16:uniqueId val="{00000005-C420-45E4-B85F-56A8326A9A7D}"/>
            </c:ext>
          </c:extLst>
        </c:ser>
        <c:ser>
          <c:idx val="6"/>
          <c:order val="6"/>
          <c:tx>
            <c:strRef>
              <c:f>SO2SO!$B$9</c:f>
              <c:strCache>
                <c:ptCount val="1"/>
                <c:pt idx="0">
                  <c:v>SO-SO Constaints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SO2SO!$C$9:$N$9</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SO2SO!$C$10:$N$10</c:f>
              <c:numCache>
                <c:formatCode>0.00</c:formatCode>
                <c:ptCount val="12"/>
                <c:pt idx="0">
                  <c:v>0.79709770691244231</c:v>
                </c:pt>
                <c:pt idx="1">
                  <c:v>0.71385446570400912</c:v>
                </c:pt>
                <c:pt idx="2">
                  <c:v>0.7192806959206951</c:v>
                </c:pt>
                <c:pt idx="3">
                  <c:v>0.77428213057815798</c:v>
                </c:pt>
                <c:pt idx="4">
                  <c:v>0.80238637261455503</c:v>
                </c:pt>
                <c:pt idx="5">
                  <c:v>0.78779629254267702</c:v>
                </c:pt>
              </c:numCache>
            </c:numRef>
          </c:val>
          <c:extLst xmlns:c16r2="http://schemas.microsoft.com/office/drawing/2015/06/char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126470016"/>
        <c:axId val="126471552"/>
      </c:barChart>
      <c:dateAx>
        <c:axId val="126470016"/>
        <c:scaling>
          <c:orientation val="minMax"/>
        </c:scaling>
        <c:delete val="0"/>
        <c:axPos val="b"/>
        <c:numFmt formatCode="mmm\-yy" sourceLinked="1"/>
        <c:majorTickMark val="out"/>
        <c:minorTickMark val="none"/>
        <c:tickLblPos val="nextTo"/>
        <c:crossAx val="126471552"/>
        <c:crosses val="autoZero"/>
        <c:auto val="1"/>
        <c:lblOffset val="100"/>
        <c:baseTimeUnit val="months"/>
      </c:dateAx>
      <c:valAx>
        <c:axId val="126471552"/>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1264700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-5.6785957729999996</c:v>
                </c:pt>
                <c:pt idx="1">
                  <c:v>-6.7606795479999997</c:v>
                </c:pt>
                <c:pt idx="2">
                  <c:v>-2.8102212680000007</c:v>
                </c:pt>
                <c:pt idx="3">
                  <c:v>-1.1107513009999979</c:v>
                </c:pt>
                <c:pt idx="4">
                  <c:v>-3.902354275</c:v>
                </c:pt>
                <c:pt idx="5">
                  <c:v>-0.64213221100000029</c:v>
                </c:pt>
              </c:numCache>
            </c:numRef>
          </c:val>
          <c:extLst xmlns:c16r2="http://schemas.microsoft.com/office/drawing/2015/06/char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126715776"/>
        <c:axId val="126717312"/>
      </c:barChart>
      <c:dateAx>
        <c:axId val="126715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717312"/>
        <c:crosses val="autoZero"/>
        <c:auto val="1"/>
        <c:lblOffset val="100"/>
        <c:baseTimeUnit val="months"/>
      </c:dateAx>
      <c:valAx>
        <c:axId val="126717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7157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-234870.38700000002</c:v>
                </c:pt>
                <c:pt idx="1">
                  <c:v>-215243.538</c:v>
                </c:pt>
                <c:pt idx="2">
                  <c:v>-117411.79599999999</c:v>
                </c:pt>
                <c:pt idx="3">
                  <c:v>-96007.772999999986</c:v>
                </c:pt>
                <c:pt idx="4">
                  <c:v>-150869.867</c:v>
                </c:pt>
                <c:pt idx="5">
                  <c:v>-105074.46500000001</c:v>
                </c:pt>
              </c:numCache>
            </c:numRef>
          </c:val>
          <c:extLst xmlns:c16r2="http://schemas.microsoft.com/office/drawing/2015/06/char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127480960"/>
        <c:axId val="127482496"/>
      </c:barChart>
      <c:dateAx>
        <c:axId val="1274809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482496"/>
        <c:crosses val="autoZero"/>
        <c:auto val="1"/>
        <c:lblOffset val="100"/>
        <c:baseTimeUnit val="months"/>
      </c:dateAx>
      <c:valAx>
        <c:axId val="127482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4809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Reserve'!$C$3:$N$3</c:f>
              <c:numCache>
                <c:formatCode>0.00</c:formatCode>
                <c:ptCount val="12"/>
                <c:pt idx="0">
                  <c:v>2.5110751954302208</c:v>
                </c:pt>
                <c:pt idx="1">
                  <c:v>2.1326446359756903</c:v>
                </c:pt>
                <c:pt idx="2">
                  <c:v>0.85968272959821979</c:v>
                </c:pt>
                <c:pt idx="3">
                  <c:v>2.0434515995246199</c:v>
                </c:pt>
                <c:pt idx="4">
                  <c:v>2.3162893296308602</c:v>
                </c:pt>
                <c:pt idx="5">
                  <c:v>1.5991244238626501</c:v>
                </c:pt>
              </c:numCache>
            </c:numRef>
          </c:val>
          <c:extLst xmlns:c16r2="http://schemas.microsoft.com/office/drawing/2015/06/char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Reserve'!$C$4:$N$4</c:f>
              <c:numCache>
                <c:formatCode>0.00</c:formatCode>
                <c:ptCount val="12"/>
                <c:pt idx="0">
                  <c:v>1.4761581215007502</c:v>
                </c:pt>
                <c:pt idx="1">
                  <c:v>1.84803044652272</c:v>
                </c:pt>
                <c:pt idx="2">
                  <c:v>2.27863540465213</c:v>
                </c:pt>
                <c:pt idx="3">
                  <c:v>2.4498871485113298</c:v>
                </c:pt>
                <c:pt idx="4">
                  <c:v>1.6063245775979293</c:v>
                </c:pt>
                <c:pt idx="5">
                  <c:v>3.8411607169000899</c:v>
                </c:pt>
              </c:numCache>
            </c:numRef>
          </c:val>
          <c:extLst xmlns:c16r2="http://schemas.microsoft.com/office/drawing/2015/06/char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Reserve'!$C$5:$N$5</c:f>
              <c:numCache>
                <c:formatCode>0.00</c:formatCode>
                <c:ptCount val="12"/>
                <c:pt idx="0">
                  <c:v>2.8048764967750002E-2</c:v>
                </c:pt>
                <c:pt idx="1">
                  <c:v>0.18543540725012</c:v>
                </c:pt>
                <c:pt idx="2">
                  <c:v>3.6704884468090004E-2</c:v>
                </c:pt>
                <c:pt idx="3">
                  <c:v>0.17895576171568001</c:v>
                </c:pt>
                <c:pt idx="4">
                  <c:v>0.45915739183087995</c:v>
                </c:pt>
                <c:pt idx="5">
                  <c:v>-3.069764084986E-2</c:v>
                </c:pt>
              </c:numCache>
            </c:numRef>
          </c:val>
          <c:extLst xmlns:c16r2="http://schemas.microsoft.com/office/drawing/2015/06/char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Reserve'!$C$6:$N$6</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Reserve'!$C$7:$N$7</c:f>
              <c:numCache>
                <c:formatCode>0.00</c:formatCode>
                <c:ptCount val="12"/>
                <c:pt idx="0">
                  <c:v>4.1523274999999998E-2</c:v>
                </c:pt>
                <c:pt idx="1">
                  <c:v>0.21819903300000001</c:v>
                </c:pt>
                <c:pt idx="2">
                  <c:v>0.36512553278992005</c:v>
                </c:pt>
                <c:pt idx="3">
                  <c:v>0.11598598406272999</c:v>
                </c:pt>
                <c:pt idx="4">
                  <c:v>0.28531057101899004</c:v>
                </c:pt>
                <c:pt idx="5">
                  <c:v>0.16900098770796998</c:v>
                </c:pt>
              </c:numCache>
            </c:numRef>
          </c:val>
          <c:extLst xmlns:c16r2="http://schemas.microsoft.com/office/drawing/2015/06/char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Reserve'!$C$8:$N$8</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Reserve'!$C$9:$N$9</c:f>
              <c:numCache>
                <c:formatCode>0.00</c:formatCode>
                <c:ptCount val="12"/>
                <c:pt idx="0">
                  <c:v>0</c:v>
                </c:pt>
                <c:pt idx="1">
                  <c:v>0</c:v>
                </c:pt>
                <c:pt idx="2">
                  <c:v>0</c:v>
                </c:pt>
                <c:pt idx="3">
                  <c:v>0</c:v>
                </c:pt>
                <c:pt idx="4">
                  <c:v>0</c:v>
                </c:pt>
                <c:pt idx="5">
                  <c:v>2.4039470577000001E-4</c:v>
                </c:pt>
              </c:numCache>
            </c:numRef>
          </c:val>
          <c:extLst xmlns:c16r2="http://schemas.microsoft.com/office/drawing/2015/06/char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126631936"/>
        <c:axId val="126633472"/>
      </c:barChart>
      <c:dateAx>
        <c:axId val="12663193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633472"/>
        <c:crosses val="autoZero"/>
        <c:auto val="1"/>
        <c:lblOffset val="100"/>
        <c:baseTimeUnit val="months"/>
      </c:dateAx>
      <c:valAx>
        <c:axId val="126633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6319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Reserve'!$C$13:$N$13</c:f>
              <c:numCache>
                <c:formatCode>_-* #,##0_-;\-* #,##0_-;_-* "-"??_-;_-@_-</c:formatCode>
                <c:ptCount val="12"/>
                <c:pt idx="0">
                  <c:v>108968.12600000002</c:v>
                </c:pt>
                <c:pt idx="1">
                  <c:v>86765.994999999995</c:v>
                </c:pt>
                <c:pt idx="2">
                  <c:v>49167.504999999997</c:v>
                </c:pt>
                <c:pt idx="3">
                  <c:v>92971.869999999981</c:v>
                </c:pt>
                <c:pt idx="4">
                  <c:v>72419.187000000005</c:v>
                </c:pt>
                <c:pt idx="5">
                  <c:v>67000.853000000003</c:v>
                </c:pt>
              </c:numCache>
            </c:numRef>
          </c:val>
          <c:extLst xmlns:c16r2="http://schemas.microsoft.com/office/drawing/2015/06/char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Reserve'!$C$14:$N$14</c:f>
              <c:numCache>
                <c:formatCode>_-* #,##0_-;\-* #,##0_-;_-* "-"??_-;_-@_-</c:formatCode>
                <c:ptCount val="12"/>
                <c:pt idx="0">
                  <c:v>190816.04399999997</c:v>
                </c:pt>
                <c:pt idx="1">
                  <c:v>230519.79599999994</c:v>
                </c:pt>
                <c:pt idx="2">
                  <c:v>359282.16599999997</c:v>
                </c:pt>
                <c:pt idx="3">
                  <c:v>373393.36600000004</c:v>
                </c:pt>
                <c:pt idx="4">
                  <c:v>313812.04200000002</c:v>
                </c:pt>
                <c:pt idx="5">
                  <c:v>669735.58200000017</c:v>
                </c:pt>
              </c:numCache>
            </c:numRef>
          </c:val>
          <c:extLst xmlns:c16r2="http://schemas.microsoft.com/office/drawing/2015/06/char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Reserve'!$C$15:$N$15</c:f>
              <c:numCache>
                <c:formatCode>_-* #,##0_-;\-* #,##0_-;_-* "-"??_-;_-@_-</c:formatCode>
                <c:ptCount val="12"/>
                <c:pt idx="0">
                  <c:v>343</c:v>
                </c:pt>
                <c:pt idx="1">
                  <c:v>700</c:v>
                </c:pt>
                <c:pt idx="2">
                  <c:v>2719.5</c:v>
                </c:pt>
                <c:pt idx="3">
                  <c:v>1813</c:v>
                </c:pt>
                <c:pt idx="4">
                  <c:v>5963</c:v>
                </c:pt>
                <c:pt idx="5">
                  <c:v>4812</c:v>
                </c:pt>
              </c:numCache>
            </c:numRef>
          </c:val>
          <c:extLst xmlns:c16r2="http://schemas.microsoft.com/office/drawing/2015/06/char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Reserve'!$C$16:$N$16</c:f>
              <c:numCache>
                <c:formatCode>_-* #,##0_-;\-* #,##0_-;_-* "-"??_-;_-@_-</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Reserve'!$C$17:$N$17</c:f>
              <c:numCache>
                <c:formatCode>_-* #,##0_-;\-* #,##0_-;_-* "-"??_-;_-@_-</c:formatCode>
                <c:ptCount val="12"/>
                <c:pt idx="0">
                  <c:v>1263</c:v>
                </c:pt>
                <c:pt idx="1">
                  <c:v>0</c:v>
                </c:pt>
                <c:pt idx="2">
                  <c:v>14392.5</c:v>
                </c:pt>
                <c:pt idx="3">
                  <c:v>5609</c:v>
                </c:pt>
                <c:pt idx="4">
                  <c:v>13791</c:v>
                </c:pt>
                <c:pt idx="5">
                  <c:v>8258</c:v>
                </c:pt>
              </c:numCache>
            </c:numRef>
          </c:val>
          <c:extLst xmlns:c16r2="http://schemas.microsoft.com/office/drawing/2015/06/char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Reserve'!$C$18:$N$18</c:f>
              <c:numCache>
                <c:formatCode>_-* #,##0_-;\-* #,##0_-;_-* "-"??_-;_-@_-</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Reserve'!$C$19:$N$19</c:f>
              <c:numCache>
                <c:formatCode>_-* #,##0_-;\-* #,##0_-;_-* "-"??_-;_-@_-</c:formatCode>
                <c:ptCount val="12"/>
                <c:pt idx="0">
                  <c:v>0</c:v>
                </c:pt>
                <c:pt idx="1">
                  <c:v>0</c:v>
                </c:pt>
                <c:pt idx="2">
                  <c:v>293.54500000000002</c:v>
                </c:pt>
                <c:pt idx="3">
                  <c:v>185.96</c:v>
                </c:pt>
                <c:pt idx="4">
                  <c:v>0</c:v>
                </c:pt>
                <c:pt idx="5">
                  <c:v>489.30599999999998</c:v>
                </c:pt>
              </c:numCache>
            </c:numRef>
          </c:val>
          <c:extLst xmlns:c16r2="http://schemas.microsoft.com/office/drawing/2015/06/char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127707392"/>
        <c:axId val="127721472"/>
      </c:barChart>
      <c:dateAx>
        <c:axId val="12770739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721472"/>
        <c:crosses val="autoZero"/>
        <c:auto val="1"/>
        <c:lblOffset val="100"/>
        <c:baseTimeUnit val="months"/>
      </c:dateAx>
      <c:valAx>
        <c:axId val="127721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7073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STOR!$C$3:$N$3</c:f>
              <c:numCache>
                <c:formatCode>0.00</c:formatCode>
                <c:ptCount val="12"/>
                <c:pt idx="0">
                  <c:v>0.32286934174843002</c:v>
                </c:pt>
                <c:pt idx="1">
                  <c:v>0.27555184856987003</c:v>
                </c:pt>
                <c:pt idx="2">
                  <c:v>0.17545484330953004</c:v>
                </c:pt>
                <c:pt idx="3">
                  <c:v>0.26642165132641005</c:v>
                </c:pt>
                <c:pt idx="4">
                  <c:v>0.18996912363475002</c:v>
                </c:pt>
                <c:pt idx="5">
                  <c:v>0.32779993877691999</c:v>
                </c:pt>
              </c:numCache>
            </c:numRef>
          </c:val>
          <c:extLst xmlns:c16r2="http://schemas.microsoft.com/office/drawing/2015/06/char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STOR!$C$4:$N$4</c:f>
              <c:numCache>
                <c:formatCode>0.00</c:formatCode>
                <c:ptCount val="12"/>
                <c:pt idx="0">
                  <c:v>1.9084862600000003</c:v>
                </c:pt>
                <c:pt idx="1">
                  <c:v>2.2609240200000009</c:v>
                </c:pt>
                <c:pt idx="2">
                  <c:v>2.2233690600000013</c:v>
                </c:pt>
                <c:pt idx="3">
                  <c:v>2.5465880899999993</c:v>
                </c:pt>
                <c:pt idx="4">
                  <c:v>2.4259940199999996</c:v>
                </c:pt>
                <c:pt idx="5">
                  <c:v>1.9371639099999998</c:v>
                </c:pt>
              </c:numCache>
            </c:numRef>
          </c:val>
          <c:extLst xmlns:c16r2="http://schemas.microsoft.com/office/drawing/2015/06/char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STOR!$C$5:$N$5</c:f>
              <c:numCache>
                <c:formatCode>0.00</c:formatCode>
                <c:ptCount val="12"/>
                <c:pt idx="0">
                  <c:v>2.0170296699999999</c:v>
                </c:pt>
                <c:pt idx="1">
                  <c:v>2.5433886900000005</c:v>
                </c:pt>
                <c:pt idx="2">
                  <c:v>2.5732744100000007</c:v>
                </c:pt>
                <c:pt idx="3">
                  <c:v>2.6072192699999994</c:v>
                </c:pt>
                <c:pt idx="4">
                  <c:v>2.5712279899999997</c:v>
                </c:pt>
                <c:pt idx="5">
                  <c:v>2.3333598600000003</c:v>
                </c:pt>
              </c:numCache>
            </c:numRef>
          </c:val>
          <c:extLst xmlns:c16r2="http://schemas.microsoft.com/office/drawing/2015/06/char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1.8476515200000001</c:v>
                </c:pt>
                <c:pt idx="1">
                  <c:v>1.9589801500000001</c:v>
                </c:pt>
                <c:pt idx="2">
                  <c:v>1.67708638</c:v>
                </c:pt>
                <c:pt idx="3">
                  <c:v>1.9476348300000002</c:v>
                </c:pt>
                <c:pt idx="4">
                  <c:v>1.5261631400000002</c:v>
                </c:pt>
                <c:pt idx="5">
                  <c:v>1.1092472899999999</c:v>
                </c:pt>
              </c:numCache>
            </c:numRef>
          </c:val>
          <c:extLst xmlns:c16r2="http://schemas.microsoft.com/office/drawing/2015/06/char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STOR!$C$7:$N$7</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127111552"/>
        <c:axId val="127113088"/>
      </c:barChart>
      <c:dateAx>
        <c:axId val="127111552"/>
        <c:scaling>
          <c:orientation val="minMax"/>
        </c:scaling>
        <c:delete val="0"/>
        <c:axPos val="b"/>
        <c:numFmt formatCode="mmm\-yy" sourceLinked="1"/>
        <c:majorTickMark val="out"/>
        <c:minorTickMark val="none"/>
        <c:tickLblPos val="nextTo"/>
        <c:crossAx val="127113088"/>
        <c:crosses val="autoZero"/>
        <c:auto val="1"/>
        <c:lblOffset val="100"/>
        <c:baseTimeUnit val="months"/>
      </c:dateAx>
      <c:valAx>
        <c:axId val="12711308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1271115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xmlns:c16r2="http://schemas.microsoft.com/office/drawing/2015/06/chart">
              <c:ext xmlns:c16="http://schemas.microsoft.com/office/drawing/2014/chart" uri="{C3380CC4-5D6E-409C-BE32-E72D297353CC}">
                <c16:uniqueId val="{0000000D-2FD3-46C0-88AB-62133225949F}"/>
              </c:ext>
            </c:extLst>
          </c:dPt>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STOR!$C$14:$N$14</c:f>
              <c:numCache>
                <c:formatCode>#,##0</c:formatCode>
                <c:ptCount val="12"/>
                <c:pt idx="0">
                  <c:v>48983.042000000001</c:v>
                </c:pt>
                <c:pt idx="1">
                  <c:v>52527.169000000002</c:v>
                </c:pt>
                <c:pt idx="2">
                  <c:v>47632.440999999999</c:v>
                </c:pt>
                <c:pt idx="3">
                  <c:v>58800.014000000003</c:v>
                </c:pt>
                <c:pt idx="4" formatCode="_-* #,##0_-;\-* #,##0_-;_-* &quot;-&quot;??_-;_-@_-">
                  <c:v>46902.69</c:v>
                </c:pt>
                <c:pt idx="5">
                  <c:v>33517.138999999996</c:v>
                </c:pt>
              </c:numCache>
            </c:numRef>
          </c:val>
          <c:extLst xmlns:c16r2="http://schemas.microsoft.com/office/drawing/2015/06/char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4468.8760000000002</c:v>
                </c:pt>
                <c:pt idx="1">
                  <c:v>4942.2079999999996</c:v>
                </c:pt>
                <c:pt idx="2">
                  <c:v>3480.5</c:v>
                </c:pt>
                <c:pt idx="3">
                  <c:v>4972.2510000000002</c:v>
                </c:pt>
                <c:pt idx="4" formatCode="_-* #,##0_-;\-* #,##0_-;_-* &quot;-&quot;??_-;_-@_-">
                  <c:v>8369.0820000000003</c:v>
                </c:pt>
                <c:pt idx="5" formatCode="_-* #,##0_-;\-* #,##0_-;_-* &quot;-&quot;??_-;_-@_-">
                  <c:v>8642.9419999999991</c:v>
                </c:pt>
              </c:numCache>
            </c:numRef>
          </c:val>
          <c:extLst xmlns:c16r2="http://schemas.microsoft.com/office/drawing/2015/06/char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127218816"/>
        <c:axId val="127220352"/>
      </c:barChart>
      <c:dateAx>
        <c:axId val="127218816"/>
        <c:scaling>
          <c:orientation val="minMax"/>
        </c:scaling>
        <c:delete val="0"/>
        <c:axPos val="b"/>
        <c:numFmt formatCode="mmm\-yy" sourceLinked="1"/>
        <c:majorTickMark val="out"/>
        <c:minorTickMark val="none"/>
        <c:tickLblPos val="nextTo"/>
        <c:crossAx val="127220352"/>
        <c:crosses val="autoZero"/>
        <c:auto val="1"/>
        <c:lblOffset val="100"/>
        <c:baseTimeUnit val="months"/>
      </c:dateAx>
      <c:valAx>
        <c:axId val="127220352"/>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1272188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pt idx="2">
                  <c:v>0.11204639999999991</c:v>
                </c:pt>
                <c:pt idx="3">
                  <c:v>0.1157812799999999</c:v>
                </c:pt>
                <c:pt idx="4">
                  <c:v>0.1157812799999999</c:v>
                </c:pt>
                <c:pt idx="5">
                  <c:v>0.11204639999999991</c:v>
                </c:pt>
              </c:numCache>
            </c:numRef>
          </c:val>
          <c:extLst xmlns:c16r2="http://schemas.microsoft.com/office/drawing/2015/06/char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pt idx="2">
                  <c:v>1.6120484639999991E-2</c:v>
                </c:pt>
                <c:pt idx="3">
                  <c:v>1.6657834127999992E-2</c:v>
                </c:pt>
                <c:pt idx="4">
                  <c:v>1.6657834127999992E-2</c:v>
                </c:pt>
                <c:pt idx="5">
                  <c:v>1.6120484639999991E-2</c:v>
                </c:pt>
              </c:numCache>
            </c:numRef>
          </c:val>
          <c:extLst xmlns:c16r2="http://schemas.microsoft.com/office/drawing/2015/06/char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0.27202451</c:v>
                </c:pt>
                <c:pt idx="2">
                  <c:v>3.37651916</c:v>
                </c:pt>
                <c:pt idx="3">
                  <c:v>6.0774469600000006E-2</c:v>
                </c:pt>
                <c:pt idx="4">
                  <c:v>0.14374888999999999</c:v>
                </c:pt>
                <c:pt idx="5">
                  <c:v>0.19997749000000001</c:v>
                </c:pt>
              </c:numCache>
            </c:numRef>
          </c:val>
          <c:extLst xmlns:c16r2="http://schemas.microsoft.com/office/drawing/2015/06/char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2.59546163</c:v>
                </c:pt>
                <c:pt idx="1">
                  <c:v>0.52962467000000002</c:v>
                </c:pt>
                <c:pt idx="2">
                  <c:v>0.26568619049932479</c:v>
                </c:pt>
                <c:pt idx="3">
                  <c:v>0</c:v>
                </c:pt>
                <c:pt idx="4">
                  <c:v>6.3388659999999999E-2</c:v>
                </c:pt>
                <c:pt idx="5">
                  <c:v>1.2462423194999999</c:v>
                </c:pt>
              </c:numCache>
            </c:numRef>
          </c:val>
          <c:extLst xmlns:c16r2="http://schemas.microsoft.com/office/drawing/2015/06/char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126958592"/>
        <c:axId val="126960384"/>
      </c:barChart>
      <c:dateAx>
        <c:axId val="12695859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6960384"/>
        <c:crosses val="autoZero"/>
        <c:auto val="1"/>
        <c:lblOffset val="100"/>
        <c:baseTimeUnit val="months"/>
      </c:dateAx>
      <c:valAx>
        <c:axId val="126960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69585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categories'!$C$3:$N$3</c:f>
              <c:numCache>
                <c:formatCode>0.00</c:formatCode>
                <c:ptCount val="12"/>
                <c:pt idx="0">
                  <c:v>-5.6785957729999996</c:v>
                </c:pt>
                <c:pt idx="1">
                  <c:v>-6.7606795479999997</c:v>
                </c:pt>
                <c:pt idx="2">
                  <c:v>-2.8102212680000007</c:v>
                </c:pt>
                <c:pt idx="3">
                  <c:v>-1.1107513009999979</c:v>
                </c:pt>
                <c:pt idx="4">
                  <c:v>-3.902354275</c:v>
                </c:pt>
                <c:pt idx="5">
                  <c:v>-0.64213221100000029</c:v>
                </c:pt>
              </c:numCache>
            </c:numRef>
          </c:val>
          <c:extLst xmlns:c16r2="http://schemas.microsoft.com/office/drawing/2015/06/char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categories'!$C$4:$N$4</c:f>
              <c:numCache>
                <c:formatCode>0.00</c:formatCode>
                <c:ptCount val="12"/>
                <c:pt idx="0">
                  <c:v>4.0568053568987184</c:v>
                </c:pt>
                <c:pt idx="1">
                  <c:v>4.3843095227485316</c:v>
                </c:pt>
                <c:pt idx="2">
                  <c:v>3.5401485515083584</c:v>
                </c:pt>
                <c:pt idx="3">
                  <c:v>4.7882804938143604</c:v>
                </c:pt>
                <c:pt idx="4">
                  <c:v>4.6670818700786576</c:v>
                </c:pt>
                <c:pt idx="5">
                  <c:v>5.5788288823266194</c:v>
                </c:pt>
              </c:numCache>
            </c:numRef>
          </c:val>
          <c:extLst xmlns:c16r2="http://schemas.microsoft.com/office/drawing/2015/06/char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categories'!$C$5:$N$5</c:f>
              <c:numCache>
                <c:formatCode>0.00</c:formatCode>
                <c:ptCount val="12"/>
                <c:pt idx="0">
                  <c:v>6.0960367917484302</c:v>
                </c:pt>
                <c:pt idx="1">
                  <c:v>7.0388447085698704</c:v>
                </c:pt>
                <c:pt idx="2">
                  <c:v>6.6491846933095307</c:v>
                </c:pt>
                <c:pt idx="3">
                  <c:v>7.367863841326411</c:v>
                </c:pt>
                <c:pt idx="4">
                  <c:v>6.7133542736347502</c:v>
                </c:pt>
                <c:pt idx="5">
                  <c:v>5.7075709987769203</c:v>
                </c:pt>
              </c:numCache>
            </c:numRef>
          </c:val>
          <c:extLst xmlns:c16r2="http://schemas.microsoft.com/office/drawing/2015/06/char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categories'!$C$6:$N$6</c:f>
              <c:numCache>
                <c:formatCode>0.00</c:formatCode>
                <c:ptCount val="12"/>
                <c:pt idx="0">
                  <c:v>25.438006297336621</c:v>
                </c:pt>
                <c:pt idx="1">
                  <c:v>24.842179061012164</c:v>
                </c:pt>
                <c:pt idx="2">
                  <c:v>51.140584917865183</c:v>
                </c:pt>
                <c:pt idx="3">
                  <c:v>39.151005868618796</c:v>
                </c:pt>
                <c:pt idx="4">
                  <c:v>35.493438561046226</c:v>
                </c:pt>
                <c:pt idx="5">
                  <c:v>102.17916767357229</c:v>
                </c:pt>
              </c:numCache>
            </c:numRef>
          </c:val>
          <c:extLst xmlns:c16r2="http://schemas.microsoft.com/office/drawing/2015/06/char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categories'!$C$7:$N$7</c:f>
              <c:numCache>
                <c:formatCode>0.00</c:formatCode>
                <c:ptCount val="12"/>
                <c:pt idx="0">
                  <c:v>0.42003371109222998</c:v>
                </c:pt>
                <c:pt idx="1">
                  <c:v>2.05747189453484</c:v>
                </c:pt>
                <c:pt idx="2">
                  <c:v>0.40776612894857994</c:v>
                </c:pt>
                <c:pt idx="3">
                  <c:v>0.57252884519922997</c:v>
                </c:pt>
                <c:pt idx="4">
                  <c:v>0.39588379449809996</c:v>
                </c:pt>
                <c:pt idx="5">
                  <c:v>0.41843340807133</c:v>
                </c:pt>
              </c:numCache>
            </c:numRef>
          </c:val>
          <c:extLst xmlns:c16r2="http://schemas.microsoft.com/office/drawing/2015/06/char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categories'!$C$8:$N$8</c:f>
              <c:numCache>
                <c:formatCode>0.00</c:formatCode>
                <c:ptCount val="12"/>
                <c:pt idx="0">
                  <c:v>6.4616424454293018</c:v>
                </c:pt>
                <c:pt idx="1">
                  <c:v>6.469285508946129</c:v>
                </c:pt>
                <c:pt idx="2">
                  <c:v>6.0078941458212505</c:v>
                </c:pt>
                <c:pt idx="3">
                  <c:v>7.5559261754611997</c:v>
                </c:pt>
                <c:pt idx="4">
                  <c:v>8.2441637224260322</c:v>
                </c:pt>
                <c:pt idx="5">
                  <c:v>7.5338910691124292</c:v>
                </c:pt>
              </c:numCache>
            </c:numRef>
          </c:val>
          <c:extLst xmlns:c16r2="http://schemas.microsoft.com/office/drawing/2015/06/char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categories'!$C$9:$N$9</c:f>
              <c:numCache>
                <c:formatCode>0.00</c:formatCode>
                <c:ptCount val="12"/>
                <c:pt idx="0">
                  <c:v>11.011784772242429</c:v>
                </c:pt>
                <c:pt idx="1">
                  <c:v>12.212296822909959</c:v>
                </c:pt>
                <c:pt idx="2">
                  <c:v>11.460436606144015</c:v>
                </c:pt>
                <c:pt idx="3">
                  <c:v>10.531682371562839</c:v>
                </c:pt>
                <c:pt idx="4">
                  <c:v>10.747460244295038</c:v>
                </c:pt>
                <c:pt idx="5">
                  <c:v>11.444521722509389</c:v>
                </c:pt>
              </c:numCache>
            </c:numRef>
          </c:val>
          <c:extLst xmlns:c16r2="http://schemas.microsoft.com/office/drawing/2015/06/char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categories'!$C$10:$N$10</c:f>
              <c:numCache>
                <c:formatCode>0.00</c:formatCode>
                <c:ptCount val="12"/>
                <c:pt idx="0">
                  <c:v>0.78711943000000018</c:v>
                </c:pt>
                <c:pt idx="1">
                  <c:v>0.91970580000000024</c:v>
                </c:pt>
                <c:pt idx="2">
                  <c:v>0.82597976999999989</c:v>
                </c:pt>
                <c:pt idx="3">
                  <c:v>1.1589629499999998</c:v>
                </c:pt>
                <c:pt idx="4">
                  <c:v>1.1584881</c:v>
                </c:pt>
                <c:pt idx="5">
                  <c:v>1.0567380499999999</c:v>
                </c:pt>
              </c:numCache>
            </c:numRef>
          </c:val>
          <c:extLst xmlns:c16r2="http://schemas.microsoft.com/office/drawing/2015/06/char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categories'!$C$11:$N$11</c:f>
              <c:numCache>
                <c:formatCode>0.00</c:formatCode>
                <c:ptCount val="12"/>
                <c:pt idx="0">
                  <c:v>6.4658281103902047</c:v>
                </c:pt>
                <c:pt idx="1">
                  <c:v>7.0543017420249994</c:v>
                </c:pt>
                <c:pt idx="2">
                  <c:v>7.3603808099999979</c:v>
                </c:pt>
                <c:pt idx="3">
                  <c:v>6.5619017599999996</c:v>
                </c:pt>
                <c:pt idx="4">
                  <c:v>6.6967673376666701</c:v>
                </c:pt>
                <c:pt idx="5">
                  <c:v>6.1695822605555524</c:v>
                </c:pt>
              </c:numCache>
            </c:numRef>
          </c:val>
          <c:extLst xmlns:c16r2="http://schemas.microsoft.com/office/drawing/2015/06/char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categories'!$C$12:$N$12</c:f>
              <c:numCache>
                <c:formatCode>0.00</c:formatCode>
                <c:ptCount val="12"/>
                <c:pt idx="0">
                  <c:v>3.3660501699999998</c:v>
                </c:pt>
                <c:pt idx="1">
                  <c:v>3.6704132239652592</c:v>
                </c:pt>
                <c:pt idx="2">
                  <c:v>3.2317605499999993</c:v>
                </c:pt>
                <c:pt idx="3">
                  <c:v>3.0614282200000011</c:v>
                </c:pt>
                <c:pt idx="4">
                  <c:v>3.574906768760107</c:v>
                </c:pt>
                <c:pt idx="5">
                  <c:v>3.6533746700000531</c:v>
                </c:pt>
              </c:numCache>
            </c:numRef>
          </c:val>
          <c:extLst xmlns:c16r2="http://schemas.microsoft.com/office/drawing/2015/06/chart">
            <c:ext xmlns:c16="http://schemas.microsoft.com/office/drawing/2014/chart" uri="{C3380CC4-5D6E-409C-BE32-E72D297353CC}">
              <c16:uniqueId val="{00000018-1575-401C-8E75-2F59E270F14E}"/>
            </c:ext>
          </c:extLst>
        </c:ser>
        <c:ser>
          <c:idx val="11"/>
          <c:order val="10"/>
          <c:tx>
            <c:strRef>
              <c:f>'Total categories'!$B$13</c:f>
              <c:strCache>
                <c:ptCount val="1"/>
                <c:pt idx="0">
                  <c:v>Other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categories'!$C$13:$N$13</c:f>
              <c:numCache>
                <c:formatCode>0.00</c:formatCode>
                <c:ptCount val="12"/>
                <c:pt idx="0">
                  <c:v>1.4169133233990323</c:v>
                </c:pt>
                <c:pt idx="1">
                  <c:v>1.0456706441103323</c:v>
                </c:pt>
                <c:pt idx="2">
                  <c:v>1.185141133653004</c:v>
                </c:pt>
                <c:pt idx="3">
                  <c:v>1.2051653293234197</c:v>
                </c:pt>
                <c:pt idx="4">
                  <c:v>2.0775725007637615</c:v>
                </c:pt>
                <c:pt idx="5">
                  <c:v>1.3854242112896693</c:v>
                </c:pt>
              </c:numCache>
            </c:numRef>
          </c:val>
          <c:extLst xmlns:c16r2="http://schemas.microsoft.com/office/drawing/2015/06/char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125354368"/>
        <c:axId val="125355904"/>
      </c:barChart>
      <c:dateAx>
        <c:axId val="125354368"/>
        <c:scaling>
          <c:orientation val="minMax"/>
        </c:scaling>
        <c:delete val="0"/>
        <c:axPos val="b"/>
        <c:numFmt formatCode="mmm\-yy" sourceLinked="1"/>
        <c:majorTickMark val="out"/>
        <c:minorTickMark val="none"/>
        <c:tickLblPos val="nextTo"/>
        <c:crossAx val="125355904"/>
        <c:crosses val="autoZero"/>
        <c:auto val="1"/>
        <c:lblOffset val="100"/>
        <c:baseTimeUnit val="months"/>
      </c:dateAx>
      <c:valAx>
        <c:axId val="125355904"/>
        <c:scaling>
          <c:orientation val="minMax"/>
        </c:scaling>
        <c:delete val="0"/>
        <c:axPos val="l"/>
        <c:majorGridlines/>
        <c:title>
          <c:tx>
            <c:rich>
              <a:bodyPr rot="-5400000" vert="horz"/>
              <a:lstStyle/>
              <a:p>
                <a:pPr>
                  <a:defRPr/>
                </a:pPr>
                <a:r>
                  <a:rPr lang="en-GB" sz="1050"/>
                  <a:t>Cost (£m)</a:t>
                </a:r>
              </a:p>
            </c:rich>
          </c:tx>
          <c:layout/>
          <c:overlay val="0"/>
        </c:title>
        <c:numFmt formatCode="0.00" sourceLinked="1"/>
        <c:majorTickMark val="out"/>
        <c:minorTickMark val="none"/>
        <c:tickLblPos val="nextTo"/>
        <c:crossAx val="12535436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0ED1-43E7-A1F0-1B2E9003F35E}"/>
              </c:ext>
            </c:extLst>
          </c:dPt>
          <c:dPt>
            <c:idx val="2"/>
            <c:bubble3D val="0"/>
            <c:explosion val="10"/>
            <c:extLst xmlns:c16r2="http://schemas.microsoft.com/office/drawing/2015/06/chart">
              <c:ext xmlns:c16="http://schemas.microsoft.com/office/drawing/2014/chart" uri="{C3380CC4-5D6E-409C-BE32-E72D297353CC}">
                <c16:uniqueId val="{00000003-0ED1-43E7-A1F0-1B2E9003F35E}"/>
              </c:ext>
            </c:extLst>
          </c:dPt>
          <c:dPt>
            <c:idx val="4"/>
            <c:bubble3D val="0"/>
            <c:explosion val="15"/>
            <c:extLst xmlns:c16r2="http://schemas.microsoft.com/office/drawing/2015/06/char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xmlns:c16r2="http://schemas.microsoft.com/office/drawing/2015/06/char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Constraints!$H$12:$H$19</c:f>
              <c:numCache>
                <c:formatCode>0.00</c:formatCode>
                <c:ptCount val="8"/>
                <c:pt idx="0">
                  <c:v>80.366786142574909</c:v>
                </c:pt>
                <c:pt idx="1">
                  <c:v>20.237994836857418</c:v>
                </c:pt>
                <c:pt idx="2">
                  <c:v>0</c:v>
                </c:pt>
                <c:pt idx="3">
                  <c:v>1.57438669414</c:v>
                </c:pt>
                <c:pt idx="4">
                  <c:v>1.2519853302186208</c:v>
                </c:pt>
                <c:pt idx="5">
                  <c:v>15.654051883903458</c:v>
                </c:pt>
                <c:pt idx="6">
                  <c:v>0</c:v>
                </c:pt>
                <c:pt idx="7">
                  <c:v>1.57438669414</c:v>
                </c:pt>
              </c:numCache>
            </c:numRef>
          </c:val>
          <c:extLst xmlns:c16r2="http://schemas.microsoft.com/office/drawing/2015/06/char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_-* #,##0_-;\-* #,##0_-;_-* "-"??_-;_-@_-</c:formatCode>
                <c:ptCount val="12"/>
                <c:pt idx="0">
                  <c:v>223524.63400000002</c:v>
                </c:pt>
                <c:pt idx="1">
                  <c:v>169041.23699999991</c:v>
                </c:pt>
                <c:pt idx="2">
                  <c:v>490529.90000000031</c:v>
                </c:pt>
                <c:pt idx="3">
                  <c:v>240083.21600000001</c:v>
                </c:pt>
                <c:pt idx="4">
                  <c:v>188414.66199999995</c:v>
                </c:pt>
                <c:pt idx="5">
                  <c:v>699320.08399999992</c:v>
                </c:pt>
              </c:numCache>
            </c:numRef>
          </c:val>
          <c:extLst xmlns:c16r2="http://schemas.microsoft.com/office/drawing/2015/06/char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_-* #,##0_-;\-* #,##0_-;_-* "-"??_-;_-@_-</c:formatCode>
                <c:ptCount val="12"/>
                <c:pt idx="0">
                  <c:v>2867</c:v>
                </c:pt>
                <c:pt idx="1">
                  <c:v>6502.5</c:v>
                </c:pt>
                <c:pt idx="2">
                  <c:v>37989.4</c:v>
                </c:pt>
                <c:pt idx="3">
                  <c:v>67527</c:v>
                </c:pt>
                <c:pt idx="4">
                  <c:v>14720.2</c:v>
                </c:pt>
                <c:pt idx="5">
                  <c:v>28117.599999999999</c:v>
                </c:pt>
              </c:numCache>
            </c:numRef>
          </c:val>
          <c:extLst xmlns:c16r2="http://schemas.microsoft.com/office/drawing/2015/06/char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Constraints!$C$25:$N$25</c:f>
              <c:numCache>
                <c:formatCode>_-* #,##0_-;\-* #,##0_-;_-* "-"??_-;_-@_-</c:formatCode>
                <c:ptCount val="12"/>
                <c:pt idx="0">
                  <c:v>29230.236000000001</c:v>
                </c:pt>
                <c:pt idx="1">
                  <c:v>38818.62200000001</c:v>
                </c:pt>
                <c:pt idx="2">
                  <c:v>32251.667999999998</c:v>
                </c:pt>
                <c:pt idx="3">
                  <c:v>9742.6910000000007</c:v>
                </c:pt>
                <c:pt idx="4">
                  <c:v>30701.910999999996</c:v>
                </c:pt>
                <c:pt idx="5">
                  <c:v>93527.336000000025</c:v>
                </c:pt>
              </c:numCache>
            </c:numRef>
          </c:val>
          <c:extLst xmlns:c16r2="http://schemas.microsoft.com/office/drawing/2015/06/char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Constraints!$C$26:$N$26</c:f>
              <c:numCache>
                <c:formatCode>_-* #,##0_-;\-* #,##0_-;_-* "-"??_-;_-@_-</c:formatCode>
                <c:ptCount val="12"/>
                <c:pt idx="0">
                  <c:v>20584</c:v>
                </c:pt>
                <c:pt idx="1">
                  <c:v>70647.5</c:v>
                </c:pt>
                <c:pt idx="2">
                  <c:v>108480</c:v>
                </c:pt>
                <c:pt idx="3">
                  <c:v>100644.5</c:v>
                </c:pt>
                <c:pt idx="4">
                  <c:v>98325</c:v>
                </c:pt>
                <c:pt idx="5">
                  <c:v>144325.5</c:v>
                </c:pt>
              </c:numCache>
            </c:numRef>
          </c:val>
          <c:extLst xmlns:c16r2="http://schemas.microsoft.com/office/drawing/2015/06/char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Constraints!$C$27:$N$27</c:f>
              <c:numCache>
                <c:formatCode>_-* #,##0_-;\-* #,##0_-;_-* "-"??_-;_-@_-</c:formatCode>
                <c:ptCount val="12"/>
                <c:pt idx="0">
                  <c:v>31162.47</c:v>
                </c:pt>
                <c:pt idx="1">
                  <c:v>29151.453999999994</c:v>
                </c:pt>
                <c:pt idx="2">
                  <c:v>14146.085000000003</c:v>
                </c:pt>
                <c:pt idx="3">
                  <c:v>40904.041999999994</c:v>
                </c:pt>
                <c:pt idx="4">
                  <c:v>22166.055</c:v>
                </c:pt>
                <c:pt idx="5">
                  <c:v>61303.894000000015</c:v>
                </c:pt>
              </c:numCache>
            </c:numRef>
          </c:val>
          <c:extLst xmlns:c16r2="http://schemas.microsoft.com/office/drawing/2015/06/char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Constraints!$C$28:$N$28</c:f>
              <c:numCache>
                <c:formatCode>_-* #,##0_-;\-* #,##0_-;_-* "-"??_-;_-@_-</c:formatCode>
                <c:ptCount val="12"/>
                <c:pt idx="0">
                  <c:v>101715</c:v>
                </c:pt>
                <c:pt idx="1">
                  <c:v>215551</c:v>
                </c:pt>
                <c:pt idx="2">
                  <c:v>194531.5</c:v>
                </c:pt>
                <c:pt idx="3">
                  <c:v>226187</c:v>
                </c:pt>
                <c:pt idx="4">
                  <c:v>273122</c:v>
                </c:pt>
                <c:pt idx="5">
                  <c:v>307416</c:v>
                </c:pt>
              </c:numCache>
            </c:numRef>
          </c:val>
          <c:extLst xmlns:c16r2="http://schemas.microsoft.com/office/drawing/2015/06/char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127016320"/>
        <c:axId val="127022208"/>
      </c:barChart>
      <c:dateAx>
        <c:axId val="1270163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7022208"/>
        <c:crosses val="autoZero"/>
        <c:auto val="1"/>
        <c:lblOffset val="100"/>
        <c:baseTimeUnit val="months"/>
      </c:dateAx>
      <c:valAx>
        <c:axId val="127022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70163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_-* #,##0_-;\-* #,##0_-;_-* "-"??_-;_-@_-</c:formatCode>
                <c:ptCount val="12"/>
                <c:pt idx="0">
                  <c:v>29230.236000000001</c:v>
                </c:pt>
                <c:pt idx="1">
                  <c:v>38818.62200000001</c:v>
                </c:pt>
                <c:pt idx="2">
                  <c:v>32251.667999999998</c:v>
                </c:pt>
                <c:pt idx="3">
                  <c:v>9742.6910000000007</c:v>
                </c:pt>
                <c:pt idx="4">
                  <c:v>30701.910999999996</c:v>
                </c:pt>
                <c:pt idx="5">
                  <c:v>93527.336000000025</c:v>
                </c:pt>
              </c:numCache>
            </c:numRef>
          </c:val>
          <c:extLst xmlns:c16r2="http://schemas.microsoft.com/office/drawing/2015/06/char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_-* #,##0_-;\-* #,##0_-;_-* "-"??_-;_-@_-</c:formatCode>
                <c:ptCount val="12"/>
                <c:pt idx="0">
                  <c:v>20584</c:v>
                </c:pt>
                <c:pt idx="1">
                  <c:v>70647.5</c:v>
                </c:pt>
                <c:pt idx="2">
                  <c:v>108480</c:v>
                </c:pt>
                <c:pt idx="3">
                  <c:v>100644.5</c:v>
                </c:pt>
                <c:pt idx="4">
                  <c:v>98325</c:v>
                </c:pt>
                <c:pt idx="5">
                  <c:v>144325.5</c:v>
                </c:pt>
              </c:numCache>
            </c:numRef>
          </c:val>
          <c:extLst xmlns:c16r2="http://schemas.microsoft.com/office/drawing/2015/06/char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127071360"/>
        <c:axId val="127065088"/>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Constraints!$C$14:$N$14</c:f>
              <c:numCache>
                <c:formatCode>0.00</c:formatCode>
                <c:ptCount val="12"/>
                <c:pt idx="0">
                  <c:v>0</c:v>
                </c:pt>
                <c:pt idx="1">
                  <c:v>0</c:v>
                </c:pt>
                <c:pt idx="2">
                  <c:v>0</c:v>
                </c:pt>
                <c:pt idx="3">
                  <c:v>0</c:v>
                </c:pt>
                <c:pt idx="4">
                  <c:v>0</c:v>
                </c:pt>
                <c:pt idx="5">
                  <c:v>0</c:v>
                </c:pt>
              </c:numCache>
            </c:numRef>
          </c:val>
          <c:smooth val="0"/>
          <c:extLst xmlns:c16r2="http://schemas.microsoft.com/office/drawing/2015/06/char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Constraints!$C$15:$N$15</c:f>
              <c:numCache>
                <c:formatCode>0.00</c:formatCode>
                <c:ptCount val="12"/>
                <c:pt idx="0">
                  <c:v>2.7400137846400008</c:v>
                </c:pt>
                <c:pt idx="1">
                  <c:v>0.93408829412799987</c:v>
                </c:pt>
                <c:pt idx="2">
                  <c:v>3.7703722351393254</c:v>
                </c:pt>
                <c:pt idx="3">
                  <c:v>0.19321358372800002</c:v>
                </c:pt>
                <c:pt idx="4">
                  <c:v>0.33957666412799992</c:v>
                </c:pt>
                <c:pt idx="5">
                  <c:v>1.57438669414</c:v>
                </c:pt>
              </c:numCache>
            </c:numRef>
          </c:val>
          <c:smooth val="0"/>
          <c:extLst xmlns:c16r2="http://schemas.microsoft.com/office/drawing/2015/06/char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127057280"/>
        <c:axId val="127063168"/>
      </c:lineChart>
      <c:dateAx>
        <c:axId val="127057280"/>
        <c:scaling>
          <c:orientation val="minMax"/>
        </c:scaling>
        <c:delete val="0"/>
        <c:axPos val="b"/>
        <c:numFmt formatCode="mmm\-yy" sourceLinked="1"/>
        <c:majorTickMark val="out"/>
        <c:minorTickMark val="none"/>
        <c:tickLblPos val="nextTo"/>
        <c:crossAx val="127063168"/>
        <c:crosses val="autoZero"/>
        <c:auto val="1"/>
        <c:lblOffset val="100"/>
        <c:baseTimeUnit val="months"/>
      </c:dateAx>
      <c:valAx>
        <c:axId val="127063168"/>
        <c:scaling>
          <c:orientation val="minMax"/>
        </c:scaling>
        <c:delete val="0"/>
        <c:axPos val="l"/>
        <c:majorGridlines/>
        <c:title>
          <c:tx>
            <c:rich>
              <a:bodyPr rot="-5400000" vert="horz"/>
              <a:lstStyle/>
              <a:p>
                <a:pPr>
                  <a:defRPr/>
                </a:pPr>
                <a:r>
                  <a:rPr lang="en-GB" baseline="0"/>
                  <a:t>Cost (£m)</a:t>
                </a:r>
                <a:endParaRPr lang="en-GB"/>
              </a:p>
            </c:rich>
          </c:tx>
          <c:layout/>
          <c:overlay val="0"/>
        </c:title>
        <c:numFmt formatCode="0.00" sourceLinked="1"/>
        <c:majorTickMark val="out"/>
        <c:minorTickMark val="none"/>
        <c:tickLblPos val="nextTo"/>
        <c:crossAx val="127057280"/>
        <c:crosses val="autoZero"/>
        <c:crossBetween val="between"/>
      </c:valAx>
      <c:valAx>
        <c:axId val="127065088"/>
        <c:scaling>
          <c:orientation val="minMax"/>
        </c:scaling>
        <c:delete val="0"/>
        <c:axPos val="r"/>
        <c:title>
          <c:tx>
            <c:rich>
              <a:bodyPr rot="-5400000" vert="horz"/>
              <a:lstStyle/>
              <a:p>
                <a:pPr>
                  <a:defRPr/>
                </a:pPr>
                <a:r>
                  <a:rPr lang="en-GB"/>
                  <a:t>Volume (MWh)</a:t>
                </a:r>
              </a:p>
            </c:rich>
          </c:tx>
          <c:layout/>
          <c:overlay val="0"/>
        </c:title>
        <c:numFmt formatCode="_-* #,##0_-;\-* #,##0_-;_-* &quot;-&quot;??_-;_-@_-" sourceLinked="1"/>
        <c:majorTickMark val="out"/>
        <c:minorTickMark val="none"/>
        <c:tickLblPos val="nextTo"/>
        <c:crossAx val="127071360"/>
        <c:crosses val="max"/>
        <c:crossBetween val="between"/>
      </c:valAx>
      <c:catAx>
        <c:axId val="127071360"/>
        <c:scaling>
          <c:orientation val="minMax"/>
        </c:scaling>
        <c:delete val="1"/>
        <c:axPos val="b"/>
        <c:majorTickMark val="out"/>
        <c:minorTickMark val="none"/>
        <c:tickLblPos val="nextTo"/>
        <c:crossAx val="127065088"/>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_-* #,##0_-;\-* #,##0_-;_-* "-"??_-;_-@_-</c:formatCode>
                <c:ptCount val="12"/>
                <c:pt idx="0">
                  <c:v>31162.47</c:v>
                </c:pt>
                <c:pt idx="1">
                  <c:v>29151.453999999994</c:v>
                </c:pt>
                <c:pt idx="2">
                  <c:v>14146.085000000003</c:v>
                </c:pt>
                <c:pt idx="3">
                  <c:v>40904.041999999994</c:v>
                </c:pt>
                <c:pt idx="4">
                  <c:v>22166.055</c:v>
                </c:pt>
                <c:pt idx="5">
                  <c:v>61303.894000000015</c:v>
                </c:pt>
              </c:numCache>
            </c:numRef>
          </c:val>
          <c:extLst xmlns:c16r2="http://schemas.microsoft.com/office/drawing/2015/06/char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_-* #,##0_-;\-* #,##0_-;_-* "-"??_-;_-@_-</c:formatCode>
                <c:ptCount val="12"/>
                <c:pt idx="0">
                  <c:v>101715</c:v>
                </c:pt>
                <c:pt idx="1">
                  <c:v>215551</c:v>
                </c:pt>
                <c:pt idx="2">
                  <c:v>194531.5</c:v>
                </c:pt>
                <c:pt idx="3">
                  <c:v>226187</c:v>
                </c:pt>
                <c:pt idx="4">
                  <c:v>273122</c:v>
                </c:pt>
                <c:pt idx="5">
                  <c:v>307416</c:v>
                </c:pt>
              </c:numCache>
            </c:numRef>
          </c:val>
          <c:extLst xmlns:c16r2="http://schemas.microsoft.com/office/drawing/2015/06/char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127398656"/>
        <c:axId val="127392384"/>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Constraints!$C$16:$N$16</c:f>
              <c:numCache>
                <c:formatCode>0.00</c:formatCode>
                <c:ptCount val="12"/>
                <c:pt idx="0">
                  <c:v>1.0788867957104937</c:v>
                </c:pt>
                <c:pt idx="1">
                  <c:v>1.3701335011483977</c:v>
                </c:pt>
                <c:pt idx="2">
                  <c:v>0.2358635740710161</c:v>
                </c:pt>
                <c:pt idx="3">
                  <c:v>0.90942012870821709</c:v>
                </c:pt>
                <c:pt idx="4">
                  <c:v>0.92520921461560768</c:v>
                </c:pt>
                <c:pt idx="5">
                  <c:v>1.2519853302186208</c:v>
                </c:pt>
              </c:numCache>
            </c:numRef>
          </c:val>
          <c:smooth val="0"/>
          <c:extLst xmlns:c16r2="http://schemas.microsoft.com/office/drawing/2015/06/char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Constraints!$C$17:$N$17</c:f>
              <c:numCache>
                <c:formatCode>0.00</c:formatCode>
                <c:ptCount val="12"/>
                <c:pt idx="0">
                  <c:v>3.4363294789807988</c:v>
                </c:pt>
                <c:pt idx="1">
                  <c:v>8.471214370071797</c:v>
                </c:pt>
                <c:pt idx="2">
                  <c:v>9.8777136708981423</c:v>
                </c:pt>
                <c:pt idx="3">
                  <c:v>11.214917560211351</c:v>
                </c:pt>
                <c:pt idx="4">
                  <c:v>12.783727387300374</c:v>
                </c:pt>
                <c:pt idx="5">
                  <c:v>15.654051883903458</c:v>
                </c:pt>
              </c:numCache>
            </c:numRef>
          </c:val>
          <c:smooth val="0"/>
          <c:extLst xmlns:c16r2="http://schemas.microsoft.com/office/drawing/2015/06/char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127372288"/>
        <c:axId val="127390464"/>
      </c:lineChart>
      <c:dateAx>
        <c:axId val="127372288"/>
        <c:scaling>
          <c:orientation val="minMax"/>
        </c:scaling>
        <c:delete val="0"/>
        <c:axPos val="b"/>
        <c:numFmt formatCode="mmm\-yy" sourceLinked="1"/>
        <c:majorTickMark val="out"/>
        <c:minorTickMark val="none"/>
        <c:tickLblPos val="nextTo"/>
        <c:crossAx val="127390464"/>
        <c:crosses val="autoZero"/>
        <c:auto val="1"/>
        <c:lblOffset val="100"/>
        <c:baseTimeUnit val="months"/>
      </c:dateAx>
      <c:valAx>
        <c:axId val="127390464"/>
        <c:scaling>
          <c:orientation val="minMax"/>
        </c:scaling>
        <c:delete val="0"/>
        <c:axPos val="l"/>
        <c:majorGridlines/>
        <c:title>
          <c:tx>
            <c:rich>
              <a:bodyPr rot="-5400000" vert="horz"/>
              <a:lstStyle/>
              <a:p>
                <a:pPr>
                  <a:defRPr/>
                </a:pPr>
                <a:r>
                  <a:rPr lang="en-GB" baseline="0"/>
                  <a:t>Cost (£m)</a:t>
                </a:r>
                <a:endParaRPr lang="en-GB"/>
              </a:p>
            </c:rich>
          </c:tx>
          <c:layout/>
          <c:overlay val="0"/>
        </c:title>
        <c:numFmt formatCode="0.00" sourceLinked="1"/>
        <c:majorTickMark val="out"/>
        <c:minorTickMark val="none"/>
        <c:tickLblPos val="nextTo"/>
        <c:crossAx val="127372288"/>
        <c:crosses val="autoZero"/>
        <c:crossBetween val="between"/>
      </c:valAx>
      <c:valAx>
        <c:axId val="127392384"/>
        <c:scaling>
          <c:orientation val="minMax"/>
        </c:scaling>
        <c:delete val="0"/>
        <c:axPos val="r"/>
        <c:title>
          <c:tx>
            <c:rich>
              <a:bodyPr rot="-5400000" vert="horz"/>
              <a:lstStyle/>
              <a:p>
                <a:pPr>
                  <a:defRPr/>
                </a:pPr>
                <a:r>
                  <a:rPr lang="en-GB"/>
                  <a:t>Absolute Volume (MWh)</a:t>
                </a:r>
              </a:p>
            </c:rich>
          </c:tx>
          <c:layout/>
          <c:overlay val="0"/>
        </c:title>
        <c:numFmt formatCode="_-* #,##0_-;\-* #,##0_-;_-* &quot;-&quot;??_-;_-@_-" sourceLinked="1"/>
        <c:majorTickMark val="out"/>
        <c:minorTickMark val="none"/>
        <c:tickLblPos val="nextTo"/>
        <c:crossAx val="127398656"/>
        <c:crosses val="max"/>
        <c:crossBetween val="between"/>
      </c:valAx>
      <c:catAx>
        <c:axId val="127398656"/>
        <c:scaling>
          <c:orientation val="minMax"/>
        </c:scaling>
        <c:delete val="1"/>
        <c:axPos val="b"/>
        <c:majorTickMark val="out"/>
        <c:minorTickMark val="none"/>
        <c:tickLblPos val="nextTo"/>
        <c:crossAx val="127392384"/>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_-* #,##0_-;\-* #,##0_-;_-* "-"??_-;_-@_-</c:formatCode>
                <c:ptCount val="12"/>
                <c:pt idx="0">
                  <c:v>223524.63400000002</c:v>
                </c:pt>
                <c:pt idx="1">
                  <c:v>169041.23699999991</c:v>
                </c:pt>
                <c:pt idx="2">
                  <c:v>490529.90000000031</c:v>
                </c:pt>
                <c:pt idx="3">
                  <c:v>240083.21600000001</c:v>
                </c:pt>
                <c:pt idx="4">
                  <c:v>188414.66199999995</c:v>
                </c:pt>
                <c:pt idx="5">
                  <c:v>699320.08399999992</c:v>
                </c:pt>
              </c:numCache>
            </c:numRef>
          </c:val>
          <c:extLst xmlns:c16r2="http://schemas.microsoft.com/office/drawing/2015/06/char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_-* #,##0_-;\-* #,##0_-;_-* "-"??_-;_-@_-</c:formatCode>
                <c:ptCount val="12"/>
                <c:pt idx="0">
                  <c:v>2867</c:v>
                </c:pt>
                <c:pt idx="1">
                  <c:v>6502.5</c:v>
                </c:pt>
                <c:pt idx="2">
                  <c:v>37989.4</c:v>
                </c:pt>
                <c:pt idx="3">
                  <c:v>67527</c:v>
                </c:pt>
                <c:pt idx="4">
                  <c:v>14720.2</c:v>
                </c:pt>
                <c:pt idx="5">
                  <c:v>28117.599999999999</c:v>
                </c:pt>
              </c:numCache>
            </c:numRef>
          </c:val>
          <c:extLst xmlns:c16r2="http://schemas.microsoft.com/office/drawing/2015/06/char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128033152"/>
        <c:axId val="12802278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Constraints!$C$12:$N$12</c:f>
              <c:numCache>
                <c:formatCode>0.00</c:formatCode>
                <c:ptCount val="12"/>
                <c:pt idx="0">
                  <c:v>18.735353372244379</c:v>
                </c:pt>
                <c:pt idx="1">
                  <c:v>13.585481492987707</c:v>
                </c:pt>
                <c:pt idx="2">
                  <c:v>31.673756698958368</c:v>
                </c:pt>
                <c:pt idx="3">
                  <c:v>23.131815463780402</c:v>
                </c:pt>
                <c:pt idx="4">
                  <c:v>20.236825879829286</c:v>
                </c:pt>
                <c:pt idx="5">
                  <c:v>80.366786142574909</c:v>
                </c:pt>
              </c:numCache>
            </c:numRef>
          </c:val>
          <c:smooth val="0"/>
          <c:extLst xmlns:c16r2="http://schemas.microsoft.com/office/drawing/2015/06/char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Constraints!$C$13:$N$13</c:f>
              <c:numCache>
                <c:formatCode>0.00</c:formatCode>
                <c:ptCount val="12"/>
                <c:pt idx="0">
                  <c:v>3.9626391404522798</c:v>
                </c:pt>
                <c:pt idx="1">
                  <c:v>10.322609273896457</c:v>
                </c:pt>
                <c:pt idx="2">
                  <c:v>15.696455983767336</c:v>
                </c:pt>
                <c:pt idx="3">
                  <c:v>15.8259768211103</c:v>
                </c:pt>
                <c:pt idx="4">
                  <c:v>14.917036017088918</c:v>
                </c:pt>
                <c:pt idx="5">
                  <c:v>20.237994836857418</c:v>
                </c:pt>
              </c:numCache>
            </c:numRef>
          </c:val>
          <c:smooth val="0"/>
          <c:extLst xmlns:c16r2="http://schemas.microsoft.com/office/drawing/2015/06/char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128019072"/>
        <c:axId val="128020864"/>
      </c:lineChart>
      <c:dateAx>
        <c:axId val="128019072"/>
        <c:scaling>
          <c:orientation val="minMax"/>
        </c:scaling>
        <c:delete val="0"/>
        <c:axPos val="b"/>
        <c:numFmt formatCode="mmm\-yy" sourceLinked="1"/>
        <c:majorTickMark val="out"/>
        <c:minorTickMark val="none"/>
        <c:tickLblPos val="nextTo"/>
        <c:crossAx val="128020864"/>
        <c:crosses val="autoZero"/>
        <c:auto val="1"/>
        <c:lblOffset val="100"/>
        <c:baseTimeUnit val="months"/>
      </c:dateAx>
      <c:valAx>
        <c:axId val="128020864"/>
        <c:scaling>
          <c:orientation val="minMax"/>
        </c:scaling>
        <c:delete val="0"/>
        <c:axPos val="l"/>
        <c:majorGridlines/>
        <c:title>
          <c:tx>
            <c:rich>
              <a:bodyPr rot="-5400000" vert="horz"/>
              <a:lstStyle/>
              <a:p>
                <a:pPr>
                  <a:defRPr/>
                </a:pPr>
                <a:r>
                  <a:rPr lang="en-GB" baseline="0"/>
                  <a:t>Cost (£m)</a:t>
                </a:r>
                <a:endParaRPr lang="en-GB"/>
              </a:p>
            </c:rich>
          </c:tx>
          <c:layout/>
          <c:overlay val="0"/>
        </c:title>
        <c:numFmt formatCode="0.00" sourceLinked="1"/>
        <c:majorTickMark val="out"/>
        <c:minorTickMark val="none"/>
        <c:tickLblPos val="nextTo"/>
        <c:crossAx val="128019072"/>
        <c:crosses val="autoZero"/>
        <c:crossBetween val="between"/>
      </c:valAx>
      <c:valAx>
        <c:axId val="128022784"/>
        <c:scaling>
          <c:orientation val="minMax"/>
        </c:scaling>
        <c:delete val="0"/>
        <c:axPos val="r"/>
        <c:title>
          <c:tx>
            <c:rich>
              <a:bodyPr rot="-5400000" vert="horz"/>
              <a:lstStyle/>
              <a:p>
                <a:pPr>
                  <a:defRPr/>
                </a:pPr>
                <a:r>
                  <a:rPr lang="en-GB"/>
                  <a:t>Absolute Volume (MWh)</a:t>
                </a:r>
              </a:p>
            </c:rich>
          </c:tx>
          <c:layout/>
          <c:overlay val="0"/>
        </c:title>
        <c:numFmt formatCode="_-* #,##0_-;\-* #,##0_-;_-* &quot;-&quot;??_-;_-@_-" sourceLinked="1"/>
        <c:majorTickMark val="out"/>
        <c:minorTickMark val="none"/>
        <c:tickLblPos val="nextTo"/>
        <c:crossAx val="128033152"/>
        <c:crosses val="max"/>
        <c:crossBetween val="between"/>
      </c:valAx>
      <c:dateAx>
        <c:axId val="128033152"/>
        <c:scaling>
          <c:orientation val="minMax"/>
        </c:scaling>
        <c:delete val="1"/>
        <c:axPos val="b"/>
        <c:numFmt formatCode="mmm\-yy" sourceLinked="1"/>
        <c:majorTickMark val="out"/>
        <c:minorTickMark val="none"/>
        <c:tickLblPos val="nextTo"/>
        <c:crossAx val="12802278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Reserves'!$C$3:$N$3</c:f>
              <c:numCache>
                <c:formatCode>0.00</c:formatCode>
                <c:ptCount val="12"/>
                <c:pt idx="0">
                  <c:v>0.22926964812080999</c:v>
                </c:pt>
                <c:pt idx="1">
                  <c:v>8.3770135558110012E-2</c:v>
                </c:pt>
                <c:pt idx="2">
                  <c:v>7.4540071759729987E-2</c:v>
                </c:pt>
                <c:pt idx="3">
                  <c:v>1.689183217305E-2</c:v>
                </c:pt>
                <c:pt idx="4">
                  <c:v>0.11933140243591998</c:v>
                </c:pt>
                <c:pt idx="5">
                  <c:v>0.30629575205335002</c:v>
                </c:pt>
              </c:numCache>
            </c:numRef>
          </c:val>
          <c:extLst xmlns:c16r2="http://schemas.microsoft.com/office/drawing/2015/06/char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Reserves'!$C$4:$N$4</c:f>
              <c:numCache>
                <c:formatCode>0.00</c:formatCode>
                <c:ptCount val="12"/>
                <c:pt idx="0">
                  <c:v>0.19076406297142001</c:v>
                </c:pt>
                <c:pt idx="1">
                  <c:v>1.9737017589767301</c:v>
                </c:pt>
                <c:pt idx="2">
                  <c:v>0.33233941992889998</c:v>
                </c:pt>
                <c:pt idx="3">
                  <c:v>0.55117045496392991</c:v>
                </c:pt>
                <c:pt idx="4">
                  <c:v>0.27655239206217996</c:v>
                </c:pt>
                <c:pt idx="5">
                  <c:v>0.10929257601798001</c:v>
                </c:pt>
              </c:numCache>
            </c:numRef>
          </c:val>
          <c:extLst xmlns:c16r2="http://schemas.microsoft.com/office/drawing/2015/06/char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Reserves'!$C$5:$N$5</c:f>
              <c:numCache>
                <c:formatCode>0.00</c:formatCode>
                <c:ptCount val="12"/>
                <c:pt idx="0">
                  <c:v>0</c:v>
                </c:pt>
                <c:pt idx="1">
                  <c:v>0</c:v>
                </c:pt>
                <c:pt idx="2">
                  <c:v>8.8663725995000002E-4</c:v>
                </c:pt>
                <c:pt idx="3">
                  <c:v>4.4665580622500001E-3</c:v>
                </c:pt>
                <c:pt idx="4">
                  <c:v>0</c:v>
                </c:pt>
                <c:pt idx="5">
                  <c:v>2.8450799999999998E-3</c:v>
                </c:pt>
              </c:numCache>
            </c:numRef>
          </c:val>
          <c:extLst xmlns:c16r2="http://schemas.microsoft.com/office/drawing/2015/06/char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128398080"/>
        <c:axId val="128399616"/>
      </c:barChart>
      <c:dateAx>
        <c:axId val="1283980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399616"/>
        <c:crosses val="autoZero"/>
        <c:auto val="1"/>
        <c:lblOffset val="100"/>
        <c:baseTimeUnit val="months"/>
      </c:dateAx>
      <c:valAx>
        <c:axId val="1283996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3980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Reserves'!$C$10:$N$10</c:f>
              <c:numCache>
                <c:formatCode>_-* #,##0_-;\-* #,##0_-;_-* "-"??_-;_-@_-</c:formatCode>
                <c:ptCount val="12"/>
                <c:pt idx="0">
                  <c:v>-7746.0359999999982</c:v>
                </c:pt>
                <c:pt idx="1">
                  <c:v>-2620.02</c:v>
                </c:pt>
                <c:pt idx="2">
                  <c:v>-1634.1059999999998</c:v>
                </c:pt>
                <c:pt idx="3">
                  <c:v>-872.90699999999993</c:v>
                </c:pt>
                <c:pt idx="4">
                  <c:v>-6190.2890000000007</c:v>
                </c:pt>
                <c:pt idx="5">
                  <c:v>-5541.951</c:v>
                </c:pt>
              </c:numCache>
            </c:numRef>
          </c:val>
          <c:extLst xmlns:c16r2="http://schemas.microsoft.com/office/drawing/2015/06/char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Reserves'!$C$11:$N$11</c:f>
              <c:numCache>
                <c:formatCode>_-* #,##0_-;\-* #,##0_-;_-* "-"??_-;_-@_-</c:formatCode>
                <c:ptCount val="12"/>
                <c:pt idx="0">
                  <c:v>-11600</c:v>
                </c:pt>
                <c:pt idx="1">
                  <c:v>-61661</c:v>
                </c:pt>
                <c:pt idx="2">
                  <c:v>-12300</c:v>
                </c:pt>
                <c:pt idx="3">
                  <c:v>-26763</c:v>
                </c:pt>
                <c:pt idx="4">
                  <c:v>-26185</c:v>
                </c:pt>
                <c:pt idx="5">
                  <c:v>-7250</c:v>
                </c:pt>
              </c:numCache>
            </c:numRef>
          </c:val>
          <c:extLst xmlns:c16r2="http://schemas.microsoft.com/office/drawing/2015/06/char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Reserves'!$C$12:$N$12</c:f>
              <c:numCache>
                <c:formatCode>_-* #,##0_-;\-* #,##0_-;_-* "-"??_-;_-@_-</c:formatCode>
                <c:ptCount val="12"/>
                <c:pt idx="0">
                  <c:v>0</c:v>
                </c:pt>
                <c:pt idx="1">
                  <c:v>0</c:v>
                </c:pt>
                <c:pt idx="2">
                  <c:v>-232.68299999999999</c:v>
                </c:pt>
                <c:pt idx="3">
                  <c:v>-327.55799999999999</c:v>
                </c:pt>
                <c:pt idx="4">
                  <c:v>0</c:v>
                </c:pt>
                <c:pt idx="5">
                  <c:v>-48.51</c:v>
                </c:pt>
              </c:numCache>
            </c:numRef>
          </c:val>
          <c:extLst xmlns:c16r2="http://schemas.microsoft.com/office/drawing/2015/06/char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128444288"/>
        <c:axId val="128445824"/>
      </c:barChart>
      <c:dateAx>
        <c:axId val="128444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45824"/>
        <c:crosses val="autoZero"/>
        <c:auto val="1"/>
        <c:lblOffset val="100"/>
        <c:baseTimeUnit val="months"/>
      </c:dateAx>
      <c:valAx>
        <c:axId val="12844582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442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Reserve'!$C$17:$N$17</c:f>
              <c:numCache>
                <c:formatCode>#,##0</c:formatCode>
                <c:ptCount val="12"/>
                <c:pt idx="0">
                  <c:v>63000</c:v>
                </c:pt>
                <c:pt idx="1">
                  <c:v>65100</c:v>
                </c:pt>
                <c:pt idx="2">
                  <c:v>46620</c:v>
                </c:pt>
                <c:pt idx="3">
                  <c:v>65100</c:v>
                </c:pt>
                <c:pt idx="4" formatCode="_-* #,##0_-;\-* #,##0_-;_-* &quot;-&quot;??_-;_-@_-">
                  <c:v>65100</c:v>
                </c:pt>
                <c:pt idx="5" formatCode="_-* #,##0_-;\-* #,##0_-;_-* &quot;-&quot;??_-;_-@_-">
                  <c:v>78552</c:v>
                </c:pt>
              </c:numCache>
            </c:numRef>
          </c:val>
          <c:extLst xmlns:c16r2="http://schemas.microsoft.com/office/drawing/2015/06/char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Reserve'!$C$18:$N$18</c:f>
              <c:numCache>
                <c:formatCode>#,##0</c:formatCode>
                <c:ptCount val="12"/>
                <c:pt idx="0">
                  <c:v>90720</c:v>
                </c:pt>
                <c:pt idx="1">
                  <c:v>93780</c:v>
                </c:pt>
                <c:pt idx="2">
                  <c:v>91080</c:v>
                </c:pt>
                <c:pt idx="3">
                  <c:v>93960</c:v>
                </c:pt>
                <c:pt idx="4" formatCode="_-* #,##0_-;\-* #,##0_-;_-* &quot;-&quot;??_-;_-@_-">
                  <c:v>93960</c:v>
                </c:pt>
                <c:pt idx="5" formatCode="_-* #,##0_-;\-* #,##0_-;_-* &quot;-&quot;??_-;_-@_-">
                  <c:v>67260</c:v>
                </c:pt>
              </c:numCache>
            </c:numRef>
          </c:val>
          <c:extLst xmlns:c16r2="http://schemas.microsoft.com/office/drawing/2015/06/char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Reserve'!$C$19:$N$19</c:f>
              <c:numCache>
                <c:formatCode>#,##0</c:formatCode>
                <c:ptCount val="12"/>
                <c:pt idx="0">
                  <c:v>159712.75</c:v>
                </c:pt>
                <c:pt idx="1">
                  <c:v>159528.13</c:v>
                </c:pt>
                <c:pt idx="2">
                  <c:v>164254.81</c:v>
                </c:pt>
                <c:pt idx="3">
                  <c:v>221511.75</c:v>
                </c:pt>
                <c:pt idx="4" formatCode="_-* #,##0_-;\-* #,##0_-;_-* &quot;-&quot;??_-;_-@_-">
                  <c:v>237260.01</c:v>
                </c:pt>
                <c:pt idx="5" formatCode="_-* #,##0_-;\-* #,##0_-;_-* &quot;-&quot;??_-;_-@_-">
                  <c:v>200063.52</c:v>
                </c:pt>
              </c:numCache>
            </c:numRef>
          </c:val>
          <c:extLst xmlns:c16r2="http://schemas.microsoft.com/office/drawing/2015/06/char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128532480"/>
        <c:axId val="128534016"/>
      </c:barChart>
      <c:dateAx>
        <c:axId val="128532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534016"/>
        <c:crosses val="autoZero"/>
        <c:auto val="1"/>
        <c:lblOffset val="100"/>
        <c:baseTimeUnit val="months"/>
      </c:dateAx>
      <c:valAx>
        <c:axId val="128534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532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Reserve'!$C$3:$N$3</c:f>
              <c:numCache>
                <c:formatCode>0.00</c:formatCode>
                <c:ptCount val="12"/>
                <c:pt idx="0">
                  <c:v>1.0773172354292999</c:v>
                </c:pt>
                <c:pt idx="1">
                  <c:v>1.0325338589461301</c:v>
                </c:pt>
                <c:pt idx="2">
                  <c:v>0.86542248682124978</c:v>
                </c:pt>
                <c:pt idx="3">
                  <c:v>0.84214935546120018</c:v>
                </c:pt>
                <c:pt idx="4">
                  <c:v>0.93714556242602998</c:v>
                </c:pt>
                <c:pt idx="5">
                  <c:v>1.0048663791124299</c:v>
                </c:pt>
              </c:numCache>
            </c:numRef>
          </c:val>
          <c:extLst xmlns:c16r2="http://schemas.microsoft.com/office/drawing/2015/06/char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Reserve'!$C$4:$N$4</c:f>
              <c:numCache>
                <c:formatCode>0.00</c:formatCode>
                <c:ptCount val="12"/>
                <c:pt idx="0">
                  <c:v>4.0454750400000004</c:v>
                </c:pt>
                <c:pt idx="1">
                  <c:v>4.0014732000000004</c:v>
                </c:pt>
                <c:pt idx="2">
                  <c:v>4.1009774400000003</c:v>
                </c:pt>
                <c:pt idx="3">
                  <c:v>5.5646983699999994</c:v>
                </c:pt>
                <c:pt idx="4">
                  <c:v>6.0255107399999996</c:v>
                </c:pt>
                <c:pt idx="5">
                  <c:v>4.9791666400000008</c:v>
                </c:pt>
              </c:numCache>
            </c:numRef>
          </c:val>
          <c:extLst xmlns:c16r2="http://schemas.microsoft.com/office/drawing/2015/06/char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Reserve'!$C$5:$N$5</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Reserve'!$C$6:$N$6</c:f>
              <c:numCache>
                <c:formatCode>0.00</c:formatCode>
                <c:ptCount val="12"/>
                <c:pt idx="0">
                  <c:v>3.2549999999999989E-2</c:v>
                </c:pt>
                <c:pt idx="1">
                  <c:v>1.5050000000000006E-2</c:v>
                </c:pt>
                <c:pt idx="2">
                  <c:v>5.2499999999999969E-3</c:v>
                </c:pt>
                <c:pt idx="3">
                  <c:v>1.3650000000000011E-2</c:v>
                </c:pt>
                <c:pt idx="4">
                  <c:v>9.1000000000000004E-3</c:v>
                </c:pt>
                <c:pt idx="5">
                  <c:v>1.3119109999999993E-2</c:v>
                </c:pt>
              </c:numCache>
            </c:numRef>
          </c:val>
          <c:extLst xmlns:c16r2="http://schemas.microsoft.com/office/drawing/2015/06/char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Reserve'!$C$7:$N$7</c:f>
              <c:numCache>
                <c:formatCode>0.00</c:formatCode>
                <c:ptCount val="12"/>
                <c:pt idx="0">
                  <c:v>0.15678468000000004</c:v>
                </c:pt>
                <c:pt idx="1">
                  <c:v>6.3168480000000013E-2</c:v>
                </c:pt>
                <c:pt idx="2">
                  <c:v>2.3231830000000019E-2</c:v>
                </c:pt>
                <c:pt idx="3">
                  <c:v>5.1529599999999967E-2</c:v>
                </c:pt>
                <c:pt idx="4">
                  <c:v>0.12183464999999989</c:v>
                </c:pt>
                <c:pt idx="5">
                  <c:v>0.53028801999999997</c:v>
                </c:pt>
              </c:numCache>
            </c:numRef>
          </c:val>
          <c:extLst xmlns:c16r2="http://schemas.microsoft.com/office/drawing/2015/06/char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Reserve'!$C$8:$N$8</c:f>
              <c:numCache>
                <c:formatCode>0.00</c:formatCode>
                <c:ptCount val="12"/>
                <c:pt idx="0">
                  <c:v>0.49896000000000024</c:v>
                </c:pt>
                <c:pt idx="1">
                  <c:v>0.51483000000000023</c:v>
                </c:pt>
                <c:pt idx="2">
                  <c:v>0.49500000000000022</c:v>
                </c:pt>
                <c:pt idx="3">
                  <c:v>0.51468000000000025</c:v>
                </c:pt>
                <c:pt idx="4">
                  <c:v>0.50859000000000021</c:v>
                </c:pt>
                <c:pt idx="5">
                  <c:v>0.40416299999999977</c:v>
                </c:pt>
              </c:numCache>
            </c:numRef>
          </c:val>
          <c:extLst xmlns:c16r2="http://schemas.microsoft.com/office/drawing/2015/06/char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Reserve'!$C$9:$N$9</c:f>
              <c:numCache>
                <c:formatCode>0.00</c:formatCode>
                <c:ptCount val="12"/>
                <c:pt idx="0">
                  <c:v>0.3743249999999998</c:v>
                </c:pt>
                <c:pt idx="1">
                  <c:v>0.38680249999999977</c:v>
                </c:pt>
                <c:pt idx="2">
                  <c:v>0.3743249999999998</c:v>
                </c:pt>
                <c:pt idx="3">
                  <c:v>0.38683749999999978</c:v>
                </c:pt>
                <c:pt idx="4">
                  <c:v>0.38680249999999977</c:v>
                </c:pt>
                <c:pt idx="5">
                  <c:v>0.428757</c:v>
                </c:pt>
              </c:numCache>
            </c:numRef>
          </c:val>
          <c:extLst xmlns:c16r2="http://schemas.microsoft.com/office/drawing/2015/06/char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Reserve'!$C$10:$N$10</c:f>
              <c:numCache>
                <c:formatCode>0.00</c:formatCode>
                <c:ptCount val="12"/>
                <c:pt idx="0">
                  <c:v>0.27623048999999994</c:v>
                </c:pt>
                <c:pt idx="1">
                  <c:v>0.45542747000000017</c:v>
                </c:pt>
                <c:pt idx="2">
                  <c:v>0.14368738900000003</c:v>
                </c:pt>
                <c:pt idx="3">
                  <c:v>0.18238135</c:v>
                </c:pt>
                <c:pt idx="4">
                  <c:v>0.25518026999999993</c:v>
                </c:pt>
                <c:pt idx="5">
                  <c:v>0.17353091999999992</c:v>
                </c:pt>
              </c:numCache>
            </c:numRef>
          </c:val>
          <c:extLst xmlns:c16r2="http://schemas.microsoft.com/office/drawing/2015/06/char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128675200"/>
        <c:axId val="128693376"/>
      </c:barChart>
      <c:dateAx>
        <c:axId val="1286752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93376"/>
        <c:crosses val="autoZero"/>
        <c:auto val="1"/>
        <c:lblOffset val="100"/>
        <c:baseTimeUnit val="months"/>
      </c:dateAx>
      <c:valAx>
        <c:axId val="128693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752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Response!$C$3:$N$3</c:f>
              <c:numCache>
                <c:formatCode>0.00</c:formatCode>
                <c:ptCount val="12"/>
                <c:pt idx="0">
                  <c:v>0.93277184224284004</c:v>
                </c:pt>
                <c:pt idx="1">
                  <c:v>1.3641419429101396</c:v>
                </c:pt>
                <c:pt idx="2">
                  <c:v>1.0084516969542601</c:v>
                </c:pt>
                <c:pt idx="3">
                  <c:v>1.5448673615628399</c:v>
                </c:pt>
                <c:pt idx="4">
                  <c:v>1.5287936042950399</c:v>
                </c:pt>
                <c:pt idx="5">
                  <c:v>2.66330163453337</c:v>
                </c:pt>
              </c:numCache>
            </c:numRef>
          </c:val>
          <c:extLst xmlns:c16r2="http://schemas.microsoft.com/office/drawing/2015/06/char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Response!$C$4:$N$4</c:f>
              <c:numCache>
                <c:formatCode>0.00</c:formatCode>
                <c:ptCount val="12"/>
                <c:pt idx="0">
                  <c:v>1.01655202</c:v>
                </c:pt>
                <c:pt idx="1">
                  <c:v>1.3163757700000001</c:v>
                </c:pt>
                <c:pt idx="2">
                  <c:v>0.84783121000000006</c:v>
                </c:pt>
                <c:pt idx="3">
                  <c:v>1.4231160200000006</c:v>
                </c:pt>
                <c:pt idx="4">
                  <c:v>1.4022486599999997</c:v>
                </c:pt>
                <c:pt idx="5">
                  <c:v>1.3539585299999997</c:v>
                </c:pt>
              </c:numCache>
            </c:numRef>
          </c:val>
          <c:extLst xmlns:c16r2="http://schemas.microsoft.com/office/drawing/2015/06/char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Response!$C$5:$N$5</c:f>
              <c:numCache>
                <c:formatCode>0.00</c:formatCode>
                <c:ptCount val="12"/>
                <c:pt idx="0">
                  <c:v>3.6332199999999982E-3</c:v>
                </c:pt>
                <c:pt idx="1">
                  <c:v>2.4158499999999993E-3</c:v>
                </c:pt>
                <c:pt idx="2">
                  <c:v>3.3382199999999985E-3</c:v>
                </c:pt>
                <c:pt idx="3">
                  <c:v>2.2192079999999999E-2</c:v>
                </c:pt>
                <c:pt idx="4">
                  <c:v>3.4454099999999994E-3</c:v>
                </c:pt>
                <c:pt idx="5">
                  <c:v>1.6601399999999992E-3</c:v>
                </c:pt>
              </c:numCache>
            </c:numRef>
          </c:val>
          <c:extLst xmlns:c16r2="http://schemas.microsoft.com/office/drawing/2015/06/char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Response!$C$6:$N$6</c:f>
              <c:numCache>
                <c:formatCode>0.00</c:formatCode>
                <c:ptCount val="12"/>
                <c:pt idx="0">
                  <c:v>-1.7549590000000007E-2</c:v>
                </c:pt>
                <c:pt idx="1">
                  <c:v>5.2887630000000005E-2</c:v>
                </c:pt>
                <c:pt idx="2">
                  <c:v>1.1874399999999992E-2</c:v>
                </c:pt>
                <c:pt idx="3">
                  <c:v>2.7315900000000086E-3</c:v>
                </c:pt>
                <c:pt idx="4">
                  <c:v>-0.13242075</c:v>
                </c:pt>
                <c:pt idx="5">
                  <c:v>-0.14906638999999999</c:v>
                </c:pt>
              </c:numCache>
            </c:numRef>
          </c:val>
          <c:extLst xmlns:c16r2="http://schemas.microsoft.com/office/drawing/2015/06/char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Response!$C$7:$N$7</c:f>
              <c:numCache>
                <c:formatCode>0.00</c:formatCode>
                <c:ptCount val="12"/>
                <c:pt idx="0">
                  <c:v>2.4391029999999998E-2</c:v>
                </c:pt>
                <c:pt idx="1">
                  <c:v>1.3107280000000001E-2</c:v>
                </c:pt>
                <c:pt idx="2">
                  <c:v>2.2147460000000001E-2</c:v>
                </c:pt>
                <c:pt idx="3">
                  <c:v>2.6845830000000005E-2</c:v>
                </c:pt>
                <c:pt idx="4">
                  <c:v>8.9274300000000001E-3</c:v>
                </c:pt>
                <c:pt idx="5">
                  <c:v>1.4221169999999998E-2</c:v>
                </c:pt>
              </c:numCache>
            </c:numRef>
          </c:val>
          <c:extLst xmlns:c16r2="http://schemas.microsoft.com/office/drawing/2015/06/char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Response!$C$8:$N$8</c:f>
              <c:numCache>
                <c:formatCode>0.00</c:formatCode>
                <c:ptCount val="12"/>
                <c:pt idx="0">
                  <c:v>4.9335000000000011E-2</c:v>
                </c:pt>
                <c:pt idx="1">
                  <c:v>5.870149999999999E-2</c:v>
                </c:pt>
                <c:pt idx="2">
                  <c:v>3.9289249999999991E-2</c:v>
                </c:pt>
                <c:pt idx="3">
                  <c:v>8.1493830000000003E-2</c:v>
                </c:pt>
                <c:pt idx="4">
                  <c:v>5.0556999999999998E-2</c:v>
                </c:pt>
                <c:pt idx="5">
                  <c:v>4.2613999999999999E-2</c:v>
                </c:pt>
              </c:numCache>
            </c:numRef>
          </c:val>
          <c:extLst xmlns:c16r2="http://schemas.microsoft.com/office/drawing/2015/06/char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Response!$C$9:$N$9</c:f>
              <c:numCache>
                <c:formatCode>0.00</c:formatCode>
                <c:ptCount val="12"/>
                <c:pt idx="0">
                  <c:v>0.22949577999999995</c:v>
                </c:pt>
                <c:pt idx="1">
                  <c:v>0.40629951999999991</c:v>
                </c:pt>
                <c:pt idx="2">
                  <c:v>0.32227657999999998</c:v>
                </c:pt>
                <c:pt idx="3">
                  <c:v>0.21654569999999998</c:v>
                </c:pt>
                <c:pt idx="4">
                  <c:v>0.28260043000000001</c:v>
                </c:pt>
                <c:pt idx="5">
                  <c:v>0.12800391000000003</c:v>
                </c:pt>
              </c:numCache>
            </c:numRef>
          </c:val>
          <c:extLst xmlns:c16r2="http://schemas.microsoft.com/office/drawing/2015/06/char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Response!$C$10:$N$10</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Response!$C$11:$N$11</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Response!$C$12:$N$12</c:f>
              <c:numCache>
                <c:formatCode>0.00</c:formatCode>
                <c:ptCount val="12"/>
                <c:pt idx="0">
                  <c:v>0.77432570999999983</c:v>
                </c:pt>
                <c:pt idx="1">
                  <c:v>0.83880858000000003</c:v>
                </c:pt>
                <c:pt idx="2">
                  <c:v>1.0114897200000004</c:v>
                </c:pt>
                <c:pt idx="3">
                  <c:v>1.5894462099999997</c:v>
                </c:pt>
                <c:pt idx="4">
                  <c:v>1.7709979700000011</c:v>
                </c:pt>
                <c:pt idx="5">
                  <c:v>1.8000000000000012</c:v>
                </c:pt>
              </c:numCache>
            </c:numRef>
          </c:val>
          <c:extLst xmlns:c16r2="http://schemas.microsoft.com/office/drawing/2015/06/char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(Commercial)</c:v>
                </c:pt>
              </c:strCache>
            </c:strRef>
          </c:tx>
          <c:spPr>
            <a:solidFill>
              <a:schemeClr val="accent5">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Response!$C$13:$N$13</c:f>
              <c:numCache>
                <c:formatCode>0.00</c:formatCode>
                <c:ptCount val="12"/>
                <c:pt idx="0">
                  <c:v>0.55342712999958976</c:v>
                </c:pt>
                <c:pt idx="1">
                  <c:v>0.48931667999982198</c:v>
                </c:pt>
                <c:pt idx="2">
                  <c:v>0.49979961918975363</c:v>
                </c:pt>
                <c:pt idx="3">
                  <c:v>0.71148004000000009</c:v>
                </c:pt>
                <c:pt idx="4">
                  <c:v>0.94006887999999988</c:v>
                </c:pt>
                <c:pt idx="5">
                  <c:v>0.6741789279760203</c:v>
                </c:pt>
              </c:numCache>
            </c:numRef>
          </c:val>
          <c:extLst xmlns:c16r2="http://schemas.microsoft.com/office/drawing/2015/06/char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Response!$C$14:$N$14</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Response!$C$15:$N$15</c:f>
              <c:numCache>
                <c:formatCode>0.00</c:formatCode>
                <c:ptCount val="12"/>
                <c:pt idx="0">
                  <c:v>0.11356677999999995</c:v>
                </c:pt>
                <c:pt idx="1">
                  <c:v>0.11279195000000004</c:v>
                </c:pt>
                <c:pt idx="2">
                  <c:v>0.10679139999999991</c:v>
                </c:pt>
                <c:pt idx="3">
                  <c:v>0.10522275000000006</c:v>
                </c:pt>
                <c:pt idx="4">
                  <c:v>0.11434187000000003</c:v>
                </c:pt>
                <c:pt idx="5">
                  <c:v>0.11099999999999996</c:v>
                </c:pt>
              </c:numCache>
            </c:numRef>
          </c:val>
          <c:extLst xmlns:c16r2="http://schemas.microsoft.com/office/drawing/2015/06/char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Response!$C$16:$N$16</c:f>
              <c:numCache>
                <c:formatCode>0.00</c:formatCode>
                <c:ptCount val="12"/>
                <c:pt idx="0">
                  <c:v>3.5310030000000006</c:v>
                </c:pt>
                <c:pt idx="1">
                  <c:v>3.6054420000000014</c:v>
                </c:pt>
                <c:pt idx="2">
                  <c:v>3.6171050000000005</c:v>
                </c:pt>
                <c:pt idx="3">
                  <c:v>1.2472499999999997</c:v>
                </c:pt>
                <c:pt idx="4">
                  <c:v>1.2375</c:v>
                </c:pt>
                <c:pt idx="5">
                  <c:v>1.2049999999999998</c:v>
                </c:pt>
              </c:numCache>
            </c:numRef>
          </c:val>
          <c:extLst xmlns:c16r2="http://schemas.microsoft.com/office/drawing/2015/06/char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Response!$C$17:$N$17</c:f>
              <c:numCache>
                <c:formatCode>0.00</c:formatCode>
                <c:ptCount val="12"/>
                <c:pt idx="0">
                  <c:v>0.84099475000000012</c:v>
                </c:pt>
                <c:pt idx="1">
                  <c:v>0.88697166999999999</c:v>
                </c:pt>
                <c:pt idx="2">
                  <c:v>0.90476744999999981</c:v>
                </c:pt>
                <c:pt idx="3">
                  <c:v>0.57234756000000009</c:v>
                </c:pt>
                <c:pt idx="4">
                  <c:v>0.5934778599999998</c:v>
                </c:pt>
                <c:pt idx="5">
                  <c:v>0.62054515999999982</c:v>
                </c:pt>
              </c:numCache>
            </c:numRef>
          </c:val>
          <c:extLst xmlns:c16r2="http://schemas.microsoft.com/office/drawing/2015/06/char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Response!$C$18:$N$18</c:f>
              <c:numCache>
                <c:formatCode>0.00</c:formatCode>
                <c:ptCount val="12"/>
                <c:pt idx="0">
                  <c:v>2.9598381000000002</c:v>
                </c:pt>
                <c:pt idx="1">
                  <c:v>3.0650364500000005</c:v>
                </c:pt>
                <c:pt idx="2">
                  <c:v>3.0652745999999995</c:v>
                </c:pt>
                <c:pt idx="3">
                  <c:v>2.9881434000000002</c:v>
                </c:pt>
                <c:pt idx="4">
                  <c:v>2.9469218800000001</c:v>
                </c:pt>
                <c:pt idx="5">
                  <c:v>2.9791046400000001</c:v>
                </c:pt>
              </c:numCache>
            </c:numRef>
          </c:val>
          <c:extLst xmlns:c16r2="http://schemas.microsoft.com/office/drawing/2015/06/char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126907904"/>
        <c:axId val="126909440"/>
      </c:barChart>
      <c:dateAx>
        <c:axId val="1269079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909440"/>
        <c:crosses val="autoZero"/>
        <c:auto val="1"/>
        <c:lblOffset val="100"/>
        <c:baseTimeUnit val="months"/>
      </c:dateAx>
      <c:valAx>
        <c:axId val="1269094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9079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categories'!$C$18:$M$18</c:f>
              <c:numCache>
                <c:formatCode>#,##0</c:formatCode>
                <c:ptCount val="11"/>
                <c:pt idx="0">
                  <c:v>-234870.38700000002</c:v>
                </c:pt>
                <c:pt idx="1">
                  <c:v>-215243.538</c:v>
                </c:pt>
                <c:pt idx="2">
                  <c:v>-117411.79599999999</c:v>
                </c:pt>
                <c:pt idx="3">
                  <c:v>-96007.772999999986</c:v>
                </c:pt>
                <c:pt idx="4">
                  <c:v>-150869.867</c:v>
                </c:pt>
                <c:pt idx="5">
                  <c:v>-105074.46500000001</c:v>
                </c:pt>
              </c:numCache>
            </c:numRef>
          </c:val>
          <c:extLst xmlns:c16r2="http://schemas.microsoft.com/office/drawing/2015/06/char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categories'!$C$19:$M$19</c:f>
              <c:numCache>
                <c:formatCode>#,##0</c:formatCode>
                <c:ptCount val="11"/>
                <c:pt idx="0">
                  <c:v>301390.1700000001</c:v>
                </c:pt>
                <c:pt idx="1">
                  <c:v>317985.79100000003</c:v>
                </c:pt>
                <c:pt idx="2">
                  <c:v>425855.21600000001</c:v>
                </c:pt>
                <c:pt idx="3">
                  <c:v>473973.19599999988</c:v>
                </c:pt>
                <c:pt idx="4">
                  <c:v>405985.22899999993</c:v>
                </c:pt>
                <c:pt idx="5">
                  <c:v>750295.74100000015</c:v>
                </c:pt>
              </c:numCache>
            </c:numRef>
          </c:val>
          <c:extLst xmlns:c16r2="http://schemas.microsoft.com/office/drawing/2015/06/char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categories'!$C$20:$M$20</c:f>
              <c:numCache>
                <c:formatCode>#,##0</c:formatCode>
                <c:ptCount val="11"/>
                <c:pt idx="0">
                  <c:v>4612.4920000000002</c:v>
                </c:pt>
                <c:pt idx="1">
                  <c:v>4633.7330000000002</c:v>
                </c:pt>
                <c:pt idx="2">
                  <c:v>3483.6669999999999</c:v>
                </c:pt>
                <c:pt idx="3">
                  <c:v>5105.0009999999993</c:v>
                </c:pt>
                <c:pt idx="4">
                  <c:v>4767.3319999999994</c:v>
                </c:pt>
                <c:pt idx="5">
                  <c:v>8120.0510000000004</c:v>
                </c:pt>
              </c:numCache>
            </c:numRef>
          </c:val>
          <c:extLst xmlns:c16r2="http://schemas.microsoft.com/office/drawing/2015/06/char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categories'!$C$21:$M$21</c:f>
              <c:numCache>
                <c:formatCode>#,##0</c:formatCode>
                <c:ptCount val="11"/>
                <c:pt idx="0">
                  <c:v>409083.34</c:v>
                </c:pt>
                <c:pt idx="1">
                  <c:v>529712.31300000008</c:v>
                </c:pt>
                <c:pt idx="2">
                  <c:v>877928.55299999996</c:v>
                </c:pt>
                <c:pt idx="3">
                  <c:v>685088.44899999979</c:v>
                </c:pt>
                <c:pt idx="4">
                  <c:v>627449.82799999998</c:v>
                </c:pt>
                <c:pt idx="5">
                  <c:v>1334010.4140000001</c:v>
                </c:pt>
              </c:numCache>
            </c:numRef>
          </c:val>
          <c:extLst xmlns:c16r2="http://schemas.microsoft.com/office/drawing/2015/06/char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categories'!$C$22:$M$22</c:f>
              <c:numCache>
                <c:formatCode>#,##0</c:formatCode>
                <c:ptCount val="11"/>
                <c:pt idx="0">
                  <c:v>308413.57900000003</c:v>
                </c:pt>
                <c:pt idx="1">
                  <c:v>418683.43200000009</c:v>
                </c:pt>
                <c:pt idx="2">
                  <c:v>773345.46499999997</c:v>
                </c:pt>
                <c:pt idx="3">
                  <c:v>687376.39500000002</c:v>
                </c:pt>
                <c:pt idx="4">
                  <c:v>687639.17999999993</c:v>
                </c:pt>
                <c:pt idx="5">
                  <c:v>1453266.895</c:v>
                </c:pt>
              </c:numCache>
            </c:numRef>
          </c:val>
          <c:extLst xmlns:c16r2="http://schemas.microsoft.com/office/drawing/2015/06/char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categories'!$C$23:$M$23</c:f>
              <c:numCache>
                <c:formatCode>#,##0</c:formatCode>
                <c:ptCount val="11"/>
                <c:pt idx="0">
                  <c:v>-19346.036</c:v>
                </c:pt>
                <c:pt idx="1">
                  <c:v>-64281.020000000004</c:v>
                </c:pt>
                <c:pt idx="2">
                  <c:v>-14166.788999999999</c:v>
                </c:pt>
                <c:pt idx="3">
                  <c:v>-27963.464999999997</c:v>
                </c:pt>
                <c:pt idx="4">
                  <c:v>-32375.289000000001</c:v>
                </c:pt>
                <c:pt idx="5">
                  <c:v>-12840.461000000001</c:v>
                </c:pt>
              </c:numCache>
            </c:numRef>
          </c:val>
          <c:extLst xmlns:c16r2="http://schemas.microsoft.com/office/drawing/2015/06/char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categories'!$C$24:$M$24</c:f>
              <c:numCache>
                <c:formatCode>#,##0</c:formatCode>
                <c:ptCount val="11"/>
                <c:pt idx="0">
                  <c:v>20279.763000000003</c:v>
                </c:pt>
                <c:pt idx="1">
                  <c:v>20731.990000000005</c:v>
                </c:pt>
                <c:pt idx="2">
                  <c:v>22177.568000000003</c:v>
                </c:pt>
                <c:pt idx="3">
                  <c:v>20998.816000000006</c:v>
                </c:pt>
                <c:pt idx="4">
                  <c:v>20843.943000000007</c:v>
                </c:pt>
                <c:pt idx="5">
                  <c:v>24423.549000000003</c:v>
                </c:pt>
              </c:numCache>
            </c:numRef>
          </c:val>
          <c:extLst xmlns:c16r2="http://schemas.microsoft.com/office/drawing/2015/06/char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categories'!$C$25:$M$25</c:f>
              <c:numCache>
                <c:formatCode>#,##0</c:formatCode>
                <c:ptCount val="11"/>
                <c:pt idx="0">
                  <c:v>118700.29000000002</c:v>
                </c:pt>
                <c:pt idx="1">
                  <c:v>163141.48899999997</c:v>
                </c:pt>
                <c:pt idx="2">
                  <c:v>84190.90399999998</c:v>
                </c:pt>
                <c:pt idx="3">
                  <c:v>155218.766</c:v>
                </c:pt>
                <c:pt idx="4">
                  <c:v>123418.023</c:v>
                </c:pt>
                <c:pt idx="5">
                  <c:v>112766.98000000003</c:v>
                </c:pt>
              </c:numCache>
            </c:numRef>
          </c:val>
          <c:extLst xmlns:c16r2="http://schemas.microsoft.com/office/drawing/2015/06/chart">
            <c:ext xmlns:c16="http://schemas.microsoft.com/office/drawing/2014/chart" uri="{C3380CC4-5D6E-409C-BE32-E72D297353CC}">
              <c16:uniqueId val="{00000007-B6F1-4F87-9C0F-CBE7882F1A2F}"/>
            </c:ext>
          </c:extLst>
        </c:ser>
        <c:ser>
          <c:idx val="8"/>
          <c:order val="8"/>
          <c:tx>
            <c:strRef>
              <c:f>'Total categories'!$B$26</c:f>
              <c:strCache>
                <c:ptCount val="1"/>
                <c:pt idx="0">
                  <c:v>Other</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categories'!$C$26:$M$26</c:f>
              <c:numCache>
                <c:formatCode>#,##0</c:formatCode>
                <c:ptCount val="11"/>
                <c:pt idx="0">
                  <c:v>-188477.18400000001</c:v>
                </c:pt>
                <c:pt idx="1">
                  <c:v>-131096.99400000001</c:v>
                </c:pt>
                <c:pt idx="2">
                  <c:v>-35927.225000000006</c:v>
                </c:pt>
                <c:pt idx="3">
                  <c:v>-103508.548</c:v>
                </c:pt>
                <c:pt idx="4">
                  <c:v>-188704.201</c:v>
                </c:pt>
                <c:pt idx="5">
                  <c:v>-122786.91799999999</c:v>
                </c:pt>
              </c:numCache>
            </c:numRef>
          </c:val>
          <c:extLst xmlns:c16r2="http://schemas.microsoft.com/office/drawing/2015/06/char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125285504"/>
        <c:axId val="125287040"/>
      </c:barChart>
      <c:dateAx>
        <c:axId val="125285504"/>
        <c:scaling>
          <c:orientation val="minMax"/>
        </c:scaling>
        <c:delete val="0"/>
        <c:axPos val="b"/>
        <c:numFmt formatCode="mmm\-yy" sourceLinked="1"/>
        <c:majorTickMark val="out"/>
        <c:minorTickMark val="none"/>
        <c:tickLblPos val="nextTo"/>
        <c:crossAx val="125287040"/>
        <c:crosses val="autoZero"/>
        <c:auto val="1"/>
        <c:lblOffset val="100"/>
        <c:baseTimeUnit val="months"/>
      </c:dateAx>
      <c:valAx>
        <c:axId val="125287040"/>
        <c:scaling>
          <c:orientation val="minMax"/>
        </c:scaling>
        <c:delete val="0"/>
        <c:axPos val="l"/>
        <c:majorGridlines/>
        <c:title>
          <c:tx>
            <c:rich>
              <a:bodyPr rot="-5400000" vert="horz"/>
              <a:lstStyle/>
              <a:p>
                <a:pPr>
                  <a:defRPr/>
                </a:pPr>
                <a:r>
                  <a:rPr lang="en-GB" sz="1100"/>
                  <a:t>Volume (MWh)</a:t>
                </a:r>
              </a:p>
            </c:rich>
          </c:tx>
          <c:layout/>
          <c:overlay val="0"/>
        </c:title>
        <c:numFmt formatCode="#,##0" sourceLinked="1"/>
        <c:majorTickMark val="out"/>
        <c:minorTickMark val="none"/>
        <c:tickLblPos val="nextTo"/>
        <c:crossAx val="12528550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Response!$F$37:$W$37</c:f>
              <c:numCache>
                <c:formatCode>_-* #,##0_-;\-* #,##0_-;_-* "-"??_-;_-@_-</c:formatCode>
                <c:ptCount val="18"/>
                <c:pt idx="0">
                  <c:v>150.171685</c:v>
                </c:pt>
                <c:pt idx="1">
                  <c:v>91.998910000000009</c:v>
                </c:pt>
                <c:pt idx="2">
                  <c:v>233.097589</c:v>
                </c:pt>
                <c:pt idx="3">
                  <c:v>104.56159099999999</c:v>
                </c:pt>
                <c:pt idx="4">
                  <c:v>57.607064000000015</c:v>
                </c:pt>
                <c:pt idx="5">
                  <c:v>144.29933500000001</c:v>
                </c:pt>
                <c:pt idx="6">
                  <c:v>151.506822</c:v>
                </c:pt>
                <c:pt idx="7">
                  <c:v>97.958865000000046</c:v>
                </c:pt>
                <c:pt idx="8">
                  <c:v>257.62508700000001</c:v>
                </c:pt>
                <c:pt idx="9">
                  <c:v>128.37548100000001</c:v>
                </c:pt>
                <c:pt idx="10">
                  <c:v>80.725916999999995</c:v>
                </c:pt>
                <c:pt idx="11">
                  <c:v>274.727754</c:v>
                </c:pt>
                <c:pt idx="12">
                  <c:v>135.02789899999996</c:v>
                </c:pt>
                <c:pt idx="13">
                  <c:v>73.518505999999988</c:v>
                </c:pt>
                <c:pt idx="14">
                  <c:v>292.60773999999998</c:v>
                </c:pt>
              </c:numCache>
            </c:numRef>
          </c:val>
          <c:extLst xmlns:c16r2="http://schemas.microsoft.com/office/drawing/2015/06/char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Response!$F$38:$W$38</c:f>
              <c:numCache>
                <c:formatCode>_-* #,##0_-;\-* #,##0_-;_-* "-"??_-;_-@_-</c:formatCode>
                <c:ptCount val="18"/>
                <c:pt idx="0">
                  <c:v>0</c:v>
                </c:pt>
                <c:pt idx="1">
                  <c:v>2.0441700000000003</c:v>
                </c:pt>
                <c:pt idx="2">
                  <c:v>0</c:v>
                </c:pt>
                <c:pt idx="3">
                  <c:v>0</c:v>
                </c:pt>
                <c:pt idx="4">
                  <c:v>1.3448699999999998</c:v>
                </c:pt>
                <c:pt idx="5">
                  <c:v>0</c:v>
                </c:pt>
                <c:pt idx="6">
                  <c:v>0</c:v>
                </c:pt>
                <c:pt idx="7">
                  <c:v>3.02129</c:v>
                </c:pt>
                <c:pt idx="8">
                  <c:v>0</c:v>
                </c:pt>
                <c:pt idx="9">
                  <c:v>0</c:v>
                </c:pt>
                <c:pt idx="10">
                  <c:v>1.6708599999999998</c:v>
                </c:pt>
                <c:pt idx="11">
                  <c:v>0</c:v>
                </c:pt>
                <c:pt idx="12">
                  <c:v>0</c:v>
                </c:pt>
                <c:pt idx="13">
                  <c:v>1.42984</c:v>
                </c:pt>
                <c:pt idx="14">
                  <c:v>0</c:v>
                </c:pt>
              </c:numCache>
            </c:numRef>
          </c:val>
          <c:extLst xmlns:c16r2="http://schemas.microsoft.com/office/drawing/2015/06/char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Response!$F$39:$W$39</c:f>
              <c:numCache>
                <c:formatCode>_-* #,##0_-;\-* #,##0_-;_-* "-"??_-;_-@_-</c:formatCode>
                <c:ptCount val="18"/>
                <c:pt idx="0">
                  <c:v>49.249199999999995</c:v>
                </c:pt>
                <c:pt idx="1">
                  <c:v>60.975199999999994</c:v>
                </c:pt>
                <c:pt idx="2">
                  <c:v>0</c:v>
                </c:pt>
                <c:pt idx="3">
                  <c:v>42.529199999999996</c:v>
                </c:pt>
                <c:pt idx="4">
                  <c:v>52.655199999999994</c:v>
                </c:pt>
                <c:pt idx="5">
                  <c:v>0</c:v>
                </c:pt>
                <c:pt idx="6">
                  <c:v>27.7683</c:v>
                </c:pt>
                <c:pt idx="7">
                  <c:v>34.379800000000003</c:v>
                </c:pt>
                <c:pt idx="8">
                  <c:v>0</c:v>
                </c:pt>
                <c:pt idx="9">
                  <c:v>35.523300000000006</c:v>
                </c:pt>
                <c:pt idx="10">
                  <c:v>44.088200000000001</c:v>
                </c:pt>
                <c:pt idx="11">
                  <c:v>0</c:v>
                </c:pt>
                <c:pt idx="12">
                  <c:v>15.567299999999999</c:v>
                </c:pt>
                <c:pt idx="13">
                  <c:v>19.273799999999998</c:v>
                </c:pt>
                <c:pt idx="14">
                  <c:v>0</c:v>
                </c:pt>
              </c:numCache>
            </c:numRef>
          </c:val>
          <c:extLst xmlns:c16r2="http://schemas.microsoft.com/office/drawing/2015/06/char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Response!$F$40:$W$40</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Response!$F$41:$W$41</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Response!$F$42:$W$42</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(Commercial)</c:v>
                </c:pt>
              </c:strCache>
            </c:strRef>
          </c:tx>
          <c:spPr>
            <a:solidFill>
              <a:schemeClr val="accent1">
                <a:lumMod val="60000"/>
              </a:schemeClr>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Response!$F$43:$W$43</c:f>
              <c:numCache>
                <c:formatCode>_-* #,##0_-;\-* #,##0_-;_-* "-"??_-;_-@_-</c:formatCode>
                <c:ptCount val="18"/>
                <c:pt idx="0">
                  <c:v>0</c:v>
                </c:pt>
                <c:pt idx="1">
                  <c:v>76.509528538001959</c:v>
                </c:pt>
                <c:pt idx="2">
                  <c:v>4.1520000000000001</c:v>
                </c:pt>
                <c:pt idx="3">
                  <c:v>0</c:v>
                </c:pt>
                <c:pt idx="4">
                  <c:v>82.753248521882369</c:v>
                </c:pt>
                <c:pt idx="5">
                  <c:v>0.66400000000000003</c:v>
                </c:pt>
                <c:pt idx="6">
                  <c:v>0</c:v>
                </c:pt>
                <c:pt idx="7">
                  <c:v>114.38388892087407</c:v>
                </c:pt>
                <c:pt idx="8">
                  <c:v>0.08</c:v>
                </c:pt>
                <c:pt idx="9">
                  <c:v>0</c:v>
                </c:pt>
                <c:pt idx="10">
                  <c:v>148.80415251235166</c:v>
                </c:pt>
                <c:pt idx="11">
                  <c:v>0</c:v>
                </c:pt>
                <c:pt idx="12">
                  <c:v>0</c:v>
                </c:pt>
                <c:pt idx="13">
                  <c:v>110.14167397579261</c:v>
                </c:pt>
                <c:pt idx="14">
                  <c:v>0.46400000000000002</c:v>
                </c:pt>
              </c:numCache>
            </c:numRef>
          </c:val>
          <c:extLst xmlns:c16r2="http://schemas.microsoft.com/office/drawing/2015/06/char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Response!$F$44:$W$44</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xmlns:c16r2="http://schemas.microsoft.com/office/drawing/2015/06/char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Response!$F$45:$W$45</c:f>
              <c:numCache>
                <c:formatCode>_-* #,##0_-;\-* #,##0_-;_-* "-"??_-;_-@_-</c:formatCode>
                <c:ptCount val="18"/>
                <c:pt idx="0">
                  <c:v>235.45599999999999</c:v>
                </c:pt>
                <c:pt idx="1">
                  <c:v>198.86079999999998</c:v>
                </c:pt>
                <c:pt idx="2">
                  <c:v>120.956</c:v>
                </c:pt>
                <c:pt idx="3">
                  <c:v>228.49799999999999</c:v>
                </c:pt>
                <c:pt idx="4">
                  <c:v>192.779</c:v>
                </c:pt>
                <c:pt idx="5">
                  <c:v>100.66</c:v>
                </c:pt>
                <c:pt idx="6">
                  <c:v>82.286000000000001</c:v>
                </c:pt>
                <c:pt idx="7">
                  <c:v>53.050599999999996</c:v>
                </c:pt>
                <c:pt idx="8">
                  <c:v>0</c:v>
                </c:pt>
                <c:pt idx="9">
                  <c:v>84.286000000000001</c:v>
                </c:pt>
                <c:pt idx="10">
                  <c:v>53.050599999999996</c:v>
                </c:pt>
                <c:pt idx="11">
                  <c:v>0</c:v>
                </c:pt>
                <c:pt idx="12">
                  <c:v>81.430000000000007</c:v>
                </c:pt>
                <c:pt idx="13">
                  <c:v>51.253</c:v>
                </c:pt>
                <c:pt idx="14">
                  <c:v>0</c:v>
                </c:pt>
              </c:numCache>
            </c:numRef>
          </c:val>
          <c:extLst xmlns:c16r2="http://schemas.microsoft.com/office/drawing/2015/06/char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Response!$F$21:$W$22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May-18</c:v>
                  </c:pt>
                  <c:pt idx="3">
                    <c:v>Jun-18</c:v>
                  </c:pt>
                  <c:pt idx="6">
                    <c:v>Jul-18</c:v>
                  </c:pt>
                  <c:pt idx="9">
                    <c:v>Aug-18</c:v>
                  </c:pt>
                  <c:pt idx="12">
                    <c:v>Sep-18</c:v>
                  </c:pt>
                  <c:pt idx="15">
                    <c:v>Oct-18</c:v>
                  </c:pt>
                </c:lvl>
              </c:multiLvlStrCache>
            </c:multiLvlStrRef>
          </c:cat>
          <c:val>
            <c:numRef>
              <c:f>Response!$F$46:$W$46</c:f>
              <c:numCache>
                <c:formatCode>_-* #,##0_-;\-* #,##0_-;_-* "-"??_-;_-@_-</c:formatCode>
                <c:ptCount val="18"/>
                <c:pt idx="0">
                  <c:v>125.42358</c:v>
                </c:pt>
                <c:pt idx="1">
                  <c:v>305.35553000000004</c:v>
                </c:pt>
                <c:pt idx="2">
                  <c:v>122.27358</c:v>
                </c:pt>
                <c:pt idx="3">
                  <c:v>137.73099999999999</c:v>
                </c:pt>
                <c:pt idx="4">
                  <c:v>336.12</c:v>
                </c:pt>
                <c:pt idx="5">
                  <c:v>143.881</c:v>
                </c:pt>
                <c:pt idx="6">
                  <c:v>121.842</c:v>
                </c:pt>
                <c:pt idx="7">
                  <c:v>353.32728000000003</c:v>
                </c:pt>
                <c:pt idx="8">
                  <c:v>111.977</c:v>
                </c:pt>
                <c:pt idx="9">
                  <c:v>149.09367499999999</c:v>
                </c:pt>
                <c:pt idx="10">
                  <c:v>341.976675</c:v>
                </c:pt>
                <c:pt idx="11">
                  <c:v>126.806675</c:v>
                </c:pt>
                <c:pt idx="12">
                  <c:v>143.00755999999998</c:v>
                </c:pt>
                <c:pt idx="13">
                  <c:v>308.51655999999997</c:v>
                </c:pt>
                <c:pt idx="14">
                  <c:v>112.84719</c:v>
                </c:pt>
              </c:numCache>
            </c:numRef>
          </c:val>
          <c:extLst xmlns:c16r2="http://schemas.microsoft.com/office/drawing/2015/06/char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127909248"/>
        <c:axId val="127911040"/>
      </c:barChart>
      <c:catAx>
        <c:axId val="127909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11040"/>
        <c:crosses val="autoZero"/>
        <c:auto val="1"/>
        <c:lblAlgn val="ctr"/>
        <c:lblOffset val="100"/>
        <c:noMultiLvlLbl val="0"/>
      </c:catAx>
      <c:valAx>
        <c:axId val="12791104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09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6.2702793699999999</c:v>
                </c:pt>
                <c:pt idx="1">
                  <c:v>6.9502131499999997</c:v>
                </c:pt>
                <c:pt idx="2">
                  <c:v>7.2633594099999987</c:v>
                </c:pt>
                <c:pt idx="3">
                  <c:v>6.4550056199999988</c:v>
                </c:pt>
                <c:pt idx="4">
                  <c:v>6.6008566500000008</c:v>
                </c:pt>
                <c:pt idx="5">
                  <c:v>6.07048918</c:v>
                </c:pt>
              </c:numCache>
            </c:numRef>
          </c:val>
          <c:extLst xmlns:c16r2="http://schemas.microsoft.com/office/drawing/2015/06/char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pt idx="2">
                  <c:v>4.7684999999999993E-3</c:v>
                </c:pt>
                <c:pt idx="3">
                  <c:v>5.8610499999999961E-3</c:v>
                </c:pt>
                <c:pt idx="4">
                  <c:v>7.7744799999999959E-3</c:v>
                </c:pt>
                <c:pt idx="5">
                  <c:v>1.114969E-2</c:v>
                </c:pt>
              </c:numCache>
            </c:numRef>
          </c:val>
          <c:extLst xmlns:c16r2="http://schemas.microsoft.com/office/drawing/2015/06/char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0.125</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6.3610730390203388E-2</c:v>
                </c:pt>
                <c:pt idx="1">
                  <c:v>9.7095292025000002E-2</c:v>
                </c:pt>
                <c:pt idx="2">
                  <c:v>9.2252900000000027E-2</c:v>
                </c:pt>
                <c:pt idx="3">
                  <c:v>0.10103508999999995</c:v>
                </c:pt>
                <c:pt idx="4">
                  <c:v>8.8136207666672364E-2</c:v>
                </c:pt>
                <c:pt idx="5">
                  <c:v>8.7943390555553197E-2</c:v>
                </c:pt>
              </c:numCache>
            </c:numRef>
          </c:val>
          <c:extLst xmlns:c16r2="http://schemas.microsoft.com/office/drawing/2015/06/char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128135168"/>
        <c:axId val="128136704"/>
      </c:barChart>
      <c:dateAx>
        <c:axId val="1281351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36704"/>
        <c:crosses val="autoZero"/>
        <c:auto val="1"/>
        <c:lblOffset val="100"/>
        <c:baseTimeUnit val="months"/>
      </c:dateAx>
      <c:valAx>
        <c:axId val="128136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351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2115437.9499999997</c:v>
                </c:pt>
                <c:pt idx="1">
                  <c:v>2364237.4299999997</c:v>
                </c:pt>
                <c:pt idx="2">
                  <c:v>2412139.4499999997</c:v>
                </c:pt>
                <c:pt idx="3">
                  <c:v>2087880.8099999994</c:v>
                </c:pt>
                <c:pt idx="4">
                  <c:v>2105063.69</c:v>
                </c:pt>
                <c:pt idx="5">
                  <c:v>1855789.89</c:v>
                </c:pt>
              </c:numCache>
            </c:numRef>
          </c:val>
          <c:extLst xmlns:c16r2="http://schemas.microsoft.com/office/drawing/2015/06/char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pt idx="2">
                  <c:v>1517</c:v>
                </c:pt>
                <c:pt idx="3">
                  <c:v>1809</c:v>
                </c:pt>
                <c:pt idx="4">
                  <c:v>2376</c:v>
                </c:pt>
                <c:pt idx="5">
                  <c:v>3250.66</c:v>
                </c:pt>
              </c:numCache>
            </c:numRef>
          </c:val>
          <c:extLst xmlns:c16r2="http://schemas.microsoft.com/office/drawing/2015/06/char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128178816"/>
        <c:axId val="128192896"/>
      </c:barChart>
      <c:dateAx>
        <c:axId val="1281788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92896"/>
        <c:crosses val="autoZero"/>
        <c:auto val="1"/>
        <c:lblOffset val="100"/>
        <c:baseTimeUnit val="months"/>
      </c:dateAx>
      <c:valAx>
        <c:axId val="128192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1788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c:formatCode>
                <c:ptCount val="12"/>
                <c:pt idx="0">
                  <c:v>3.1310032699999994</c:v>
                </c:pt>
                <c:pt idx="1">
                  <c:v>3.31364306</c:v>
                </c:pt>
                <c:pt idx="2">
                  <c:v>3.0811221499999997</c:v>
                </c:pt>
                <c:pt idx="3">
                  <c:v>2.7890434400000004</c:v>
                </c:pt>
                <c:pt idx="4">
                  <c:v>3.1526730899999995</c:v>
                </c:pt>
                <c:pt idx="5">
                  <c:v>2.8997111700000557</c:v>
                </c:pt>
              </c:numCache>
            </c:numRef>
          </c:val>
          <c:extLst xmlns:c16r2="http://schemas.microsoft.com/office/drawing/2015/06/char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c:formatCode>
                <c:ptCount val="12"/>
                <c:pt idx="0">
                  <c:v>4.464690000000001E-2</c:v>
                </c:pt>
                <c:pt idx="1">
                  <c:v>3.2394960000000007E-2</c:v>
                </c:pt>
                <c:pt idx="2">
                  <c:v>4.9838400000000019E-2</c:v>
                </c:pt>
                <c:pt idx="3">
                  <c:v>4.8384780000000016E-2</c:v>
                </c:pt>
                <c:pt idx="4">
                  <c:v>5.149968000000002E-2</c:v>
                </c:pt>
                <c:pt idx="5">
                  <c:v>4.9838400000000019E-2</c:v>
                </c:pt>
              </c:numCache>
            </c:numRef>
          </c:val>
          <c:extLst xmlns:c16r2="http://schemas.microsoft.com/office/drawing/2015/06/char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(Commercial)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c:formatCode>
                <c:ptCount val="12"/>
                <c:pt idx="0">
                  <c:v>0</c:v>
                </c:pt>
                <c:pt idx="1">
                  <c:v>0</c:v>
                </c:pt>
                <c:pt idx="2">
                  <c:v>0</c:v>
                </c:pt>
                <c:pt idx="3">
                  <c:v>0</c:v>
                </c:pt>
                <c:pt idx="4">
                  <c:v>0</c:v>
                </c:pt>
                <c:pt idx="5">
                  <c:v>1.4017999999999999E-2</c:v>
                </c:pt>
              </c:numCache>
            </c:numRef>
          </c:val>
          <c:extLst xmlns:c16r2="http://schemas.microsoft.com/office/drawing/2015/06/char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(Commercial)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c:formatCode>
                <c:ptCount val="12"/>
                <c:pt idx="0">
                  <c:v>0</c:v>
                </c:pt>
                <c:pt idx="1">
                  <c:v>0</c:v>
                </c:pt>
                <c:pt idx="2">
                  <c:v>0</c:v>
                </c:pt>
                <c:pt idx="3">
                  <c:v>0</c:v>
                </c:pt>
                <c:pt idx="4">
                  <c:v>0</c:v>
                </c:pt>
                <c:pt idx="5">
                  <c:v>0.16780710000000001</c:v>
                </c:pt>
              </c:numCache>
            </c:numRef>
          </c:val>
          <c:extLst xmlns:c16r2="http://schemas.microsoft.com/office/drawing/2015/06/char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c:formatCode>
                <c:ptCount val="12"/>
                <c:pt idx="0">
                  <c:v>0</c:v>
                </c:pt>
                <c:pt idx="1">
                  <c:v>0.22357520396526012</c:v>
                </c:pt>
                <c:pt idx="2">
                  <c:v>0</c:v>
                </c:pt>
                <c:pt idx="3">
                  <c:v>0</c:v>
                </c:pt>
                <c:pt idx="4">
                  <c:v>4.5933998760107821E-2</c:v>
                </c:pt>
                <c:pt idx="5">
                  <c:v>0.186</c:v>
                </c:pt>
              </c:numCache>
            </c:numRef>
          </c:val>
          <c:extLst xmlns:c16r2="http://schemas.microsoft.com/office/drawing/2015/06/char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c:formatCode>
                <c:ptCount val="12"/>
                <c:pt idx="0">
                  <c:v>0.19039999999999993</c:v>
                </c:pt>
                <c:pt idx="1">
                  <c:v>0.1008</c:v>
                </c:pt>
                <c:pt idx="2">
                  <c:v>0.1008</c:v>
                </c:pt>
                <c:pt idx="3">
                  <c:v>0.22399999999999989</c:v>
                </c:pt>
                <c:pt idx="4">
                  <c:v>0.32479999999999981</c:v>
                </c:pt>
                <c:pt idx="5">
                  <c:v>0.3359999999999998</c:v>
                </c:pt>
              </c:numCache>
            </c:numRef>
          </c:val>
          <c:extLst xmlns:c16r2="http://schemas.microsoft.com/office/drawing/2015/06/char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(Commercial)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128251776"/>
        <c:axId val="128253312"/>
      </c:barChart>
      <c:dateAx>
        <c:axId val="128251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253312"/>
        <c:crosses val="autoZero"/>
        <c:auto val="1"/>
        <c:lblOffset val="100"/>
        <c:baseTimeUnit val="months"/>
      </c:dateAx>
      <c:valAx>
        <c:axId val="128253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2517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c:formatCode>
                <c:ptCount val="12"/>
                <c:pt idx="0">
                  <c:v>9.1999999999999998E-2</c:v>
                </c:pt>
                <c:pt idx="1">
                  <c:v>5.1750160000000003E-2</c:v>
                </c:pt>
                <c:pt idx="2">
                  <c:v>6.8999999999999999E-3</c:v>
                </c:pt>
                <c:pt idx="3">
                  <c:v>6.6036659999999997E-2</c:v>
                </c:pt>
                <c:pt idx="4">
                  <c:v>0.1015595</c:v>
                </c:pt>
                <c:pt idx="5">
                  <c:v>0.11536666999999999</c:v>
                </c:pt>
              </c:numCache>
            </c:numRef>
          </c:val>
          <c:extLst xmlns:c16r2="http://schemas.microsoft.com/office/drawing/2015/06/char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(Commercial)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c:formatCode>
                <c:ptCount val="12"/>
                <c:pt idx="0">
                  <c:v>0</c:v>
                </c:pt>
                <c:pt idx="1">
                  <c:v>3.179284000000001E-2</c:v>
                </c:pt>
                <c:pt idx="2">
                  <c:v>3.8986970000000003E-2</c:v>
                </c:pt>
                <c:pt idx="3">
                  <c:v>0.11493933999999989</c:v>
                </c:pt>
                <c:pt idx="4">
                  <c:v>3.9060519999999987E-2</c:v>
                </c:pt>
                <c:pt idx="5">
                  <c:v>3.000000000000002E-2</c:v>
                </c:pt>
              </c:numCache>
            </c:numRef>
          </c:val>
          <c:extLst xmlns:c16r2="http://schemas.microsoft.com/office/drawing/2015/06/char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(Commercial)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c:formatCode>
                <c:ptCount val="12"/>
                <c:pt idx="0">
                  <c:v>0.40913443999999999</c:v>
                </c:pt>
                <c:pt idx="1">
                  <c:v>0.4156603000000002</c:v>
                </c:pt>
                <c:pt idx="2">
                  <c:v>0.38598527999999999</c:v>
                </c:pt>
                <c:pt idx="3">
                  <c:v>0.43290860999999997</c:v>
                </c:pt>
                <c:pt idx="4">
                  <c:v>0.45567308000000023</c:v>
                </c:pt>
                <c:pt idx="5">
                  <c:v>0.41326052999999996</c:v>
                </c:pt>
              </c:numCache>
            </c:numRef>
          </c:val>
          <c:extLst xmlns:c16r2="http://schemas.microsoft.com/office/drawing/2015/06/char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c:formatCode>
                <c:ptCount val="12"/>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c:formatCode>
                <c:ptCount val="12"/>
                <c:pt idx="0">
                  <c:v>0.28598498999999999</c:v>
                </c:pt>
                <c:pt idx="1">
                  <c:v>0.4205025</c:v>
                </c:pt>
                <c:pt idx="2">
                  <c:v>0.39410752000000004</c:v>
                </c:pt>
                <c:pt idx="3">
                  <c:v>0.54507834000000011</c:v>
                </c:pt>
                <c:pt idx="4">
                  <c:v>0.56219499999999989</c:v>
                </c:pt>
                <c:pt idx="5">
                  <c:v>0.49811084999999999</c:v>
                </c:pt>
              </c:numCache>
            </c:numRef>
          </c:val>
          <c:extLst xmlns:c16r2="http://schemas.microsoft.com/office/drawing/2015/06/char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129107072"/>
        <c:axId val="129108608"/>
      </c:barChart>
      <c:dateAx>
        <c:axId val="1291070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108608"/>
        <c:crosses val="autoZero"/>
        <c:auto val="1"/>
        <c:lblOffset val="100"/>
        <c:baseTimeUnit val="months"/>
      </c:dateAx>
      <c:valAx>
        <c:axId val="129108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107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Other!$B$3</c:f>
              <c:strCache>
                <c:ptCount val="1"/>
                <c:pt idx="0">
                  <c:v>BM - Other</c:v>
                </c:pt>
              </c:strCache>
            </c:strRef>
          </c:tx>
          <c:spPr>
            <a:solidFill>
              <a:schemeClr val="accent1"/>
            </a:solidFill>
            <a:ln>
              <a:noFill/>
            </a:ln>
            <a:effectLst/>
          </c:spPr>
          <c:invertIfNegative val="0"/>
          <c:cat>
            <c:numRef>
              <c:f>Other!$C$2:$N$2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Other!$C$3:$N$3</c:f>
              <c:numCache>
                <c:formatCode>0.00</c:formatCode>
                <c:ptCount val="12"/>
                <c:pt idx="0">
                  <c:v>1.2202173698917604</c:v>
                </c:pt>
                <c:pt idx="1">
                  <c:v>1.1494566828511801</c:v>
                </c:pt>
                <c:pt idx="2">
                  <c:v>1.5945901102273203</c:v>
                </c:pt>
                <c:pt idx="3">
                  <c:v>1.5264936295931404</c:v>
                </c:pt>
                <c:pt idx="4">
                  <c:v>2.4924715111293807</c:v>
                </c:pt>
                <c:pt idx="5">
                  <c:v>2.8009450168483996</c:v>
                </c:pt>
              </c:numCache>
            </c:numRef>
          </c:val>
          <c:extLst xmlns:c16r2="http://schemas.microsoft.com/office/drawing/2015/06/chart">
            <c:ext xmlns:c16="http://schemas.microsoft.com/office/drawing/2014/chart" uri="{C3380CC4-5D6E-409C-BE32-E72D297353CC}">
              <c16:uniqueId val="{00000000-39D3-4FD0-B9AD-471100C94238}"/>
            </c:ext>
          </c:extLst>
        </c:ser>
        <c:ser>
          <c:idx val="1"/>
          <c:order val="1"/>
          <c:tx>
            <c:strRef>
              <c:f>Other!$B$4</c:f>
              <c:strCache>
                <c:ptCount val="1"/>
                <c:pt idx="0">
                  <c:v>SO-SO - Other</c:v>
                </c:pt>
              </c:strCache>
            </c:strRef>
          </c:tx>
          <c:spPr>
            <a:solidFill>
              <a:schemeClr val="accent2"/>
            </a:solidFill>
            <a:ln>
              <a:noFill/>
            </a:ln>
            <a:effectLst/>
          </c:spPr>
          <c:invertIfNegative val="0"/>
          <c:cat>
            <c:numRef>
              <c:f>Other!$C$2:$N$2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Other!$C$4:$N$4</c:f>
              <c:numCache>
                <c:formatCode>0.00</c:formatCode>
                <c:ptCount val="12"/>
                <c:pt idx="0">
                  <c:v>0.79709770691244231</c:v>
                </c:pt>
                <c:pt idx="1">
                  <c:v>0.61198257825917912</c:v>
                </c:pt>
                <c:pt idx="2">
                  <c:v>0.47269069442562511</c:v>
                </c:pt>
                <c:pt idx="3">
                  <c:v>0.69631327873023796</c:v>
                </c:pt>
                <c:pt idx="4">
                  <c:v>0.58993455363445502</c:v>
                </c:pt>
                <c:pt idx="5">
                  <c:v>0.77063569844121704</c:v>
                </c:pt>
              </c:numCache>
            </c:numRef>
          </c:val>
          <c:extLst xmlns:c16r2="http://schemas.microsoft.com/office/drawing/2015/06/chart">
            <c:ext xmlns:c16="http://schemas.microsoft.com/office/drawing/2014/chart" uri="{C3380CC4-5D6E-409C-BE32-E72D297353CC}">
              <c16:uniqueId val="{00000001-39D3-4FD0-B9AD-471100C94238}"/>
            </c:ext>
          </c:extLst>
        </c:ser>
        <c:ser>
          <c:idx val="2"/>
          <c:order val="2"/>
          <c:tx>
            <c:strRef>
              <c:f>Other!$B$5</c:f>
              <c:strCache>
                <c:ptCount val="1"/>
                <c:pt idx="0">
                  <c:v>AS - Other</c:v>
                </c:pt>
              </c:strCache>
            </c:strRef>
          </c:tx>
          <c:spPr>
            <a:solidFill>
              <a:schemeClr val="accent3"/>
            </a:solidFill>
            <a:ln>
              <a:noFill/>
            </a:ln>
            <a:effectLst/>
          </c:spPr>
          <c:invertIfNegative val="0"/>
          <c:cat>
            <c:numRef>
              <c:f>Other!$C$2:$N$2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Other!$C$5:$N$5</c:f>
              <c:numCache>
                <c:formatCode>0.00</c:formatCode>
                <c:ptCount val="12"/>
                <c:pt idx="0">
                  <c:v>0.24311872784313726</c:v>
                </c:pt>
                <c:pt idx="1">
                  <c:v>0.25099006143790853</c:v>
                </c:pt>
                <c:pt idx="2">
                  <c:v>0.24289360784313727</c:v>
                </c:pt>
                <c:pt idx="3">
                  <c:v>0.25099006143790853</c:v>
                </c:pt>
                <c:pt idx="4">
                  <c:v>0.25099006143790853</c:v>
                </c:pt>
                <c:pt idx="5">
                  <c:v>0</c:v>
                </c:pt>
              </c:numCache>
            </c:numRef>
          </c:val>
          <c:extLst xmlns:c16r2="http://schemas.microsoft.com/office/drawing/2015/06/chart">
            <c:ext xmlns:c16="http://schemas.microsoft.com/office/drawing/2014/chart" uri="{C3380CC4-5D6E-409C-BE32-E72D297353CC}">
              <c16:uniqueId val="{00000002-39D3-4FD0-B9AD-471100C94238}"/>
            </c:ext>
          </c:extLst>
        </c:ser>
        <c:ser>
          <c:idx val="3"/>
          <c:order val="3"/>
          <c:tx>
            <c:strRef>
              <c:f>Other!$B$6</c:f>
              <c:strCache>
                <c:ptCount val="1"/>
                <c:pt idx="0">
                  <c:v>Non-Delivery &amp; Reconciliation</c:v>
                </c:pt>
              </c:strCache>
            </c:strRef>
          </c:tx>
          <c:spPr>
            <a:solidFill>
              <a:schemeClr val="accent4"/>
            </a:solidFill>
            <a:ln>
              <a:noFill/>
            </a:ln>
            <a:effectLst/>
          </c:spPr>
          <c:invertIfNegative val="0"/>
          <c:cat>
            <c:numRef>
              <c:f>Other!$C$2:$N$2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Other!$C$6:$N$6</c:f>
              <c:numCache>
                <c:formatCode>0.00</c:formatCode>
                <c:ptCount val="12"/>
                <c:pt idx="0">
                  <c:v>-0.84352048124830548</c:v>
                </c:pt>
                <c:pt idx="1">
                  <c:v>-0.9667586784379365</c:v>
                </c:pt>
                <c:pt idx="2">
                  <c:v>-1.1250332788430768</c:v>
                </c:pt>
                <c:pt idx="3">
                  <c:v>-1.2686316404378664</c:v>
                </c:pt>
                <c:pt idx="4">
                  <c:v>-1.2558236254379769</c:v>
                </c:pt>
                <c:pt idx="5">
                  <c:v>-2.1861565039999471</c:v>
                </c:pt>
              </c:numCache>
            </c:numRef>
          </c:val>
          <c:extLst xmlns:c16r2="http://schemas.microsoft.com/office/drawing/2015/06/char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129176320"/>
        <c:axId val="129177856"/>
      </c:barChart>
      <c:dateAx>
        <c:axId val="1291763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177856"/>
        <c:crosses val="autoZero"/>
        <c:auto val="1"/>
        <c:lblOffset val="100"/>
        <c:baseTimeUnit val="months"/>
      </c:dateAx>
      <c:valAx>
        <c:axId val="129177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1763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total'!$C$3:$N$3</c:f>
              <c:numCache>
                <c:formatCode>0.00</c:formatCode>
                <c:ptCount val="12"/>
                <c:pt idx="0">
                  <c:v>-5.6785957729999996</c:v>
                </c:pt>
                <c:pt idx="1">
                  <c:v>-6.7129372250000001</c:v>
                </c:pt>
                <c:pt idx="2">
                  <c:v>-2.7477750240000005</c:v>
                </c:pt>
                <c:pt idx="3">
                  <c:v>-1.0514679629999979</c:v>
                </c:pt>
                <c:pt idx="4">
                  <c:v>-3.870658723</c:v>
                </c:pt>
                <c:pt idx="5">
                  <c:v>-0.72618438200000024</c:v>
                </c:pt>
              </c:numCache>
            </c:numRef>
          </c:val>
          <c:extLst xmlns:c16r2="http://schemas.microsoft.com/office/drawing/2015/06/char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total'!$C$4:$N$4</c:f>
              <c:numCache>
                <c:formatCode>0.00</c:formatCode>
                <c:ptCount val="12"/>
                <c:pt idx="0">
                  <c:v>2.5110751954302208</c:v>
                </c:pt>
                <c:pt idx="1">
                  <c:v>2.1326446359756903</c:v>
                </c:pt>
                <c:pt idx="2">
                  <c:v>0.85968272959821979</c:v>
                </c:pt>
                <c:pt idx="3">
                  <c:v>2.0434515995246199</c:v>
                </c:pt>
                <c:pt idx="4">
                  <c:v>2.3162893296308602</c:v>
                </c:pt>
                <c:pt idx="5">
                  <c:v>1.5991244238626501</c:v>
                </c:pt>
              </c:numCache>
            </c:numRef>
          </c:val>
          <c:extLst xmlns:c16r2="http://schemas.microsoft.com/office/drawing/2015/06/char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total'!$C$5:$N$5</c:f>
              <c:numCache>
                <c:formatCode>0.00</c:formatCode>
                <c:ptCount val="12"/>
                <c:pt idx="0">
                  <c:v>0.32286934174843002</c:v>
                </c:pt>
                <c:pt idx="1">
                  <c:v>0.27555184856987003</c:v>
                </c:pt>
                <c:pt idx="2">
                  <c:v>0.17545484330953004</c:v>
                </c:pt>
                <c:pt idx="3">
                  <c:v>0.26642165132641005</c:v>
                </c:pt>
                <c:pt idx="4">
                  <c:v>0.18996912363475002</c:v>
                </c:pt>
                <c:pt idx="5">
                  <c:v>0.32779993877691999</c:v>
                </c:pt>
              </c:numCache>
            </c:numRef>
          </c:val>
          <c:extLst xmlns:c16r2="http://schemas.microsoft.com/office/drawing/2015/06/char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total'!$C$6:$N$6</c:f>
              <c:numCache>
                <c:formatCode>0.00</c:formatCode>
                <c:ptCount val="12"/>
                <c:pt idx="0">
                  <c:v>1.4761581215007502</c:v>
                </c:pt>
                <c:pt idx="1">
                  <c:v>1.84803044652272</c:v>
                </c:pt>
                <c:pt idx="2">
                  <c:v>2.27863540465213</c:v>
                </c:pt>
                <c:pt idx="3">
                  <c:v>2.4498871485113298</c:v>
                </c:pt>
                <c:pt idx="4">
                  <c:v>1.6063245775979293</c:v>
                </c:pt>
                <c:pt idx="5">
                  <c:v>3.8411607169000899</c:v>
                </c:pt>
              </c:numCache>
            </c:numRef>
          </c:val>
          <c:extLst xmlns:c16r2="http://schemas.microsoft.com/office/drawing/2015/06/char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total'!$C$7:$N$7</c:f>
              <c:numCache>
                <c:formatCode>0.00</c:formatCode>
                <c:ptCount val="12"/>
                <c:pt idx="0">
                  <c:v>5.4517626911573496</c:v>
                </c:pt>
                <c:pt idx="1">
                  <c:v>10.698795978391979</c:v>
                </c:pt>
                <c:pt idx="2">
                  <c:v>19.708498518938004</c:v>
                </c:pt>
                <c:pt idx="3">
                  <c:v>22.089339090995033</c:v>
                </c:pt>
                <c:pt idx="4">
                  <c:v>17.606111669924502</c:v>
                </c:pt>
                <c:pt idx="5">
                  <c:v>59.484471664404396</c:v>
                </c:pt>
              </c:numCache>
            </c:numRef>
          </c:val>
          <c:extLst xmlns:c16r2="http://schemas.microsoft.com/office/drawing/2015/06/char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total'!$C$8:$N$8</c:f>
              <c:numCache>
                <c:formatCode>0.00</c:formatCode>
                <c:ptCount val="12"/>
                <c:pt idx="0">
                  <c:v>13.203399566677099</c:v>
                </c:pt>
                <c:pt idx="1">
                  <c:v>1.3377995002535001</c:v>
                </c:pt>
                <c:pt idx="2">
                  <c:v>7.2112872784648898</c:v>
                </c:pt>
                <c:pt idx="3">
                  <c:v>0.80874022866837991</c:v>
                </c:pt>
                <c:pt idx="4">
                  <c:v>1.3778062036959</c:v>
                </c:pt>
                <c:pt idx="5">
                  <c:v>17.084463219232401</c:v>
                </c:pt>
              </c:numCache>
            </c:numRef>
          </c:val>
          <c:extLst xmlns:c16r2="http://schemas.microsoft.com/office/drawing/2015/06/char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total'!$C$9:$N$9</c:f>
              <c:numCache>
                <c:formatCode>0.00</c:formatCode>
                <c:ptCount val="12"/>
                <c:pt idx="0">
                  <c:v>8.0191114409930001E-2</c:v>
                </c:pt>
                <c:pt idx="1">
                  <c:v>1.5488860143422598</c:v>
                </c:pt>
                <c:pt idx="2">
                  <c:v>4.7539709015554994</c:v>
                </c:pt>
                <c:pt idx="3">
                  <c:v>0.23373614411699001</c:v>
                </c:pt>
                <c:pt idx="4">
                  <c:v>1.25290800620885</c:v>
                </c:pt>
                <c:pt idx="5">
                  <c:v>3.7978512589381497</c:v>
                </c:pt>
              </c:numCache>
            </c:numRef>
          </c:val>
          <c:extLst xmlns:c16r2="http://schemas.microsoft.com/office/drawing/2015/06/char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total'!$C$10:$N$10</c:f>
              <c:numCache>
                <c:formatCode>0.00</c:formatCode>
                <c:ptCount val="12"/>
                <c:pt idx="0">
                  <c:v>0.22926964812080999</c:v>
                </c:pt>
                <c:pt idx="1">
                  <c:v>8.3770135558110012E-2</c:v>
                </c:pt>
                <c:pt idx="2">
                  <c:v>7.4540071759729987E-2</c:v>
                </c:pt>
                <c:pt idx="3">
                  <c:v>1.689183217305E-2</c:v>
                </c:pt>
                <c:pt idx="4">
                  <c:v>0.11933140243591998</c:v>
                </c:pt>
                <c:pt idx="5">
                  <c:v>0.30629575205335002</c:v>
                </c:pt>
              </c:numCache>
            </c:numRef>
          </c:val>
          <c:extLst xmlns:c16r2="http://schemas.microsoft.com/office/drawing/2015/06/char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total'!$C$11:$N$11</c:f>
              <c:numCache>
                <c:formatCode>0.00</c:formatCode>
                <c:ptCount val="12"/>
                <c:pt idx="0">
                  <c:v>1.0773172354292999</c:v>
                </c:pt>
                <c:pt idx="1">
                  <c:v>1.0325338589461301</c:v>
                </c:pt>
                <c:pt idx="2">
                  <c:v>0.86542248682124978</c:v>
                </c:pt>
                <c:pt idx="3">
                  <c:v>0.84214935546120018</c:v>
                </c:pt>
                <c:pt idx="4">
                  <c:v>0.93714556242602998</c:v>
                </c:pt>
                <c:pt idx="5">
                  <c:v>1.0048663791124299</c:v>
                </c:pt>
              </c:numCache>
            </c:numRef>
          </c:val>
          <c:extLst xmlns:c16r2="http://schemas.microsoft.com/office/drawing/2015/06/char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total'!$C$12:$N$12</c:f>
              <c:numCache>
                <c:formatCode>0.00</c:formatCode>
                <c:ptCount val="12"/>
                <c:pt idx="0">
                  <c:v>0.93277184224284004</c:v>
                </c:pt>
                <c:pt idx="1">
                  <c:v>1.3641419429101396</c:v>
                </c:pt>
                <c:pt idx="2">
                  <c:v>1.0084516969542601</c:v>
                </c:pt>
                <c:pt idx="3">
                  <c:v>1.5448673615628399</c:v>
                </c:pt>
                <c:pt idx="4">
                  <c:v>1.5287936042950399</c:v>
                </c:pt>
                <c:pt idx="5">
                  <c:v>2.66330163453337</c:v>
                </c:pt>
              </c:numCache>
            </c:numRef>
          </c:val>
          <c:extLst xmlns:c16r2="http://schemas.microsoft.com/office/drawing/2015/06/chart">
            <c:ext xmlns:c16="http://schemas.microsoft.com/office/drawing/2014/chart" uri="{C3380CC4-5D6E-409C-BE32-E72D297353CC}">
              <c16:uniqueId val="{00000009-5005-4947-B802-A2066413F566}"/>
            </c:ext>
          </c:extLst>
        </c:ser>
        <c:ser>
          <c:idx val="10"/>
          <c:order val="10"/>
          <c:tx>
            <c:strRef>
              <c:f>'BM total'!$B$13</c:f>
              <c:strCache>
                <c:ptCount val="1"/>
                <c:pt idx="0">
                  <c:v>BM - Other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total'!$C$13:$N$13</c:f>
              <c:numCache>
                <c:formatCode>0.00</c:formatCode>
                <c:ptCount val="12"/>
                <c:pt idx="0">
                  <c:v>1.2202173698917604</c:v>
                </c:pt>
                <c:pt idx="1">
                  <c:v>1.1494566828511801</c:v>
                </c:pt>
                <c:pt idx="2">
                  <c:v>1.5945901102273203</c:v>
                </c:pt>
                <c:pt idx="3">
                  <c:v>1.5264936295931404</c:v>
                </c:pt>
                <c:pt idx="4">
                  <c:v>2.4924715111293807</c:v>
                </c:pt>
                <c:pt idx="5">
                  <c:v>2.8009450168483996</c:v>
                </c:pt>
              </c:numCache>
            </c:numRef>
          </c:val>
          <c:extLst xmlns:c16r2="http://schemas.microsoft.com/office/drawing/2015/06/char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125465728"/>
        <c:axId val="125467264"/>
      </c:barChart>
      <c:dateAx>
        <c:axId val="125465728"/>
        <c:scaling>
          <c:orientation val="minMax"/>
        </c:scaling>
        <c:delete val="0"/>
        <c:axPos val="b"/>
        <c:numFmt formatCode="mmm\-yy" sourceLinked="1"/>
        <c:majorTickMark val="out"/>
        <c:minorTickMark val="none"/>
        <c:tickLblPos val="nextTo"/>
        <c:crossAx val="125467264"/>
        <c:crosses val="autoZero"/>
        <c:auto val="1"/>
        <c:lblOffset val="100"/>
        <c:baseTimeUnit val="months"/>
      </c:dateAx>
      <c:valAx>
        <c:axId val="125467264"/>
        <c:scaling>
          <c:orientation val="minMax"/>
        </c:scaling>
        <c:delete val="0"/>
        <c:axPos val="l"/>
        <c:majorGridlines/>
        <c:title>
          <c:tx>
            <c:rich>
              <a:bodyPr rot="-5400000" vert="horz"/>
              <a:lstStyle/>
              <a:p>
                <a:pPr>
                  <a:defRPr/>
                </a:pPr>
                <a:r>
                  <a:rPr lang="en-GB" sz="1100"/>
                  <a:t>Cost (£m)</a:t>
                </a:r>
              </a:p>
            </c:rich>
          </c:tx>
          <c:layout/>
          <c:overlay val="0"/>
        </c:title>
        <c:numFmt formatCode="0.00" sourceLinked="1"/>
        <c:majorTickMark val="out"/>
        <c:minorTickMark val="none"/>
        <c:tickLblPos val="nextTo"/>
        <c:crossAx val="1254657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total'!$C$19:$N$19</c:f>
              <c:numCache>
                <c:formatCode>#,##0</c:formatCode>
                <c:ptCount val="12"/>
                <c:pt idx="0">
                  <c:v>-234870.38700000002</c:v>
                </c:pt>
                <c:pt idx="1">
                  <c:v>-214304.06299999999</c:v>
                </c:pt>
                <c:pt idx="2">
                  <c:v>-116048.56600000001</c:v>
                </c:pt>
                <c:pt idx="3">
                  <c:v>-94894.685999999987</c:v>
                </c:pt>
                <c:pt idx="4">
                  <c:v>-150203.389</c:v>
                </c:pt>
                <c:pt idx="5">
                  <c:v>-106700.94300000001</c:v>
                </c:pt>
              </c:numCache>
            </c:numRef>
          </c:val>
          <c:extLst xmlns:c16r2="http://schemas.microsoft.com/office/drawing/2015/06/char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total'!$C$20:$N$20</c:f>
              <c:numCache>
                <c:formatCode>#,##0</c:formatCode>
                <c:ptCount val="12"/>
                <c:pt idx="0">
                  <c:v>108968.12600000002</c:v>
                </c:pt>
                <c:pt idx="1">
                  <c:v>86765.994999999995</c:v>
                </c:pt>
                <c:pt idx="2">
                  <c:v>49167.504999999997</c:v>
                </c:pt>
                <c:pt idx="3">
                  <c:v>92971.869999999981</c:v>
                </c:pt>
                <c:pt idx="4">
                  <c:v>72419.187000000005</c:v>
                </c:pt>
                <c:pt idx="5">
                  <c:v>67000.853000000003</c:v>
                </c:pt>
              </c:numCache>
            </c:numRef>
          </c:val>
          <c:extLst xmlns:c16r2="http://schemas.microsoft.com/office/drawing/2015/06/char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total'!$C$21:$N$21</c:f>
              <c:numCache>
                <c:formatCode>#,##0</c:formatCode>
                <c:ptCount val="12"/>
                <c:pt idx="0">
                  <c:v>4612.4920000000002</c:v>
                </c:pt>
                <c:pt idx="1">
                  <c:v>4633.7330000000002</c:v>
                </c:pt>
                <c:pt idx="2">
                  <c:v>3483.6669999999999</c:v>
                </c:pt>
                <c:pt idx="3">
                  <c:v>5105.0009999999993</c:v>
                </c:pt>
                <c:pt idx="4">
                  <c:v>4767.3319999999994</c:v>
                </c:pt>
                <c:pt idx="5">
                  <c:v>8120.0510000000004</c:v>
                </c:pt>
              </c:numCache>
            </c:numRef>
          </c:val>
          <c:extLst xmlns:c16r2="http://schemas.microsoft.com/office/drawing/2015/06/char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total'!$C$22:$N$22</c:f>
              <c:numCache>
                <c:formatCode>#,##0</c:formatCode>
                <c:ptCount val="12"/>
                <c:pt idx="0">
                  <c:v>190816.04399999997</c:v>
                </c:pt>
                <c:pt idx="1">
                  <c:v>230519.79599999994</c:v>
                </c:pt>
                <c:pt idx="2">
                  <c:v>359282.16599999997</c:v>
                </c:pt>
                <c:pt idx="3">
                  <c:v>373393.36600000004</c:v>
                </c:pt>
                <c:pt idx="4">
                  <c:v>313812.04200000002</c:v>
                </c:pt>
                <c:pt idx="5">
                  <c:v>669735.58200000017</c:v>
                </c:pt>
              </c:numCache>
            </c:numRef>
          </c:val>
          <c:extLst xmlns:c16r2="http://schemas.microsoft.com/office/drawing/2015/06/char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total'!$C$23:$N$23</c:f>
              <c:numCache>
                <c:formatCode>#,##0</c:formatCode>
                <c:ptCount val="12"/>
                <c:pt idx="0">
                  <c:v>239416.11900000004</c:v>
                </c:pt>
                <c:pt idx="1">
                  <c:v>467633.48099999997</c:v>
                </c:pt>
                <c:pt idx="2">
                  <c:v>723601.99699999986</c:v>
                </c:pt>
                <c:pt idx="3">
                  <c:v>659999.26399999997</c:v>
                </c:pt>
                <c:pt idx="4">
                  <c:v>585561.53</c:v>
                </c:pt>
                <c:pt idx="5">
                  <c:v>1137529.4990000001</c:v>
                </c:pt>
              </c:numCache>
            </c:numRef>
          </c:val>
          <c:extLst xmlns:c16r2="http://schemas.microsoft.com/office/drawing/2015/06/char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total'!$C$24:$N$24</c:f>
              <c:numCache>
                <c:formatCode>#,##0</c:formatCode>
                <c:ptCount val="12"/>
                <c:pt idx="0">
                  <c:v>166661.80100000001</c:v>
                </c:pt>
                <c:pt idx="1">
                  <c:v>22779.785</c:v>
                </c:pt>
                <c:pt idx="2">
                  <c:v>73651.156999999992</c:v>
                </c:pt>
                <c:pt idx="3">
                  <c:v>20934.861000000001</c:v>
                </c:pt>
                <c:pt idx="4">
                  <c:v>20713.21</c:v>
                </c:pt>
                <c:pt idx="5">
                  <c:v>162883.416</c:v>
                </c:pt>
              </c:numCache>
            </c:numRef>
          </c:val>
          <c:extLst xmlns:c16r2="http://schemas.microsoft.com/office/drawing/2015/06/char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total'!$C$25:$N$25</c:f>
              <c:numCache>
                <c:formatCode>#,##0</c:formatCode>
                <c:ptCount val="12"/>
                <c:pt idx="0">
                  <c:v>3005.42</c:v>
                </c:pt>
                <c:pt idx="1">
                  <c:v>39299.046999999999</c:v>
                </c:pt>
                <c:pt idx="2">
                  <c:v>80675.399000000005</c:v>
                </c:pt>
                <c:pt idx="3">
                  <c:v>4154.3240000000005</c:v>
                </c:pt>
                <c:pt idx="4">
                  <c:v>21175.088000000003</c:v>
                </c:pt>
                <c:pt idx="5">
                  <c:v>33597.499000000003</c:v>
                </c:pt>
              </c:numCache>
            </c:numRef>
          </c:val>
          <c:extLst xmlns:c16r2="http://schemas.microsoft.com/office/drawing/2015/06/char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total'!$C$26:$N$26</c:f>
              <c:numCache>
                <c:formatCode>#,##0</c:formatCode>
                <c:ptCount val="12"/>
                <c:pt idx="0">
                  <c:v>-7746.0359999999982</c:v>
                </c:pt>
                <c:pt idx="1">
                  <c:v>-2620.02</c:v>
                </c:pt>
                <c:pt idx="2">
                  <c:v>-1634.1059999999998</c:v>
                </c:pt>
                <c:pt idx="3">
                  <c:v>-872.90699999999993</c:v>
                </c:pt>
                <c:pt idx="4">
                  <c:v>-6190.2890000000007</c:v>
                </c:pt>
                <c:pt idx="5">
                  <c:v>-5541.951</c:v>
                </c:pt>
              </c:numCache>
            </c:numRef>
          </c:val>
          <c:extLst xmlns:c16r2="http://schemas.microsoft.com/office/drawing/2015/06/char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total'!$C$27:$N$27</c:f>
              <c:numCache>
                <c:formatCode>#,##0</c:formatCode>
                <c:ptCount val="12"/>
                <c:pt idx="0">
                  <c:v>20279.763000000003</c:v>
                </c:pt>
                <c:pt idx="1">
                  <c:v>20731.990000000005</c:v>
                </c:pt>
                <c:pt idx="2">
                  <c:v>22177.568000000003</c:v>
                </c:pt>
                <c:pt idx="3">
                  <c:v>20998.816000000006</c:v>
                </c:pt>
                <c:pt idx="4">
                  <c:v>20843.943000000007</c:v>
                </c:pt>
                <c:pt idx="5">
                  <c:v>24423.549000000003</c:v>
                </c:pt>
              </c:numCache>
            </c:numRef>
          </c:val>
          <c:extLst xmlns:c16r2="http://schemas.microsoft.com/office/drawing/2015/06/char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total'!$C$28:$N$28</c:f>
              <c:numCache>
                <c:formatCode>#,##0</c:formatCode>
                <c:ptCount val="12"/>
                <c:pt idx="0">
                  <c:v>118700.29000000002</c:v>
                </c:pt>
                <c:pt idx="1">
                  <c:v>163141.48899999997</c:v>
                </c:pt>
                <c:pt idx="2">
                  <c:v>84190.90399999998</c:v>
                </c:pt>
                <c:pt idx="3">
                  <c:v>155218.766</c:v>
                </c:pt>
                <c:pt idx="4">
                  <c:v>123418.023</c:v>
                </c:pt>
                <c:pt idx="5">
                  <c:v>112766.98000000003</c:v>
                </c:pt>
              </c:numCache>
            </c:numRef>
          </c:val>
          <c:extLst xmlns:c16r2="http://schemas.microsoft.com/office/drawing/2015/06/chart">
            <c:ext xmlns:c16="http://schemas.microsoft.com/office/drawing/2014/chart" uri="{C3380CC4-5D6E-409C-BE32-E72D297353CC}">
              <c16:uniqueId val="{00000009-32FF-4279-868E-994607595713}"/>
            </c:ext>
          </c:extLst>
        </c:ser>
        <c:ser>
          <c:idx val="10"/>
          <c:order val="10"/>
          <c:tx>
            <c:strRef>
              <c:f>'BM total'!$B$29</c:f>
              <c:strCache>
                <c:ptCount val="1"/>
                <c:pt idx="0">
                  <c:v>BM - Other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total'!$C$29:$N$29</c:f>
              <c:numCache>
                <c:formatCode>#,##0</c:formatCode>
                <c:ptCount val="12"/>
                <c:pt idx="0">
                  <c:v>-188477.18399999992</c:v>
                </c:pt>
                <c:pt idx="1">
                  <c:v>-130157.519</c:v>
                </c:pt>
                <c:pt idx="2">
                  <c:v>-34503.133000000002</c:v>
                </c:pt>
                <c:pt idx="3">
                  <c:v>-102537.05899999998</c:v>
                </c:pt>
                <c:pt idx="4">
                  <c:v>-188037.723</c:v>
                </c:pt>
                <c:pt idx="5">
                  <c:v>-123871.68900000001</c:v>
                </c:pt>
              </c:numCache>
            </c:numRef>
          </c:val>
          <c:extLst xmlns:c16r2="http://schemas.microsoft.com/office/drawing/2015/06/char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126337408"/>
        <c:axId val="126338944"/>
      </c:barChart>
      <c:dateAx>
        <c:axId val="126337408"/>
        <c:scaling>
          <c:orientation val="minMax"/>
        </c:scaling>
        <c:delete val="0"/>
        <c:axPos val="b"/>
        <c:numFmt formatCode="mmm\-yy" sourceLinked="1"/>
        <c:majorTickMark val="out"/>
        <c:minorTickMark val="none"/>
        <c:tickLblPos val="nextTo"/>
        <c:crossAx val="126338944"/>
        <c:crosses val="autoZero"/>
        <c:auto val="1"/>
        <c:lblOffset val="100"/>
        <c:baseTimeUnit val="months"/>
      </c:dateAx>
      <c:valAx>
        <c:axId val="126338944"/>
        <c:scaling>
          <c:orientation val="minMax"/>
        </c:scaling>
        <c:delete val="0"/>
        <c:axPos val="l"/>
        <c:majorGridlines/>
        <c:title>
          <c:tx>
            <c:rich>
              <a:bodyPr rot="-5400000" vert="horz"/>
              <a:lstStyle/>
              <a:p>
                <a:pPr>
                  <a:defRPr/>
                </a:pPr>
                <a:r>
                  <a:rPr lang="en-GB" sz="1100"/>
                  <a:t>Volume (MWh)</a:t>
                </a:r>
              </a:p>
            </c:rich>
          </c:tx>
          <c:layout/>
          <c:overlay val="0"/>
        </c:title>
        <c:numFmt formatCode="#,##0" sourceLinked="1"/>
        <c:majorTickMark val="out"/>
        <c:minorTickMark val="none"/>
        <c:tickLblPos val="nextTo"/>
        <c:crossAx val="12633740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10.079012929999589</c:v>
                </c:pt>
                <c:pt idx="1">
                  <c:v>10.848154879999823</c:v>
                </c:pt>
                <c:pt idx="2">
                  <c:v>10.451984909189756</c:v>
                </c:pt>
                <c:pt idx="3">
                  <c:v>8.986815009999999</c:v>
                </c:pt>
                <c:pt idx="4">
                  <c:v>9.2186666400000021</c:v>
                </c:pt>
                <c:pt idx="5">
                  <c:v>8.7812200879760187</c:v>
                </c:pt>
              </c:numCache>
            </c:numRef>
          </c:val>
          <c:extLst xmlns:c16r2="http://schemas.microsoft.com/office/drawing/2015/06/char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5.3843252100000001</c:v>
                </c:pt>
                <c:pt idx="1">
                  <c:v>5.4367516499999988</c:v>
                </c:pt>
                <c:pt idx="2">
                  <c:v>5.1424716590000017</c:v>
                </c:pt>
                <c:pt idx="3">
                  <c:v>6.7137768199999996</c:v>
                </c:pt>
                <c:pt idx="4">
                  <c:v>7.307018160000001</c:v>
                </c:pt>
                <c:pt idx="5">
                  <c:v>6.5290246900000009</c:v>
                </c:pt>
              </c:numCache>
            </c:numRef>
          </c:val>
          <c:extLst xmlns:c16r2="http://schemas.microsoft.com/office/drawing/2015/06/char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5.773167449999999</c:v>
                </c:pt>
                <c:pt idx="1">
                  <c:v>6.7632928600000009</c:v>
                </c:pt>
                <c:pt idx="2">
                  <c:v>6.4737298499999998</c:v>
                </c:pt>
                <c:pt idx="3">
                  <c:v>7.1014421900000011</c:v>
                </c:pt>
                <c:pt idx="4">
                  <c:v>6.5233851500000002</c:v>
                </c:pt>
                <c:pt idx="5">
                  <c:v>5.3797710600000004</c:v>
                </c:pt>
              </c:numCache>
            </c:numRef>
          </c:val>
          <c:extLst xmlns:c16r2="http://schemas.microsoft.com/office/drawing/2015/06/char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0.78711943000000018</c:v>
                </c:pt>
                <c:pt idx="1">
                  <c:v>0.91970580000000024</c:v>
                </c:pt>
                <c:pt idx="2">
                  <c:v>0.82597976999999989</c:v>
                </c:pt>
                <c:pt idx="3">
                  <c:v>1.1589629499999998</c:v>
                </c:pt>
                <c:pt idx="4">
                  <c:v>1.1584881</c:v>
                </c:pt>
                <c:pt idx="5">
                  <c:v>1.0567380499999999</c:v>
                </c:pt>
              </c:numCache>
            </c:numRef>
          </c:val>
          <c:extLst xmlns:c16r2="http://schemas.microsoft.com/office/drawing/2015/06/char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3.3660501699999998</c:v>
                </c:pt>
                <c:pt idx="1">
                  <c:v>3.6704132239652592</c:v>
                </c:pt>
                <c:pt idx="2">
                  <c:v>3.2317605499999993</c:v>
                </c:pt>
                <c:pt idx="3">
                  <c:v>3.0614282200000011</c:v>
                </c:pt>
                <c:pt idx="4">
                  <c:v>3.574906768760107</c:v>
                </c:pt>
                <c:pt idx="5">
                  <c:v>3.6533746700000531</c:v>
                </c:pt>
              </c:numCache>
            </c:numRef>
          </c:val>
          <c:extLst xmlns:c16r2="http://schemas.microsoft.com/office/drawing/2015/06/char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6.4658281103902047</c:v>
                </c:pt>
                <c:pt idx="1">
                  <c:v>7.0543017420249994</c:v>
                </c:pt>
                <c:pt idx="2">
                  <c:v>7.3603808099999979</c:v>
                </c:pt>
                <c:pt idx="3">
                  <c:v>6.5619017599999996</c:v>
                </c:pt>
                <c:pt idx="4">
                  <c:v>6.6967673376666701</c:v>
                </c:pt>
                <c:pt idx="5">
                  <c:v>6.1695822605555524</c:v>
                </c:pt>
              </c:numCache>
            </c:numRef>
          </c:val>
          <c:extLst xmlns:c16r2="http://schemas.microsoft.com/office/drawing/2015/06/char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2.7400137846400008</c:v>
                </c:pt>
                <c:pt idx="1">
                  <c:v>0.93408829412799987</c:v>
                </c:pt>
                <c:pt idx="2">
                  <c:v>3.7703722351393254</c:v>
                </c:pt>
                <c:pt idx="3">
                  <c:v>0.19321358372800002</c:v>
                </c:pt>
                <c:pt idx="4">
                  <c:v>0.33957666412799992</c:v>
                </c:pt>
                <c:pt idx="5">
                  <c:v>1.57438669414</c:v>
                </c:pt>
              </c:numCache>
            </c:numRef>
          </c:val>
          <c:extLst xmlns:c16r2="http://schemas.microsoft.com/office/drawing/2015/06/char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0.79709770691244231</c:v>
                </c:pt>
                <c:pt idx="1">
                  <c:v>0.71385446570400912</c:v>
                </c:pt>
                <c:pt idx="2">
                  <c:v>0.7192806959206951</c:v>
                </c:pt>
                <c:pt idx="3">
                  <c:v>0.77428213057815798</c:v>
                </c:pt>
                <c:pt idx="4">
                  <c:v>0.80238637261455503</c:v>
                </c:pt>
                <c:pt idx="5">
                  <c:v>0.78779629254267702</c:v>
                </c:pt>
              </c:numCache>
            </c:numRef>
          </c:val>
          <c:extLst xmlns:c16r2="http://schemas.microsoft.com/office/drawing/2015/06/char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2.2512000000000001E-4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0.24289360784313713</c:v>
                </c:pt>
                <c:pt idx="1">
                  <c:v>0.25099006143790836</c:v>
                </c:pt>
                <c:pt idx="2">
                  <c:v>0.24289360784313713</c:v>
                </c:pt>
                <c:pt idx="3">
                  <c:v>0.25099006143790836</c:v>
                </c:pt>
                <c:pt idx="4">
                  <c:v>0.25099006143790836</c:v>
                </c:pt>
                <c:pt idx="5">
                  <c:v>0</c:v>
                </c:pt>
              </c:numCache>
            </c:numRef>
          </c:val>
          <c:extLst xmlns:c16r2="http://schemas.microsoft.com/office/drawing/2015/06/char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126006400"/>
        <c:axId val="126007936"/>
      </c:barChart>
      <c:dateAx>
        <c:axId val="126006400"/>
        <c:scaling>
          <c:orientation val="minMax"/>
        </c:scaling>
        <c:delete val="0"/>
        <c:axPos val="b"/>
        <c:numFmt formatCode="mmm\-yy" sourceLinked="1"/>
        <c:majorTickMark val="out"/>
        <c:minorTickMark val="none"/>
        <c:tickLblPos val="nextTo"/>
        <c:crossAx val="126007936"/>
        <c:crosses val="autoZero"/>
        <c:auto val="1"/>
        <c:lblOffset val="100"/>
        <c:baseTimeUnit val="months"/>
      </c:dateAx>
      <c:valAx>
        <c:axId val="126007936"/>
        <c:scaling>
          <c:orientation val="minMax"/>
        </c:scaling>
        <c:delete val="0"/>
        <c:axPos val="l"/>
        <c:majorGridlines/>
        <c:title>
          <c:tx>
            <c:rich>
              <a:bodyPr rot="-5400000" vert="horz"/>
              <a:lstStyle/>
              <a:p>
                <a:pPr>
                  <a:defRPr/>
                </a:pPr>
                <a:r>
                  <a:rPr lang="en-GB"/>
                  <a:t>Cost (£m)</a:t>
                </a:r>
              </a:p>
            </c:rich>
          </c:tx>
          <c:layout/>
          <c:overlay val="0"/>
        </c:title>
        <c:numFmt formatCode="#,##0" sourceLinked="0"/>
        <c:majorTickMark val="out"/>
        <c:minorTickMark val="none"/>
        <c:tickLblPos val="nextTo"/>
        <c:crossAx val="1260064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9E4E-4862-B258-1DDAEB7E56F6}"/>
              </c:ext>
            </c:extLst>
          </c:dPt>
          <c:dPt>
            <c:idx val="2"/>
            <c:bubble3D val="0"/>
            <c:explosion val="10"/>
            <c:extLst xmlns:c16r2="http://schemas.microsoft.com/office/drawing/2015/06/chart">
              <c:ext xmlns:c16="http://schemas.microsoft.com/office/drawing/2014/chart" uri="{C3380CC4-5D6E-409C-BE32-E72D297353CC}">
                <c16:uniqueId val="{00000003-9E4E-4862-B258-1DDAEB7E56F6}"/>
              </c:ext>
            </c:extLst>
          </c:dPt>
          <c:dPt>
            <c:idx val="4"/>
            <c:bubble3D val="0"/>
            <c:explosion val="15"/>
            <c:extLst xmlns:c16r2="http://schemas.microsoft.com/office/drawing/2015/06/char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Total'!$H$16:$H$19</c:f>
              <c:numCache>
                <c:formatCode>0.00</c:formatCode>
                <c:ptCount val="4"/>
                <c:pt idx="0">
                  <c:v>7.2865310099999991</c:v>
                </c:pt>
                <c:pt idx="1">
                  <c:v>15.029836715214309</c:v>
                </c:pt>
                <c:pt idx="2">
                  <c:v>11.73427891</c:v>
                </c:pt>
                <c:pt idx="3">
                  <c:v>0</c:v>
                </c:pt>
              </c:numCache>
            </c:numRef>
          </c:val>
          <c:extLst xmlns:c16r2="http://schemas.microsoft.com/office/drawing/2015/06/char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9399720145392"/>
          <c:y val="4.051565377532228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pt idx="2">
                  <c:v>3.281732232</c:v>
                </c:pt>
                <c:pt idx="3">
                  <c:v>2.4576692499999999</c:v>
                </c:pt>
                <c:pt idx="4">
                  <c:v>2.1458672569999999</c:v>
                </c:pt>
                <c:pt idx="5">
                  <c:v>1.2355396199999999</c:v>
                </c:pt>
              </c:numCache>
            </c:numRef>
          </c:val>
          <c:extLst xmlns:c16r2="http://schemas.microsoft.com/office/drawing/2015/06/char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pt idx="2">
                  <c:v>13.11942185</c:v>
                </c:pt>
                <c:pt idx="3">
                  <c:v>14.199445320000001</c:v>
                </c:pt>
                <c:pt idx="4">
                  <c:v>13.846514446</c:v>
                </c:pt>
                <c:pt idx="5">
                  <c:v>19.289611539999999</c:v>
                </c:pt>
              </c:numCache>
            </c:numRef>
          </c:val>
          <c:extLst xmlns:c16r2="http://schemas.microsoft.com/office/drawing/2015/06/char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126165376"/>
        <c:axId val="126166912"/>
      </c:barChart>
      <c:dateAx>
        <c:axId val="1261653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166912"/>
        <c:crosses val="autoZero"/>
        <c:auto val="1"/>
        <c:lblOffset val="100"/>
        <c:baseTimeUnit val="months"/>
      </c:dateAx>
      <c:valAx>
        <c:axId val="126166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4.5428848207854151E-2"/>
              <c:y val="0.30179898783370307"/>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1653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0.00</c:formatCode>
                <c:ptCount val="12"/>
                <c:pt idx="0">
                  <c:v>22190</c:v>
                </c:pt>
                <c:pt idx="1">
                  <c:v>73582.5</c:v>
                </c:pt>
                <c:pt idx="2">
                  <c:v>139079.5</c:v>
                </c:pt>
                <c:pt idx="3">
                  <c:v>119046.5</c:v>
                </c:pt>
                <c:pt idx="4">
                  <c:v>126069</c:v>
                </c:pt>
                <c:pt idx="5">
                  <c:v>176040.5</c:v>
                </c:pt>
              </c:numCache>
            </c:numRef>
          </c:val>
          <c:extLst xmlns:c16r2="http://schemas.microsoft.com/office/drawing/2015/06/char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0.00</c:formatCode>
                <c:ptCount val="12"/>
                <c:pt idx="0">
                  <c:v>116182</c:v>
                </c:pt>
                <c:pt idx="1">
                  <c:v>281479.5</c:v>
                </c:pt>
                <c:pt idx="2">
                  <c:v>231333.4</c:v>
                </c:pt>
                <c:pt idx="3">
                  <c:v>309497</c:v>
                </c:pt>
                <c:pt idx="4">
                  <c:v>306662.2</c:v>
                </c:pt>
                <c:pt idx="5">
                  <c:v>324343.59999999998</c:v>
                </c:pt>
              </c:numCache>
            </c:numRef>
          </c:val>
          <c:extLst xmlns:c16r2="http://schemas.microsoft.com/office/drawing/2015/06/char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126211200"/>
        <c:axId val="126212736"/>
      </c:barChart>
      <c:dateAx>
        <c:axId val="1262112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212736"/>
        <c:crosses val="autoZero"/>
        <c:auto val="1"/>
        <c:lblOffset val="100"/>
        <c:baseTimeUnit val="months"/>
      </c:dateAx>
      <c:valAx>
        <c:axId val="126212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2112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xmlns=""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xmlns=""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xmlns=""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xmlns=""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twoCellAnchor>
    <xdr:from>
      <xdr:col>7</xdr:col>
      <xdr:colOff>133350</xdr:colOff>
      <xdr:row>2</xdr:row>
      <xdr:rowOff>66675</xdr:rowOff>
    </xdr:from>
    <xdr:to>
      <xdr:col>10</xdr:col>
      <xdr:colOff>133350</xdr:colOff>
      <xdr:row>8</xdr:row>
      <xdr:rowOff>104775</xdr:rowOff>
    </xdr:to>
    <xdr:sp macro="" textlink="">
      <xdr:nvSpPr>
        <xdr:cNvPr id="8" name="Rectangle 7">
          <a:extLst>
            <a:ext uri="{FF2B5EF4-FFF2-40B4-BE49-F238E27FC236}">
              <a16:creationId xmlns:a16="http://schemas.microsoft.com/office/drawing/2014/main" xmlns="" id="{00000000-0008-0000-0000-000002000000}"/>
            </a:ext>
          </a:extLst>
        </xdr:cNvPr>
        <xdr:cNvSpPr/>
      </xdr:nvSpPr>
      <xdr:spPr>
        <a:xfrm>
          <a:off x="3933825" y="447675"/>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5.</a:t>
          </a:r>
        </a:p>
        <a:p>
          <a:pPr algn="ctr"/>
          <a:r>
            <a:rPr lang="en-GB" sz="1100"/>
            <a:t>Click here</a:t>
          </a:r>
          <a:r>
            <a:rPr lang="en-GB" sz="1100" baseline="0"/>
            <a:t> to create external data file</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xmlns=""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xmlns=""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xmlns=""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xmlns=""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xmlns=""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1499071</xdr:colOff>
      <xdr:row>37</xdr:row>
      <xdr:rowOff>179062</xdr:rowOff>
    </xdr:from>
    <xdr:to>
      <xdr:col>11</xdr:col>
      <xdr:colOff>79826</xdr:colOff>
      <xdr:row>54</xdr:row>
      <xdr:rowOff>126613</xdr:rowOff>
    </xdr:to>
    <xdr:graphicFrame macro="">
      <xdr:nvGraphicFramePr>
        <xdr:cNvPr id="7" name="Chart 6">
          <a:extLst>
            <a:ext uri="{FF2B5EF4-FFF2-40B4-BE49-F238E27FC236}">
              <a16:creationId xmlns:a16="http://schemas.microsoft.com/office/drawing/2014/main" xmlns=""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xmlns=""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xmlns=""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xmlns=""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xmlns=""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xmlns=""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xmlns=""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xmlns=""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xmlns=""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xmlns=""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269298</xdr:colOff>
      <xdr:row>88</xdr:row>
      <xdr:rowOff>135079</xdr:rowOff>
    </xdr:from>
    <xdr:to>
      <xdr:col>10</xdr:col>
      <xdr:colOff>17318</xdr:colOff>
      <xdr:row>121</xdr:row>
      <xdr:rowOff>121226</xdr:rowOff>
    </xdr:to>
    <xdr:graphicFrame macro="">
      <xdr:nvGraphicFramePr>
        <xdr:cNvPr id="6" name="Chart 5">
          <a:extLst>
            <a:ext uri="{FF2B5EF4-FFF2-40B4-BE49-F238E27FC236}">
              <a16:creationId xmlns:a16="http://schemas.microsoft.com/office/drawing/2014/main" xmlns=""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a16="http://schemas.microsoft.com/office/drawing/2014/main" xmlns=""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a16="http://schemas.microsoft.com/office/drawing/2014/main" xmlns=""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xmlns=""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a16="http://schemas.microsoft.com/office/drawing/2014/main" xmlns=""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xmlns=""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xmlns=""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xmlns=""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1580028</xdr:colOff>
      <xdr:row>19</xdr:row>
      <xdr:rowOff>123265</xdr:rowOff>
    </xdr:from>
    <xdr:to>
      <xdr:col>14</xdr:col>
      <xdr:colOff>190499</xdr:colOff>
      <xdr:row>37</xdr:row>
      <xdr:rowOff>33617</xdr:rowOff>
    </xdr:to>
    <xdr:graphicFrame macro="">
      <xdr:nvGraphicFramePr>
        <xdr:cNvPr id="4" name="Chart 3">
          <a:extLst>
            <a:ext uri="{FF2B5EF4-FFF2-40B4-BE49-F238E27FC236}">
              <a16:creationId xmlns:a16="http://schemas.microsoft.com/office/drawing/2014/main" xmlns=""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xmlns=""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xmlns=""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xmlns=""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xmlns=""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sheetData>
      <sheetData sheetId="1" refreshError="1"/>
      <sheetData sheetId="2">
        <row r="3">
          <cell r="J3">
            <v>43191</v>
          </cell>
        </row>
        <row r="4">
          <cell r="J4">
            <v>43297</v>
          </cell>
        </row>
      </sheetData>
      <sheetData sheetId="3" refreshError="1"/>
      <sheetData sheetId="4" refreshError="1"/>
      <sheetData sheetId="5" refreshError="1"/>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refreshError="1"/>
      <sheetData sheetId="9">
        <row r="58">
          <cell r="L58">
            <v>1.7246258699999999</v>
          </cell>
        </row>
      </sheetData>
      <sheetData sheetId="10" refreshError="1"/>
      <sheetData sheetId="11" refreshError="1"/>
      <sheetData sheetId="12">
        <row r="1">
          <cell r="J1">
            <v>91</v>
          </cell>
        </row>
      </sheetData>
      <sheetData sheetId="13" refreshError="1"/>
      <sheetData sheetId="14" refreshError="1"/>
      <sheetData sheetId="15">
        <row r="7">
          <cell r="I7">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ow r="10">
          <cell r="O10">
            <v>43297</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
          <cell r="J3" t="str">
            <v>19/04/2017;01/05/2017;02/05/2017;01/06/2017;15/06/2017;19/06/2017;24/06/2017</v>
          </cell>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11">
          <cell r="J11" t="str">
            <v>• Non-incentivised costs (e.g. Black Start) are not included in the above figures (except for Black Start warming which requires accounting for)</v>
          </cell>
        </row>
        <row r="13">
          <cell r="J13" t="str">
            <v>• APX Check is complete – no missing days</v>
          </cell>
        </row>
      </sheetData>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-2.8102212680000007</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-36.875484681000003</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5.2434650199954396</v>
          </cell>
          <cell r="E26">
            <v>3.6306726933927806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82.136564631243004</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1.083334E-2</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0.94140820000000014</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5.5600156978067901</v>
          </cell>
          <cell r="D28">
            <v>6.6410233974240009</v>
          </cell>
          <cell r="E28">
            <v>4.4798854112830506</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76.536532400388438</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5.9473684864151544</v>
          </cell>
          <cell r="E29">
            <v>16.703820367155281</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104.22902347296026</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1.3219568021681714</v>
          </cell>
          <cell r="E30">
            <v>6.4184393765959102</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116.26557195673045</v>
          </cell>
          <cell r="P30">
            <v>0</v>
          </cell>
          <cell r="Q30">
            <v>0</v>
          </cell>
          <cell r="R30">
            <v>0</v>
          </cell>
          <cell r="S30">
            <v>0</v>
          </cell>
          <cell r="T30">
            <v>0</v>
          </cell>
          <cell r="U30">
            <v>0</v>
          </cell>
          <cell r="V30">
            <v>0</v>
          </cell>
          <cell r="W30">
            <v>0</v>
          </cell>
          <cell r="X30">
            <v>0</v>
          </cell>
          <cell r="Y30">
            <v>0</v>
          </cell>
          <cell r="Z30">
            <v>0</v>
          </cell>
          <cell r="AA30">
            <v>0</v>
          </cell>
          <cell r="AB30">
            <v>0</v>
          </cell>
        </row>
        <row r="31">
          <cell r="B31" t="str">
            <v>Constraints - Scotland</v>
          </cell>
          <cell r="C31">
            <v>0.32348607111922995</v>
          </cell>
          <cell r="D31">
            <v>1.7549912745504406</v>
          </cell>
          <cell r="E31">
            <v>5.1658064067885414</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31.401403752458215</v>
          </cell>
          <cell r="P31">
            <v>0</v>
          </cell>
          <cell r="Q31">
            <v>0</v>
          </cell>
          <cell r="R31">
            <v>0</v>
          </cell>
          <cell r="S31">
            <v>0</v>
          </cell>
          <cell r="T31">
            <v>0</v>
          </cell>
          <cell r="U31">
            <v>0</v>
          </cell>
          <cell r="V31">
            <v>0</v>
          </cell>
          <cell r="W31">
            <v>0</v>
          </cell>
          <cell r="X31">
            <v>0</v>
          </cell>
          <cell r="Y31">
            <v>0</v>
          </cell>
          <cell r="Z31">
            <v>0</v>
          </cell>
          <cell r="AA31">
            <v>0</v>
          </cell>
          <cell r="AB31">
            <v>0</v>
          </cell>
        </row>
        <row r="32">
          <cell r="B32" t="str">
            <v>Constraints - Cheviot + Scotland</v>
          </cell>
          <cell r="C32">
            <v>10.388294928032927</v>
          </cell>
          <cell r="D32">
            <v>3.0769480767186117</v>
          </cell>
          <cell r="E32">
            <v>11.584245783384452</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147.66697570918868</v>
          </cell>
          <cell r="P32">
            <v>0</v>
          </cell>
          <cell r="Q32">
            <v>0</v>
          </cell>
          <cell r="R32">
            <v>0</v>
          </cell>
          <cell r="S32">
            <v>0</v>
          </cell>
          <cell r="T32">
            <v>0</v>
          </cell>
          <cell r="U32">
            <v>0</v>
          </cell>
          <cell r="V32">
            <v>0</v>
          </cell>
          <cell r="W32">
            <v>0</v>
          </cell>
          <cell r="X32">
            <v>0</v>
          </cell>
          <cell r="Y32">
            <v>0</v>
          </cell>
          <cell r="Z32">
            <v>0</v>
          </cell>
          <cell r="AA32">
            <v>0</v>
          </cell>
          <cell r="AB32">
            <v>0</v>
          </cell>
        </row>
        <row r="33">
          <cell r="B33" t="str">
            <v>Constraints Sterilised HR</v>
          </cell>
          <cell r="C33">
            <v>5.5830670710000003</v>
          </cell>
          <cell r="D33">
            <v>5.7586124929999976</v>
          </cell>
          <cell r="E33">
            <v>11.827915304000001</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22.239683583999991</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14.782929056133764</v>
          </cell>
          <cell r="E34">
            <v>40.115981454539735</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274.13869029594014</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0.40776612894858</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12.164182267450499</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6.6842775876217004</v>
          </cell>
          <cell r="D36">
            <v>6.6253717653723205</v>
          </cell>
          <cell r="E36">
            <v>6.1205210652779698</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84.433214139558586</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10.72943570846417</v>
          </cell>
          <cell r="D37">
            <v>11.837788189875459</v>
          </cell>
          <cell r="E37">
            <v>10.739557543250401</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134.00541157857634</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6.7417480120250017</v>
          </cell>
          <cell r="E38">
            <v>7.5828447038559998</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95.116264862592502</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3.2756826200000004</v>
          </cell>
          <cell r="D39">
            <v>3.3501818999999995</v>
          </cell>
          <cell r="E39">
            <v>0.35967040064516131</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40.76635683845339</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1.5279367480824895</v>
          </cell>
          <cell r="D40">
            <v>1.061535100951581</v>
          </cell>
          <cell r="E40">
            <v>0.72933728420127641</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4.9036916933800985</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58.909753775942235</v>
          </cell>
          <cell r="D42">
            <v>61.451607509001732</v>
          </cell>
          <cell r="E42">
            <v>78.568530931053132</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832.34613391268158</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58.909753775942235</v>
          </cell>
          <cell r="D45">
            <v>61.451607509001732</v>
          </cell>
          <cell r="E45">
            <v>78.568530931053132</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866.12695583048969</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63"/>
  <sheetViews>
    <sheetView workbookViewId="0">
      <selection activeCell="I13" sqref="I13"/>
    </sheetView>
  </sheetViews>
  <sheetFormatPr defaultColWidth="7.7109375" defaultRowHeight="15" x14ac:dyDescent="0.25"/>
  <cols>
    <col min="5" max="5" width="10.7109375" bestFit="1" customWidth="1"/>
    <col min="8" max="8" width="8.85546875" bestFit="1" customWidth="1"/>
  </cols>
  <sheetData>
    <row r="1" spans="1:8" x14ac:dyDescent="0.25">
      <c r="B1" t="s">
        <v>147</v>
      </c>
      <c r="E1" s="36">
        <v>43344</v>
      </c>
      <c r="H1" t="str">
        <f>TEXT(E1,"mmmm yyyy")</f>
        <v>September 2018</v>
      </c>
    </row>
    <row r="2" spans="1:8" x14ac:dyDescent="0.25">
      <c r="E2" s="36">
        <f>EOMONTH(E1,0)</f>
        <v>43373</v>
      </c>
    </row>
    <row r="3" spans="1:8" x14ac:dyDescent="0.25">
      <c r="B3" s="36"/>
      <c r="C3" s="36"/>
    </row>
    <row r="8" spans="1:8" x14ac:dyDescent="0.25">
      <c r="A8" s="38"/>
    </row>
    <row r="16" spans="1:8" x14ac:dyDescent="0.25">
      <c r="A16" s="38"/>
    </row>
    <row r="18" spans="1:1" x14ac:dyDescent="0.25">
      <c r="A18" s="38"/>
    </row>
    <row r="22" spans="1:1" x14ac:dyDescent="0.25">
      <c r="A22" s="38"/>
    </row>
    <row r="23" spans="1:1" x14ac:dyDescent="0.25">
      <c r="A23" s="38"/>
    </row>
    <row r="24" spans="1:1" x14ac:dyDescent="0.25">
      <c r="A24" s="38"/>
    </row>
    <row r="26" spans="1:1" x14ac:dyDescent="0.25">
      <c r="A26" s="38"/>
    </row>
    <row r="28" spans="1:1" x14ac:dyDescent="0.25">
      <c r="A28" s="38"/>
    </row>
    <row r="29" spans="1:1" x14ac:dyDescent="0.25">
      <c r="A29" s="38"/>
    </row>
    <row r="32" spans="1:1" x14ac:dyDescent="0.25">
      <c r="A32" s="38"/>
    </row>
    <row r="34" spans="1:1" x14ac:dyDescent="0.25">
      <c r="A34" s="38"/>
    </row>
    <row r="35" spans="1:1" x14ac:dyDescent="0.25">
      <c r="A35" s="38"/>
    </row>
    <row r="36" spans="1:1" x14ac:dyDescent="0.25">
      <c r="A36" s="38"/>
    </row>
    <row r="37" spans="1:1" x14ac:dyDescent="0.25">
      <c r="A37" s="38"/>
    </row>
    <row r="38" spans="1:1" x14ac:dyDescent="0.25">
      <c r="A38" s="38"/>
    </row>
    <row r="40" spans="1:1" x14ac:dyDescent="0.25">
      <c r="A40" s="38"/>
    </row>
    <row r="41" spans="1:1" x14ac:dyDescent="0.25">
      <c r="A41" s="38"/>
    </row>
    <row r="43" spans="1:1" x14ac:dyDescent="0.25">
      <c r="A43" s="38"/>
    </row>
    <row r="45" spans="1:1" x14ac:dyDescent="0.25">
      <c r="A45" s="38"/>
    </row>
    <row r="46" spans="1:1" x14ac:dyDescent="0.25">
      <c r="A46" s="38"/>
    </row>
    <row r="48" spans="1:1" x14ac:dyDescent="0.25">
      <c r="A48" s="38"/>
    </row>
    <row r="50" spans="1:1" x14ac:dyDescent="0.25">
      <c r="A50" s="38"/>
    </row>
    <row r="54" spans="1:1" x14ac:dyDescent="0.25">
      <c r="A54" s="38"/>
    </row>
    <row r="55" spans="1:1" x14ac:dyDescent="0.25">
      <c r="A55" s="38"/>
    </row>
    <row r="56" spans="1:1" x14ac:dyDescent="0.25">
      <c r="A56" s="38"/>
    </row>
    <row r="57" spans="1:1" x14ac:dyDescent="0.25">
      <c r="A57" s="38"/>
    </row>
    <row r="60" spans="1:1" x14ac:dyDescent="0.25">
      <c r="A60" s="38"/>
    </row>
    <row r="62" spans="1:1" x14ac:dyDescent="0.25">
      <c r="A62" s="38"/>
    </row>
    <row r="63" spans="1:1" x14ac:dyDescent="0.25">
      <c r="A63" s="38"/>
    </row>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zoomScale="85" zoomScaleNormal="85" workbookViewId="0">
      <selection activeCell="H3" sqref="H3"/>
    </sheetView>
  </sheetViews>
  <sheetFormatPr defaultRowHeight="15" x14ac:dyDescent="0.25"/>
  <cols>
    <col min="2" max="2" width="34.85546875" bestFit="1" customWidth="1"/>
    <col min="3" max="3" width="11.5703125" bestFit="1" customWidth="1"/>
    <col min="16" max="16" width="35.7109375" bestFit="1" customWidth="1"/>
    <col min="17" max="17" width="11.5703125" bestFit="1" customWidth="1"/>
  </cols>
  <sheetData>
    <row r="2" spans="2:14" x14ac:dyDescent="0.25">
      <c r="B2" s="2" t="s">
        <v>34</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150</v>
      </c>
      <c r="C3" s="40">
        <v>2.5110751954302208</v>
      </c>
      <c r="D3" s="40">
        <v>2.1326446359756903</v>
      </c>
      <c r="E3" s="40">
        <v>0.85968272959821979</v>
      </c>
      <c r="F3" s="40">
        <v>2.0434515995246199</v>
      </c>
      <c r="G3" s="40">
        <v>2.3162893296308602</v>
      </c>
      <c r="H3" s="40">
        <v>1.5991244238626501</v>
      </c>
      <c r="I3" s="40"/>
      <c r="J3" s="40"/>
      <c r="K3" s="40"/>
      <c r="L3" s="40"/>
      <c r="M3" s="40"/>
      <c r="N3" s="40"/>
    </row>
    <row r="4" spans="2:14" x14ac:dyDescent="0.25">
      <c r="B4" s="1" t="s">
        <v>152</v>
      </c>
      <c r="C4" s="40">
        <v>1.4761581215007502</v>
      </c>
      <c r="D4" s="40">
        <v>1.84803044652272</v>
      </c>
      <c r="E4" s="40">
        <v>2.27863540465213</v>
      </c>
      <c r="F4" s="40">
        <v>2.4498871485113298</v>
      </c>
      <c r="G4" s="40">
        <v>1.6063245775979293</v>
      </c>
      <c r="H4" s="40">
        <v>3.8411607169000899</v>
      </c>
      <c r="I4" s="40"/>
      <c r="J4" s="40"/>
      <c r="K4" s="40"/>
      <c r="L4" s="40"/>
      <c r="M4" s="40"/>
      <c r="N4" s="40"/>
    </row>
    <row r="5" spans="2:14" x14ac:dyDescent="0.25">
      <c r="B5" s="1" t="s">
        <v>153</v>
      </c>
      <c r="C5" s="40">
        <v>2.8048764967750002E-2</v>
      </c>
      <c r="D5" s="40">
        <v>0.18543540725012</v>
      </c>
      <c r="E5" s="40">
        <v>3.6704884468090004E-2</v>
      </c>
      <c r="F5" s="40">
        <v>0.17895576171568001</v>
      </c>
      <c r="G5" s="40">
        <v>0.45915739183087995</v>
      </c>
      <c r="H5" s="40">
        <v>-3.069764084986E-2</v>
      </c>
      <c r="I5" s="40"/>
      <c r="J5" s="40"/>
      <c r="K5" s="40"/>
      <c r="L5" s="40"/>
      <c r="M5" s="40"/>
      <c r="N5" s="40"/>
    </row>
    <row r="6" spans="2:14" x14ac:dyDescent="0.25">
      <c r="B6" s="1" t="s">
        <v>42</v>
      </c>
      <c r="C6" s="40">
        <v>0</v>
      </c>
      <c r="D6" s="40">
        <v>0</v>
      </c>
      <c r="E6" s="40">
        <v>0</v>
      </c>
      <c r="F6" s="40">
        <v>0</v>
      </c>
      <c r="G6" s="40">
        <v>0</v>
      </c>
      <c r="H6" s="40">
        <v>0</v>
      </c>
      <c r="I6" s="40"/>
      <c r="J6" s="40"/>
      <c r="K6" s="40"/>
      <c r="L6" s="40"/>
      <c r="M6" s="40"/>
      <c r="N6" s="40"/>
    </row>
    <row r="7" spans="2:14" x14ac:dyDescent="0.25">
      <c r="B7" s="1" t="s">
        <v>154</v>
      </c>
      <c r="C7" s="40">
        <v>4.1523274999999998E-2</v>
      </c>
      <c r="D7" s="40">
        <v>0.21819903300000001</v>
      </c>
      <c r="E7" s="40">
        <v>0.36512553278992005</v>
      </c>
      <c r="F7" s="40">
        <v>0.11598598406272999</v>
      </c>
      <c r="G7" s="40">
        <v>0.28531057101899004</v>
      </c>
      <c r="H7" s="40">
        <v>0.16900098770796998</v>
      </c>
      <c r="I7" s="40"/>
      <c r="J7" s="40"/>
      <c r="K7" s="40"/>
      <c r="L7" s="40"/>
      <c r="M7" s="40"/>
      <c r="N7" s="40"/>
    </row>
    <row r="8" spans="2:14" x14ac:dyDescent="0.25">
      <c r="B8" s="1" t="s">
        <v>167</v>
      </c>
      <c r="C8" s="40">
        <v>0</v>
      </c>
      <c r="D8" s="40">
        <v>0</v>
      </c>
      <c r="E8" s="40">
        <v>0</v>
      </c>
      <c r="F8" s="40">
        <v>0</v>
      </c>
      <c r="G8" s="40">
        <v>0</v>
      </c>
      <c r="H8" s="40">
        <v>0</v>
      </c>
      <c r="I8" s="40"/>
      <c r="J8" s="40"/>
      <c r="K8" s="40"/>
      <c r="L8" s="40"/>
      <c r="M8" s="40"/>
      <c r="N8" s="40"/>
    </row>
    <row r="9" spans="2:14" x14ac:dyDescent="0.25">
      <c r="B9" s="1" t="s">
        <v>155</v>
      </c>
      <c r="C9" s="40">
        <v>0</v>
      </c>
      <c r="D9" s="40">
        <v>0</v>
      </c>
      <c r="E9" s="40">
        <v>0</v>
      </c>
      <c r="F9" s="40">
        <v>0</v>
      </c>
      <c r="G9" s="40">
        <v>0</v>
      </c>
      <c r="H9" s="40">
        <v>2.4039470577000001E-4</v>
      </c>
      <c r="I9" s="40"/>
      <c r="J9" s="40"/>
      <c r="K9" s="40"/>
      <c r="L9" s="40"/>
      <c r="M9" s="40"/>
      <c r="N9" s="40"/>
    </row>
    <row r="12" spans="2:14" x14ac:dyDescent="0.25">
      <c r="B12" s="2" t="s">
        <v>90</v>
      </c>
      <c r="C12" s="3">
        <v>43220</v>
      </c>
      <c r="D12" s="3">
        <v>43251</v>
      </c>
      <c r="E12" s="3">
        <v>43281</v>
      </c>
      <c r="F12" s="3">
        <v>43312</v>
      </c>
      <c r="G12" s="3">
        <v>43343</v>
      </c>
      <c r="H12" s="3">
        <v>43373</v>
      </c>
      <c r="I12" s="3">
        <v>43404</v>
      </c>
      <c r="J12" s="3">
        <v>43434</v>
      </c>
      <c r="K12" s="3">
        <v>43465</v>
      </c>
      <c r="L12" s="3">
        <v>43496</v>
      </c>
      <c r="M12" s="3">
        <v>43524</v>
      </c>
      <c r="N12" s="3">
        <v>43555</v>
      </c>
    </row>
    <row r="13" spans="2:14" x14ac:dyDescent="0.25">
      <c r="B13" s="1" t="s">
        <v>150</v>
      </c>
      <c r="C13" s="15">
        <v>108968.12600000002</v>
      </c>
      <c r="D13" s="15">
        <v>86765.994999999995</v>
      </c>
      <c r="E13" s="15">
        <v>49167.504999999997</v>
      </c>
      <c r="F13" s="15">
        <v>92971.869999999981</v>
      </c>
      <c r="G13" s="15">
        <v>72419.187000000005</v>
      </c>
      <c r="H13" s="15">
        <v>67000.853000000003</v>
      </c>
      <c r="I13" s="15"/>
      <c r="J13" s="15"/>
      <c r="K13" s="15"/>
      <c r="L13" s="15"/>
      <c r="M13" s="15"/>
      <c r="N13" s="15"/>
    </row>
    <row r="14" spans="2:14" x14ac:dyDescent="0.25">
      <c r="B14" s="1" t="s">
        <v>152</v>
      </c>
      <c r="C14" s="15">
        <v>190816.04399999997</v>
      </c>
      <c r="D14" s="15">
        <v>230519.79599999994</v>
      </c>
      <c r="E14" s="15">
        <v>359282.16599999997</v>
      </c>
      <c r="F14" s="15">
        <v>373393.36600000004</v>
      </c>
      <c r="G14" s="15">
        <v>313812.04200000002</v>
      </c>
      <c r="H14" s="15">
        <v>669735.58200000017</v>
      </c>
      <c r="I14" s="15"/>
      <c r="J14" s="15"/>
      <c r="K14" s="15"/>
      <c r="L14" s="15"/>
      <c r="M14" s="15"/>
      <c r="N14" s="15"/>
    </row>
    <row r="15" spans="2:14" x14ac:dyDescent="0.25">
      <c r="B15" s="1" t="s">
        <v>153</v>
      </c>
      <c r="C15" s="15">
        <v>343</v>
      </c>
      <c r="D15" s="15">
        <v>700</v>
      </c>
      <c r="E15" s="15">
        <v>2719.5</v>
      </c>
      <c r="F15" s="15">
        <v>1813</v>
      </c>
      <c r="G15" s="15">
        <v>5963</v>
      </c>
      <c r="H15" s="15">
        <v>4812</v>
      </c>
      <c r="I15" s="15"/>
      <c r="J15" s="15"/>
      <c r="K15" s="15"/>
      <c r="L15" s="15"/>
      <c r="M15" s="15"/>
      <c r="N15" s="15"/>
    </row>
    <row r="16" spans="2:14" x14ac:dyDescent="0.25">
      <c r="B16" s="1" t="s">
        <v>42</v>
      </c>
      <c r="C16" s="15">
        <v>0</v>
      </c>
      <c r="D16" s="15">
        <v>0</v>
      </c>
      <c r="E16" s="15">
        <v>0</v>
      </c>
      <c r="F16" s="15">
        <v>0</v>
      </c>
      <c r="G16" s="15">
        <v>0</v>
      </c>
      <c r="H16" s="15">
        <v>0</v>
      </c>
      <c r="I16" s="15"/>
      <c r="J16" s="15"/>
      <c r="K16" s="15"/>
      <c r="L16" s="15"/>
      <c r="M16" s="15"/>
      <c r="N16" s="15"/>
    </row>
    <row r="17" spans="2:14" x14ac:dyDescent="0.25">
      <c r="B17" s="1" t="s">
        <v>154</v>
      </c>
      <c r="C17" s="15">
        <v>1263</v>
      </c>
      <c r="D17" s="15">
        <v>0</v>
      </c>
      <c r="E17" s="15">
        <v>14392.5</v>
      </c>
      <c r="F17" s="15">
        <v>5609</v>
      </c>
      <c r="G17" s="15">
        <v>13791</v>
      </c>
      <c r="H17" s="15">
        <v>8258</v>
      </c>
      <c r="I17" s="15"/>
      <c r="J17" s="15"/>
      <c r="K17" s="15"/>
      <c r="L17" s="15"/>
      <c r="M17" s="15"/>
      <c r="N17" s="15"/>
    </row>
    <row r="18" spans="2:14" x14ac:dyDescent="0.25">
      <c r="B18" s="1" t="s">
        <v>167</v>
      </c>
      <c r="C18" s="15">
        <v>0</v>
      </c>
      <c r="D18" s="15">
        <v>0</v>
      </c>
      <c r="E18" s="15">
        <v>0</v>
      </c>
      <c r="F18" s="15">
        <v>0</v>
      </c>
      <c r="G18" s="15">
        <v>0</v>
      </c>
      <c r="H18" s="15">
        <v>0</v>
      </c>
      <c r="I18" s="15"/>
      <c r="J18" s="15"/>
      <c r="K18" s="15"/>
      <c r="L18" s="15"/>
      <c r="M18" s="15"/>
      <c r="N18" s="15"/>
    </row>
    <row r="19" spans="2:14" x14ac:dyDescent="0.25">
      <c r="B19" s="1" t="s">
        <v>155</v>
      </c>
      <c r="C19" s="15">
        <v>0</v>
      </c>
      <c r="D19" s="15">
        <v>0</v>
      </c>
      <c r="E19" s="15">
        <v>293.54500000000002</v>
      </c>
      <c r="F19" s="15">
        <v>185.96</v>
      </c>
      <c r="G19" s="15">
        <v>0</v>
      </c>
      <c r="H19" s="15">
        <v>489.30599999999998</v>
      </c>
      <c r="I19" s="15"/>
      <c r="J19" s="15"/>
      <c r="K19" s="15"/>
      <c r="L19" s="15"/>
      <c r="M19" s="15"/>
      <c r="N19" s="15"/>
    </row>
    <row r="20" spans="2:14" x14ac:dyDescent="0.25">
      <c r="C20" s="8"/>
    </row>
    <row r="21" spans="2:14" x14ac:dyDescent="0.25">
      <c r="C21" s="8"/>
      <c r="D21" s="26"/>
    </row>
    <row r="22" spans="2:14" x14ac:dyDescent="0.25">
      <c r="C22" s="8"/>
      <c r="D22" s="26"/>
    </row>
    <row r="23" spans="2:14" x14ac:dyDescent="0.25">
      <c r="B23" s="26"/>
      <c r="C23" s="8"/>
      <c r="D23" s="26"/>
    </row>
    <row r="24" spans="2:14" x14ac:dyDescent="0.25">
      <c r="C24" s="8"/>
      <c r="D24" s="26"/>
    </row>
    <row r="25" spans="2:14" x14ac:dyDescent="0.25">
      <c r="C25" s="8"/>
      <c r="D25" s="26"/>
    </row>
    <row r="26" spans="2:14" x14ac:dyDescent="0.25">
      <c r="C26" s="8"/>
      <c r="D26" s="26"/>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2:N21"/>
  <sheetViews>
    <sheetView zoomScale="85" zoomScaleNormal="85" workbookViewId="0">
      <selection activeCell="H3" sqref="H3"/>
    </sheetView>
  </sheetViews>
  <sheetFormatPr defaultRowHeight="15" x14ac:dyDescent="0.25"/>
  <cols>
    <col min="2" max="2" width="49.42578125" customWidth="1"/>
    <col min="3" max="3" width="11.42578125" customWidth="1"/>
    <col min="4" max="7" width="9.5703125" bestFit="1" customWidth="1"/>
    <col min="8" max="8" width="8" bestFit="1" customWidth="1"/>
    <col min="9" max="14" width="6.8554687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x14ac:dyDescent="0.25">
      <c r="B2" s="2" t="s">
        <v>40</v>
      </c>
      <c r="C2" s="3">
        <v>43220</v>
      </c>
      <c r="D2" s="3">
        <v>43251</v>
      </c>
      <c r="E2" s="3">
        <v>43281</v>
      </c>
      <c r="F2" s="3">
        <v>43312</v>
      </c>
      <c r="G2" s="3">
        <v>43343</v>
      </c>
      <c r="H2" s="3">
        <v>43373</v>
      </c>
      <c r="I2" s="3">
        <v>43404</v>
      </c>
      <c r="J2" s="3">
        <v>43434</v>
      </c>
      <c r="K2" s="3">
        <v>43465</v>
      </c>
      <c r="L2" s="3">
        <v>43496</v>
      </c>
      <c r="M2" s="3">
        <v>43524</v>
      </c>
      <c r="N2" s="3">
        <v>43555</v>
      </c>
    </row>
    <row r="3" spans="1:14" x14ac:dyDescent="0.25">
      <c r="B3" s="1" t="s">
        <v>77</v>
      </c>
      <c r="C3" s="40">
        <v>0.32286934174843002</v>
      </c>
      <c r="D3" s="40">
        <v>0.27555184856987003</v>
      </c>
      <c r="E3" s="40">
        <v>0.17545484330953004</v>
      </c>
      <c r="F3" s="40">
        <v>0.26642165132641005</v>
      </c>
      <c r="G3" s="40">
        <v>0.18996912363475002</v>
      </c>
      <c r="H3" s="40">
        <v>0.32779993877691999</v>
      </c>
      <c r="I3" s="40"/>
      <c r="J3" s="40"/>
      <c r="K3" s="40"/>
      <c r="L3" s="40"/>
      <c r="M3" s="40"/>
      <c r="N3" s="40"/>
    </row>
    <row r="4" spans="1:14" x14ac:dyDescent="0.25">
      <c r="B4" s="1" t="s">
        <v>78</v>
      </c>
      <c r="C4" s="40">
        <v>1.9084862600000003</v>
      </c>
      <c r="D4" s="40">
        <v>2.2609240200000009</v>
      </c>
      <c r="E4" s="40">
        <v>2.2233690600000013</v>
      </c>
      <c r="F4" s="40">
        <v>2.5465880899999993</v>
      </c>
      <c r="G4" s="40">
        <v>2.4259940199999996</v>
      </c>
      <c r="H4" s="40">
        <v>1.9371639099999998</v>
      </c>
      <c r="I4" s="40"/>
      <c r="J4" s="40"/>
      <c r="K4" s="40"/>
      <c r="L4" s="40"/>
      <c r="M4" s="40"/>
      <c r="N4" s="40"/>
    </row>
    <row r="5" spans="1:14" x14ac:dyDescent="0.25">
      <c r="B5" s="1" t="s">
        <v>81</v>
      </c>
      <c r="C5" s="40">
        <v>2.0170296699999999</v>
      </c>
      <c r="D5" s="40">
        <v>2.5433886900000005</v>
      </c>
      <c r="E5" s="40">
        <v>2.5732744100000007</v>
      </c>
      <c r="F5" s="40">
        <v>2.6072192699999994</v>
      </c>
      <c r="G5" s="40">
        <v>2.5712279899999997</v>
      </c>
      <c r="H5" s="40">
        <v>2.3333598600000003</v>
      </c>
      <c r="I5" s="40"/>
      <c r="J5" s="40"/>
      <c r="K5" s="40"/>
      <c r="L5" s="40"/>
      <c r="M5" s="40"/>
      <c r="N5" s="40"/>
    </row>
    <row r="6" spans="1:14" x14ac:dyDescent="0.25">
      <c r="B6" s="1" t="s">
        <v>82</v>
      </c>
      <c r="C6" s="40">
        <v>1.8476515200000001</v>
      </c>
      <c r="D6" s="40">
        <v>1.9589801500000001</v>
      </c>
      <c r="E6" s="40">
        <v>1.67708638</v>
      </c>
      <c r="F6" s="40">
        <v>1.9476348300000002</v>
      </c>
      <c r="G6" s="40">
        <v>1.5261631400000002</v>
      </c>
      <c r="H6" s="40">
        <v>1.1092472899999999</v>
      </c>
      <c r="I6" s="40"/>
      <c r="J6" s="40"/>
      <c r="K6" s="40"/>
      <c r="L6" s="40"/>
      <c r="M6" s="40"/>
      <c r="N6" s="40"/>
    </row>
    <row r="7" spans="1:14" x14ac:dyDescent="0.25">
      <c r="B7" s="1" t="s">
        <v>79</v>
      </c>
      <c r="C7" s="40">
        <v>0</v>
      </c>
      <c r="D7" s="40">
        <v>0</v>
      </c>
      <c r="E7" s="40">
        <v>0</v>
      </c>
      <c r="F7" s="40">
        <v>0</v>
      </c>
      <c r="G7" s="40">
        <v>0</v>
      </c>
      <c r="H7" s="40">
        <v>0</v>
      </c>
      <c r="I7" s="40"/>
      <c r="J7" s="40"/>
      <c r="K7" s="40"/>
      <c r="L7" s="40"/>
      <c r="M7" s="40"/>
      <c r="N7" s="40"/>
    </row>
    <row r="8" spans="1:14" x14ac:dyDescent="0.25">
      <c r="B8" s="1" t="s">
        <v>80</v>
      </c>
      <c r="C8" s="40">
        <v>0</v>
      </c>
      <c r="D8" s="40">
        <v>0</v>
      </c>
      <c r="E8" s="40">
        <v>0</v>
      </c>
      <c r="F8" s="40">
        <v>0</v>
      </c>
      <c r="G8" s="40">
        <v>0</v>
      </c>
      <c r="H8" s="40">
        <v>0</v>
      </c>
      <c r="I8" s="40"/>
      <c r="J8" s="40"/>
      <c r="K8" s="40"/>
      <c r="L8" s="40"/>
      <c r="M8" s="40"/>
      <c r="N8" s="40"/>
    </row>
    <row r="9" spans="1:14" x14ac:dyDescent="0.25">
      <c r="B9" s="5"/>
      <c r="C9" s="16">
        <f>SUM(C3:C8)</f>
        <v>6.096036791748431</v>
      </c>
      <c r="D9" s="16">
        <f t="shared" ref="D9:N9" si="0">SUM(D3:D8)</f>
        <v>7.0388447085698722</v>
      </c>
      <c r="E9" s="16">
        <f t="shared" si="0"/>
        <v>6.6491846933095324</v>
      </c>
      <c r="F9" s="16">
        <f t="shared" si="0"/>
        <v>7.3678638413264093</v>
      </c>
      <c r="G9" s="16">
        <f t="shared" si="0"/>
        <v>6.7133542736347502</v>
      </c>
      <c r="H9" s="16">
        <f t="shared" si="0"/>
        <v>5.7075709987769203</v>
      </c>
      <c r="I9" s="16">
        <f t="shared" si="0"/>
        <v>0</v>
      </c>
      <c r="J9" s="16">
        <f t="shared" si="0"/>
        <v>0</v>
      </c>
      <c r="K9" s="16">
        <f t="shared" si="0"/>
        <v>0</v>
      </c>
      <c r="L9" s="16">
        <f t="shared" si="0"/>
        <v>0</v>
      </c>
      <c r="M9" s="16">
        <f t="shared" si="0"/>
        <v>0</v>
      </c>
      <c r="N9" s="16">
        <f t="shared" si="0"/>
        <v>0</v>
      </c>
    </row>
    <row r="10" spans="1:14" x14ac:dyDescent="0.25">
      <c r="C10" s="16">
        <f>SUM(C3:C4,C7)</f>
        <v>2.2313556017484304</v>
      </c>
      <c r="D10" s="16">
        <f t="shared" ref="D10:N10" si="1">SUM(D3:D4,D7)</f>
        <v>2.536475868569871</v>
      </c>
      <c r="E10" s="16">
        <f t="shared" si="1"/>
        <v>2.3988239033095313</v>
      </c>
      <c r="F10" s="16">
        <f t="shared" si="1"/>
        <v>2.8130097413264092</v>
      </c>
      <c r="G10" s="16">
        <f t="shared" si="1"/>
        <v>2.6159631436347497</v>
      </c>
      <c r="H10" s="16">
        <f t="shared" si="1"/>
        <v>2.2649638487769197</v>
      </c>
      <c r="I10" s="16">
        <f t="shared" si="1"/>
        <v>0</v>
      </c>
      <c r="J10" s="16">
        <f t="shared" si="1"/>
        <v>0</v>
      </c>
      <c r="K10" s="16">
        <f t="shared" si="1"/>
        <v>0</v>
      </c>
      <c r="L10" s="16">
        <f t="shared" si="1"/>
        <v>0</v>
      </c>
      <c r="M10" s="16">
        <f t="shared" si="1"/>
        <v>0</v>
      </c>
      <c r="N10" s="16">
        <f t="shared" si="1"/>
        <v>0</v>
      </c>
    </row>
    <row r="11" spans="1:14" x14ac:dyDescent="0.25">
      <c r="C11" s="37">
        <f>SUM(C5:C6,C8)</f>
        <v>3.8646811899999998</v>
      </c>
      <c r="D11" s="37">
        <f t="shared" ref="D11:N11" si="2">SUM(D5:D6,D8)</f>
        <v>4.5023688400000008</v>
      </c>
      <c r="E11" s="37">
        <f t="shared" si="2"/>
        <v>4.2503607900000002</v>
      </c>
      <c r="F11" s="37">
        <f t="shared" si="2"/>
        <v>4.5548541</v>
      </c>
      <c r="G11" s="37">
        <f t="shared" si="2"/>
        <v>4.0973911300000001</v>
      </c>
      <c r="H11" s="37">
        <f t="shared" si="2"/>
        <v>3.4426071500000002</v>
      </c>
      <c r="I11" s="37">
        <f t="shared" si="2"/>
        <v>0</v>
      </c>
      <c r="J11" s="37">
        <f t="shared" si="2"/>
        <v>0</v>
      </c>
      <c r="K11" s="37">
        <f t="shared" si="2"/>
        <v>0</v>
      </c>
      <c r="L11" s="37">
        <f t="shared" si="2"/>
        <v>0</v>
      </c>
      <c r="M11" s="37">
        <f t="shared" si="2"/>
        <v>0</v>
      </c>
      <c r="N11" s="37">
        <f t="shared" si="2"/>
        <v>0</v>
      </c>
    </row>
    <row r="13" spans="1:14" x14ac:dyDescent="0.25">
      <c r="B13" s="2" t="s">
        <v>5</v>
      </c>
      <c r="C13" s="3">
        <v>43191</v>
      </c>
      <c r="D13" s="3">
        <v>43221</v>
      </c>
      <c r="E13" s="3">
        <v>43252</v>
      </c>
      <c r="F13" s="3">
        <v>43282</v>
      </c>
      <c r="G13" s="3">
        <v>43313</v>
      </c>
      <c r="H13" s="3">
        <v>43344</v>
      </c>
      <c r="I13" s="3">
        <v>43374</v>
      </c>
      <c r="J13" s="3">
        <v>43405</v>
      </c>
      <c r="K13" s="3">
        <v>43435</v>
      </c>
      <c r="L13" s="3">
        <v>43466</v>
      </c>
      <c r="M13" s="3">
        <v>43497</v>
      </c>
      <c r="N13" s="3">
        <v>43525</v>
      </c>
    </row>
    <row r="14" spans="1:14" x14ac:dyDescent="0.25">
      <c r="B14" s="10" t="s">
        <v>82</v>
      </c>
      <c r="C14" s="66">
        <v>48983.042000000001</v>
      </c>
      <c r="D14" s="66">
        <v>52527.169000000002</v>
      </c>
      <c r="E14" s="66">
        <v>47632.440999999999</v>
      </c>
      <c r="F14" s="66">
        <v>58800.014000000003</v>
      </c>
      <c r="G14" s="15">
        <v>46902.69</v>
      </c>
      <c r="H14" s="66">
        <v>33517.138999999996</v>
      </c>
      <c r="I14" s="15"/>
      <c r="J14" s="15"/>
      <c r="K14" s="15"/>
      <c r="L14" s="15"/>
      <c r="M14" s="15"/>
      <c r="N14" s="15"/>
    </row>
    <row r="15" spans="1:14" x14ac:dyDescent="0.25">
      <c r="B15" s="10" t="s">
        <v>132</v>
      </c>
      <c r="C15" s="65">
        <v>4468.8760000000002</v>
      </c>
      <c r="D15" s="65">
        <v>4942.2079999999996</v>
      </c>
      <c r="E15" s="65">
        <v>3480.5</v>
      </c>
      <c r="F15" s="65">
        <v>4972.2510000000002</v>
      </c>
      <c r="G15" s="15">
        <v>8369.0820000000003</v>
      </c>
      <c r="H15" s="15">
        <v>8642.9419999999991</v>
      </c>
      <c r="I15" s="15"/>
      <c r="J15" s="15"/>
      <c r="K15" s="15"/>
      <c r="L15" s="15"/>
      <c r="M15" s="15"/>
      <c r="N15" s="15"/>
    </row>
    <row r="16" spans="1:14" x14ac:dyDescent="0.25">
      <c r="C16" s="26">
        <f>SUM(C14:C15)</f>
        <v>53451.918000000005</v>
      </c>
      <c r="D16" s="26">
        <f t="shared" ref="D16:N16" si="3">SUM(D14:D15)</f>
        <v>57469.377</v>
      </c>
      <c r="E16" s="26">
        <f t="shared" si="3"/>
        <v>51112.940999999999</v>
      </c>
      <c r="F16" s="26">
        <f t="shared" si="3"/>
        <v>63772.264999999999</v>
      </c>
      <c r="G16" s="26">
        <f t="shared" si="3"/>
        <v>55271.772000000004</v>
      </c>
      <c r="H16" s="26">
        <f t="shared" si="3"/>
        <v>42160.080999999991</v>
      </c>
      <c r="I16" s="26">
        <f t="shared" si="3"/>
        <v>0</v>
      </c>
      <c r="J16" s="26">
        <f t="shared" si="3"/>
        <v>0</v>
      </c>
      <c r="K16" s="26">
        <f t="shared" si="3"/>
        <v>0</v>
      </c>
      <c r="L16" s="26">
        <f t="shared" si="3"/>
        <v>0</v>
      </c>
      <c r="M16" s="26">
        <f t="shared" si="3"/>
        <v>0</v>
      </c>
      <c r="N16" s="26">
        <f t="shared" si="3"/>
        <v>0</v>
      </c>
    </row>
    <row r="17" spans="1:2" x14ac:dyDescent="0.25">
      <c r="B17" t="s">
        <v>166</v>
      </c>
    </row>
    <row r="18" spans="1:2" x14ac:dyDescent="0.25">
      <c r="A18" t="s">
        <v>41</v>
      </c>
      <c r="B18" s="13">
        <f>HLOOKUP(Main!$E$2,STOR!$C$2:$N$11,8,FALSE)</f>
        <v>5.7075709987769203</v>
      </c>
    </row>
    <row r="19" spans="1:2" x14ac:dyDescent="0.25">
      <c r="A19" t="s">
        <v>168</v>
      </c>
      <c r="B19" s="13">
        <f>HLOOKUP(Main!$E$2,STOR!$C$2:$N$11,9,FALSE)</f>
        <v>2.2649638487769197</v>
      </c>
    </row>
    <row r="20" spans="1:2" x14ac:dyDescent="0.25">
      <c r="A20" t="s">
        <v>169</v>
      </c>
      <c r="B20" s="13">
        <f>HLOOKUP(Main!$E$2,STOR!$C$2:$N$11,10,FALSE)</f>
        <v>3.4426071500000002</v>
      </c>
    </row>
    <row r="21" spans="1:2" x14ac:dyDescent="0.25">
      <c r="A21" t="s">
        <v>170</v>
      </c>
      <c r="B21" s="50">
        <f>HLOOKUP(Main!$E$1,STOR!$C$13:$N$16,4,FALSE)</f>
        <v>42160.080999999991</v>
      </c>
    </row>
  </sheetData>
  <pageMargins left="0.7" right="0.7" top="0.75" bottom="0.75" header="0.3" footer="0.3"/>
  <pageSetup orientation="portrait" horizontalDpi="90" verticalDpi="9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N54"/>
  <sheetViews>
    <sheetView zoomScale="70" zoomScaleNormal="70" workbookViewId="0">
      <selection activeCell="H3" sqref="H3"/>
    </sheetView>
  </sheetViews>
  <sheetFormatPr defaultRowHeight="15" x14ac:dyDescent="0.25"/>
  <cols>
    <col min="2" max="2" width="48.28515625" customWidth="1"/>
    <col min="3" max="3" width="11" bestFit="1" customWidth="1"/>
    <col min="4" max="4" width="10.5703125" bestFit="1" customWidth="1"/>
    <col min="5" max="8" width="11.42578125" bestFit="1" customWidth="1"/>
    <col min="9" max="14" width="6.5703125" customWidth="1"/>
    <col min="15" max="15" width="27.5703125" customWidth="1"/>
    <col min="16" max="16" width="35.7109375" customWidth="1"/>
    <col min="17" max="17" width="11.7109375" bestFit="1" customWidth="1"/>
  </cols>
  <sheetData>
    <row r="2" spans="2:14" x14ac:dyDescent="0.25">
      <c r="B2" s="2" t="s">
        <v>40</v>
      </c>
      <c r="C2" s="3">
        <v>43191</v>
      </c>
      <c r="D2" s="3">
        <v>43221</v>
      </c>
      <c r="E2" s="3">
        <v>43252</v>
      </c>
      <c r="F2" s="3">
        <v>43282</v>
      </c>
      <c r="G2" s="3">
        <v>43313</v>
      </c>
      <c r="H2" s="3">
        <v>43344</v>
      </c>
      <c r="I2" s="3">
        <v>43374</v>
      </c>
      <c r="J2" s="3">
        <v>43405</v>
      </c>
      <c r="K2" s="3">
        <v>43435</v>
      </c>
      <c r="L2" s="3">
        <v>43466</v>
      </c>
      <c r="M2" s="3">
        <v>43497</v>
      </c>
      <c r="N2" s="3">
        <v>43525</v>
      </c>
    </row>
    <row r="3" spans="2:14" x14ac:dyDescent="0.25">
      <c r="B3" s="10" t="s">
        <v>35</v>
      </c>
      <c r="C3" s="40">
        <v>0.11204639999999991</v>
      </c>
      <c r="D3" s="40">
        <v>0.1157812799999999</v>
      </c>
      <c r="E3" s="40">
        <v>0.11204639999999991</v>
      </c>
      <c r="F3" s="40">
        <v>0.1157812799999999</v>
      </c>
      <c r="G3" s="40">
        <v>0.1157812799999999</v>
      </c>
      <c r="H3" s="40">
        <v>0.11204639999999991</v>
      </c>
      <c r="I3" s="40"/>
      <c r="J3" s="40"/>
      <c r="K3" s="40"/>
      <c r="L3" s="40"/>
      <c r="M3" s="40"/>
      <c r="N3" s="40"/>
    </row>
    <row r="4" spans="2:14" x14ac:dyDescent="0.25">
      <c r="B4" s="10" t="s">
        <v>36</v>
      </c>
      <c r="C4" s="40">
        <v>1.6120484639999991E-2</v>
      </c>
      <c r="D4" s="40">
        <v>1.6657834127999992E-2</v>
      </c>
      <c r="E4" s="40">
        <v>1.6120484639999991E-2</v>
      </c>
      <c r="F4" s="40">
        <v>1.6657834127999992E-2</v>
      </c>
      <c r="G4" s="40">
        <v>1.6657834127999992E-2</v>
      </c>
      <c r="H4" s="40">
        <v>1.6120484639999991E-2</v>
      </c>
      <c r="I4" s="40"/>
      <c r="J4" s="40"/>
      <c r="K4" s="40"/>
      <c r="L4" s="40"/>
      <c r="M4" s="40"/>
      <c r="N4" s="40"/>
    </row>
    <row r="5" spans="2:14" x14ac:dyDescent="0.25">
      <c r="B5" s="10" t="s">
        <v>37</v>
      </c>
      <c r="C5" s="40">
        <v>1.638527E-2</v>
      </c>
      <c r="D5" s="40">
        <v>0.27202451</v>
      </c>
      <c r="E5" s="40">
        <v>3.37651916</v>
      </c>
      <c r="F5" s="40">
        <v>6.0774469600000006E-2</v>
      </c>
      <c r="G5" s="40">
        <v>0.14374888999999999</v>
      </c>
      <c r="H5" s="40">
        <v>0.19997749000000001</v>
      </c>
      <c r="I5" s="40"/>
      <c r="J5" s="40"/>
      <c r="K5" s="40"/>
      <c r="L5" s="40"/>
      <c r="M5" s="40"/>
      <c r="N5" s="40"/>
    </row>
    <row r="6" spans="2:14" ht="16.5" customHeight="1" x14ac:dyDescent="0.25">
      <c r="B6" s="10" t="s">
        <v>38</v>
      </c>
      <c r="C6" s="40">
        <v>0</v>
      </c>
      <c r="D6" s="40">
        <v>0</v>
      </c>
      <c r="E6" s="40">
        <v>0</v>
      </c>
      <c r="F6" s="40">
        <v>0</v>
      </c>
      <c r="G6" s="40">
        <v>0</v>
      </c>
      <c r="H6" s="40">
        <v>0</v>
      </c>
      <c r="I6" s="40"/>
      <c r="J6" s="40"/>
      <c r="K6" s="40"/>
      <c r="L6" s="40"/>
      <c r="M6" s="40"/>
      <c r="N6" s="40"/>
    </row>
    <row r="7" spans="2:14" ht="15.75" customHeight="1" x14ac:dyDescent="0.25">
      <c r="B7" s="10" t="s">
        <v>39</v>
      </c>
      <c r="C7" s="40">
        <v>0</v>
      </c>
      <c r="D7" s="40">
        <v>0</v>
      </c>
      <c r="E7" s="40">
        <v>0</v>
      </c>
      <c r="F7" s="40">
        <v>0</v>
      </c>
      <c r="G7" s="40">
        <v>0</v>
      </c>
      <c r="H7" s="40">
        <v>0</v>
      </c>
      <c r="I7" s="40"/>
      <c r="J7" s="40"/>
      <c r="K7" s="40"/>
      <c r="L7" s="40"/>
      <c r="M7" s="40"/>
      <c r="N7" s="40"/>
    </row>
    <row r="8" spans="2:14" x14ac:dyDescent="0.25">
      <c r="B8" s="10" t="s">
        <v>135</v>
      </c>
      <c r="C8" s="40">
        <v>2.59546163</v>
      </c>
      <c r="D8" s="40">
        <v>0.52962467000000002</v>
      </c>
      <c r="E8" s="40">
        <v>0.26568619049932479</v>
      </c>
      <c r="F8" s="40">
        <v>0</v>
      </c>
      <c r="G8" s="40">
        <v>6.3388659999999999E-2</v>
      </c>
      <c r="H8" s="40">
        <v>1.2462423194999999</v>
      </c>
      <c r="I8" s="40"/>
      <c r="J8" s="40"/>
      <c r="K8" s="40"/>
      <c r="L8" s="40"/>
      <c r="M8" s="40"/>
      <c r="N8" s="40"/>
    </row>
    <row r="11" spans="2:14" x14ac:dyDescent="0.25">
      <c r="B11" s="2" t="s">
        <v>84</v>
      </c>
      <c r="C11" s="3">
        <v>43191</v>
      </c>
      <c r="D11" s="3">
        <v>43221</v>
      </c>
      <c r="E11" s="3">
        <v>43252</v>
      </c>
      <c r="F11" s="3">
        <v>43282</v>
      </c>
      <c r="G11" s="3">
        <v>43313</v>
      </c>
      <c r="H11" s="3">
        <v>43344</v>
      </c>
      <c r="I11" s="3">
        <v>43374</v>
      </c>
      <c r="J11" s="3">
        <v>43405</v>
      </c>
      <c r="K11" s="3">
        <v>43435</v>
      </c>
      <c r="L11" s="3">
        <v>43466</v>
      </c>
      <c r="M11" s="3">
        <v>43497</v>
      </c>
      <c r="N11" s="3">
        <v>43525</v>
      </c>
    </row>
    <row r="12" spans="2:14" x14ac:dyDescent="0.25">
      <c r="B12" s="51" t="s">
        <v>162</v>
      </c>
      <c r="C12" s="42">
        <v>18.735353372244379</v>
      </c>
      <c r="D12" s="42">
        <v>13.585481492987707</v>
      </c>
      <c r="E12" s="40">
        <v>31.673756698958368</v>
      </c>
      <c r="F12" s="40">
        <v>23.131815463780402</v>
      </c>
      <c r="G12" s="40">
        <v>20.236825879829286</v>
      </c>
      <c r="H12" s="40">
        <v>80.366786142574909</v>
      </c>
      <c r="I12" s="40"/>
      <c r="J12" s="40"/>
      <c r="K12" s="40"/>
      <c r="L12" s="40"/>
      <c r="M12" s="40"/>
      <c r="N12" s="40"/>
    </row>
    <row r="13" spans="2:14" x14ac:dyDescent="0.25">
      <c r="B13" s="51" t="s">
        <v>163</v>
      </c>
      <c r="C13" s="42">
        <v>3.9626391404522798</v>
      </c>
      <c r="D13" s="40">
        <v>10.322609273896457</v>
      </c>
      <c r="E13" s="40">
        <v>15.696455983767336</v>
      </c>
      <c r="F13" s="40">
        <v>15.8259768211103</v>
      </c>
      <c r="G13" s="40">
        <v>14.917036017088918</v>
      </c>
      <c r="H13" s="40">
        <v>20.237994836857418</v>
      </c>
      <c r="I13" s="40"/>
      <c r="J13" s="40"/>
      <c r="K13" s="40"/>
      <c r="L13" s="40"/>
      <c r="M13" s="40"/>
      <c r="N13" s="40"/>
    </row>
    <row r="14" spans="2:14" x14ac:dyDescent="0.25">
      <c r="B14" s="51" t="s">
        <v>156</v>
      </c>
      <c r="C14" s="42">
        <v>0</v>
      </c>
      <c r="D14" s="40">
        <v>0</v>
      </c>
      <c r="E14" s="40">
        <v>0</v>
      </c>
      <c r="F14" s="40">
        <v>0</v>
      </c>
      <c r="G14" s="40">
        <v>0</v>
      </c>
      <c r="H14" s="40">
        <v>0</v>
      </c>
      <c r="I14" s="40"/>
      <c r="J14" s="40"/>
      <c r="K14" s="40"/>
      <c r="L14" s="40"/>
      <c r="M14" s="40"/>
      <c r="N14" s="40"/>
    </row>
    <row r="15" spans="2:14" x14ac:dyDescent="0.25">
      <c r="B15" s="51" t="s">
        <v>158</v>
      </c>
      <c r="C15" s="40">
        <v>2.7400137846400008</v>
      </c>
      <c r="D15" s="40">
        <v>0.93408829412799987</v>
      </c>
      <c r="E15" s="40">
        <v>3.7703722351393254</v>
      </c>
      <c r="F15" s="40">
        <v>0.19321358372800002</v>
      </c>
      <c r="G15" s="40">
        <v>0.33957666412799992</v>
      </c>
      <c r="H15" s="40">
        <v>1.57438669414</v>
      </c>
      <c r="I15" s="40"/>
      <c r="J15" s="40"/>
      <c r="K15" s="40"/>
      <c r="L15" s="40"/>
      <c r="M15" s="40"/>
      <c r="N15" s="40"/>
    </row>
    <row r="16" spans="2:14" x14ac:dyDescent="0.25">
      <c r="B16" s="51" t="s">
        <v>157</v>
      </c>
      <c r="C16" s="40">
        <v>1.0788867957104937</v>
      </c>
      <c r="D16" s="40">
        <v>1.3701335011483977</v>
      </c>
      <c r="E16" s="40">
        <v>0.2358635740710161</v>
      </c>
      <c r="F16" s="40">
        <v>0.90942012870821709</v>
      </c>
      <c r="G16" s="40">
        <v>0.92520921461560768</v>
      </c>
      <c r="H16" s="40">
        <v>1.2519853302186208</v>
      </c>
      <c r="I16" s="40"/>
      <c r="J16" s="40"/>
      <c r="K16" s="40"/>
      <c r="L16" s="40"/>
      <c r="M16" s="40"/>
      <c r="N16" s="40"/>
    </row>
    <row r="17" spans="2:14" x14ac:dyDescent="0.25">
      <c r="B17" s="51" t="s">
        <v>159</v>
      </c>
      <c r="C17" s="40">
        <v>3.4363294789807988</v>
      </c>
      <c r="D17" s="40">
        <v>8.471214370071797</v>
      </c>
      <c r="E17" s="40">
        <v>9.8777136708981423</v>
      </c>
      <c r="F17" s="40">
        <v>11.214917560211351</v>
      </c>
      <c r="G17" s="40">
        <v>12.783727387300374</v>
      </c>
      <c r="H17" s="40">
        <v>15.654051883903458</v>
      </c>
      <c r="I17" s="40"/>
      <c r="J17" s="40"/>
      <c r="K17" s="40"/>
      <c r="L17" s="40"/>
      <c r="M17" s="40"/>
      <c r="N17" s="40"/>
    </row>
    <row r="18" spans="2:14" x14ac:dyDescent="0.25">
      <c r="B18" s="51" t="s">
        <v>83</v>
      </c>
      <c r="C18" s="40">
        <v>0</v>
      </c>
      <c r="D18" s="40">
        <v>0</v>
      </c>
      <c r="E18" s="40">
        <v>0</v>
      </c>
      <c r="F18" s="40">
        <v>0</v>
      </c>
      <c r="G18" s="40">
        <v>0</v>
      </c>
      <c r="H18" s="40">
        <v>0</v>
      </c>
      <c r="I18" s="40"/>
      <c r="J18" s="40"/>
      <c r="K18" s="40"/>
      <c r="L18" s="40"/>
      <c r="M18" s="40"/>
      <c r="N18" s="40"/>
    </row>
    <row r="19" spans="2:14" x14ac:dyDescent="0.25">
      <c r="B19" s="51" t="s">
        <v>160</v>
      </c>
      <c r="C19" s="40">
        <v>2.7400137846400008</v>
      </c>
      <c r="D19" s="40">
        <v>0.93408829412799987</v>
      </c>
      <c r="E19" s="40">
        <v>3.7703722351393254</v>
      </c>
      <c r="F19" s="40">
        <v>0.19321358372800002</v>
      </c>
      <c r="G19" s="40">
        <v>0.33957666412799992</v>
      </c>
      <c r="H19" s="40">
        <v>1.57438669414</v>
      </c>
      <c r="I19" s="40"/>
      <c r="J19" s="40"/>
      <c r="K19" s="40"/>
      <c r="L19" s="40"/>
      <c r="M19" s="40"/>
      <c r="N19" s="40"/>
    </row>
    <row r="22" spans="2:14" x14ac:dyDescent="0.25">
      <c r="B22" s="2" t="s">
        <v>161</v>
      </c>
      <c r="C22" s="3">
        <v>43191</v>
      </c>
      <c r="D22" s="3">
        <v>43221</v>
      </c>
      <c r="E22" s="3">
        <v>43252</v>
      </c>
      <c r="F22" s="3">
        <v>43282</v>
      </c>
      <c r="G22" s="3">
        <v>43313</v>
      </c>
      <c r="H22" s="3">
        <v>43344</v>
      </c>
      <c r="I22" s="3">
        <v>43374</v>
      </c>
      <c r="J22" s="3">
        <v>43405</v>
      </c>
      <c r="K22" s="3">
        <v>43435</v>
      </c>
      <c r="L22" s="3">
        <v>43466</v>
      </c>
      <c r="M22" s="3">
        <v>43497</v>
      </c>
      <c r="N22" s="3">
        <v>43525</v>
      </c>
    </row>
    <row r="23" spans="2:14" x14ac:dyDescent="0.25">
      <c r="B23" s="51" t="s">
        <v>162</v>
      </c>
      <c r="C23" s="15">
        <v>223524.63400000002</v>
      </c>
      <c r="D23" s="15">
        <v>169041.23699999991</v>
      </c>
      <c r="E23" s="15">
        <v>490529.90000000031</v>
      </c>
      <c r="F23" s="15">
        <v>240083.21600000001</v>
      </c>
      <c r="G23" s="15">
        <v>188414.66199999995</v>
      </c>
      <c r="H23" s="15">
        <v>699320.08399999992</v>
      </c>
      <c r="I23" s="15"/>
      <c r="J23" s="15"/>
      <c r="K23" s="15"/>
      <c r="L23" s="15"/>
      <c r="M23" s="15"/>
      <c r="N23" s="15"/>
    </row>
    <row r="24" spans="2:14" x14ac:dyDescent="0.25">
      <c r="B24" s="51" t="s">
        <v>163</v>
      </c>
      <c r="C24" s="15">
        <v>2867</v>
      </c>
      <c r="D24" s="15">
        <v>6502.5</v>
      </c>
      <c r="E24" s="15">
        <v>37989.4</v>
      </c>
      <c r="F24" s="15">
        <v>67527</v>
      </c>
      <c r="G24" s="15">
        <v>14720.2</v>
      </c>
      <c r="H24" s="15">
        <v>28117.599999999999</v>
      </c>
      <c r="I24" s="15"/>
      <c r="J24" s="15"/>
      <c r="K24" s="15"/>
      <c r="L24" s="15"/>
      <c r="M24" s="15"/>
      <c r="N24" s="15"/>
    </row>
    <row r="25" spans="2:14" x14ac:dyDescent="0.25">
      <c r="B25" s="51" t="s">
        <v>156</v>
      </c>
      <c r="C25" s="15">
        <v>29230.236000000001</v>
      </c>
      <c r="D25" s="15">
        <v>38818.62200000001</v>
      </c>
      <c r="E25" s="15">
        <v>32251.667999999998</v>
      </c>
      <c r="F25" s="15">
        <v>9742.6910000000007</v>
      </c>
      <c r="G25" s="15">
        <v>30701.910999999996</v>
      </c>
      <c r="H25" s="15">
        <v>93527.336000000025</v>
      </c>
      <c r="I25" s="15"/>
      <c r="J25" s="15"/>
      <c r="K25" s="15"/>
      <c r="L25" s="15"/>
      <c r="M25" s="15"/>
      <c r="N25" s="15"/>
    </row>
    <row r="26" spans="2:14" x14ac:dyDescent="0.25">
      <c r="B26" s="51" t="s">
        <v>158</v>
      </c>
      <c r="C26" s="15">
        <v>20584</v>
      </c>
      <c r="D26" s="15">
        <v>70647.5</v>
      </c>
      <c r="E26" s="15">
        <v>108480</v>
      </c>
      <c r="F26" s="15">
        <v>100644.5</v>
      </c>
      <c r="G26" s="15">
        <v>98325</v>
      </c>
      <c r="H26" s="15">
        <v>144325.5</v>
      </c>
      <c r="I26" s="15"/>
      <c r="J26" s="15"/>
      <c r="K26" s="15"/>
      <c r="L26" s="15"/>
      <c r="M26" s="15"/>
      <c r="N26" s="15"/>
    </row>
    <row r="27" spans="2:14" x14ac:dyDescent="0.25">
      <c r="B27" s="51" t="s">
        <v>157</v>
      </c>
      <c r="C27" s="27">
        <v>31162.47</v>
      </c>
      <c r="D27" s="27">
        <v>29151.453999999994</v>
      </c>
      <c r="E27" s="27">
        <v>14146.085000000003</v>
      </c>
      <c r="F27" s="27">
        <v>40904.041999999994</v>
      </c>
      <c r="G27" s="27">
        <v>22166.055</v>
      </c>
      <c r="H27" s="27">
        <v>61303.894000000015</v>
      </c>
      <c r="I27" s="27"/>
      <c r="J27" s="27"/>
      <c r="K27" s="27"/>
      <c r="L27" s="27"/>
      <c r="M27" s="27"/>
      <c r="N27" s="27"/>
    </row>
    <row r="28" spans="2:14" x14ac:dyDescent="0.25">
      <c r="B28" s="51" t="s">
        <v>159</v>
      </c>
      <c r="C28" s="27">
        <v>101715</v>
      </c>
      <c r="D28" s="27">
        <v>215551</v>
      </c>
      <c r="E28" s="27">
        <v>194531.5</v>
      </c>
      <c r="F28" s="27">
        <v>226187</v>
      </c>
      <c r="G28" s="27">
        <v>273122</v>
      </c>
      <c r="H28" s="27">
        <v>307416</v>
      </c>
      <c r="I28" s="27"/>
      <c r="J28" s="27"/>
      <c r="K28" s="27"/>
      <c r="L28" s="27"/>
      <c r="M28" s="27"/>
      <c r="N28" s="27"/>
    </row>
    <row r="29" spans="2:14" x14ac:dyDescent="0.25">
      <c r="B29" s="51" t="s">
        <v>83</v>
      </c>
      <c r="C29" s="27">
        <v>0</v>
      </c>
      <c r="D29" s="27">
        <v>0</v>
      </c>
      <c r="E29" s="27">
        <v>0</v>
      </c>
      <c r="F29" s="27">
        <v>0</v>
      </c>
      <c r="G29" s="27">
        <v>0</v>
      </c>
      <c r="H29" s="27">
        <v>0</v>
      </c>
      <c r="I29" s="27"/>
      <c r="J29" s="27"/>
      <c r="K29" s="27"/>
      <c r="L29" s="27"/>
      <c r="M29" s="27"/>
      <c r="N29" s="27"/>
    </row>
    <row r="34" spans="2:14" x14ac:dyDescent="0.25">
      <c r="B34" t="s">
        <v>166</v>
      </c>
    </row>
    <row r="35" spans="2:14" x14ac:dyDescent="0.25">
      <c r="B35" t="s">
        <v>160</v>
      </c>
      <c r="C35" s="13">
        <f>HLOOKUP(Main!E1,Constraints!C11:N19,9,FALSE)</f>
        <v>1.57438669414</v>
      </c>
    </row>
    <row r="48" spans="2:14" x14ac:dyDescent="0.25">
      <c r="C48" s="13"/>
      <c r="D48" s="13"/>
      <c r="E48" s="13"/>
      <c r="F48" s="13"/>
      <c r="G48" s="13"/>
      <c r="H48" s="13"/>
      <c r="I48" s="13"/>
      <c r="J48" s="13"/>
      <c r="K48" s="13"/>
      <c r="L48" s="13"/>
      <c r="M48" s="13"/>
      <c r="N48" s="13"/>
    </row>
    <row r="49" spans="2:14" x14ac:dyDescent="0.25">
      <c r="B49" s="44"/>
      <c r="C49" s="13"/>
      <c r="D49" s="13"/>
      <c r="E49" s="13"/>
      <c r="F49" s="13"/>
      <c r="G49" s="13"/>
      <c r="H49" s="13"/>
      <c r="I49" s="13"/>
      <c r="J49" s="13"/>
      <c r="K49" s="13"/>
      <c r="L49" s="13"/>
      <c r="M49" s="13"/>
      <c r="N49" s="13"/>
    </row>
    <row r="50" spans="2:14" x14ac:dyDescent="0.25">
      <c r="B50" s="44"/>
      <c r="C50" s="13"/>
      <c r="D50" s="13"/>
      <c r="E50" s="13"/>
      <c r="F50" s="13"/>
      <c r="G50" s="13"/>
      <c r="H50" s="13"/>
      <c r="I50" s="13"/>
      <c r="J50" s="13"/>
      <c r="K50" s="13"/>
      <c r="L50" s="13"/>
      <c r="M50" s="13"/>
      <c r="N50" s="13"/>
    </row>
    <row r="51" spans="2:14" x14ac:dyDescent="0.25">
      <c r="C51" s="13"/>
      <c r="D51" s="13"/>
      <c r="E51" s="13"/>
      <c r="F51" s="13"/>
      <c r="G51" s="13"/>
      <c r="H51" s="13"/>
      <c r="I51" s="13"/>
      <c r="J51" s="13"/>
      <c r="K51" s="13"/>
      <c r="L51" s="13"/>
      <c r="M51" s="13"/>
      <c r="N51" s="13"/>
    </row>
    <row r="52" spans="2:14" x14ac:dyDescent="0.25">
      <c r="B52" s="44"/>
      <c r="C52" s="13"/>
      <c r="D52" s="13"/>
      <c r="E52" s="13"/>
      <c r="F52" s="13"/>
      <c r="G52" s="13"/>
      <c r="H52" s="13"/>
      <c r="I52" s="13"/>
      <c r="J52" s="13"/>
      <c r="K52" s="13"/>
      <c r="L52" s="13"/>
      <c r="M52" s="13"/>
      <c r="N52" s="13"/>
    </row>
    <row r="53" spans="2:14" x14ac:dyDescent="0.25">
      <c r="B53" s="45"/>
      <c r="C53" s="13"/>
      <c r="D53" s="13"/>
      <c r="E53" s="13"/>
      <c r="F53" s="13"/>
      <c r="G53" s="13"/>
      <c r="H53" s="13"/>
      <c r="I53" s="13"/>
      <c r="J53" s="13"/>
      <c r="K53" s="13"/>
      <c r="L53" s="13"/>
      <c r="M53" s="13"/>
      <c r="N53" s="13"/>
    </row>
    <row r="54" spans="2:14" x14ac:dyDescent="0.25">
      <c r="B54" s="44"/>
      <c r="C54" s="13"/>
      <c r="D54" s="13"/>
      <c r="E54" s="13"/>
      <c r="F54" s="13"/>
      <c r="G54" s="13"/>
      <c r="H54" s="13"/>
      <c r="I54" s="13"/>
      <c r="J54" s="13"/>
      <c r="K54" s="13"/>
      <c r="L54" s="13"/>
      <c r="M54" s="13"/>
      <c r="N54" s="13"/>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C17"/>
  <sheetViews>
    <sheetView zoomScale="70" zoomScaleNormal="70" workbookViewId="0">
      <selection activeCell="H3" sqref="H3"/>
    </sheetView>
  </sheetViews>
  <sheetFormatPr defaultRowHeight="15" x14ac:dyDescent="0.25"/>
  <cols>
    <col min="2" max="2" width="27.42578125" bestFit="1" customWidth="1"/>
    <col min="3" max="3" width="12.42578125" bestFit="1" customWidth="1"/>
    <col min="4" max="5" width="9.7109375" bestFit="1" customWidth="1"/>
    <col min="6" max="7" width="10.140625" bestFit="1" customWidth="1"/>
    <col min="8" max="8" width="9.7109375" bestFit="1"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x14ac:dyDescent="0.25">
      <c r="B2" s="2" t="s">
        <v>40</v>
      </c>
      <c r="C2" s="3">
        <v>43220</v>
      </c>
      <c r="D2" s="3">
        <v>43251</v>
      </c>
      <c r="E2" s="3">
        <v>43281</v>
      </c>
      <c r="F2" s="3">
        <v>43312</v>
      </c>
      <c r="G2" s="3">
        <v>43343</v>
      </c>
      <c r="H2" s="3">
        <v>43373</v>
      </c>
      <c r="I2" s="3">
        <v>43404</v>
      </c>
      <c r="J2" s="3">
        <v>43434</v>
      </c>
      <c r="K2" s="3">
        <v>43465</v>
      </c>
      <c r="L2" s="3">
        <v>43496</v>
      </c>
      <c r="M2" s="3">
        <v>43524</v>
      </c>
      <c r="N2" s="3">
        <v>43555</v>
      </c>
    </row>
    <row r="3" spans="2:29" x14ac:dyDescent="0.25">
      <c r="B3" s="10" t="s">
        <v>85</v>
      </c>
      <c r="C3" s="40">
        <v>0.22926964812080999</v>
      </c>
      <c r="D3" s="40">
        <v>8.3770135558110012E-2</v>
      </c>
      <c r="E3" s="40">
        <v>7.4540071759729987E-2</v>
      </c>
      <c r="F3" s="40">
        <v>1.689183217305E-2</v>
      </c>
      <c r="G3" s="40">
        <v>0.11933140243591998</v>
      </c>
      <c r="H3" s="40">
        <v>0.30629575205335002</v>
      </c>
      <c r="I3" s="40"/>
      <c r="J3" s="40"/>
      <c r="K3" s="40"/>
      <c r="L3" s="40"/>
      <c r="M3" s="40"/>
      <c r="N3" s="40"/>
      <c r="AC3" s="1"/>
    </row>
    <row r="4" spans="2:29" x14ac:dyDescent="0.25">
      <c r="B4" s="10" t="s">
        <v>86</v>
      </c>
      <c r="C4" s="40">
        <v>0.19076406297142001</v>
      </c>
      <c r="D4" s="40">
        <v>1.9737017589767301</v>
      </c>
      <c r="E4" s="40">
        <v>0.33233941992889998</v>
      </c>
      <c r="F4" s="42">
        <v>0.55117045496392991</v>
      </c>
      <c r="G4" s="42">
        <v>0.27655239206217996</v>
      </c>
      <c r="H4" s="42">
        <v>0.10929257601798001</v>
      </c>
      <c r="I4" s="42"/>
      <c r="J4" s="42"/>
      <c r="K4" s="42"/>
      <c r="L4" s="42"/>
      <c r="M4" s="42"/>
      <c r="N4" s="42"/>
      <c r="AC4" s="1"/>
    </row>
    <row r="5" spans="2:29" x14ac:dyDescent="0.25">
      <c r="B5" s="10" t="s">
        <v>87</v>
      </c>
      <c r="C5" s="40">
        <v>0</v>
      </c>
      <c r="D5" s="40">
        <v>0</v>
      </c>
      <c r="E5" s="40">
        <v>8.8663725995000002E-4</v>
      </c>
      <c r="F5" s="42">
        <v>4.4665580622500001E-3</v>
      </c>
      <c r="G5" s="42">
        <v>0</v>
      </c>
      <c r="H5" s="42">
        <v>2.8450799999999998E-3</v>
      </c>
      <c r="I5" s="42"/>
      <c r="J5" s="42"/>
      <c r="K5" s="42"/>
      <c r="L5" s="42"/>
      <c r="M5" s="42"/>
      <c r="N5" s="42"/>
      <c r="AC5" s="1"/>
    </row>
    <row r="9" spans="2:29" x14ac:dyDescent="0.25">
      <c r="B9" s="2" t="s">
        <v>107</v>
      </c>
      <c r="C9" s="3">
        <v>43220</v>
      </c>
      <c r="D9" s="3">
        <v>43251</v>
      </c>
      <c r="E9" s="3">
        <v>43281</v>
      </c>
      <c r="F9" s="3">
        <v>43312</v>
      </c>
      <c r="G9" s="3">
        <v>43343</v>
      </c>
      <c r="H9" s="3">
        <v>43373</v>
      </c>
      <c r="I9" s="3">
        <v>43404</v>
      </c>
      <c r="J9" s="3">
        <v>43434</v>
      </c>
      <c r="K9" s="3">
        <v>43465</v>
      </c>
      <c r="L9" s="3">
        <v>43496</v>
      </c>
      <c r="M9" s="3">
        <v>43524</v>
      </c>
      <c r="N9" s="3">
        <v>43555</v>
      </c>
    </row>
    <row r="10" spans="2:29" x14ac:dyDescent="0.25">
      <c r="B10" s="10" t="s">
        <v>108</v>
      </c>
      <c r="C10" s="15">
        <v>-7746.0359999999982</v>
      </c>
      <c r="D10" s="15">
        <v>-2620.02</v>
      </c>
      <c r="E10" s="15">
        <v>-1634.1059999999998</v>
      </c>
      <c r="F10" s="15">
        <v>-872.90699999999993</v>
      </c>
      <c r="G10" s="15">
        <v>-6190.2890000000007</v>
      </c>
      <c r="H10" s="15">
        <v>-5541.951</v>
      </c>
      <c r="I10" s="15"/>
      <c r="J10" s="15"/>
      <c r="K10" s="15"/>
      <c r="L10" s="15"/>
      <c r="M10" s="15"/>
      <c r="N10" s="15"/>
    </row>
    <row r="11" spans="2:29" x14ac:dyDescent="0.25">
      <c r="B11" s="10" t="s">
        <v>109</v>
      </c>
      <c r="C11" s="15">
        <v>-11600</v>
      </c>
      <c r="D11" s="15">
        <v>-61661</v>
      </c>
      <c r="E11" s="15">
        <v>-12300</v>
      </c>
      <c r="F11" s="15">
        <v>-26763</v>
      </c>
      <c r="G11" s="15">
        <v>-26185</v>
      </c>
      <c r="H11" s="15">
        <v>-7250</v>
      </c>
      <c r="I11" s="15"/>
      <c r="J11" s="15"/>
      <c r="K11" s="15"/>
      <c r="L11" s="15"/>
      <c r="M11" s="15"/>
      <c r="N11" s="15"/>
    </row>
    <row r="12" spans="2:29" x14ac:dyDescent="0.25">
      <c r="B12" s="10" t="s">
        <v>110</v>
      </c>
      <c r="C12" s="15">
        <v>0</v>
      </c>
      <c r="D12" s="15">
        <v>0</v>
      </c>
      <c r="E12" s="15">
        <v>-232.68299999999999</v>
      </c>
      <c r="F12" s="15">
        <v>-327.55799999999999</v>
      </c>
      <c r="G12" s="15">
        <v>0</v>
      </c>
      <c r="H12" s="15">
        <v>-48.51</v>
      </c>
      <c r="I12" s="15"/>
      <c r="J12" s="15"/>
      <c r="K12" s="15"/>
      <c r="L12" s="15"/>
      <c r="M12" s="15"/>
      <c r="N12" s="15"/>
    </row>
    <row r="13" spans="2:29" x14ac:dyDescent="0.25">
      <c r="C13" s="26">
        <f>SUM(C10:C12)</f>
        <v>-19346.036</v>
      </c>
      <c r="D13" s="26">
        <f t="shared" ref="D13:N13" si="0">SUM(D10:D12)</f>
        <v>-64281.02</v>
      </c>
      <c r="E13" s="26">
        <f t="shared" si="0"/>
        <v>-14166.789000000001</v>
      </c>
      <c r="F13" s="26">
        <f t="shared" si="0"/>
        <v>-27963.465</v>
      </c>
      <c r="G13" s="26">
        <f t="shared" si="0"/>
        <v>-32375.289000000001</v>
      </c>
      <c r="H13" s="26">
        <f t="shared" si="0"/>
        <v>-12840.461000000001</v>
      </c>
      <c r="I13" s="26">
        <f t="shared" si="0"/>
        <v>0</v>
      </c>
      <c r="J13" s="26">
        <f t="shared" si="0"/>
        <v>0</v>
      </c>
      <c r="K13" s="26">
        <f t="shared" si="0"/>
        <v>0</v>
      </c>
      <c r="L13" s="26">
        <f t="shared" si="0"/>
        <v>0</v>
      </c>
      <c r="M13" s="26">
        <f t="shared" si="0"/>
        <v>0</v>
      </c>
      <c r="N13" s="26">
        <f t="shared" si="0"/>
        <v>0</v>
      </c>
    </row>
    <row r="16" spans="2:29" x14ac:dyDescent="0.25">
      <c r="B16" t="s">
        <v>166</v>
      </c>
    </row>
    <row r="17" spans="2:3" x14ac:dyDescent="0.25">
      <c r="B17" t="s">
        <v>90</v>
      </c>
      <c r="C17" s="50">
        <f>HLOOKUP(Main!E2,'Negative Reserves'!C9:N13,5,FALSE)</f>
        <v>-12840.461000000001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N42"/>
  <sheetViews>
    <sheetView zoomScale="70" zoomScaleNormal="70" workbookViewId="0">
      <selection activeCell="H3" sqref="H3"/>
    </sheetView>
  </sheetViews>
  <sheetFormatPr defaultRowHeight="15" x14ac:dyDescent="0.25"/>
  <cols>
    <col min="2" max="2" width="60.28515625" customWidth="1"/>
    <col min="3" max="3" width="10.28515625" bestFit="1" customWidth="1"/>
    <col min="4" max="4" width="9.7109375" bestFit="1" customWidth="1"/>
    <col min="5" max="5" width="11" bestFit="1" customWidth="1"/>
    <col min="7" max="8" width="11.42578125" bestFit="1"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x14ac:dyDescent="0.25">
      <c r="B2" s="2" t="s">
        <v>40</v>
      </c>
      <c r="C2" s="3">
        <v>43220</v>
      </c>
      <c r="D2" s="3">
        <v>43251</v>
      </c>
      <c r="E2" s="3">
        <v>43281</v>
      </c>
      <c r="F2" s="3">
        <v>43312</v>
      </c>
      <c r="G2" s="3">
        <v>43343</v>
      </c>
      <c r="H2" s="3">
        <v>43373</v>
      </c>
      <c r="I2" s="3">
        <v>43404</v>
      </c>
      <c r="J2" s="3">
        <v>43434</v>
      </c>
      <c r="K2" s="3">
        <v>43465</v>
      </c>
      <c r="L2" s="3">
        <v>43496</v>
      </c>
      <c r="M2" s="3">
        <v>43524</v>
      </c>
      <c r="N2" s="3">
        <v>43555</v>
      </c>
    </row>
    <row r="3" spans="2:14" x14ac:dyDescent="0.25">
      <c r="B3" s="10" t="s">
        <v>29</v>
      </c>
      <c r="C3" s="40">
        <v>1.0773172354292999</v>
      </c>
      <c r="D3" s="40">
        <v>1.0325338589461301</v>
      </c>
      <c r="E3" s="40">
        <v>0.86542248682124978</v>
      </c>
      <c r="F3" s="40">
        <v>0.84214935546120018</v>
      </c>
      <c r="G3" s="40">
        <v>0.93714556242602998</v>
      </c>
      <c r="H3" s="40">
        <v>1.0048663791124299</v>
      </c>
      <c r="I3" s="40"/>
      <c r="J3" s="40"/>
      <c r="K3" s="40"/>
      <c r="L3" s="40"/>
      <c r="M3" s="40"/>
      <c r="N3" s="40"/>
    </row>
    <row r="4" spans="2:14" x14ac:dyDescent="0.25">
      <c r="B4" s="10" t="s">
        <v>171</v>
      </c>
      <c r="C4" s="40">
        <v>4.0454750400000004</v>
      </c>
      <c r="D4" s="40">
        <v>4.0014732000000004</v>
      </c>
      <c r="E4" s="40">
        <v>4.1009774400000003</v>
      </c>
      <c r="F4" s="40">
        <v>5.5646983699999994</v>
      </c>
      <c r="G4" s="40">
        <v>6.0255107399999996</v>
      </c>
      <c r="H4" s="40">
        <v>4.9791666400000008</v>
      </c>
      <c r="I4" s="40"/>
      <c r="J4" s="40"/>
      <c r="K4" s="40"/>
      <c r="L4" s="40"/>
      <c r="M4" s="40"/>
      <c r="N4" s="40"/>
    </row>
    <row r="5" spans="2:14" x14ac:dyDescent="0.25">
      <c r="B5" s="10" t="s">
        <v>172</v>
      </c>
      <c r="C5" s="40">
        <v>0</v>
      </c>
      <c r="D5" s="40">
        <v>0</v>
      </c>
      <c r="E5" s="40">
        <v>0</v>
      </c>
      <c r="F5" s="40">
        <v>0</v>
      </c>
      <c r="G5" s="40">
        <v>0</v>
      </c>
      <c r="H5" s="40">
        <v>0</v>
      </c>
      <c r="I5" s="40"/>
      <c r="J5" s="40"/>
      <c r="K5" s="40"/>
      <c r="L5" s="40"/>
      <c r="M5" s="40"/>
      <c r="N5" s="40"/>
    </row>
    <row r="6" spans="2:14" x14ac:dyDescent="0.25">
      <c r="B6" s="10" t="s">
        <v>44</v>
      </c>
      <c r="C6" s="40">
        <v>3.2549999999999989E-2</v>
      </c>
      <c r="D6" s="40">
        <v>1.5050000000000006E-2</v>
      </c>
      <c r="E6" s="40">
        <v>5.2499999999999969E-3</v>
      </c>
      <c r="F6" s="40">
        <v>1.3650000000000011E-2</v>
      </c>
      <c r="G6" s="40">
        <v>9.1000000000000004E-3</v>
      </c>
      <c r="H6" s="40">
        <v>1.3119109999999993E-2</v>
      </c>
      <c r="I6" s="40"/>
      <c r="J6" s="40"/>
      <c r="K6" s="40"/>
      <c r="L6" s="40"/>
      <c r="M6" s="40"/>
      <c r="N6" s="40"/>
    </row>
    <row r="7" spans="2:14" x14ac:dyDescent="0.25">
      <c r="B7" s="10" t="s">
        <v>45</v>
      </c>
      <c r="C7" s="40">
        <v>0.15678468000000004</v>
      </c>
      <c r="D7" s="40">
        <v>6.3168480000000013E-2</v>
      </c>
      <c r="E7" s="40">
        <v>2.3231830000000019E-2</v>
      </c>
      <c r="F7" s="40">
        <v>5.1529599999999967E-2</v>
      </c>
      <c r="G7" s="40">
        <v>0.12183464999999989</v>
      </c>
      <c r="H7" s="40">
        <v>0.53028801999999997</v>
      </c>
      <c r="I7" s="40"/>
      <c r="J7" s="40"/>
      <c r="K7" s="40"/>
      <c r="L7" s="40"/>
      <c r="M7" s="40"/>
      <c r="N7" s="40"/>
    </row>
    <row r="8" spans="2:14" x14ac:dyDescent="0.25">
      <c r="B8" s="10" t="s">
        <v>43</v>
      </c>
      <c r="C8" s="40">
        <v>0.49896000000000024</v>
      </c>
      <c r="D8" s="40">
        <v>0.51483000000000023</v>
      </c>
      <c r="E8" s="40">
        <v>0.49500000000000022</v>
      </c>
      <c r="F8" s="40">
        <v>0.51468000000000025</v>
      </c>
      <c r="G8" s="40">
        <v>0.50859000000000021</v>
      </c>
      <c r="H8" s="40">
        <v>0.40416299999999977</v>
      </c>
      <c r="I8" s="40"/>
      <c r="J8" s="40"/>
      <c r="K8" s="40"/>
      <c r="L8" s="40"/>
      <c r="M8" s="40"/>
      <c r="N8" s="40"/>
    </row>
    <row r="9" spans="2:14" x14ac:dyDescent="0.25">
      <c r="B9" s="10" t="s">
        <v>46</v>
      </c>
      <c r="C9" s="40">
        <v>0.3743249999999998</v>
      </c>
      <c r="D9" s="40">
        <v>0.38680249999999977</v>
      </c>
      <c r="E9" s="40">
        <v>0.3743249999999998</v>
      </c>
      <c r="F9" s="40">
        <v>0.38683749999999978</v>
      </c>
      <c r="G9" s="40">
        <v>0.38680249999999977</v>
      </c>
      <c r="H9" s="40">
        <v>0.428757</v>
      </c>
      <c r="I9" s="40"/>
      <c r="J9" s="40"/>
      <c r="K9" s="40"/>
      <c r="L9" s="40"/>
      <c r="M9" s="40"/>
      <c r="N9" s="40"/>
    </row>
    <row r="10" spans="2:14" x14ac:dyDescent="0.25">
      <c r="B10" s="10" t="s">
        <v>47</v>
      </c>
      <c r="C10" s="40">
        <v>0.27623048999999994</v>
      </c>
      <c r="D10" s="40">
        <v>0.45542747000000017</v>
      </c>
      <c r="E10" s="40">
        <v>0.14368738900000003</v>
      </c>
      <c r="F10" s="40">
        <v>0.18238135</v>
      </c>
      <c r="G10" s="40">
        <v>0.25518026999999993</v>
      </c>
      <c r="H10" s="40">
        <v>0.17353091999999992</v>
      </c>
      <c r="I10" s="40"/>
      <c r="J10" s="40"/>
      <c r="K10" s="40"/>
      <c r="L10" s="40"/>
      <c r="M10" s="40"/>
      <c r="N10" s="40"/>
    </row>
    <row r="11" spans="2:14" x14ac:dyDescent="0.25">
      <c r="B11" s="51" t="s">
        <v>148</v>
      </c>
      <c r="C11" s="40">
        <f>SUM(C3:C5,C8)</f>
        <v>5.6217522754293006</v>
      </c>
      <c r="D11" s="40">
        <f t="shared" ref="D11:N11" si="0">SUM(D3:D5,D8)</f>
        <v>5.5488370589461304</v>
      </c>
      <c r="E11" s="40">
        <f t="shared" si="0"/>
        <v>5.4613999268212501</v>
      </c>
      <c r="F11" s="40">
        <f t="shared" si="0"/>
        <v>6.9215277254611998</v>
      </c>
      <c r="G11" s="40">
        <f t="shared" si="0"/>
        <v>7.4712463024260298</v>
      </c>
      <c r="H11" s="40">
        <f t="shared" si="0"/>
        <v>6.3881960191124305</v>
      </c>
      <c r="I11" s="40">
        <f t="shared" si="0"/>
        <v>0</v>
      </c>
      <c r="J11" s="40">
        <f t="shared" si="0"/>
        <v>0</v>
      </c>
      <c r="K11" s="40">
        <f t="shared" si="0"/>
        <v>0</v>
      </c>
      <c r="L11" s="40">
        <f t="shared" si="0"/>
        <v>0</v>
      </c>
      <c r="M11" s="40">
        <f t="shared" si="0"/>
        <v>0</v>
      </c>
      <c r="N11" s="40">
        <f t="shared" si="0"/>
        <v>0</v>
      </c>
    </row>
    <row r="12" spans="2:14" x14ac:dyDescent="0.25">
      <c r="B12" s="51" t="s">
        <v>174</v>
      </c>
      <c r="C12" s="40">
        <f>SUM(C6:C7,C9:C10)</f>
        <v>0.83989016999999966</v>
      </c>
      <c r="D12" s="40">
        <f t="shared" ref="D12:N12" si="1">SUM(D6:D7,D9:D10)</f>
        <v>0.92044844999999997</v>
      </c>
      <c r="E12" s="40">
        <f t="shared" si="1"/>
        <v>0.54649421899999984</v>
      </c>
      <c r="F12" s="40">
        <f t="shared" si="1"/>
        <v>0.63439844999999973</v>
      </c>
      <c r="G12" s="40">
        <f t="shared" si="1"/>
        <v>0.77291741999999952</v>
      </c>
      <c r="H12" s="40">
        <f t="shared" si="1"/>
        <v>1.1456950499999998</v>
      </c>
      <c r="I12" s="40">
        <f t="shared" si="1"/>
        <v>0</v>
      </c>
      <c r="J12" s="40">
        <f t="shared" si="1"/>
        <v>0</v>
      </c>
      <c r="K12" s="40">
        <f t="shared" si="1"/>
        <v>0</v>
      </c>
      <c r="L12" s="40">
        <f t="shared" si="1"/>
        <v>0</v>
      </c>
      <c r="M12" s="40">
        <f t="shared" si="1"/>
        <v>0</v>
      </c>
      <c r="N12" s="40">
        <f t="shared" si="1"/>
        <v>0</v>
      </c>
    </row>
    <row r="16" spans="2:14" x14ac:dyDescent="0.25">
      <c r="B16" s="2" t="s">
        <v>90</v>
      </c>
      <c r="C16" s="3">
        <v>43191</v>
      </c>
      <c r="D16" s="3">
        <v>43221</v>
      </c>
      <c r="E16" s="3">
        <v>43252</v>
      </c>
      <c r="F16" s="3">
        <v>43282</v>
      </c>
      <c r="G16" s="3">
        <v>43313</v>
      </c>
      <c r="H16" s="3">
        <v>43344</v>
      </c>
      <c r="I16" s="3">
        <v>43374</v>
      </c>
      <c r="J16" s="3">
        <v>43405</v>
      </c>
      <c r="K16" s="3">
        <v>43435</v>
      </c>
      <c r="L16" s="3">
        <v>43466</v>
      </c>
      <c r="M16" s="3">
        <v>43497</v>
      </c>
      <c r="N16" s="3">
        <v>43525</v>
      </c>
    </row>
    <row r="17" spans="2:14" x14ac:dyDescent="0.25">
      <c r="B17" s="10" t="s">
        <v>88</v>
      </c>
      <c r="C17" s="57">
        <v>63000</v>
      </c>
      <c r="D17" s="57">
        <v>65100</v>
      </c>
      <c r="E17" s="57">
        <v>46620</v>
      </c>
      <c r="F17" s="57">
        <v>65100</v>
      </c>
      <c r="G17" s="15">
        <v>65100</v>
      </c>
      <c r="H17" s="15">
        <v>78552</v>
      </c>
      <c r="I17" s="15"/>
      <c r="J17" s="15"/>
      <c r="K17" s="15"/>
      <c r="L17" s="15"/>
      <c r="M17" s="15"/>
      <c r="N17" s="15"/>
    </row>
    <row r="18" spans="2:14" x14ac:dyDescent="0.25">
      <c r="B18" s="10" t="s">
        <v>89</v>
      </c>
      <c r="C18" s="58">
        <v>90720</v>
      </c>
      <c r="D18" s="58">
        <v>93780</v>
      </c>
      <c r="E18" s="58">
        <v>91080</v>
      </c>
      <c r="F18" s="58">
        <v>93960</v>
      </c>
      <c r="G18" s="15">
        <v>93960</v>
      </c>
      <c r="H18" s="15">
        <v>67260</v>
      </c>
      <c r="I18" s="15"/>
      <c r="J18" s="15"/>
      <c r="K18" s="15"/>
      <c r="L18" s="15"/>
      <c r="M18" s="15"/>
      <c r="N18" s="15"/>
    </row>
    <row r="19" spans="2:14" x14ac:dyDescent="0.25">
      <c r="B19" s="10" t="s">
        <v>173</v>
      </c>
      <c r="C19" s="59">
        <v>159712.75</v>
      </c>
      <c r="D19" s="59">
        <v>159528.13</v>
      </c>
      <c r="E19" s="59">
        <v>164254.81</v>
      </c>
      <c r="F19" s="59">
        <v>221511.75</v>
      </c>
      <c r="G19" s="15">
        <v>237260.01</v>
      </c>
      <c r="H19" s="15">
        <v>200063.52</v>
      </c>
      <c r="I19" s="15"/>
      <c r="J19" s="15"/>
      <c r="K19" s="15"/>
      <c r="L19" s="15"/>
      <c r="M19" s="15"/>
      <c r="N19" s="15"/>
    </row>
    <row r="20" spans="2:14" x14ac:dyDescent="0.25">
      <c r="B20" s="10"/>
      <c r="C20" s="15"/>
      <c r="D20" s="15"/>
      <c r="E20" s="15"/>
      <c r="F20" s="15"/>
      <c r="G20" s="15"/>
      <c r="H20" s="15"/>
      <c r="I20" s="15"/>
      <c r="J20" s="15"/>
      <c r="K20" s="15"/>
      <c r="L20" s="15"/>
      <c r="M20" s="15"/>
      <c r="N20" s="15"/>
    </row>
    <row r="23" spans="2:14" x14ac:dyDescent="0.25">
      <c r="B23" t="s">
        <v>166</v>
      </c>
      <c r="C23" s="8"/>
    </row>
    <row r="24" spans="2:14" x14ac:dyDescent="0.25">
      <c r="B24" t="s">
        <v>168</v>
      </c>
      <c r="C24" s="52">
        <f>HLOOKUP(Main!$E$2,'Fast Reserve'!$C$2:$N$12,10,FALSE)</f>
        <v>6.3881960191124305</v>
      </c>
    </row>
    <row r="25" spans="2:14" x14ac:dyDescent="0.25">
      <c r="B25" t="s">
        <v>169</v>
      </c>
      <c r="C25" s="52">
        <f>HLOOKUP(Main!$E$2,'Fast Reserve'!$C$2:$N$12,11,FALSE)</f>
        <v>1.1456950499999998</v>
      </c>
    </row>
    <row r="26" spans="2:14" x14ac:dyDescent="0.25">
      <c r="C26" s="8"/>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L86"/>
  <sheetViews>
    <sheetView topLeftCell="B1" zoomScale="55" zoomScaleNormal="55" workbookViewId="0">
      <selection activeCell="H3" sqref="H3"/>
    </sheetView>
  </sheetViews>
  <sheetFormatPr defaultRowHeight="15" x14ac:dyDescent="0.25"/>
  <cols>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20" width="13" customWidth="1"/>
    <col min="21" max="26" width="6.5703125" bestFit="1" customWidth="1"/>
    <col min="27" max="32" width="3" bestFit="1" customWidth="1"/>
    <col min="33" max="33" width="3" customWidth="1"/>
    <col min="34" max="52" width="3" bestFit="1" customWidth="1"/>
  </cols>
  <sheetData>
    <row r="2" spans="2:14" x14ac:dyDescent="0.25">
      <c r="B2" s="6" t="s">
        <v>40</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28</v>
      </c>
      <c r="C3" s="40">
        <v>0.93277184224284004</v>
      </c>
      <c r="D3" s="40">
        <v>1.3641419429101396</v>
      </c>
      <c r="E3" s="40">
        <v>1.0084516969542601</v>
      </c>
      <c r="F3" s="40">
        <v>1.5448673615628399</v>
      </c>
      <c r="G3" s="40">
        <v>1.5287936042950399</v>
      </c>
      <c r="H3" s="40">
        <v>2.66330163453337</v>
      </c>
      <c r="I3" s="40"/>
      <c r="J3" s="40"/>
      <c r="K3" s="40"/>
      <c r="L3" s="40"/>
      <c r="M3" s="40"/>
      <c r="N3" s="40"/>
    </row>
    <row r="4" spans="2:14" x14ac:dyDescent="0.25">
      <c r="B4" s="17" t="s">
        <v>48</v>
      </c>
      <c r="C4" s="40">
        <v>1.01655202</v>
      </c>
      <c r="D4" s="40">
        <v>1.3163757700000001</v>
      </c>
      <c r="E4" s="40">
        <v>0.84783121000000006</v>
      </c>
      <c r="F4" s="40">
        <v>1.4231160200000006</v>
      </c>
      <c r="G4" s="40">
        <v>1.4022486599999997</v>
      </c>
      <c r="H4" s="40">
        <v>1.3539585299999997</v>
      </c>
      <c r="I4" s="40"/>
      <c r="J4" s="40"/>
      <c r="K4" s="40"/>
      <c r="L4" s="40"/>
      <c r="M4" s="40"/>
      <c r="N4" s="40"/>
    </row>
    <row r="5" spans="2:14" x14ac:dyDescent="0.25">
      <c r="B5" s="17" t="s">
        <v>49</v>
      </c>
      <c r="C5" s="40">
        <v>3.6332199999999982E-3</v>
      </c>
      <c r="D5" s="40">
        <v>2.4158499999999993E-3</v>
      </c>
      <c r="E5" s="40">
        <v>3.3382199999999985E-3</v>
      </c>
      <c r="F5" s="40">
        <v>2.2192079999999999E-2</v>
      </c>
      <c r="G5" s="40">
        <v>3.4454099999999994E-3</v>
      </c>
      <c r="H5" s="40">
        <v>1.6601399999999992E-3</v>
      </c>
      <c r="I5" s="40"/>
      <c r="J5" s="40"/>
      <c r="K5" s="40"/>
      <c r="L5" s="40"/>
      <c r="M5" s="40"/>
      <c r="N5" s="40"/>
    </row>
    <row r="6" spans="2:14" x14ac:dyDescent="0.25">
      <c r="B6" s="17" t="s">
        <v>50</v>
      </c>
      <c r="C6" s="40">
        <v>-1.7549590000000007E-2</v>
      </c>
      <c r="D6" s="40">
        <v>5.2887630000000005E-2</v>
      </c>
      <c r="E6" s="40">
        <v>1.1874399999999992E-2</v>
      </c>
      <c r="F6" s="40">
        <v>2.7315900000000086E-3</v>
      </c>
      <c r="G6" s="40">
        <v>-0.13242075</v>
      </c>
      <c r="H6" s="40">
        <v>-0.14906638999999999</v>
      </c>
      <c r="I6" s="40"/>
      <c r="J6" s="40"/>
      <c r="K6" s="40"/>
      <c r="L6" s="40"/>
      <c r="M6" s="40"/>
      <c r="N6" s="40"/>
    </row>
    <row r="7" spans="2:14" x14ac:dyDescent="0.25">
      <c r="B7" s="17" t="s">
        <v>51</v>
      </c>
      <c r="C7" s="40">
        <v>2.4391029999999998E-2</v>
      </c>
      <c r="D7" s="40">
        <v>1.3107280000000001E-2</v>
      </c>
      <c r="E7" s="40">
        <v>2.2147460000000001E-2</v>
      </c>
      <c r="F7" s="40">
        <v>2.6845830000000005E-2</v>
      </c>
      <c r="G7" s="40">
        <v>8.9274300000000001E-3</v>
      </c>
      <c r="H7" s="40">
        <v>1.4221169999999998E-2</v>
      </c>
      <c r="I7" s="40"/>
      <c r="J7" s="40"/>
      <c r="K7" s="40"/>
      <c r="L7" s="40"/>
      <c r="M7" s="40"/>
      <c r="N7" s="40"/>
    </row>
    <row r="8" spans="2:14" x14ac:dyDescent="0.25">
      <c r="B8" s="17" t="s">
        <v>52</v>
      </c>
      <c r="C8" s="40">
        <v>4.9335000000000011E-2</v>
      </c>
      <c r="D8" s="40">
        <v>5.870149999999999E-2</v>
      </c>
      <c r="E8" s="40">
        <v>3.9289249999999991E-2</v>
      </c>
      <c r="F8" s="40">
        <v>8.1493830000000003E-2</v>
      </c>
      <c r="G8" s="40">
        <v>5.0556999999999998E-2</v>
      </c>
      <c r="H8" s="40">
        <v>4.2613999999999999E-2</v>
      </c>
      <c r="I8" s="40"/>
      <c r="J8" s="40"/>
      <c r="K8" s="40"/>
      <c r="L8" s="40"/>
      <c r="M8" s="40"/>
      <c r="N8" s="40"/>
    </row>
    <row r="9" spans="2:14" x14ac:dyDescent="0.25">
      <c r="B9" s="17" t="s">
        <v>53</v>
      </c>
      <c r="C9" s="40">
        <v>0.22949577999999995</v>
      </c>
      <c r="D9" s="40">
        <v>0.40629951999999991</v>
      </c>
      <c r="E9" s="40">
        <v>0.32227657999999998</v>
      </c>
      <c r="F9" s="40">
        <v>0.21654569999999998</v>
      </c>
      <c r="G9" s="40">
        <v>0.28260043000000001</v>
      </c>
      <c r="H9" s="40">
        <v>0.12800391000000003</v>
      </c>
      <c r="I9" s="40"/>
      <c r="J9" s="40"/>
      <c r="K9" s="40"/>
      <c r="L9" s="40"/>
      <c r="M9" s="40"/>
      <c r="N9" s="40"/>
    </row>
    <row r="10" spans="2:14" x14ac:dyDescent="0.25">
      <c r="B10" s="17" t="s">
        <v>111</v>
      </c>
      <c r="C10" s="40">
        <v>0</v>
      </c>
      <c r="D10" s="40">
        <v>0</v>
      </c>
      <c r="E10" s="40">
        <v>0</v>
      </c>
      <c r="F10" s="40">
        <v>0</v>
      </c>
      <c r="G10" s="40">
        <v>0</v>
      </c>
      <c r="H10" s="40">
        <v>0</v>
      </c>
      <c r="I10" s="40"/>
      <c r="J10" s="40"/>
      <c r="K10" s="40"/>
      <c r="L10" s="40"/>
      <c r="M10" s="40"/>
      <c r="N10" s="40"/>
    </row>
    <row r="11" spans="2:14" x14ac:dyDescent="0.25">
      <c r="B11" s="17" t="s">
        <v>54</v>
      </c>
      <c r="C11" s="40">
        <v>0</v>
      </c>
      <c r="D11" s="40">
        <v>0</v>
      </c>
      <c r="E11" s="40">
        <v>0</v>
      </c>
      <c r="F11" s="40">
        <v>0</v>
      </c>
      <c r="G11" s="40">
        <v>0</v>
      </c>
      <c r="H11" s="40">
        <v>0</v>
      </c>
      <c r="I11" s="40"/>
      <c r="J11" s="40"/>
      <c r="K11" s="40"/>
      <c r="L11" s="40"/>
      <c r="M11" s="40"/>
      <c r="N11" s="40"/>
    </row>
    <row r="12" spans="2:14" x14ac:dyDescent="0.25">
      <c r="B12" s="17" t="s">
        <v>112</v>
      </c>
      <c r="C12" s="40">
        <v>0.77432570999999983</v>
      </c>
      <c r="D12" s="40">
        <v>0.83880858000000003</v>
      </c>
      <c r="E12" s="40">
        <v>1.0114897200000004</v>
      </c>
      <c r="F12" s="40">
        <v>1.5894462099999997</v>
      </c>
      <c r="G12" s="40">
        <v>1.7709979700000011</v>
      </c>
      <c r="H12" s="40">
        <v>1.8000000000000012</v>
      </c>
      <c r="I12" s="40"/>
      <c r="J12" s="40"/>
      <c r="K12" s="40"/>
      <c r="L12" s="40"/>
      <c r="M12" s="40"/>
      <c r="N12" s="40"/>
    </row>
    <row r="13" spans="2:14" x14ac:dyDescent="0.25">
      <c r="B13" s="17" t="s">
        <v>175</v>
      </c>
      <c r="C13" s="40">
        <v>0.55342712999958976</v>
      </c>
      <c r="D13" s="40">
        <v>0.48931667999982198</v>
      </c>
      <c r="E13" s="40">
        <v>0.49979961918975363</v>
      </c>
      <c r="F13" s="40">
        <v>0.71148004000000009</v>
      </c>
      <c r="G13" s="40">
        <v>0.94006887999999988</v>
      </c>
      <c r="H13" s="40">
        <v>0.6741789279760203</v>
      </c>
      <c r="I13" s="40"/>
      <c r="J13" s="40"/>
      <c r="K13" s="40"/>
      <c r="L13" s="40"/>
      <c r="M13" s="40"/>
      <c r="N13" s="40"/>
    </row>
    <row r="14" spans="2:14" x14ac:dyDescent="0.25">
      <c r="B14" s="17" t="s">
        <v>56</v>
      </c>
      <c r="C14" s="40">
        <v>0</v>
      </c>
      <c r="D14" s="40">
        <v>0</v>
      </c>
      <c r="E14" s="40">
        <v>0</v>
      </c>
      <c r="F14" s="40">
        <v>0</v>
      </c>
      <c r="G14" s="40">
        <v>0</v>
      </c>
      <c r="H14" s="40">
        <v>0</v>
      </c>
      <c r="I14" s="40"/>
      <c r="J14" s="40"/>
      <c r="K14" s="40"/>
      <c r="L14" s="40"/>
      <c r="M14" s="40"/>
      <c r="N14" s="40"/>
    </row>
    <row r="15" spans="2:14" x14ac:dyDescent="0.25">
      <c r="B15" s="17" t="s">
        <v>57</v>
      </c>
      <c r="C15" s="40">
        <v>0.11356677999999995</v>
      </c>
      <c r="D15" s="40">
        <v>0.11279195000000004</v>
      </c>
      <c r="E15" s="40">
        <v>0.10679139999999991</v>
      </c>
      <c r="F15" s="40">
        <v>0.10522275000000006</v>
      </c>
      <c r="G15" s="40">
        <v>0.11434187000000003</v>
      </c>
      <c r="H15" s="40">
        <v>0.11099999999999996</v>
      </c>
      <c r="I15" s="40"/>
      <c r="J15" s="40"/>
      <c r="K15" s="40"/>
      <c r="L15" s="40"/>
      <c r="M15" s="40"/>
      <c r="N15" s="40"/>
    </row>
    <row r="16" spans="2:14" x14ac:dyDescent="0.25">
      <c r="B16" s="17" t="s">
        <v>114</v>
      </c>
      <c r="C16" s="40">
        <v>3.5310030000000006</v>
      </c>
      <c r="D16" s="40">
        <v>3.6054420000000014</v>
      </c>
      <c r="E16" s="40">
        <v>3.6171050000000005</v>
      </c>
      <c r="F16" s="40">
        <v>1.2472499999999997</v>
      </c>
      <c r="G16" s="40">
        <v>1.2375</v>
      </c>
      <c r="H16" s="40">
        <v>1.2049999999999998</v>
      </c>
      <c r="I16" s="40"/>
      <c r="J16" s="40"/>
      <c r="K16" s="40"/>
      <c r="L16" s="40"/>
      <c r="M16" s="40"/>
      <c r="N16" s="40"/>
    </row>
    <row r="17" spans="2:38" x14ac:dyDescent="0.25">
      <c r="B17" s="18" t="s">
        <v>113</v>
      </c>
      <c r="C17" s="40">
        <v>0.84099475000000012</v>
      </c>
      <c r="D17" s="40">
        <v>0.88697166999999999</v>
      </c>
      <c r="E17" s="40">
        <v>0.90476744999999981</v>
      </c>
      <c r="F17" s="40">
        <v>0.57234756000000009</v>
      </c>
      <c r="G17" s="40">
        <v>0.5934778599999998</v>
      </c>
      <c r="H17" s="40">
        <v>0.62054515999999982</v>
      </c>
      <c r="I17" s="40"/>
      <c r="J17" s="40"/>
      <c r="K17" s="40"/>
      <c r="L17" s="40"/>
      <c r="M17" s="40"/>
      <c r="N17" s="40"/>
    </row>
    <row r="18" spans="2:38" x14ac:dyDescent="0.25">
      <c r="B18" s="18" t="s">
        <v>115</v>
      </c>
      <c r="C18" s="40">
        <v>2.9598381000000002</v>
      </c>
      <c r="D18" s="40">
        <v>3.0650364500000005</v>
      </c>
      <c r="E18" s="40">
        <v>3.0652745999999995</v>
      </c>
      <c r="F18" s="40">
        <v>2.9881434000000002</v>
      </c>
      <c r="G18" s="40">
        <v>2.9469218800000001</v>
      </c>
      <c r="H18" s="40">
        <v>2.9791046400000001</v>
      </c>
      <c r="I18" s="40"/>
      <c r="J18" s="40"/>
      <c r="K18" s="40"/>
      <c r="L18" s="40"/>
      <c r="M18" s="40"/>
      <c r="N18" s="40"/>
    </row>
    <row r="21" spans="2:38" x14ac:dyDescent="0.25">
      <c r="C21" s="67">
        <v>43191</v>
      </c>
      <c r="D21" s="68"/>
      <c r="E21" s="69"/>
      <c r="F21" s="67">
        <v>43221</v>
      </c>
      <c r="G21" s="68"/>
      <c r="H21" s="69"/>
      <c r="I21" s="67">
        <v>43252</v>
      </c>
      <c r="J21" s="68"/>
      <c r="K21" s="69"/>
      <c r="L21" s="67">
        <v>43282</v>
      </c>
      <c r="M21" s="68"/>
      <c r="N21" s="69"/>
      <c r="O21" s="67">
        <v>43313</v>
      </c>
      <c r="P21" s="68"/>
      <c r="Q21" s="69"/>
      <c r="R21" s="67">
        <v>43344</v>
      </c>
      <c r="S21" s="68"/>
      <c r="T21" s="69"/>
      <c r="U21" s="67">
        <v>43374</v>
      </c>
      <c r="V21" s="68"/>
      <c r="W21" s="69"/>
      <c r="X21" s="67">
        <v>43405</v>
      </c>
      <c r="Y21" s="68"/>
      <c r="Z21" s="69"/>
      <c r="AA21" s="67">
        <v>43435</v>
      </c>
      <c r="AB21" s="68"/>
      <c r="AC21" s="69"/>
      <c r="AD21" s="67">
        <v>43466</v>
      </c>
      <c r="AE21" s="68"/>
      <c r="AF21" s="69"/>
      <c r="AG21" s="67">
        <v>43497</v>
      </c>
      <c r="AH21" s="68"/>
      <c r="AI21" s="69"/>
      <c r="AJ21" s="67">
        <v>43525</v>
      </c>
      <c r="AK21" s="68"/>
      <c r="AL21" s="69"/>
    </row>
    <row r="22" spans="2:38" x14ac:dyDescent="0.25">
      <c r="B22" s="6" t="s">
        <v>116</v>
      </c>
      <c r="C22" s="7" t="s">
        <v>117</v>
      </c>
      <c r="D22" s="7" t="s">
        <v>118</v>
      </c>
      <c r="E22" s="7" t="s">
        <v>119</v>
      </c>
      <c r="F22" s="7" t="s">
        <v>117</v>
      </c>
      <c r="G22" s="7" t="s">
        <v>118</v>
      </c>
      <c r="H22" s="7" t="s">
        <v>119</v>
      </c>
      <c r="I22" s="7" t="s">
        <v>117</v>
      </c>
      <c r="J22" s="7" t="s">
        <v>118</v>
      </c>
      <c r="K22" s="7" t="s">
        <v>119</v>
      </c>
      <c r="L22" s="7" t="s">
        <v>117</v>
      </c>
      <c r="M22" s="7" t="s">
        <v>118</v>
      </c>
      <c r="N22" s="7" t="s">
        <v>119</v>
      </c>
      <c r="O22" s="7" t="s">
        <v>117</v>
      </c>
      <c r="P22" s="7" t="s">
        <v>118</v>
      </c>
      <c r="Q22" s="7" t="s">
        <v>119</v>
      </c>
      <c r="R22" s="7" t="s">
        <v>117</v>
      </c>
      <c r="S22" s="7" t="s">
        <v>118</v>
      </c>
      <c r="T22" s="7" t="s">
        <v>119</v>
      </c>
      <c r="U22" s="7" t="s">
        <v>117</v>
      </c>
      <c r="V22" s="7" t="s">
        <v>118</v>
      </c>
      <c r="W22" s="7" t="s">
        <v>119</v>
      </c>
      <c r="X22" s="7" t="s">
        <v>117</v>
      </c>
      <c r="Y22" s="7" t="s">
        <v>118</v>
      </c>
      <c r="Z22" s="7" t="s">
        <v>119</v>
      </c>
      <c r="AA22" s="7" t="s">
        <v>117</v>
      </c>
      <c r="AB22" s="7" t="s">
        <v>118</v>
      </c>
      <c r="AC22" s="7" t="s">
        <v>119</v>
      </c>
      <c r="AD22" s="7" t="s">
        <v>117</v>
      </c>
      <c r="AE22" s="7" t="s">
        <v>118</v>
      </c>
      <c r="AF22" s="7" t="s">
        <v>119</v>
      </c>
      <c r="AG22" s="7" t="s">
        <v>117</v>
      </c>
      <c r="AH22" s="7" t="s">
        <v>118</v>
      </c>
      <c r="AI22" s="7" t="s">
        <v>119</v>
      </c>
      <c r="AJ22" s="7" t="s">
        <v>117</v>
      </c>
      <c r="AK22" s="7" t="s">
        <v>118</v>
      </c>
      <c r="AL22" s="7" t="s">
        <v>119</v>
      </c>
    </row>
    <row r="23" spans="2:38" x14ac:dyDescent="0.25">
      <c r="B23" s="17" t="s">
        <v>48</v>
      </c>
      <c r="C23" s="15"/>
      <c r="D23" s="15"/>
      <c r="E23" s="15"/>
      <c r="F23" s="62">
        <v>150171.685</v>
      </c>
      <c r="G23" s="62">
        <v>91998.91</v>
      </c>
      <c r="H23" s="62">
        <v>233097.58900000001</v>
      </c>
      <c r="I23" s="62">
        <v>104561.59099999999</v>
      </c>
      <c r="J23" s="62">
        <v>57607.064000000013</v>
      </c>
      <c r="K23" s="62">
        <v>144299.33500000002</v>
      </c>
      <c r="L23" s="62">
        <v>151506.82199999999</v>
      </c>
      <c r="M23" s="62">
        <v>97958.865000000049</v>
      </c>
      <c r="N23" s="62">
        <v>257625.087</v>
      </c>
      <c r="O23" s="62">
        <v>128375.481</v>
      </c>
      <c r="P23" s="62">
        <v>80725.917000000001</v>
      </c>
      <c r="Q23" s="62">
        <v>274727.75400000002</v>
      </c>
      <c r="R23" s="15">
        <v>135027.89899999998</v>
      </c>
      <c r="S23" s="15">
        <v>73518.505999999994</v>
      </c>
      <c r="T23" s="15">
        <v>292607.74</v>
      </c>
      <c r="U23" s="15"/>
      <c r="V23" s="15"/>
      <c r="W23" s="15"/>
      <c r="X23" s="15"/>
      <c r="Y23" s="15"/>
      <c r="Z23" s="15"/>
      <c r="AA23" s="15"/>
      <c r="AB23" s="15"/>
      <c r="AC23" s="15"/>
      <c r="AD23" s="15"/>
      <c r="AE23" s="15"/>
      <c r="AF23" s="15"/>
      <c r="AG23" s="15"/>
      <c r="AH23" s="15"/>
      <c r="AI23" s="15"/>
      <c r="AJ23" s="15"/>
      <c r="AK23" s="15"/>
      <c r="AL23" s="15"/>
    </row>
    <row r="24" spans="2:38" x14ac:dyDescent="0.25">
      <c r="B24" s="1" t="s">
        <v>52</v>
      </c>
      <c r="C24" s="15">
        <v>0</v>
      </c>
      <c r="D24" s="62">
        <v>1687.68</v>
      </c>
      <c r="E24" s="15">
        <v>0</v>
      </c>
      <c r="F24" s="15">
        <v>0</v>
      </c>
      <c r="G24" s="62">
        <v>2044.17</v>
      </c>
      <c r="H24" s="15">
        <v>0</v>
      </c>
      <c r="I24" s="15">
        <v>0</v>
      </c>
      <c r="J24" s="62">
        <v>1344.87</v>
      </c>
      <c r="K24" s="15">
        <v>0</v>
      </c>
      <c r="L24" s="15">
        <v>0</v>
      </c>
      <c r="M24" s="62">
        <v>3021.29</v>
      </c>
      <c r="N24" s="15">
        <v>0</v>
      </c>
      <c r="O24" s="15">
        <v>0</v>
      </c>
      <c r="P24" s="62">
        <v>1670.86</v>
      </c>
      <c r="Q24" s="15">
        <v>0</v>
      </c>
      <c r="R24" s="15">
        <v>0</v>
      </c>
      <c r="S24" s="15">
        <v>1429.84</v>
      </c>
      <c r="T24" s="15">
        <v>0</v>
      </c>
      <c r="U24" s="15"/>
      <c r="V24" s="15"/>
      <c r="W24" s="15"/>
      <c r="X24" s="15"/>
      <c r="Y24" s="15"/>
      <c r="Z24" s="15"/>
      <c r="AA24" s="15"/>
      <c r="AB24" s="15"/>
      <c r="AC24" s="15"/>
      <c r="AD24" s="15"/>
      <c r="AE24" s="15"/>
      <c r="AF24" s="15"/>
      <c r="AG24" s="15"/>
      <c r="AH24" s="15"/>
      <c r="AI24" s="15"/>
      <c r="AJ24" s="15"/>
      <c r="AK24" s="15"/>
      <c r="AL24" s="15"/>
    </row>
    <row r="25" spans="2:38" x14ac:dyDescent="0.25">
      <c r="B25" s="1" t="s">
        <v>53</v>
      </c>
      <c r="C25" s="60">
        <v>29234.1</v>
      </c>
      <c r="D25" s="60">
        <v>36194.6</v>
      </c>
      <c r="E25" s="15"/>
      <c r="F25" s="60">
        <v>49249.2</v>
      </c>
      <c r="G25" s="60">
        <v>60975.199999999997</v>
      </c>
      <c r="H25" s="15"/>
      <c r="I25" s="60">
        <v>42529.2</v>
      </c>
      <c r="J25" s="60">
        <v>52655.199999999997</v>
      </c>
      <c r="K25" s="15">
        <v>0</v>
      </c>
      <c r="L25" s="60">
        <v>27768.3</v>
      </c>
      <c r="M25" s="60">
        <v>34379.800000000003</v>
      </c>
      <c r="N25" s="15">
        <v>0</v>
      </c>
      <c r="O25" s="60">
        <v>35523.300000000003</v>
      </c>
      <c r="P25" s="60">
        <v>44088.2</v>
      </c>
      <c r="Q25" s="15">
        <v>0</v>
      </c>
      <c r="R25" s="15">
        <v>15567.3</v>
      </c>
      <c r="S25" s="15">
        <v>19273.8</v>
      </c>
      <c r="T25" s="15">
        <v>0</v>
      </c>
      <c r="U25" s="15"/>
      <c r="V25" s="15"/>
      <c r="W25" s="15"/>
      <c r="X25" s="15"/>
      <c r="Y25" s="15"/>
      <c r="Z25" s="15"/>
      <c r="AA25" s="15"/>
      <c r="AB25" s="15"/>
      <c r="AC25" s="15"/>
      <c r="AD25" s="15"/>
      <c r="AE25" s="15"/>
      <c r="AF25" s="15"/>
      <c r="AG25" s="15"/>
      <c r="AH25" s="15"/>
      <c r="AI25" s="15"/>
      <c r="AJ25" s="15"/>
      <c r="AK25" s="15"/>
      <c r="AL25" s="15"/>
    </row>
    <row r="26" spans="2:38" x14ac:dyDescent="0.25">
      <c r="B26" s="1" t="s">
        <v>111</v>
      </c>
      <c r="C26" s="15">
        <v>0</v>
      </c>
      <c r="D26" s="15">
        <v>0</v>
      </c>
      <c r="E26" s="15">
        <v>0</v>
      </c>
      <c r="F26" s="15">
        <v>0</v>
      </c>
      <c r="G26" s="15">
        <v>0</v>
      </c>
      <c r="H26" s="15">
        <v>0</v>
      </c>
      <c r="I26" s="15">
        <v>0</v>
      </c>
      <c r="J26" s="15">
        <v>0</v>
      </c>
      <c r="K26" s="15">
        <v>0</v>
      </c>
      <c r="L26" s="15">
        <v>0</v>
      </c>
      <c r="M26" s="15">
        <v>0</v>
      </c>
      <c r="N26" s="15">
        <v>0</v>
      </c>
      <c r="O26" s="15">
        <v>0</v>
      </c>
      <c r="P26" s="15">
        <v>0</v>
      </c>
      <c r="Q26" s="15">
        <v>0</v>
      </c>
      <c r="R26" s="15">
        <v>0</v>
      </c>
      <c r="S26" s="15">
        <v>0</v>
      </c>
      <c r="T26" s="15">
        <v>0</v>
      </c>
      <c r="U26" s="15"/>
      <c r="V26" s="15"/>
      <c r="W26" s="15"/>
      <c r="X26" s="15"/>
      <c r="Y26" s="15"/>
      <c r="Z26" s="15"/>
      <c r="AA26" s="15"/>
      <c r="AB26" s="15"/>
      <c r="AC26" s="15"/>
      <c r="AD26" s="15"/>
      <c r="AE26" s="15"/>
      <c r="AF26" s="15"/>
      <c r="AG26" s="15"/>
      <c r="AH26" s="15"/>
      <c r="AI26" s="15"/>
      <c r="AJ26" s="15"/>
      <c r="AK26" s="15"/>
      <c r="AL26" s="15"/>
    </row>
    <row r="27" spans="2:38" x14ac:dyDescent="0.25">
      <c r="B27" s="1" t="s">
        <v>54</v>
      </c>
      <c r="C27" s="15">
        <v>0</v>
      </c>
      <c r="D27" s="15">
        <v>0</v>
      </c>
      <c r="E27" s="15">
        <v>0</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v>0</v>
      </c>
    </row>
    <row r="28" spans="2:38" x14ac:dyDescent="0.25">
      <c r="B28" s="1" t="s">
        <v>112</v>
      </c>
      <c r="C28" s="15">
        <v>0</v>
      </c>
      <c r="D28" s="15">
        <v>0</v>
      </c>
      <c r="E28" s="15">
        <v>0</v>
      </c>
      <c r="F28" s="15">
        <v>0</v>
      </c>
      <c r="G28" s="15">
        <v>0</v>
      </c>
      <c r="H28" s="15">
        <v>0</v>
      </c>
      <c r="I28" s="15">
        <v>0</v>
      </c>
      <c r="J28" s="15">
        <v>0</v>
      </c>
      <c r="K28" s="15">
        <v>0</v>
      </c>
      <c r="L28" s="15">
        <v>0</v>
      </c>
      <c r="M28" s="15">
        <v>0</v>
      </c>
      <c r="N28" s="15">
        <v>0</v>
      </c>
      <c r="O28" s="15">
        <v>0</v>
      </c>
      <c r="P28" s="15">
        <v>0</v>
      </c>
      <c r="Q28" s="15">
        <v>0</v>
      </c>
      <c r="R28" s="15">
        <v>0</v>
      </c>
      <c r="S28" s="15">
        <v>0</v>
      </c>
      <c r="T28" s="15">
        <v>0</v>
      </c>
      <c r="U28" s="62"/>
      <c r="V28" s="62"/>
      <c r="W28" s="62"/>
      <c r="X28" s="15"/>
      <c r="Y28" s="15"/>
      <c r="Z28" s="15"/>
      <c r="AA28" s="15"/>
      <c r="AB28" s="15"/>
      <c r="AC28" s="15"/>
      <c r="AD28" s="15"/>
      <c r="AE28" s="15"/>
      <c r="AF28" s="15"/>
      <c r="AG28" s="15"/>
      <c r="AH28" s="15"/>
      <c r="AI28" s="15"/>
      <c r="AJ28" s="15"/>
      <c r="AK28" s="15"/>
      <c r="AL28" s="15"/>
    </row>
    <row r="29" spans="2:38" x14ac:dyDescent="0.25">
      <c r="B29" s="1" t="s">
        <v>55</v>
      </c>
      <c r="C29" s="15">
        <v>0</v>
      </c>
      <c r="D29" s="15">
        <v>85038.606701502242</v>
      </c>
      <c r="E29" s="15">
        <v>6712</v>
      </c>
      <c r="F29" s="15">
        <v>0</v>
      </c>
      <c r="G29" s="15">
        <v>76509.528538001963</v>
      </c>
      <c r="H29" s="15">
        <v>4152</v>
      </c>
      <c r="I29" s="15">
        <v>0</v>
      </c>
      <c r="J29" s="39">
        <v>82753.248521882371</v>
      </c>
      <c r="K29" s="39">
        <v>664</v>
      </c>
      <c r="L29" s="15">
        <v>0</v>
      </c>
      <c r="M29" s="61">
        <v>114383.88892087407</v>
      </c>
      <c r="N29" s="61">
        <v>80</v>
      </c>
      <c r="O29" s="15">
        <v>0</v>
      </c>
      <c r="P29" s="15">
        <v>148804.15251235166</v>
      </c>
      <c r="Q29" s="15">
        <v>0</v>
      </c>
      <c r="R29" s="15"/>
      <c r="S29" s="15">
        <v>110141.67397579261</v>
      </c>
      <c r="T29" s="62">
        <v>464</v>
      </c>
      <c r="U29" s="62"/>
      <c r="V29" s="62"/>
      <c r="W29" s="62"/>
      <c r="X29" s="15"/>
      <c r="Y29" s="15"/>
      <c r="Z29" s="15"/>
      <c r="AA29" s="15"/>
      <c r="AB29" s="15"/>
      <c r="AC29" s="15"/>
      <c r="AD29" s="15"/>
      <c r="AE29" s="15"/>
      <c r="AF29" s="15"/>
      <c r="AG29" s="15"/>
      <c r="AH29" s="15"/>
      <c r="AI29" s="15"/>
      <c r="AJ29" s="15"/>
      <c r="AK29" s="15"/>
      <c r="AL29" s="15"/>
    </row>
    <row r="30" spans="2:38" x14ac:dyDescent="0.25">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15">
        <v>0</v>
      </c>
      <c r="U30" s="62"/>
      <c r="V30" s="62"/>
      <c r="W30" s="62"/>
      <c r="X30" s="15"/>
      <c r="Y30" s="15"/>
      <c r="Z30" s="15"/>
      <c r="AA30" s="15"/>
      <c r="AB30" s="15"/>
      <c r="AC30" s="15"/>
      <c r="AD30" s="15"/>
      <c r="AE30" s="15"/>
      <c r="AF30" s="15"/>
      <c r="AG30" s="15"/>
      <c r="AH30" s="15"/>
      <c r="AI30" s="15"/>
      <c r="AJ30" s="15"/>
      <c r="AK30" s="15"/>
      <c r="AL30" s="15"/>
    </row>
    <row r="31" spans="2:38" x14ac:dyDescent="0.25">
      <c r="B31" s="1" t="s">
        <v>114</v>
      </c>
      <c r="C31" s="62">
        <v>225922</v>
      </c>
      <c r="D31" s="62">
        <v>190672</v>
      </c>
      <c r="E31" s="62">
        <v>111760</v>
      </c>
      <c r="F31" s="62">
        <v>235456</v>
      </c>
      <c r="G31" s="62">
        <v>198860.79999999999</v>
      </c>
      <c r="H31" s="62">
        <v>120956</v>
      </c>
      <c r="I31" s="62">
        <v>228498</v>
      </c>
      <c r="J31" s="62">
        <v>192779</v>
      </c>
      <c r="K31" s="62">
        <v>100660</v>
      </c>
      <c r="L31" s="62">
        <v>82286</v>
      </c>
      <c r="M31" s="62">
        <v>53050.6</v>
      </c>
      <c r="N31" s="15">
        <v>0</v>
      </c>
      <c r="O31" s="15">
        <v>84286</v>
      </c>
      <c r="P31" s="15">
        <v>53050.6</v>
      </c>
      <c r="Q31" s="15">
        <v>0</v>
      </c>
      <c r="R31" s="15">
        <v>81430</v>
      </c>
      <c r="S31" s="15">
        <v>51253</v>
      </c>
      <c r="T31" s="15">
        <v>0</v>
      </c>
      <c r="U31" s="62"/>
      <c r="V31" s="62"/>
      <c r="W31" s="62"/>
      <c r="X31" s="15"/>
      <c r="Y31" s="15"/>
      <c r="Z31" s="15"/>
      <c r="AA31" s="15"/>
      <c r="AB31" s="15"/>
      <c r="AC31" s="15"/>
      <c r="AD31" s="15"/>
      <c r="AE31" s="15"/>
      <c r="AF31" s="15"/>
      <c r="AG31" s="15"/>
      <c r="AH31" s="15"/>
      <c r="AI31" s="15"/>
      <c r="AJ31" s="15"/>
      <c r="AK31" s="15"/>
      <c r="AL31" s="15"/>
    </row>
    <row r="32" spans="2:38" x14ac:dyDescent="0.25">
      <c r="B32" s="1" t="s">
        <v>115</v>
      </c>
      <c r="C32" s="15">
        <v>83197.56</v>
      </c>
      <c r="D32" s="15">
        <v>250394.4725</v>
      </c>
      <c r="E32" s="15">
        <v>102007.56</v>
      </c>
      <c r="F32" s="15">
        <v>125423.58</v>
      </c>
      <c r="G32" s="15">
        <v>305355.53000000003</v>
      </c>
      <c r="H32" s="15">
        <v>122273.58</v>
      </c>
      <c r="I32" s="39">
        <v>137731</v>
      </c>
      <c r="J32" s="39">
        <v>336120</v>
      </c>
      <c r="K32" s="39">
        <v>143881</v>
      </c>
      <c r="L32" s="62">
        <v>121842</v>
      </c>
      <c r="M32" s="62">
        <v>353327.28</v>
      </c>
      <c r="N32" s="62">
        <v>111977</v>
      </c>
      <c r="O32" s="15">
        <v>149093.67499999999</v>
      </c>
      <c r="P32" s="15">
        <v>341976.67499999999</v>
      </c>
      <c r="Q32" s="15">
        <v>126806.675</v>
      </c>
      <c r="R32" s="15">
        <v>143007.56</v>
      </c>
      <c r="S32" s="15">
        <v>308516.56</v>
      </c>
      <c r="T32" s="62">
        <v>112847.19</v>
      </c>
      <c r="U32" s="60"/>
      <c r="V32" s="60"/>
      <c r="W32" s="15"/>
      <c r="X32" s="15"/>
      <c r="Y32" s="15"/>
      <c r="Z32" s="15"/>
      <c r="AA32" s="15"/>
      <c r="AB32" s="15"/>
      <c r="AC32" s="15"/>
      <c r="AD32" s="15"/>
      <c r="AE32" s="15"/>
      <c r="AF32" s="15"/>
      <c r="AG32" s="15"/>
      <c r="AH32" s="15"/>
      <c r="AI32" s="15"/>
      <c r="AJ32" s="15"/>
      <c r="AK32" s="15"/>
      <c r="AL32" s="15"/>
    </row>
    <row r="33" spans="2:38" x14ac:dyDescent="0.25">
      <c r="C33" s="26">
        <f>SUM(C23:C32)</f>
        <v>338353.66000000003</v>
      </c>
      <c r="D33" s="26">
        <f t="shared" ref="D33:AL33" si="0">SUM(D23:D32)</f>
        <v>563987.35920150229</v>
      </c>
      <c r="E33" s="26">
        <f t="shared" si="0"/>
        <v>220479.56</v>
      </c>
      <c r="F33" s="26">
        <f t="shared" si="0"/>
        <v>560300.46499999997</v>
      </c>
      <c r="G33" s="26">
        <f t="shared" si="0"/>
        <v>735744.13853800204</v>
      </c>
      <c r="H33" s="26">
        <f t="shared" si="0"/>
        <v>480479.16900000005</v>
      </c>
      <c r="I33" s="26">
        <f t="shared" si="0"/>
        <v>513319.79099999997</v>
      </c>
      <c r="J33" s="26">
        <f t="shared" si="0"/>
        <v>723259.38252188242</v>
      </c>
      <c r="K33" s="26">
        <f t="shared" si="0"/>
        <v>389504.33500000002</v>
      </c>
      <c r="L33" s="26">
        <f t="shared" si="0"/>
        <v>383403.12199999997</v>
      </c>
      <c r="M33" s="26">
        <f t="shared" si="0"/>
        <v>656121.72392087406</v>
      </c>
      <c r="N33" s="26">
        <f t="shared" si="0"/>
        <v>369682.087</v>
      </c>
      <c r="O33" s="26">
        <f t="shared" si="0"/>
        <v>397278.45600000001</v>
      </c>
      <c r="P33" s="26">
        <f t="shared" si="0"/>
        <v>670316.40451235161</v>
      </c>
      <c r="Q33" s="26">
        <f t="shared" si="0"/>
        <v>401534.429</v>
      </c>
      <c r="R33" s="26">
        <f t="shared" si="0"/>
        <v>375032.75899999996</v>
      </c>
      <c r="S33" s="26">
        <f t="shared" si="0"/>
        <v>564133.3799757926</v>
      </c>
      <c r="T33" s="26">
        <f t="shared" si="0"/>
        <v>405918.93</v>
      </c>
      <c r="U33" s="26">
        <f t="shared" si="0"/>
        <v>0</v>
      </c>
      <c r="V33" s="26">
        <f t="shared" si="0"/>
        <v>0</v>
      </c>
      <c r="W33" s="26">
        <f t="shared" si="0"/>
        <v>0</v>
      </c>
      <c r="X33" s="26">
        <f t="shared" si="0"/>
        <v>0</v>
      </c>
      <c r="Y33" s="26">
        <f t="shared" si="0"/>
        <v>0</v>
      </c>
      <c r="Z33" s="26">
        <f t="shared" si="0"/>
        <v>0</v>
      </c>
      <c r="AA33" s="26">
        <f t="shared" si="0"/>
        <v>0</v>
      </c>
      <c r="AB33" s="26">
        <f t="shared" si="0"/>
        <v>0</v>
      </c>
      <c r="AC33" s="26">
        <f t="shared" si="0"/>
        <v>0</v>
      </c>
      <c r="AD33" s="26">
        <f t="shared" si="0"/>
        <v>0</v>
      </c>
      <c r="AE33" s="26">
        <f t="shared" si="0"/>
        <v>0</v>
      </c>
      <c r="AF33" s="26">
        <f t="shared" si="0"/>
        <v>0</v>
      </c>
      <c r="AG33" s="26">
        <f t="shared" si="0"/>
        <v>0</v>
      </c>
      <c r="AH33" s="26">
        <f t="shared" si="0"/>
        <v>0</v>
      </c>
      <c r="AI33" s="26">
        <f t="shared" si="0"/>
        <v>0</v>
      </c>
      <c r="AJ33" s="26">
        <f t="shared" si="0"/>
        <v>0</v>
      </c>
      <c r="AK33" s="26">
        <f t="shared" si="0"/>
        <v>0</v>
      </c>
      <c r="AL33" s="26">
        <f t="shared" si="0"/>
        <v>0</v>
      </c>
    </row>
    <row r="35" spans="2:38" x14ac:dyDescent="0.25">
      <c r="C35" s="67">
        <v>43191</v>
      </c>
      <c r="D35" s="68"/>
      <c r="E35" s="69"/>
      <c r="F35" s="67">
        <v>43221</v>
      </c>
      <c r="G35" s="68"/>
      <c r="H35" s="69"/>
      <c r="I35" s="67">
        <v>43252</v>
      </c>
      <c r="J35" s="68"/>
      <c r="K35" s="69"/>
      <c r="L35" s="67">
        <v>43282</v>
      </c>
      <c r="M35" s="68"/>
      <c r="N35" s="69"/>
      <c r="O35" s="67">
        <v>43313</v>
      </c>
      <c r="P35" s="68"/>
      <c r="Q35" s="69"/>
      <c r="R35" s="67">
        <v>43344</v>
      </c>
      <c r="S35" s="68"/>
      <c r="T35" s="69"/>
      <c r="U35" s="67">
        <v>43374</v>
      </c>
      <c r="V35" s="68"/>
      <c r="W35" s="69"/>
      <c r="X35" s="67">
        <v>43405</v>
      </c>
      <c r="Y35" s="68"/>
      <c r="Z35" s="69"/>
      <c r="AA35" s="67">
        <v>43435</v>
      </c>
      <c r="AB35" s="68"/>
      <c r="AC35" s="69"/>
      <c r="AD35" s="67">
        <v>43466</v>
      </c>
      <c r="AE35" s="68"/>
      <c r="AF35" s="69"/>
      <c r="AG35" s="67">
        <v>43497</v>
      </c>
      <c r="AH35" s="68"/>
      <c r="AI35" s="69"/>
      <c r="AJ35" s="67">
        <v>43525</v>
      </c>
      <c r="AK35" s="68"/>
      <c r="AL35" s="69"/>
    </row>
    <row r="36" spans="2:38" x14ac:dyDescent="0.25">
      <c r="B36" s="6" t="s">
        <v>120</v>
      </c>
      <c r="C36" s="7" t="s">
        <v>117</v>
      </c>
      <c r="D36" s="7" t="s">
        <v>118</v>
      </c>
      <c r="E36" s="7" t="s">
        <v>119</v>
      </c>
      <c r="F36" s="7" t="s">
        <v>117</v>
      </c>
      <c r="G36" s="7" t="s">
        <v>118</v>
      </c>
      <c r="H36" s="7" t="s">
        <v>119</v>
      </c>
      <c r="I36" s="7" t="s">
        <v>117</v>
      </c>
      <c r="J36" s="7" t="s">
        <v>118</v>
      </c>
      <c r="K36" s="7" t="s">
        <v>119</v>
      </c>
      <c r="L36" s="7" t="s">
        <v>117</v>
      </c>
      <c r="M36" s="7" t="s">
        <v>118</v>
      </c>
      <c r="N36" s="7" t="s">
        <v>119</v>
      </c>
      <c r="O36" s="7" t="s">
        <v>117</v>
      </c>
      <c r="P36" s="7" t="s">
        <v>118</v>
      </c>
      <c r="Q36" s="7" t="s">
        <v>119</v>
      </c>
      <c r="R36" s="7" t="s">
        <v>117</v>
      </c>
      <c r="S36" s="7" t="s">
        <v>118</v>
      </c>
      <c r="T36" s="7" t="s">
        <v>119</v>
      </c>
      <c r="U36" s="7" t="s">
        <v>117</v>
      </c>
      <c r="V36" s="7" t="s">
        <v>118</v>
      </c>
      <c r="W36" s="7" t="s">
        <v>119</v>
      </c>
      <c r="X36" s="7" t="s">
        <v>117</v>
      </c>
      <c r="Y36" s="7" t="s">
        <v>118</v>
      </c>
      <c r="Z36" s="7" t="s">
        <v>119</v>
      </c>
      <c r="AA36" s="7" t="s">
        <v>117</v>
      </c>
      <c r="AB36" s="7" t="s">
        <v>118</v>
      </c>
      <c r="AC36" s="7" t="s">
        <v>119</v>
      </c>
      <c r="AD36" s="7" t="s">
        <v>117</v>
      </c>
      <c r="AE36" s="7" t="s">
        <v>118</v>
      </c>
      <c r="AF36" s="7" t="s">
        <v>119</v>
      </c>
      <c r="AG36" s="7" t="s">
        <v>117</v>
      </c>
      <c r="AH36" s="7" t="s">
        <v>118</v>
      </c>
      <c r="AI36" s="7" t="s">
        <v>119</v>
      </c>
      <c r="AJ36" s="7" t="s">
        <v>117</v>
      </c>
      <c r="AK36" s="7" t="s">
        <v>118</v>
      </c>
      <c r="AL36" s="7" t="s">
        <v>119</v>
      </c>
    </row>
    <row r="37" spans="2:38" x14ac:dyDescent="0.25">
      <c r="B37" s="17" t="s">
        <v>48</v>
      </c>
      <c r="C37" s="27">
        <f t="shared" ref="C37:E46" si="1">C23/1000</f>
        <v>0</v>
      </c>
      <c r="D37" s="27">
        <f t="shared" si="1"/>
        <v>0</v>
      </c>
      <c r="E37" s="27">
        <f t="shared" si="1"/>
        <v>0</v>
      </c>
      <c r="F37" s="27">
        <f t="shared" ref="F37:H37" si="2">F23/1000</f>
        <v>150.171685</v>
      </c>
      <c r="G37" s="27">
        <f t="shared" si="2"/>
        <v>91.998910000000009</v>
      </c>
      <c r="H37" s="27">
        <f t="shared" si="2"/>
        <v>233.097589</v>
      </c>
      <c r="I37" s="27">
        <f t="shared" ref="I37:N37" si="3">I23/1000</f>
        <v>104.56159099999999</v>
      </c>
      <c r="J37" s="27">
        <f t="shared" si="3"/>
        <v>57.607064000000015</v>
      </c>
      <c r="K37" s="27">
        <f t="shared" si="3"/>
        <v>144.29933500000001</v>
      </c>
      <c r="L37" s="27">
        <f t="shared" si="3"/>
        <v>151.506822</v>
      </c>
      <c r="M37" s="27">
        <f t="shared" si="3"/>
        <v>97.958865000000046</v>
      </c>
      <c r="N37" s="27">
        <f t="shared" si="3"/>
        <v>257.62508700000001</v>
      </c>
      <c r="O37" s="27">
        <f t="shared" ref="O37:Q37" si="4">O23/1000</f>
        <v>128.37548100000001</v>
      </c>
      <c r="P37" s="27">
        <f t="shared" si="4"/>
        <v>80.725916999999995</v>
      </c>
      <c r="Q37" s="27">
        <f t="shared" si="4"/>
        <v>274.727754</v>
      </c>
      <c r="R37" s="27">
        <f t="shared" ref="R37:T37" si="5">R23/1000</f>
        <v>135.02789899999996</v>
      </c>
      <c r="S37" s="27">
        <f t="shared" si="5"/>
        <v>73.518505999999988</v>
      </c>
      <c r="T37" s="27">
        <f t="shared" si="5"/>
        <v>292.60773999999998</v>
      </c>
      <c r="U37" s="15"/>
      <c r="V37" s="15"/>
      <c r="W37" s="15"/>
      <c r="X37" s="15"/>
      <c r="Y37" s="15"/>
      <c r="Z37" s="15"/>
      <c r="AA37" s="15"/>
      <c r="AB37" s="15"/>
      <c r="AC37" s="15"/>
      <c r="AD37" s="15"/>
      <c r="AE37" s="15"/>
      <c r="AF37" s="15"/>
      <c r="AG37" s="15"/>
      <c r="AH37" s="15"/>
      <c r="AI37" s="15"/>
      <c r="AJ37" s="15"/>
      <c r="AK37" s="15"/>
      <c r="AL37" s="15"/>
    </row>
    <row r="38" spans="2:38" x14ac:dyDescent="0.25">
      <c r="B38" s="1" t="s">
        <v>52</v>
      </c>
      <c r="C38" s="27">
        <f t="shared" si="1"/>
        <v>0</v>
      </c>
      <c r="D38" s="27">
        <f t="shared" si="1"/>
        <v>1.6876800000000001</v>
      </c>
      <c r="E38" s="27">
        <f t="shared" si="1"/>
        <v>0</v>
      </c>
      <c r="F38" s="27">
        <f t="shared" ref="F38:H38" si="6">F24/1000</f>
        <v>0</v>
      </c>
      <c r="G38" s="27">
        <f t="shared" si="6"/>
        <v>2.0441700000000003</v>
      </c>
      <c r="H38" s="27">
        <f t="shared" si="6"/>
        <v>0</v>
      </c>
      <c r="I38" s="27">
        <f t="shared" ref="I38:N38" si="7">I24/1000</f>
        <v>0</v>
      </c>
      <c r="J38" s="27">
        <f t="shared" si="7"/>
        <v>1.3448699999999998</v>
      </c>
      <c r="K38" s="27">
        <f t="shared" si="7"/>
        <v>0</v>
      </c>
      <c r="L38" s="27">
        <f t="shared" si="7"/>
        <v>0</v>
      </c>
      <c r="M38" s="27">
        <f t="shared" si="7"/>
        <v>3.02129</v>
      </c>
      <c r="N38" s="27">
        <f t="shared" si="7"/>
        <v>0</v>
      </c>
      <c r="O38" s="27">
        <f t="shared" ref="O38:Q38" si="8">O24/1000</f>
        <v>0</v>
      </c>
      <c r="P38" s="27">
        <f t="shared" si="8"/>
        <v>1.6708599999999998</v>
      </c>
      <c r="Q38" s="27">
        <f t="shared" si="8"/>
        <v>0</v>
      </c>
      <c r="R38" s="27">
        <f t="shared" ref="R38:T38" si="9">R24/1000</f>
        <v>0</v>
      </c>
      <c r="S38" s="27">
        <f t="shared" si="9"/>
        <v>1.42984</v>
      </c>
      <c r="T38" s="27">
        <f t="shared" si="9"/>
        <v>0</v>
      </c>
      <c r="U38" s="15"/>
      <c r="V38" s="15"/>
      <c r="W38" s="15"/>
      <c r="X38" s="15"/>
      <c r="Y38" s="15"/>
      <c r="Z38" s="15"/>
      <c r="AA38" s="15"/>
      <c r="AB38" s="15"/>
      <c r="AC38" s="15"/>
      <c r="AD38" s="15"/>
      <c r="AE38" s="15"/>
      <c r="AF38" s="15"/>
      <c r="AG38" s="15"/>
      <c r="AH38" s="15"/>
      <c r="AI38" s="15"/>
      <c r="AJ38" s="15"/>
      <c r="AK38" s="15"/>
      <c r="AL38" s="15"/>
    </row>
    <row r="39" spans="2:38" x14ac:dyDescent="0.25">
      <c r="B39" s="1" t="s">
        <v>53</v>
      </c>
      <c r="C39" s="27">
        <f t="shared" si="1"/>
        <v>29.234099999999998</v>
      </c>
      <c r="D39" s="27">
        <f t="shared" si="1"/>
        <v>36.194600000000001</v>
      </c>
      <c r="E39" s="27">
        <f t="shared" si="1"/>
        <v>0</v>
      </c>
      <c r="F39" s="27">
        <f t="shared" ref="F39:H39" si="10">F25/1000</f>
        <v>49.249199999999995</v>
      </c>
      <c r="G39" s="27">
        <f t="shared" si="10"/>
        <v>60.975199999999994</v>
      </c>
      <c r="H39" s="27">
        <f t="shared" si="10"/>
        <v>0</v>
      </c>
      <c r="I39" s="27">
        <f t="shared" ref="I39:N39" si="11">I25/1000</f>
        <v>42.529199999999996</v>
      </c>
      <c r="J39" s="27">
        <f t="shared" si="11"/>
        <v>52.655199999999994</v>
      </c>
      <c r="K39" s="27">
        <f t="shared" si="11"/>
        <v>0</v>
      </c>
      <c r="L39" s="27">
        <f t="shared" si="11"/>
        <v>27.7683</v>
      </c>
      <c r="M39" s="27">
        <f t="shared" si="11"/>
        <v>34.379800000000003</v>
      </c>
      <c r="N39" s="27">
        <f t="shared" si="11"/>
        <v>0</v>
      </c>
      <c r="O39" s="27">
        <f t="shared" ref="O39:Q39" si="12">O25/1000</f>
        <v>35.523300000000006</v>
      </c>
      <c r="P39" s="27">
        <f t="shared" si="12"/>
        <v>44.088200000000001</v>
      </c>
      <c r="Q39" s="27">
        <f t="shared" si="12"/>
        <v>0</v>
      </c>
      <c r="R39" s="27">
        <f t="shared" ref="R39:T39" si="13">R25/1000</f>
        <v>15.567299999999999</v>
      </c>
      <c r="S39" s="27">
        <f t="shared" si="13"/>
        <v>19.273799999999998</v>
      </c>
      <c r="T39" s="27">
        <f t="shared" si="13"/>
        <v>0</v>
      </c>
      <c r="U39" s="15"/>
      <c r="V39" s="15"/>
      <c r="W39" s="15"/>
      <c r="X39" s="15"/>
      <c r="Y39" s="15"/>
      <c r="Z39" s="15"/>
      <c r="AA39" s="15"/>
      <c r="AB39" s="15"/>
      <c r="AC39" s="15"/>
      <c r="AD39" s="15"/>
      <c r="AE39" s="15"/>
      <c r="AF39" s="15"/>
      <c r="AG39" s="15"/>
      <c r="AH39" s="15"/>
      <c r="AI39" s="15"/>
      <c r="AJ39" s="15"/>
      <c r="AK39" s="15"/>
      <c r="AL39" s="15"/>
    </row>
    <row r="40" spans="2:38" x14ac:dyDescent="0.25">
      <c r="B40" s="1" t="s">
        <v>111</v>
      </c>
      <c r="C40" s="27">
        <f t="shared" si="1"/>
        <v>0</v>
      </c>
      <c r="D40" s="27">
        <f t="shared" si="1"/>
        <v>0</v>
      </c>
      <c r="E40" s="27">
        <f t="shared" si="1"/>
        <v>0</v>
      </c>
      <c r="F40" s="27">
        <f t="shared" ref="F40:H40" si="14">F26/1000</f>
        <v>0</v>
      </c>
      <c r="G40" s="27">
        <f t="shared" si="14"/>
        <v>0</v>
      </c>
      <c r="H40" s="27">
        <f t="shared" si="14"/>
        <v>0</v>
      </c>
      <c r="I40" s="27">
        <f t="shared" ref="I40:N40" si="15">I26/1000</f>
        <v>0</v>
      </c>
      <c r="J40" s="27">
        <f t="shared" si="15"/>
        <v>0</v>
      </c>
      <c r="K40" s="27">
        <f t="shared" si="15"/>
        <v>0</v>
      </c>
      <c r="L40" s="27">
        <f t="shared" si="15"/>
        <v>0</v>
      </c>
      <c r="M40" s="27">
        <f t="shared" si="15"/>
        <v>0</v>
      </c>
      <c r="N40" s="27">
        <f t="shared" si="15"/>
        <v>0</v>
      </c>
      <c r="O40" s="27">
        <f t="shared" ref="O40:Q40" si="16">O26/1000</f>
        <v>0</v>
      </c>
      <c r="P40" s="27">
        <f t="shared" si="16"/>
        <v>0</v>
      </c>
      <c r="Q40" s="27">
        <f t="shared" si="16"/>
        <v>0</v>
      </c>
      <c r="R40" s="27">
        <f t="shared" ref="R40:T40" si="17">R26/1000</f>
        <v>0</v>
      </c>
      <c r="S40" s="27">
        <f t="shared" si="17"/>
        <v>0</v>
      </c>
      <c r="T40" s="27">
        <f t="shared" si="17"/>
        <v>0</v>
      </c>
      <c r="U40" s="15"/>
      <c r="V40" s="15"/>
      <c r="W40" s="15"/>
      <c r="X40" s="15"/>
      <c r="Y40" s="15"/>
      <c r="Z40" s="15"/>
      <c r="AA40" s="15"/>
      <c r="AB40" s="15"/>
      <c r="AC40" s="15"/>
      <c r="AD40" s="15"/>
      <c r="AE40" s="15"/>
      <c r="AF40" s="15"/>
      <c r="AG40" s="15"/>
      <c r="AH40" s="15"/>
      <c r="AI40" s="15"/>
      <c r="AJ40" s="15"/>
      <c r="AK40" s="15"/>
      <c r="AL40" s="15"/>
    </row>
    <row r="41" spans="2:38" x14ac:dyDescent="0.25">
      <c r="B41" s="1" t="s">
        <v>54</v>
      </c>
      <c r="C41" s="27">
        <f t="shared" si="1"/>
        <v>0</v>
      </c>
      <c r="D41" s="27">
        <f t="shared" si="1"/>
        <v>0</v>
      </c>
      <c r="E41" s="27">
        <f t="shared" si="1"/>
        <v>0</v>
      </c>
      <c r="F41" s="27">
        <f t="shared" ref="F41:H41" si="18">F27/1000</f>
        <v>0</v>
      </c>
      <c r="G41" s="27">
        <f t="shared" si="18"/>
        <v>0</v>
      </c>
      <c r="H41" s="27">
        <f t="shared" si="18"/>
        <v>0</v>
      </c>
      <c r="I41" s="27">
        <f t="shared" ref="I41:N41" si="19">I27/1000</f>
        <v>0</v>
      </c>
      <c r="J41" s="27">
        <f t="shared" si="19"/>
        <v>0</v>
      </c>
      <c r="K41" s="27">
        <f t="shared" si="19"/>
        <v>0</v>
      </c>
      <c r="L41" s="27">
        <f t="shared" si="19"/>
        <v>0</v>
      </c>
      <c r="M41" s="27">
        <f t="shared" si="19"/>
        <v>0</v>
      </c>
      <c r="N41" s="27">
        <f t="shared" si="19"/>
        <v>0</v>
      </c>
      <c r="O41" s="27">
        <f t="shared" ref="O41:Q41" si="20">O27/1000</f>
        <v>0</v>
      </c>
      <c r="P41" s="27">
        <f t="shared" si="20"/>
        <v>0</v>
      </c>
      <c r="Q41" s="27">
        <f t="shared" si="20"/>
        <v>0</v>
      </c>
      <c r="R41" s="27">
        <f t="shared" ref="R41:T41" si="21">R27/1000</f>
        <v>0</v>
      </c>
      <c r="S41" s="27">
        <f t="shared" si="21"/>
        <v>0</v>
      </c>
      <c r="T41" s="27">
        <f t="shared" si="21"/>
        <v>0</v>
      </c>
      <c r="U41" s="15"/>
      <c r="V41" s="15"/>
      <c r="W41" s="15"/>
      <c r="X41" s="15"/>
      <c r="Y41" s="15"/>
      <c r="Z41" s="15"/>
      <c r="AA41" s="15"/>
      <c r="AB41" s="15"/>
      <c r="AC41" s="15"/>
      <c r="AD41" s="15"/>
      <c r="AE41" s="15"/>
      <c r="AF41" s="15"/>
      <c r="AG41" s="15"/>
      <c r="AH41" s="15"/>
      <c r="AI41" s="15"/>
      <c r="AJ41" s="15"/>
      <c r="AK41" s="15"/>
      <c r="AL41" s="15"/>
    </row>
    <row r="42" spans="2:38" x14ac:dyDescent="0.25">
      <c r="B42" s="1" t="s">
        <v>112</v>
      </c>
      <c r="C42" s="27">
        <f t="shared" si="1"/>
        <v>0</v>
      </c>
      <c r="D42" s="27">
        <f t="shared" si="1"/>
        <v>0</v>
      </c>
      <c r="E42" s="27">
        <f t="shared" si="1"/>
        <v>0</v>
      </c>
      <c r="F42" s="27">
        <f t="shared" ref="F42:H42" si="22">F28/1000</f>
        <v>0</v>
      </c>
      <c r="G42" s="27">
        <f t="shared" si="22"/>
        <v>0</v>
      </c>
      <c r="H42" s="27">
        <f t="shared" si="22"/>
        <v>0</v>
      </c>
      <c r="I42" s="27">
        <f t="shared" ref="I42:N42" si="23">I28/1000</f>
        <v>0</v>
      </c>
      <c r="J42" s="27">
        <f t="shared" si="23"/>
        <v>0</v>
      </c>
      <c r="K42" s="27">
        <f t="shared" si="23"/>
        <v>0</v>
      </c>
      <c r="L42" s="27">
        <f t="shared" si="23"/>
        <v>0</v>
      </c>
      <c r="M42" s="27">
        <f t="shared" si="23"/>
        <v>0</v>
      </c>
      <c r="N42" s="27">
        <f t="shared" si="23"/>
        <v>0</v>
      </c>
      <c r="O42" s="27">
        <f t="shared" ref="O42:Q42" si="24">O28/1000</f>
        <v>0</v>
      </c>
      <c r="P42" s="27">
        <f t="shared" si="24"/>
        <v>0</v>
      </c>
      <c r="Q42" s="27">
        <f t="shared" si="24"/>
        <v>0</v>
      </c>
      <c r="R42" s="27">
        <f t="shared" ref="R42:T42" si="25">R28/1000</f>
        <v>0</v>
      </c>
      <c r="S42" s="27">
        <f t="shared" si="25"/>
        <v>0</v>
      </c>
      <c r="T42" s="27">
        <f t="shared" si="25"/>
        <v>0</v>
      </c>
      <c r="U42" s="15"/>
      <c r="V42" s="15"/>
      <c r="W42" s="15"/>
      <c r="X42" s="15"/>
      <c r="Y42" s="15"/>
      <c r="Z42" s="15"/>
      <c r="AA42" s="15"/>
      <c r="AB42" s="15"/>
      <c r="AC42" s="15"/>
      <c r="AD42" s="15"/>
      <c r="AE42" s="15"/>
      <c r="AF42" s="15"/>
      <c r="AG42" s="15"/>
      <c r="AH42" s="15"/>
      <c r="AI42" s="15"/>
      <c r="AJ42" s="15"/>
      <c r="AK42" s="15"/>
      <c r="AL42" s="15"/>
    </row>
    <row r="43" spans="2:38" x14ac:dyDescent="0.25">
      <c r="B43" s="1" t="s">
        <v>175</v>
      </c>
      <c r="C43" s="27">
        <f t="shared" si="1"/>
        <v>0</v>
      </c>
      <c r="D43" s="27">
        <f t="shared" si="1"/>
        <v>85.038606701502246</v>
      </c>
      <c r="E43" s="27">
        <f t="shared" si="1"/>
        <v>6.7119999999999997</v>
      </c>
      <c r="F43" s="27">
        <f t="shared" ref="F43:H43" si="26">F29/1000</f>
        <v>0</v>
      </c>
      <c r="G43" s="27">
        <f t="shared" si="26"/>
        <v>76.509528538001959</v>
      </c>
      <c r="H43" s="27">
        <f t="shared" si="26"/>
        <v>4.1520000000000001</v>
      </c>
      <c r="I43" s="27">
        <f t="shared" ref="I43:N43" si="27">I29/1000</f>
        <v>0</v>
      </c>
      <c r="J43" s="27">
        <f t="shared" si="27"/>
        <v>82.753248521882369</v>
      </c>
      <c r="K43" s="27">
        <f t="shared" si="27"/>
        <v>0.66400000000000003</v>
      </c>
      <c r="L43" s="27">
        <f t="shared" si="27"/>
        <v>0</v>
      </c>
      <c r="M43" s="27">
        <f t="shared" si="27"/>
        <v>114.38388892087407</v>
      </c>
      <c r="N43" s="27">
        <f t="shared" si="27"/>
        <v>0.08</v>
      </c>
      <c r="O43" s="27">
        <f t="shared" ref="O43:Q43" si="28">O29/1000</f>
        <v>0</v>
      </c>
      <c r="P43" s="27">
        <f t="shared" si="28"/>
        <v>148.80415251235166</v>
      </c>
      <c r="Q43" s="27">
        <f t="shared" si="28"/>
        <v>0</v>
      </c>
      <c r="R43" s="27">
        <f t="shared" ref="R43:T43" si="29">R29/1000</f>
        <v>0</v>
      </c>
      <c r="S43" s="27">
        <f t="shared" si="29"/>
        <v>110.14167397579261</v>
      </c>
      <c r="T43" s="27">
        <f t="shared" si="29"/>
        <v>0.46400000000000002</v>
      </c>
      <c r="U43" s="15"/>
      <c r="V43" s="15"/>
      <c r="W43" s="15"/>
      <c r="X43" s="15"/>
      <c r="Y43" s="15"/>
      <c r="Z43" s="15"/>
      <c r="AA43" s="15"/>
      <c r="AB43" s="15"/>
      <c r="AC43" s="15"/>
      <c r="AD43" s="15"/>
      <c r="AE43" s="15"/>
      <c r="AF43" s="15"/>
      <c r="AG43" s="15"/>
      <c r="AH43" s="15"/>
      <c r="AI43" s="15"/>
      <c r="AJ43" s="15"/>
      <c r="AK43" s="15"/>
      <c r="AL43" s="15"/>
    </row>
    <row r="44" spans="2:38" x14ac:dyDescent="0.25">
      <c r="B44" s="1" t="s">
        <v>56</v>
      </c>
      <c r="C44" s="27">
        <f t="shared" si="1"/>
        <v>0</v>
      </c>
      <c r="D44" s="27">
        <f t="shared" si="1"/>
        <v>0</v>
      </c>
      <c r="E44" s="27">
        <f t="shared" si="1"/>
        <v>0</v>
      </c>
      <c r="F44" s="27">
        <f t="shared" ref="F44:H44" si="30">F30/1000</f>
        <v>0</v>
      </c>
      <c r="G44" s="27">
        <f t="shared" si="30"/>
        <v>0</v>
      </c>
      <c r="H44" s="27">
        <f t="shared" si="30"/>
        <v>0</v>
      </c>
      <c r="I44" s="27">
        <f t="shared" ref="I44:N44" si="31">I30/1000</f>
        <v>0</v>
      </c>
      <c r="J44" s="27">
        <f t="shared" si="31"/>
        <v>0</v>
      </c>
      <c r="K44" s="27">
        <f t="shared" si="31"/>
        <v>0</v>
      </c>
      <c r="L44" s="27">
        <f t="shared" si="31"/>
        <v>0</v>
      </c>
      <c r="M44" s="27">
        <f t="shared" si="31"/>
        <v>0</v>
      </c>
      <c r="N44" s="27">
        <f t="shared" si="31"/>
        <v>0</v>
      </c>
      <c r="O44" s="27">
        <f t="shared" ref="O44:Q44" si="32">O30/1000</f>
        <v>0</v>
      </c>
      <c r="P44" s="27">
        <f t="shared" si="32"/>
        <v>0</v>
      </c>
      <c r="Q44" s="27">
        <f t="shared" si="32"/>
        <v>0</v>
      </c>
      <c r="R44" s="27">
        <f t="shared" ref="R44:T44" si="33">R30/1000</f>
        <v>0</v>
      </c>
      <c r="S44" s="27">
        <f t="shared" si="33"/>
        <v>0</v>
      </c>
      <c r="T44" s="27">
        <f t="shared" si="33"/>
        <v>0</v>
      </c>
      <c r="U44" s="15"/>
      <c r="V44" s="15"/>
      <c r="W44" s="15"/>
      <c r="X44" s="15"/>
      <c r="Y44" s="15"/>
      <c r="Z44" s="15"/>
      <c r="AA44" s="15"/>
      <c r="AB44" s="15"/>
      <c r="AC44" s="15"/>
      <c r="AD44" s="15"/>
      <c r="AE44" s="15"/>
      <c r="AF44" s="15"/>
      <c r="AG44" s="15"/>
      <c r="AH44" s="15"/>
      <c r="AI44" s="15"/>
      <c r="AJ44" s="15"/>
      <c r="AK44" s="15"/>
      <c r="AL44" s="15"/>
    </row>
    <row r="45" spans="2:38" x14ac:dyDescent="0.25">
      <c r="B45" s="1" t="s">
        <v>114</v>
      </c>
      <c r="C45" s="27">
        <f t="shared" si="1"/>
        <v>225.922</v>
      </c>
      <c r="D45" s="27">
        <f t="shared" si="1"/>
        <v>190.672</v>
      </c>
      <c r="E45" s="27">
        <f t="shared" si="1"/>
        <v>111.76</v>
      </c>
      <c r="F45" s="27">
        <f t="shared" ref="F45:H45" si="34">F31/1000</f>
        <v>235.45599999999999</v>
      </c>
      <c r="G45" s="27">
        <f t="shared" si="34"/>
        <v>198.86079999999998</v>
      </c>
      <c r="H45" s="27">
        <f t="shared" si="34"/>
        <v>120.956</v>
      </c>
      <c r="I45" s="27">
        <f t="shared" ref="I45:N45" si="35">I31/1000</f>
        <v>228.49799999999999</v>
      </c>
      <c r="J45" s="27">
        <f t="shared" si="35"/>
        <v>192.779</v>
      </c>
      <c r="K45" s="27">
        <f t="shared" si="35"/>
        <v>100.66</v>
      </c>
      <c r="L45" s="27">
        <f t="shared" si="35"/>
        <v>82.286000000000001</v>
      </c>
      <c r="M45" s="27">
        <f t="shared" si="35"/>
        <v>53.050599999999996</v>
      </c>
      <c r="N45" s="27">
        <f t="shared" si="35"/>
        <v>0</v>
      </c>
      <c r="O45" s="27">
        <f t="shared" ref="O45:Q45" si="36">O31/1000</f>
        <v>84.286000000000001</v>
      </c>
      <c r="P45" s="27">
        <f t="shared" si="36"/>
        <v>53.050599999999996</v>
      </c>
      <c r="Q45" s="27">
        <f t="shared" si="36"/>
        <v>0</v>
      </c>
      <c r="R45" s="27">
        <f t="shared" ref="R45:T45" si="37">R31/1000</f>
        <v>81.430000000000007</v>
      </c>
      <c r="S45" s="27">
        <f t="shared" si="37"/>
        <v>51.253</v>
      </c>
      <c r="T45" s="27">
        <f t="shared" si="37"/>
        <v>0</v>
      </c>
      <c r="U45" s="15"/>
      <c r="V45" s="15"/>
      <c r="W45" s="15"/>
      <c r="X45" s="15"/>
      <c r="Y45" s="15"/>
      <c r="Z45" s="15"/>
      <c r="AA45" s="15"/>
      <c r="AB45" s="15"/>
      <c r="AC45" s="15"/>
      <c r="AD45" s="15"/>
      <c r="AE45" s="15"/>
      <c r="AF45" s="15"/>
      <c r="AG45" s="15"/>
      <c r="AH45" s="15"/>
      <c r="AI45" s="15"/>
      <c r="AJ45" s="15"/>
      <c r="AK45" s="15"/>
      <c r="AL45" s="15"/>
    </row>
    <row r="46" spans="2:38" x14ac:dyDescent="0.25">
      <c r="B46" s="1" t="s">
        <v>115</v>
      </c>
      <c r="C46" s="27">
        <f t="shared" si="1"/>
        <v>83.197559999999996</v>
      </c>
      <c r="D46" s="27">
        <f t="shared" si="1"/>
        <v>250.39447250000001</v>
      </c>
      <c r="E46" s="27">
        <f t="shared" si="1"/>
        <v>102.00756</v>
      </c>
      <c r="F46" s="27">
        <f t="shared" ref="F46:H46" si="38">F32/1000</f>
        <v>125.42358</v>
      </c>
      <c r="G46" s="27">
        <f t="shared" si="38"/>
        <v>305.35553000000004</v>
      </c>
      <c r="H46" s="27">
        <f t="shared" si="38"/>
        <v>122.27358</v>
      </c>
      <c r="I46" s="27">
        <f t="shared" ref="I46:N46" si="39">I32/1000</f>
        <v>137.73099999999999</v>
      </c>
      <c r="J46" s="27">
        <f t="shared" si="39"/>
        <v>336.12</v>
      </c>
      <c r="K46" s="27">
        <f t="shared" si="39"/>
        <v>143.881</v>
      </c>
      <c r="L46" s="27">
        <f t="shared" si="39"/>
        <v>121.842</v>
      </c>
      <c r="M46" s="27">
        <f t="shared" si="39"/>
        <v>353.32728000000003</v>
      </c>
      <c r="N46" s="27">
        <f t="shared" si="39"/>
        <v>111.977</v>
      </c>
      <c r="O46" s="27">
        <f t="shared" ref="O46:Q46" si="40">O32/1000</f>
        <v>149.09367499999999</v>
      </c>
      <c r="P46" s="27">
        <f t="shared" si="40"/>
        <v>341.976675</v>
      </c>
      <c r="Q46" s="27">
        <f t="shared" si="40"/>
        <v>126.806675</v>
      </c>
      <c r="R46" s="27">
        <f t="shared" ref="R46:T46" si="41">R32/1000</f>
        <v>143.00755999999998</v>
      </c>
      <c r="S46" s="27">
        <f t="shared" si="41"/>
        <v>308.51655999999997</v>
      </c>
      <c r="T46" s="27">
        <f t="shared" si="41"/>
        <v>112.84719</v>
      </c>
      <c r="U46" s="15"/>
      <c r="V46" s="15"/>
      <c r="W46" s="15"/>
      <c r="X46" s="15"/>
      <c r="Y46" s="15"/>
      <c r="Z46" s="15"/>
      <c r="AA46" s="15"/>
      <c r="AB46" s="15"/>
      <c r="AC46" s="15"/>
      <c r="AD46" s="15"/>
      <c r="AE46" s="15"/>
      <c r="AF46" s="15"/>
      <c r="AG46" s="15"/>
      <c r="AH46" s="15"/>
      <c r="AI46" s="15"/>
      <c r="AJ46" s="15"/>
      <c r="AK46" s="15"/>
      <c r="AL46" s="15"/>
    </row>
    <row r="86" spans="3:14" x14ac:dyDescent="0.25">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mergeCells count="24">
    <mergeCell ref="AJ21:AL21"/>
    <mergeCell ref="C21:E21"/>
    <mergeCell ref="F21:H21"/>
    <mergeCell ref="I21:K21"/>
    <mergeCell ref="L21:N21"/>
    <mergeCell ref="O21:Q21"/>
    <mergeCell ref="R21:T21"/>
    <mergeCell ref="U21:W21"/>
    <mergeCell ref="X21:Z21"/>
    <mergeCell ref="AA21:AC21"/>
    <mergeCell ref="AD21:AF21"/>
    <mergeCell ref="AG21:AI21"/>
    <mergeCell ref="C35:E35"/>
    <mergeCell ref="F35:H35"/>
    <mergeCell ref="I35:K35"/>
    <mergeCell ref="L35:N35"/>
    <mergeCell ref="O35:Q35"/>
    <mergeCell ref="AG35:AI35"/>
    <mergeCell ref="AJ35:AL35"/>
    <mergeCell ref="R35:T35"/>
    <mergeCell ref="U35:W35"/>
    <mergeCell ref="X35:Z35"/>
    <mergeCell ref="AA35:AC35"/>
    <mergeCell ref="AD35:AF3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N19"/>
  <sheetViews>
    <sheetView zoomScale="70" zoomScaleNormal="70" workbookViewId="0">
      <selection activeCell="H3" sqref="H3"/>
    </sheetView>
  </sheetViews>
  <sheetFormatPr defaultRowHeight="15" x14ac:dyDescent="0.25"/>
  <cols>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7.85546875" bestFit="1" customWidth="1"/>
    <col min="16" max="16" width="13" bestFit="1" customWidth="1"/>
    <col min="17" max="17" width="40.140625" bestFit="1" customWidth="1"/>
    <col min="18" max="18" width="13.85546875" bestFit="1" customWidth="1"/>
  </cols>
  <sheetData>
    <row r="2" spans="2:14" x14ac:dyDescent="0.25">
      <c r="B2" s="6" t="s">
        <v>40</v>
      </c>
      <c r="C2" s="7">
        <v>43191</v>
      </c>
      <c r="D2" s="7">
        <v>43221</v>
      </c>
      <c r="E2" s="7">
        <v>43252</v>
      </c>
      <c r="F2" s="7">
        <v>43282</v>
      </c>
      <c r="G2" s="7">
        <v>43313</v>
      </c>
      <c r="H2" s="7">
        <v>43344</v>
      </c>
      <c r="I2" s="7">
        <v>43374</v>
      </c>
      <c r="J2" s="7">
        <v>43405</v>
      </c>
      <c r="K2" s="7">
        <v>43435</v>
      </c>
      <c r="L2" s="7">
        <v>43466</v>
      </c>
      <c r="M2" s="7">
        <v>43497</v>
      </c>
      <c r="N2" s="7">
        <v>43525</v>
      </c>
    </row>
    <row r="3" spans="2:14" x14ac:dyDescent="0.25">
      <c r="B3" s="10" t="s">
        <v>137</v>
      </c>
      <c r="C3" s="40">
        <v>6.2702793699999999</v>
      </c>
      <c r="D3" s="40">
        <v>6.9502131499999997</v>
      </c>
      <c r="E3" s="40">
        <v>7.2633594099999987</v>
      </c>
      <c r="F3" s="40">
        <v>6.4550056199999988</v>
      </c>
      <c r="G3" s="40">
        <v>6.6008566500000008</v>
      </c>
      <c r="H3" s="40">
        <v>6.07048918</v>
      </c>
      <c r="I3" s="40"/>
      <c r="J3" s="40"/>
      <c r="K3" s="40"/>
      <c r="L3" s="40"/>
      <c r="M3" s="40"/>
      <c r="N3" s="40"/>
    </row>
    <row r="4" spans="2:14" x14ac:dyDescent="0.25">
      <c r="B4" s="1" t="s">
        <v>138</v>
      </c>
      <c r="C4" s="40">
        <v>6.9380100000000031E-3</v>
      </c>
      <c r="D4" s="40">
        <v>6.9932999999999966E-3</v>
      </c>
      <c r="E4" s="40">
        <v>4.7684999999999993E-3</v>
      </c>
      <c r="F4" s="40">
        <v>5.8610499999999961E-3</v>
      </c>
      <c r="G4" s="40">
        <v>7.7744799999999959E-3</v>
      </c>
      <c r="H4" s="40">
        <v>1.114969E-2</v>
      </c>
      <c r="I4" s="40"/>
      <c r="J4" s="40"/>
      <c r="K4" s="40"/>
      <c r="L4" s="40"/>
      <c r="M4" s="40"/>
      <c r="N4" s="40"/>
    </row>
    <row r="5" spans="2:14" x14ac:dyDescent="0.25">
      <c r="B5" s="1" t="s">
        <v>139</v>
      </c>
      <c r="C5" s="40">
        <v>0.125</v>
      </c>
      <c r="D5" s="40">
        <v>0</v>
      </c>
      <c r="E5" s="40">
        <v>0</v>
      </c>
      <c r="F5" s="40">
        <v>0</v>
      </c>
      <c r="G5" s="40">
        <v>0</v>
      </c>
      <c r="H5" s="40">
        <v>0</v>
      </c>
      <c r="I5" s="40"/>
      <c r="J5" s="40"/>
      <c r="K5" s="40"/>
      <c r="L5" s="40"/>
      <c r="M5" s="40"/>
      <c r="N5" s="40"/>
    </row>
    <row r="6" spans="2:14" x14ac:dyDescent="0.25">
      <c r="B6" s="1" t="s">
        <v>176</v>
      </c>
      <c r="C6" s="40">
        <v>6.3610730390203388E-2</v>
      </c>
      <c r="D6" s="40">
        <v>9.7095292025000002E-2</v>
      </c>
      <c r="E6" s="40">
        <v>9.2252900000000027E-2</v>
      </c>
      <c r="F6" s="40">
        <v>0.10103508999999995</v>
      </c>
      <c r="G6" s="40">
        <v>8.8136207666672364E-2</v>
      </c>
      <c r="H6" s="40">
        <v>8.7943390555553197E-2</v>
      </c>
      <c r="I6" s="40"/>
      <c r="J6" s="40"/>
      <c r="K6" s="40"/>
      <c r="L6" s="40"/>
      <c r="M6" s="40"/>
      <c r="N6" s="40"/>
    </row>
    <row r="7" spans="2:14" x14ac:dyDescent="0.25">
      <c r="B7" s="1" t="s">
        <v>59</v>
      </c>
      <c r="C7" s="40">
        <v>0</v>
      </c>
      <c r="D7" s="40">
        <v>0</v>
      </c>
      <c r="E7" s="40">
        <v>0</v>
      </c>
      <c r="F7" s="40">
        <v>0</v>
      </c>
      <c r="G7" s="40">
        <v>0</v>
      </c>
      <c r="H7" s="40">
        <v>0</v>
      </c>
      <c r="I7" s="40"/>
      <c r="J7" s="40"/>
      <c r="K7" s="40"/>
      <c r="L7" s="40"/>
      <c r="M7" s="40"/>
      <c r="N7" s="40"/>
    </row>
    <row r="10" spans="2:14" x14ac:dyDescent="0.25">
      <c r="B10" s="1"/>
      <c r="C10" s="7">
        <v>43191</v>
      </c>
      <c r="D10" s="7">
        <v>43221</v>
      </c>
      <c r="E10" s="7">
        <v>43252</v>
      </c>
      <c r="F10" s="7">
        <v>43282</v>
      </c>
      <c r="G10" s="7">
        <v>43313</v>
      </c>
      <c r="H10" s="7">
        <v>43344</v>
      </c>
      <c r="I10" s="7">
        <v>43374</v>
      </c>
      <c r="J10" s="7">
        <v>43405</v>
      </c>
      <c r="K10" s="7">
        <v>43435</v>
      </c>
      <c r="L10" s="7">
        <v>43466</v>
      </c>
      <c r="M10" s="7">
        <v>43497</v>
      </c>
      <c r="N10" s="7">
        <v>43525</v>
      </c>
    </row>
    <row r="11" spans="2:14" x14ac:dyDescent="0.25">
      <c r="B11" s="1" t="s">
        <v>60</v>
      </c>
      <c r="C11" s="64">
        <v>2115437.9499999997</v>
      </c>
      <c r="D11" s="64">
        <v>2364237.4299999997</v>
      </c>
      <c r="E11" s="64">
        <v>2412139.4499999997</v>
      </c>
      <c r="F11" s="64">
        <v>2087880.8099999994</v>
      </c>
      <c r="G11" s="20">
        <v>2105063.69</v>
      </c>
      <c r="H11" s="20">
        <v>1855789.89</v>
      </c>
      <c r="I11" s="20"/>
      <c r="J11" s="20"/>
      <c r="K11" s="20"/>
      <c r="L11" s="20"/>
      <c r="M11" s="20"/>
      <c r="N11" s="20"/>
    </row>
    <row r="12" spans="2:14" x14ac:dyDescent="0.25">
      <c r="B12" s="19" t="s">
        <v>125</v>
      </c>
      <c r="C12" s="63">
        <v>2489</v>
      </c>
      <c r="D12" s="63">
        <v>2280</v>
      </c>
      <c r="E12" s="63">
        <v>1517</v>
      </c>
      <c r="F12" s="63">
        <v>1809</v>
      </c>
      <c r="G12" s="20">
        <v>2376</v>
      </c>
      <c r="H12" s="20">
        <v>3250.66</v>
      </c>
      <c r="I12" s="20"/>
      <c r="J12" s="20"/>
      <c r="K12" s="20"/>
      <c r="L12" s="20"/>
      <c r="M12" s="20"/>
      <c r="N12" s="20"/>
    </row>
    <row r="13" spans="2:14" x14ac:dyDescent="0.25">
      <c r="B13" s="19" t="s">
        <v>58</v>
      </c>
      <c r="C13" s="20">
        <v>0</v>
      </c>
      <c r="D13" s="20">
        <v>0</v>
      </c>
      <c r="E13" s="20">
        <v>0</v>
      </c>
      <c r="F13" s="20">
        <v>0</v>
      </c>
      <c r="G13" s="20">
        <v>0</v>
      </c>
      <c r="H13" s="20">
        <v>0</v>
      </c>
      <c r="I13" s="20"/>
      <c r="J13" s="20"/>
      <c r="K13" s="20"/>
      <c r="L13" s="20"/>
      <c r="M13" s="20"/>
      <c r="N13" s="20"/>
    </row>
    <row r="14" spans="2:14" x14ac:dyDescent="0.25">
      <c r="B14" s="19" t="s">
        <v>126</v>
      </c>
      <c r="C14" s="20">
        <v>0</v>
      </c>
      <c r="D14" s="20">
        <v>0</v>
      </c>
      <c r="E14" s="20">
        <v>0</v>
      </c>
      <c r="F14" s="20">
        <v>0</v>
      </c>
      <c r="G14" s="20">
        <v>0</v>
      </c>
      <c r="H14" s="20">
        <v>0</v>
      </c>
      <c r="I14" s="20"/>
      <c r="J14" s="20"/>
      <c r="K14" s="20"/>
      <c r="L14" s="20"/>
      <c r="M14" s="20"/>
      <c r="N14" s="20"/>
    </row>
    <row r="15" spans="2:14" x14ac:dyDescent="0.25">
      <c r="C15" s="28">
        <f>SUM(C11:C14)</f>
        <v>2117926.9499999997</v>
      </c>
      <c r="D15" s="28">
        <f t="shared" ref="D15:N15" si="0">SUM(D11:D14)</f>
        <v>2366517.4299999997</v>
      </c>
      <c r="E15" s="28">
        <f t="shared" si="0"/>
        <v>2413656.4499999997</v>
      </c>
      <c r="F15" s="28">
        <f t="shared" si="0"/>
        <v>2089689.8099999994</v>
      </c>
      <c r="G15" s="28">
        <f t="shared" si="0"/>
        <v>2107439.69</v>
      </c>
      <c r="H15" s="28">
        <f t="shared" si="0"/>
        <v>1859040.5499999998</v>
      </c>
      <c r="I15" s="28">
        <f t="shared" si="0"/>
        <v>0</v>
      </c>
      <c r="J15" s="28">
        <f t="shared" si="0"/>
        <v>0</v>
      </c>
      <c r="K15" s="28">
        <f t="shared" si="0"/>
        <v>0</v>
      </c>
      <c r="L15" s="28">
        <f t="shared" si="0"/>
        <v>0</v>
      </c>
      <c r="M15" s="28">
        <f t="shared" si="0"/>
        <v>0</v>
      </c>
      <c r="N15" s="28">
        <f t="shared" si="0"/>
        <v>0</v>
      </c>
    </row>
    <row r="18" spans="2:2" x14ac:dyDescent="0.25">
      <c r="B18" t="s">
        <v>166</v>
      </c>
    </row>
    <row r="19" spans="2:2" x14ac:dyDescent="0.25">
      <c r="B19" s="50">
        <f>HLOOKUP(Main!E1,Reactive!C10:N15,6,FALSE)</f>
        <v>1859040.5499999998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N9"/>
  <sheetViews>
    <sheetView zoomScale="70" zoomScaleNormal="70" workbookViewId="0">
      <selection activeCell="H3" sqref="H3"/>
    </sheetView>
  </sheetViews>
  <sheetFormatPr defaultRowHeight="15" x14ac:dyDescent="0.25"/>
  <cols>
    <col min="2" max="2" width="57.28515625" customWidth="1"/>
  </cols>
  <sheetData>
    <row r="2" spans="2:14" x14ac:dyDescent="0.25">
      <c r="B2" s="6" t="s">
        <v>40</v>
      </c>
      <c r="C2" s="7">
        <v>43191</v>
      </c>
      <c r="D2" s="7">
        <v>43221</v>
      </c>
      <c r="E2" s="7">
        <v>43252</v>
      </c>
      <c r="F2" s="7">
        <v>43282</v>
      </c>
      <c r="G2" s="7">
        <v>43313</v>
      </c>
      <c r="H2" s="7">
        <v>43344</v>
      </c>
      <c r="I2" s="7">
        <v>43374</v>
      </c>
      <c r="J2" s="7">
        <v>43405</v>
      </c>
      <c r="K2" s="7">
        <v>43435</v>
      </c>
      <c r="L2" s="7">
        <v>43466</v>
      </c>
      <c r="M2" s="7">
        <v>43497</v>
      </c>
      <c r="N2" s="7">
        <v>43525</v>
      </c>
    </row>
    <row r="3" spans="2:14" x14ac:dyDescent="0.25">
      <c r="B3" s="18" t="s">
        <v>91</v>
      </c>
      <c r="C3" s="40">
        <v>3.1310032699999994</v>
      </c>
      <c r="D3" s="40">
        <v>3.31364306</v>
      </c>
      <c r="E3" s="40">
        <v>3.0811221499999997</v>
      </c>
      <c r="F3" s="40">
        <v>2.7890434400000004</v>
      </c>
      <c r="G3" s="40">
        <v>3.1526730899999995</v>
      </c>
      <c r="H3" s="40">
        <v>2.8997111700000557</v>
      </c>
      <c r="I3" s="40"/>
      <c r="J3" s="40"/>
      <c r="K3" s="40"/>
      <c r="L3" s="40"/>
      <c r="M3" s="40"/>
      <c r="N3" s="40"/>
    </row>
    <row r="4" spans="2:14" x14ac:dyDescent="0.25">
      <c r="B4" s="18" t="s">
        <v>92</v>
      </c>
      <c r="C4" s="40">
        <v>4.464690000000001E-2</v>
      </c>
      <c r="D4" s="40">
        <v>3.2394960000000007E-2</v>
      </c>
      <c r="E4" s="40">
        <v>4.9838400000000019E-2</v>
      </c>
      <c r="F4" s="40">
        <v>4.8384780000000016E-2</v>
      </c>
      <c r="G4" s="40">
        <v>5.149968000000002E-2</v>
      </c>
      <c r="H4" s="40">
        <v>4.9838400000000019E-2</v>
      </c>
      <c r="I4" s="40"/>
      <c r="J4" s="40"/>
      <c r="K4" s="40"/>
      <c r="L4" s="40"/>
      <c r="M4" s="40"/>
      <c r="N4" s="40"/>
    </row>
    <row r="5" spans="2:14" x14ac:dyDescent="0.25">
      <c r="B5" s="17" t="s">
        <v>177</v>
      </c>
      <c r="C5" s="40">
        <v>0</v>
      </c>
      <c r="D5" s="40">
        <v>0</v>
      </c>
      <c r="E5" s="40">
        <v>0</v>
      </c>
      <c r="F5" s="40">
        <v>0</v>
      </c>
      <c r="G5" s="40">
        <v>0</v>
      </c>
      <c r="H5" s="40">
        <v>1.4017999999999999E-2</v>
      </c>
      <c r="I5" s="40"/>
      <c r="J5" s="40"/>
      <c r="K5" s="40"/>
      <c r="L5" s="40"/>
      <c r="M5" s="40"/>
      <c r="N5" s="40"/>
    </row>
    <row r="6" spans="2:14" x14ac:dyDescent="0.25">
      <c r="B6" s="18" t="s">
        <v>178</v>
      </c>
      <c r="C6" s="40">
        <v>0</v>
      </c>
      <c r="D6" s="40">
        <v>0</v>
      </c>
      <c r="E6" s="40">
        <v>0</v>
      </c>
      <c r="F6" s="40">
        <v>0</v>
      </c>
      <c r="G6" s="40">
        <v>0</v>
      </c>
      <c r="H6" s="40">
        <v>0.16780710000000001</v>
      </c>
      <c r="I6" s="40"/>
      <c r="J6" s="40"/>
      <c r="K6" s="40"/>
      <c r="L6" s="40"/>
      <c r="M6" s="40"/>
      <c r="N6" s="40"/>
    </row>
    <row r="7" spans="2:14" x14ac:dyDescent="0.25">
      <c r="B7" s="17" t="s">
        <v>61</v>
      </c>
      <c r="C7" s="40">
        <v>0</v>
      </c>
      <c r="D7" s="40">
        <v>0.22357520396526012</v>
      </c>
      <c r="E7" s="40">
        <v>0</v>
      </c>
      <c r="F7" s="40">
        <v>0</v>
      </c>
      <c r="G7" s="40">
        <v>4.5933998760107821E-2</v>
      </c>
      <c r="H7" s="40">
        <v>0.186</v>
      </c>
      <c r="I7" s="40"/>
      <c r="J7" s="40"/>
      <c r="K7" s="40"/>
      <c r="L7" s="40"/>
      <c r="M7" s="40"/>
      <c r="N7" s="40"/>
    </row>
    <row r="8" spans="2:14" x14ac:dyDescent="0.25">
      <c r="B8" s="17" t="s">
        <v>62</v>
      </c>
      <c r="C8" s="40">
        <v>0.19039999999999993</v>
      </c>
      <c r="D8" s="40">
        <v>0.1008</v>
      </c>
      <c r="E8" s="40">
        <v>0.1008</v>
      </c>
      <c r="F8" s="40">
        <v>0.22399999999999989</v>
      </c>
      <c r="G8" s="40">
        <v>0.32479999999999981</v>
      </c>
      <c r="H8" s="40">
        <v>0.3359999999999998</v>
      </c>
      <c r="I8" s="40"/>
      <c r="J8" s="40"/>
      <c r="K8" s="40"/>
      <c r="L8" s="40"/>
      <c r="M8" s="40"/>
      <c r="N8" s="40"/>
    </row>
    <row r="9" spans="2:14" x14ac:dyDescent="0.25">
      <c r="B9" s="18" t="s">
        <v>179</v>
      </c>
      <c r="C9" s="40">
        <v>0</v>
      </c>
      <c r="D9" s="40">
        <v>0</v>
      </c>
      <c r="E9" s="40">
        <v>0</v>
      </c>
      <c r="F9" s="40">
        <v>0</v>
      </c>
      <c r="G9" s="40">
        <v>0</v>
      </c>
      <c r="H9" s="40">
        <v>0</v>
      </c>
      <c r="I9" s="40"/>
      <c r="J9" s="40"/>
      <c r="K9" s="40"/>
      <c r="L9" s="40"/>
      <c r="M9" s="40"/>
      <c r="N9" s="40"/>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O19"/>
  <sheetViews>
    <sheetView zoomScale="70" zoomScaleNormal="70" workbookViewId="0">
      <selection activeCell="H3" sqref="H3"/>
    </sheetView>
  </sheetViews>
  <sheetFormatPr defaultRowHeight="15" x14ac:dyDescent="0.25"/>
  <cols>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x14ac:dyDescent="0.25">
      <c r="B2" s="6" t="s">
        <v>40</v>
      </c>
      <c r="C2" s="7">
        <v>43191</v>
      </c>
      <c r="D2" s="7">
        <v>43221</v>
      </c>
      <c r="E2" s="7">
        <v>43252</v>
      </c>
      <c r="F2" s="7">
        <v>43282</v>
      </c>
      <c r="G2" s="7">
        <v>43313</v>
      </c>
      <c r="H2" s="7">
        <v>43344</v>
      </c>
      <c r="I2" s="7">
        <v>43374</v>
      </c>
      <c r="J2" s="7">
        <v>43405</v>
      </c>
      <c r="K2" s="7">
        <v>43435</v>
      </c>
      <c r="L2" s="7">
        <v>43466</v>
      </c>
      <c r="M2" s="7">
        <v>43497</v>
      </c>
      <c r="N2" s="7">
        <v>43525</v>
      </c>
      <c r="O2" s="21"/>
    </row>
    <row r="3" spans="1:15" x14ac:dyDescent="0.25">
      <c r="B3" s="18" t="s">
        <v>94</v>
      </c>
      <c r="C3" s="40">
        <v>9.1999999999999998E-2</v>
      </c>
      <c r="D3" s="40">
        <v>5.1750160000000003E-2</v>
      </c>
      <c r="E3" s="40">
        <v>6.8999999999999999E-3</v>
      </c>
      <c r="F3" s="40">
        <v>6.6036659999999997E-2</v>
      </c>
      <c r="G3" s="40">
        <v>0.1015595</v>
      </c>
      <c r="H3" s="40">
        <v>0.11536666999999999</v>
      </c>
      <c r="I3" s="40"/>
      <c r="J3" s="40"/>
      <c r="K3" s="40"/>
      <c r="L3" s="40"/>
      <c r="M3" s="40"/>
      <c r="N3" s="40"/>
      <c r="O3" s="5"/>
    </row>
    <row r="4" spans="1:15" x14ac:dyDescent="0.25">
      <c r="B4" s="18" t="s">
        <v>93</v>
      </c>
      <c r="C4" s="40">
        <v>0</v>
      </c>
      <c r="D4" s="40">
        <v>0</v>
      </c>
      <c r="E4" s="40">
        <v>0</v>
      </c>
      <c r="F4" s="40">
        <v>0</v>
      </c>
      <c r="G4" s="40">
        <v>0</v>
      </c>
      <c r="H4" s="40">
        <v>0</v>
      </c>
      <c r="I4" s="40"/>
      <c r="J4" s="40"/>
      <c r="K4" s="40"/>
      <c r="L4" s="40"/>
      <c r="M4" s="40"/>
      <c r="N4" s="40"/>
      <c r="O4" s="5"/>
    </row>
    <row r="5" spans="1:15" x14ac:dyDescent="0.25">
      <c r="B5" s="17" t="s">
        <v>95</v>
      </c>
      <c r="C5" s="40">
        <v>0</v>
      </c>
      <c r="D5" s="40">
        <v>0</v>
      </c>
      <c r="E5" s="40">
        <v>0</v>
      </c>
      <c r="F5" s="40">
        <v>0</v>
      </c>
      <c r="G5" s="40">
        <v>0</v>
      </c>
      <c r="H5" s="40">
        <v>0</v>
      </c>
      <c r="I5" s="40"/>
      <c r="J5" s="40"/>
      <c r="K5" s="40"/>
      <c r="L5" s="40"/>
      <c r="M5" s="40"/>
      <c r="N5" s="40"/>
      <c r="O5" s="5"/>
    </row>
    <row r="6" spans="1:15" x14ac:dyDescent="0.25">
      <c r="B6" s="18" t="s">
        <v>180</v>
      </c>
      <c r="C6" s="40">
        <v>0</v>
      </c>
      <c r="D6" s="40">
        <v>3.179284000000001E-2</v>
      </c>
      <c r="E6" s="40">
        <v>3.8986970000000003E-2</v>
      </c>
      <c r="F6" s="40">
        <v>0.11493933999999989</v>
      </c>
      <c r="G6" s="40">
        <v>3.9060519999999987E-2</v>
      </c>
      <c r="H6" s="40">
        <v>3.000000000000002E-2</v>
      </c>
      <c r="I6" s="40"/>
      <c r="J6" s="40"/>
      <c r="K6" s="40"/>
      <c r="L6" s="40"/>
      <c r="M6" s="40"/>
      <c r="N6" s="40"/>
      <c r="O6" s="5"/>
    </row>
    <row r="7" spans="1:15" x14ac:dyDescent="0.25">
      <c r="B7" s="17" t="s">
        <v>181</v>
      </c>
      <c r="C7" s="40">
        <v>0.40913443999999999</v>
      </c>
      <c r="D7" s="40">
        <v>0.4156603000000002</v>
      </c>
      <c r="E7" s="40">
        <v>0.38598527999999999</v>
      </c>
      <c r="F7" s="40">
        <v>0.43290860999999997</v>
      </c>
      <c r="G7" s="40">
        <v>0.45567308000000023</v>
      </c>
      <c r="H7" s="40">
        <v>0.41326052999999996</v>
      </c>
      <c r="I7" s="40"/>
      <c r="J7" s="40"/>
      <c r="K7" s="40"/>
      <c r="L7" s="40"/>
      <c r="M7" s="40"/>
      <c r="N7" s="40"/>
      <c r="O7" s="5"/>
    </row>
    <row r="8" spans="1:15" ht="30" x14ac:dyDescent="0.25">
      <c r="B8" s="18" t="s">
        <v>96</v>
      </c>
      <c r="C8" s="40">
        <v>0</v>
      </c>
      <c r="D8" s="40">
        <v>0</v>
      </c>
      <c r="E8" s="40">
        <v>0</v>
      </c>
      <c r="F8" s="40">
        <v>0</v>
      </c>
      <c r="G8" s="40">
        <v>0</v>
      </c>
      <c r="H8" s="40">
        <v>0</v>
      </c>
      <c r="I8" s="40"/>
      <c r="J8" s="40"/>
      <c r="K8" s="40"/>
      <c r="L8" s="40"/>
      <c r="M8" s="40"/>
      <c r="N8" s="40"/>
      <c r="O8" s="5"/>
    </row>
    <row r="9" spans="1:15" x14ac:dyDescent="0.25">
      <c r="B9" s="18" t="s">
        <v>97</v>
      </c>
      <c r="C9" s="40">
        <v>0.28598498999999999</v>
      </c>
      <c r="D9" s="40">
        <v>0.4205025</v>
      </c>
      <c r="E9" s="40">
        <v>0.39410752000000004</v>
      </c>
      <c r="F9" s="40">
        <v>0.54507834000000011</v>
      </c>
      <c r="G9" s="40">
        <v>0.56219499999999989</v>
      </c>
      <c r="H9" s="40">
        <v>0.49811084999999999</v>
      </c>
      <c r="I9" s="40"/>
      <c r="J9" s="40"/>
      <c r="K9" s="40"/>
      <c r="L9" s="40"/>
      <c r="M9" s="40"/>
      <c r="N9" s="40"/>
      <c r="O9" s="5"/>
    </row>
    <row r="12" spans="1:15" ht="15.75" x14ac:dyDescent="0.25">
      <c r="B12" s="22"/>
      <c r="C12" s="23">
        <v>43191</v>
      </c>
      <c r="D12" s="23">
        <v>43221</v>
      </c>
      <c r="E12" s="23">
        <v>43252</v>
      </c>
      <c r="F12" s="23">
        <v>43282</v>
      </c>
      <c r="G12" s="23">
        <v>43313</v>
      </c>
      <c r="H12" s="23">
        <v>43344</v>
      </c>
      <c r="I12" s="23">
        <v>43374</v>
      </c>
      <c r="J12" s="23">
        <v>43405</v>
      </c>
      <c r="K12" s="23">
        <v>43435</v>
      </c>
      <c r="L12" s="23">
        <v>43466</v>
      </c>
      <c r="M12" s="23">
        <v>43497</v>
      </c>
      <c r="N12" s="23">
        <v>43525</v>
      </c>
    </row>
    <row r="13" spans="1:15" ht="15.75" x14ac:dyDescent="0.25">
      <c r="A13" t="s">
        <v>128</v>
      </c>
      <c r="B13" s="24" t="s">
        <v>101</v>
      </c>
      <c r="C13" s="59">
        <v>20732.75</v>
      </c>
      <c r="D13" s="59">
        <v>27099.7</v>
      </c>
      <c r="E13" s="59">
        <v>26412.1</v>
      </c>
      <c r="F13" s="59">
        <v>38711.800000000003</v>
      </c>
      <c r="G13" s="59">
        <v>37026.65</v>
      </c>
      <c r="H13" s="59">
        <v>35267.199999999997</v>
      </c>
      <c r="I13" s="59"/>
      <c r="J13" s="59"/>
      <c r="K13" s="59"/>
      <c r="L13" s="59"/>
      <c r="M13" s="59"/>
      <c r="N13" s="59"/>
    </row>
    <row r="14" spans="1:15" ht="15.75" x14ac:dyDescent="0.25">
      <c r="B14" s="24" t="s">
        <v>100</v>
      </c>
      <c r="C14" s="59">
        <v>0</v>
      </c>
      <c r="D14" s="59">
        <v>0</v>
      </c>
      <c r="E14" s="59">
        <v>0</v>
      </c>
      <c r="F14" s="59">
        <v>0</v>
      </c>
      <c r="G14" s="59">
        <v>0</v>
      </c>
      <c r="H14" s="59">
        <v>0</v>
      </c>
      <c r="I14" s="59"/>
      <c r="J14" s="59"/>
      <c r="K14" s="59"/>
      <c r="L14" s="59"/>
      <c r="M14" s="59"/>
      <c r="N14" s="59"/>
    </row>
    <row r="15" spans="1:15" ht="15.75" x14ac:dyDescent="0.25">
      <c r="A15" t="s">
        <v>98</v>
      </c>
      <c r="B15" s="25" t="s">
        <v>102</v>
      </c>
      <c r="C15" s="59">
        <v>20</v>
      </c>
      <c r="D15" s="59">
        <v>19</v>
      </c>
      <c r="E15" s="59">
        <v>18</v>
      </c>
      <c r="F15" s="59">
        <v>17</v>
      </c>
      <c r="G15" s="59">
        <v>19</v>
      </c>
      <c r="H15" s="59"/>
      <c r="I15" s="59"/>
      <c r="J15" s="59"/>
      <c r="K15" s="59"/>
      <c r="L15" s="59"/>
      <c r="M15" s="59"/>
      <c r="N15" s="59"/>
    </row>
    <row r="16" spans="1:15" ht="15.75" x14ac:dyDescent="0.25">
      <c r="B16" s="24" t="s">
        <v>103</v>
      </c>
      <c r="C16" s="59">
        <v>0</v>
      </c>
      <c r="D16" s="59">
        <v>0</v>
      </c>
      <c r="E16" s="59">
        <v>0</v>
      </c>
      <c r="F16" s="59">
        <v>0</v>
      </c>
      <c r="G16" s="59">
        <v>0</v>
      </c>
      <c r="H16" s="59">
        <v>0</v>
      </c>
      <c r="I16" s="59"/>
      <c r="J16" s="59"/>
      <c r="K16" s="59"/>
      <c r="L16" s="59"/>
      <c r="M16" s="59"/>
      <c r="N16" s="59"/>
    </row>
    <row r="17" spans="1:14" ht="15.75" x14ac:dyDescent="0.25">
      <c r="B17" s="25" t="s">
        <v>105</v>
      </c>
      <c r="C17" s="59">
        <v>0</v>
      </c>
      <c r="D17" s="59">
        <v>0</v>
      </c>
      <c r="E17" s="59">
        <v>0</v>
      </c>
      <c r="F17" s="59">
        <v>0</v>
      </c>
      <c r="G17" s="59">
        <v>0</v>
      </c>
      <c r="H17" s="59">
        <v>0</v>
      </c>
      <c r="I17" s="59"/>
      <c r="J17" s="59"/>
      <c r="K17" s="59"/>
      <c r="L17" s="59"/>
      <c r="M17" s="59"/>
      <c r="N17" s="59"/>
    </row>
    <row r="18" spans="1:14" ht="15.75" x14ac:dyDescent="0.25">
      <c r="B18" s="24" t="s">
        <v>104</v>
      </c>
      <c r="C18" s="59">
        <v>0</v>
      </c>
      <c r="D18" s="59">
        <v>0</v>
      </c>
      <c r="E18" s="59">
        <v>0</v>
      </c>
      <c r="F18" s="59">
        <v>0</v>
      </c>
      <c r="G18" s="59">
        <v>0</v>
      </c>
      <c r="H18" s="59">
        <v>0</v>
      </c>
      <c r="I18" s="59"/>
      <c r="J18" s="59"/>
      <c r="K18" s="59"/>
      <c r="L18" s="59"/>
      <c r="M18" s="59"/>
      <c r="N18" s="59"/>
    </row>
    <row r="19" spans="1:14" ht="15.75" x14ac:dyDescent="0.25">
      <c r="A19" t="s">
        <v>99</v>
      </c>
      <c r="B19" s="25" t="s">
        <v>106</v>
      </c>
      <c r="C19" s="59">
        <v>3</v>
      </c>
      <c r="D19" s="59">
        <v>5</v>
      </c>
      <c r="E19" s="59">
        <v>1</v>
      </c>
      <c r="F19" s="59">
        <v>6</v>
      </c>
      <c r="G19" s="59">
        <v>3</v>
      </c>
      <c r="H19" s="59">
        <v>7</v>
      </c>
      <c r="I19" s="59"/>
      <c r="J19" s="59"/>
      <c r="K19" s="59"/>
      <c r="L19" s="59"/>
      <c r="M19" s="59"/>
      <c r="N19" s="59"/>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N8"/>
  <sheetViews>
    <sheetView workbookViewId="0">
      <selection activeCell="H3" sqref="H3"/>
    </sheetView>
  </sheetViews>
  <sheetFormatPr defaultRowHeight="15" x14ac:dyDescent="0.25"/>
  <cols>
    <col min="2" max="2" width="31.140625" bestFit="1" customWidth="1"/>
  </cols>
  <sheetData>
    <row r="2" spans="2:14" x14ac:dyDescent="0.25">
      <c r="B2" s="6" t="s">
        <v>40</v>
      </c>
      <c r="C2" s="3">
        <v>43220</v>
      </c>
      <c r="D2" s="3">
        <v>43251</v>
      </c>
      <c r="E2" s="3">
        <v>43281</v>
      </c>
      <c r="F2" s="3">
        <v>43312</v>
      </c>
      <c r="G2" s="3">
        <v>43343</v>
      </c>
      <c r="H2" s="3">
        <v>43373</v>
      </c>
      <c r="I2" s="3">
        <v>43404</v>
      </c>
      <c r="J2" s="3">
        <v>43434</v>
      </c>
      <c r="K2" s="3">
        <v>43465</v>
      </c>
      <c r="L2" s="3">
        <v>43496</v>
      </c>
      <c r="M2" s="3">
        <v>43524</v>
      </c>
      <c r="N2" s="3">
        <v>43555</v>
      </c>
    </row>
    <row r="3" spans="2:14" x14ac:dyDescent="0.25">
      <c r="B3" s="6" t="s">
        <v>182</v>
      </c>
      <c r="C3" s="40">
        <v>1.2202173698917604</v>
      </c>
      <c r="D3" s="40">
        <v>1.1494566828511801</v>
      </c>
      <c r="E3" s="40">
        <v>1.5945901102273203</v>
      </c>
      <c r="F3" s="40">
        <v>1.5264936295931404</v>
      </c>
      <c r="G3" s="40">
        <v>2.4924715111293807</v>
      </c>
      <c r="H3" s="40">
        <v>2.8009450168483996</v>
      </c>
      <c r="I3" s="40"/>
      <c r="J3" s="40"/>
      <c r="K3" s="40"/>
      <c r="L3" s="40"/>
      <c r="M3" s="40"/>
      <c r="N3" s="40"/>
    </row>
    <row r="4" spans="2:14" x14ac:dyDescent="0.25">
      <c r="B4" s="6" t="s">
        <v>183</v>
      </c>
      <c r="C4" s="40">
        <f>SUM(SO2SO!C7:C8,SO2SO!C10)</f>
        <v>0.79709770691244231</v>
      </c>
      <c r="D4" s="40">
        <f>SUM(SO2SO!D7:D8,SO2SO!D10)</f>
        <v>0.61198257825917912</v>
      </c>
      <c r="E4" s="40">
        <f>SUM(SO2SO!E7:E8,SO2SO!E10)</f>
        <v>0.47269069442562511</v>
      </c>
      <c r="F4" s="40">
        <f>SUM(SO2SO!F7:F8,SO2SO!F10)</f>
        <v>0.69631327873023796</v>
      </c>
      <c r="G4" s="40">
        <f>SUM(SO2SO!G7:G8,SO2SO!G10)</f>
        <v>0.58993455363445502</v>
      </c>
      <c r="H4" s="40">
        <f>SUM(SO2SO!H7:H8,SO2SO!H10)</f>
        <v>0.77063569844121704</v>
      </c>
      <c r="I4" s="40"/>
      <c r="J4" s="40"/>
      <c r="K4" s="40"/>
      <c r="L4" s="40"/>
      <c r="M4" s="40"/>
      <c r="N4" s="40"/>
    </row>
    <row r="5" spans="2:14" x14ac:dyDescent="0.25">
      <c r="B5" s="6" t="s">
        <v>184</v>
      </c>
      <c r="C5" s="40">
        <v>0.24311872784313726</v>
      </c>
      <c r="D5" s="40">
        <v>0.25099006143790853</v>
      </c>
      <c r="E5" s="40">
        <v>0.24289360784313727</v>
      </c>
      <c r="F5" s="40">
        <v>0.25099006143790853</v>
      </c>
      <c r="G5" s="40">
        <v>0.25099006143790853</v>
      </c>
      <c r="H5" s="40">
        <v>0</v>
      </c>
      <c r="I5" s="40"/>
      <c r="J5" s="40"/>
      <c r="K5" s="40"/>
      <c r="L5" s="40"/>
      <c r="M5" s="40"/>
      <c r="N5" s="40"/>
    </row>
    <row r="6" spans="2:14" x14ac:dyDescent="0.25">
      <c r="B6" s="56" t="s">
        <v>140</v>
      </c>
      <c r="C6" s="40">
        <v>-0.84352048124830548</v>
      </c>
      <c r="D6" s="40">
        <v>-0.9667586784379365</v>
      </c>
      <c r="E6" s="40">
        <v>-1.1250332788430768</v>
      </c>
      <c r="F6" s="40">
        <v>-1.2686316404378664</v>
      </c>
      <c r="G6" s="40">
        <v>-1.2558236254379769</v>
      </c>
      <c r="H6" s="40">
        <v>-2.1861565039999471</v>
      </c>
      <c r="I6" s="40"/>
      <c r="J6" s="40"/>
      <c r="K6" s="40"/>
      <c r="L6" s="40"/>
      <c r="M6" s="40"/>
      <c r="N6" s="40"/>
    </row>
    <row r="7" spans="2:14" x14ac:dyDescent="0.25">
      <c r="B7" s="43" t="s">
        <v>145</v>
      </c>
      <c r="C7" s="37">
        <v>-0.32846197999999921</v>
      </c>
      <c r="D7" s="37">
        <v>-0.43191784999999983</v>
      </c>
      <c r="E7" s="37">
        <v>-0.48340252000000045</v>
      </c>
      <c r="F7" s="37">
        <v>-0.58762758000000104</v>
      </c>
      <c r="G7" s="37">
        <v>-0.54885637999999981</v>
      </c>
      <c r="H7" s="37">
        <v>-1.0747547499999976</v>
      </c>
      <c r="I7" s="37"/>
      <c r="J7" s="37"/>
      <c r="K7" s="37"/>
      <c r="L7" s="37"/>
      <c r="M7" s="37"/>
      <c r="N7" s="37"/>
    </row>
    <row r="8" spans="2:14" x14ac:dyDescent="0.25">
      <c r="B8" s="43" t="s">
        <v>149</v>
      </c>
      <c r="C8" s="37">
        <v>-0.51505850124830632</v>
      </c>
      <c r="D8" s="37">
        <v>-0.53484082843793668</v>
      </c>
      <c r="E8" s="37">
        <v>-0.6416307588430763</v>
      </c>
      <c r="F8" s="37">
        <v>-0.68100406043786532</v>
      </c>
      <c r="G8" s="37">
        <v>-0.70696724543797718</v>
      </c>
      <c r="H8" s="37">
        <v>-1.1114017539999494</v>
      </c>
      <c r="I8" s="37"/>
      <c r="J8" s="37"/>
      <c r="K8" s="37"/>
      <c r="L8" s="37"/>
      <c r="M8" s="37"/>
      <c r="N8" s="3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5"/>
  <sheetViews>
    <sheetView tabSelected="1" zoomScale="85" zoomScaleNormal="85" workbookViewId="0">
      <selection activeCell="D35" sqref="D35"/>
    </sheetView>
  </sheetViews>
  <sheetFormatPr defaultRowHeight="15" x14ac:dyDescent="0.25"/>
  <cols>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x14ac:dyDescent="0.25">
      <c r="B1" t="s">
        <v>141</v>
      </c>
      <c r="C1" s="41">
        <v>43344</v>
      </c>
      <c r="D1" s="36">
        <v>43373</v>
      </c>
      <c r="E1" s="35"/>
    </row>
    <row r="3" spans="2:14" x14ac:dyDescent="0.25">
      <c r="B3" t="s">
        <v>1</v>
      </c>
      <c r="C3" s="37" t="s">
        <v>0</v>
      </c>
      <c r="D3" s="37" t="s">
        <v>2</v>
      </c>
      <c r="E3" s="37" t="s">
        <v>3</v>
      </c>
      <c r="F3" s="37" t="s">
        <v>4</v>
      </c>
      <c r="G3" s="37" t="s">
        <v>41</v>
      </c>
      <c r="H3" s="37"/>
      <c r="I3" s="37"/>
      <c r="J3" s="37"/>
      <c r="K3" s="37"/>
      <c r="L3" s="37"/>
      <c r="M3" s="37"/>
      <c r="N3" s="37"/>
    </row>
    <row r="4" spans="2:14" x14ac:dyDescent="0.25">
      <c r="B4" s="48">
        <v>92.184095622662127</v>
      </c>
      <c r="C4" s="48">
        <v>20.485590759733505</v>
      </c>
      <c r="D4" s="48">
        <v>33.931893805214315</v>
      </c>
      <c r="E4" s="48">
        <v>6.9977051604309989E-2</v>
      </c>
      <c r="F4" s="49">
        <v>-2.1861565039999471</v>
      </c>
      <c r="G4" s="47">
        <f>SUM(B4:F4)</f>
        <v>144.48540073521431</v>
      </c>
      <c r="H4" s="13"/>
    </row>
    <row r="5" spans="2:14" x14ac:dyDescent="0.25">
      <c r="B5" s="13"/>
      <c r="C5" s="13"/>
      <c r="F5" s="13"/>
      <c r="G5" s="13"/>
      <c r="H5" s="1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N41"/>
  <sheetViews>
    <sheetView zoomScale="70" zoomScaleNormal="70" workbookViewId="0">
      <selection activeCell="H3" sqref="H3"/>
    </sheetView>
  </sheetViews>
  <sheetFormatPr defaultRowHeight="15" x14ac:dyDescent="0.2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63</v>
      </c>
      <c r="C3" s="40">
        <v>-5.6785957729999996</v>
      </c>
      <c r="D3" s="40">
        <v>-6.7606795479999997</v>
      </c>
      <c r="E3" s="40">
        <v>-2.8102212680000007</v>
      </c>
      <c r="F3" s="40">
        <v>-1.1107513009999979</v>
      </c>
      <c r="G3" s="40">
        <v>-3.902354275</v>
      </c>
      <c r="H3" s="40">
        <v>-0.64213221100000029</v>
      </c>
      <c r="I3" s="40"/>
      <c r="J3" s="40"/>
      <c r="K3" s="40"/>
      <c r="L3" s="40"/>
      <c r="M3" s="40"/>
      <c r="N3" s="40"/>
    </row>
    <row r="4" spans="2:14" x14ac:dyDescent="0.25">
      <c r="B4" s="1" t="s">
        <v>143</v>
      </c>
      <c r="C4" s="40">
        <v>4.0568053568987184</v>
      </c>
      <c r="D4" s="40">
        <v>4.3843095227485316</v>
      </c>
      <c r="E4" s="40">
        <v>3.5401485515083584</v>
      </c>
      <c r="F4" s="40">
        <v>4.7882804938143604</v>
      </c>
      <c r="G4" s="40">
        <v>4.6670818700786576</v>
      </c>
      <c r="H4" s="40">
        <v>5.5788288823266194</v>
      </c>
      <c r="I4" s="40"/>
      <c r="J4" s="40"/>
      <c r="K4" s="40"/>
      <c r="L4" s="40"/>
      <c r="M4" s="40"/>
      <c r="N4" s="40"/>
    </row>
    <row r="5" spans="2:14" x14ac:dyDescent="0.25">
      <c r="B5" s="1" t="s">
        <v>64</v>
      </c>
      <c r="C5" s="40">
        <v>6.0960367917484302</v>
      </c>
      <c r="D5" s="40">
        <v>7.0388447085698704</v>
      </c>
      <c r="E5" s="40">
        <v>6.6491846933095307</v>
      </c>
      <c r="F5" s="40">
        <v>7.367863841326411</v>
      </c>
      <c r="G5" s="40">
        <v>6.7133542736347502</v>
      </c>
      <c r="H5" s="40">
        <v>5.7075709987769203</v>
      </c>
      <c r="I5" s="40"/>
      <c r="J5" s="40"/>
      <c r="K5" s="40"/>
      <c r="L5" s="40"/>
      <c r="M5" s="40"/>
      <c r="N5" s="40"/>
    </row>
    <row r="6" spans="2:14" x14ac:dyDescent="0.25">
      <c r="B6" s="1" t="s">
        <v>65</v>
      </c>
      <c r="C6" s="40">
        <v>25.438006297336621</v>
      </c>
      <c r="D6" s="40">
        <v>24.842179061012164</v>
      </c>
      <c r="E6" s="40">
        <v>51.140584917865183</v>
      </c>
      <c r="F6" s="40">
        <v>39.151005868618796</v>
      </c>
      <c r="G6" s="40">
        <v>35.493438561046226</v>
      </c>
      <c r="H6" s="40">
        <v>102.17916767357229</v>
      </c>
      <c r="I6" s="40"/>
      <c r="J6" s="40"/>
      <c r="K6" s="40"/>
      <c r="L6" s="40"/>
      <c r="M6" s="40"/>
      <c r="N6" s="40"/>
    </row>
    <row r="7" spans="2:14" x14ac:dyDescent="0.25">
      <c r="B7" s="1" t="s">
        <v>146</v>
      </c>
      <c r="C7" s="40">
        <v>0.42003371109222998</v>
      </c>
      <c r="D7" s="40">
        <v>2.05747189453484</v>
      </c>
      <c r="E7" s="40">
        <v>0.40776612894857994</v>
      </c>
      <c r="F7" s="40">
        <v>0.57252884519922997</v>
      </c>
      <c r="G7" s="40">
        <v>0.39588379449809996</v>
      </c>
      <c r="H7" s="40">
        <v>0.41843340807133</v>
      </c>
      <c r="I7" s="40"/>
      <c r="J7" s="40"/>
      <c r="K7" s="40"/>
      <c r="L7" s="40"/>
      <c r="M7" s="40"/>
      <c r="N7" s="40"/>
    </row>
    <row r="8" spans="2:14" x14ac:dyDescent="0.25">
      <c r="B8" s="1" t="s">
        <v>142</v>
      </c>
      <c r="C8" s="40">
        <v>6.4616424454293018</v>
      </c>
      <c r="D8" s="40">
        <v>6.469285508946129</v>
      </c>
      <c r="E8" s="40">
        <v>6.0078941458212505</v>
      </c>
      <c r="F8" s="40">
        <v>7.5559261754611997</v>
      </c>
      <c r="G8" s="40">
        <v>8.2441637224260322</v>
      </c>
      <c r="H8" s="40">
        <v>7.5338910691124292</v>
      </c>
      <c r="I8" s="40"/>
      <c r="J8" s="40"/>
      <c r="K8" s="40"/>
      <c r="L8" s="40"/>
      <c r="M8" s="40"/>
      <c r="N8" s="40"/>
    </row>
    <row r="9" spans="2:14" x14ac:dyDescent="0.25">
      <c r="B9" s="1" t="s">
        <v>66</v>
      </c>
      <c r="C9" s="40">
        <v>11.011784772242429</v>
      </c>
      <c r="D9" s="40">
        <v>12.212296822909959</v>
      </c>
      <c r="E9" s="40">
        <v>11.460436606144015</v>
      </c>
      <c r="F9" s="40">
        <v>10.531682371562839</v>
      </c>
      <c r="G9" s="40">
        <v>10.747460244295038</v>
      </c>
      <c r="H9" s="40">
        <v>11.444521722509389</v>
      </c>
      <c r="I9" s="40"/>
      <c r="J9" s="40"/>
      <c r="K9" s="40"/>
      <c r="L9" s="40"/>
      <c r="M9" s="40"/>
      <c r="N9" s="40"/>
    </row>
    <row r="10" spans="2:14" x14ac:dyDescent="0.25">
      <c r="B10" s="32" t="s">
        <v>144</v>
      </c>
      <c r="C10" s="40">
        <v>0.78711943000000018</v>
      </c>
      <c r="D10" s="40">
        <v>0.91970580000000024</v>
      </c>
      <c r="E10" s="40">
        <v>0.82597976999999989</v>
      </c>
      <c r="F10" s="40">
        <v>1.1589629499999998</v>
      </c>
      <c r="G10" s="40">
        <v>1.1584881</v>
      </c>
      <c r="H10" s="40">
        <v>1.0567380499999999</v>
      </c>
      <c r="I10" s="40"/>
      <c r="J10" s="40"/>
      <c r="K10" s="40"/>
      <c r="L10" s="40"/>
      <c r="M10" s="40"/>
      <c r="N10" s="40"/>
    </row>
    <row r="11" spans="2:14" x14ac:dyDescent="0.25">
      <c r="B11" s="46" t="s">
        <v>67</v>
      </c>
      <c r="C11" s="40">
        <v>6.4658281103902047</v>
      </c>
      <c r="D11" s="40">
        <v>7.0543017420249994</v>
      </c>
      <c r="E11" s="40">
        <v>7.3603808099999979</v>
      </c>
      <c r="F11" s="40">
        <v>6.5619017599999996</v>
      </c>
      <c r="G11" s="40">
        <v>6.6967673376666701</v>
      </c>
      <c r="H11" s="40">
        <v>6.1695822605555524</v>
      </c>
      <c r="I11" s="40"/>
      <c r="J11" s="40"/>
      <c r="K11" s="40"/>
      <c r="L11" s="40"/>
      <c r="M11" s="40"/>
      <c r="N11" s="40"/>
    </row>
    <row r="12" spans="2:14" x14ac:dyDescent="0.25">
      <c r="B12" s="1" t="s">
        <v>68</v>
      </c>
      <c r="C12" s="40">
        <v>3.3660501699999998</v>
      </c>
      <c r="D12" s="40">
        <v>3.6704132239652592</v>
      </c>
      <c r="E12" s="40">
        <v>3.2317605499999993</v>
      </c>
      <c r="F12" s="40">
        <v>3.0614282200000011</v>
      </c>
      <c r="G12" s="40">
        <v>3.574906768760107</v>
      </c>
      <c r="H12" s="40">
        <v>3.6533746700000531</v>
      </c>
      <c r="I12" s="40"/>
      <c r="J12" s="40"/>
      <c r="K12" s="40"/>
      <c r="L12" s="40"/>
      <c r="M12" s="40"/>
      <c r="N12" s="40"/>
    </row>
    <row r="13" spans="2:14" x14ac:dyDescent="0.25">
      <c r="B13" s="1" t="s">
        <v>4</v>
      </c>
      <c r="C13" s="40">
        <v>1.4169133233990323</v>
      </c>
      <c r="D13" s="40">
        <v>1.0456706441103323</v>
      </c>
      <c r="E13" s="40">
        <v>1.185141133653004</v>
      </c>
      <c r="F13" s="40">
        <v>1.2051653293234197</v>
      </c>
      <c r="G13" s="40">
        <v>2.0775725007637615</v>
      </c>
      <c r="H13" s="40">
        <v>1.3854242112896693</v>
      </c>
      <c r="I13" s="40"/>
      <c r="J13" s="40"/>
      <c r="K13" s="40"/>
      <c r="L13" s="40"/>
      <c r="M13" s="40"/>
      <c r="N13" s="40"/>
    </row>
    <row r="14" spans="2:14" x14ac:dyDescent="0.25">
      <c r="B14" s="46" t="s">
        <v>41</v>
      </c>
      <c r="C14" s="40">
        <f>SUM(C3:C13)</f>
        <v>59.841624635536967</v>
      </c>
      <c r="D14" s="40">
        <f t="shared" ref="D14:E14" si="0">SUM(D3:D13)</f>
        <v>62.933799380822094</v>
      </c>
      <c r="E14" s="40">
        <f t="shared" si="0"/>
        <v>88.999056039249922</v>
      </c>
      <c r="F14" s="40">
        <f t="shared" ref="F14" si="1">SUM(F3:F13)</f>
        <v>80.843994554306263</v>
      </c>
      <c r="G14" s="40">
        <f t="shared" ref="G14" si="2">SUM(G3:G13)</f>
        <v>75.866762898169341</v>
      </c>
      <c r="H14" s="40">
        <f t="shared" ref="H14" si="3">SUM(H3:H13)</f>
        <v>144.48540073521428</v>
      </c>
      <c r="I14" s="40">
        <f t="shared" ref="I14" si="4">SUM(I3:I13)</f>
        <v>0</v>
      </c>
      <c r="J14" s="40">
        <f t="shared" ref="J14" si="5">SUM(J3:J13)</f>
        <v>0</v>
      </c>
      <c r="K14" s="40">
        <f t="shared" ref="K14" si="6">SUM(K3:K13)</f>
        <v>0</v>
      </c>
      <c r="L14" s="40">
        <f t="shared" ref="L14" si="7">SUM(L3:L13)</f>
        <v>0</v>
      </c>
      <c r="M14" s="40">
        <f t="shared" ref="M14" si="8">SUM(M3:M13)</f>
        <v>0</v>
      </c>
      <c r="N14" s="40">
        <f t="shared" ref="N14" si="9">SUM(N3:N13)</f>
        <v>0</v>
      </c>
    </row>
    <row r="15" spans="2:14" x14ac:dyDescent="0.25">
      <c r="B15" s="14"/>
    </row>
    <row r="17" spans="2:14" x14ac:dyDescent="0.25">
      <c r="B17" s="2" t="s">
        <v>129</v>
      </c>
      <c r="C17" s="3">
        <v>43220</v>
      </c>
      <c r="D17" s="3">
        <v>43251</v>
      </c>
      <c r="E17" s="3">
        <v>43281</v>
      </c>
      <c r="F17" s="3">
        <v>43312</v>
      </c>
      <c r="G17" s="3">
        <v>43343</v>
      </c>
      <c r="H17" s="3">
        <v>43373</v>
      </c>
      <c r="I17" s="3">
        <v>43404</v>
      </c>
      <c r="J17" s="3">
        <v>43434</v>
      </c>
      <c r="K17" s="3">
        <v>43465</v>
      </c>
      <c r="L17" s="3">
        <v>43496</v>
      </c>
      <c r="M17" s="3">
        <v>43524</v>
      </c>
      <c r="N17" s="3">
        <v>43555</v>
      </c>
    </row>
    <row r="18" spans="2:14" x14ac:dyDescent="0.25">
      <c r="B18" s="1" t="s">
        <v>63</v>
      </c>
      <c r="C18" s="20">
        <v>-234870.38700000002</v>
      </c>
      <c r="D18" s="20">
        <v>-215243.538</v>
      </c>
      <c r="E18" s="20">
        <v>-117411.79599999999</v>
      </c>
      <c r="F18" s="20">
        <v>-96007.772999999986</v>
      </c>
      <c r="G18" s="20">
        <v>-150869.867</v>
      </c>
      <c r="H18" s="20">
        <v>-105074.46500000001</v>
      </c>
      <c r="I18" s="1"/>
      <c r="J18" s="1"/>
      <c r="K18" s="1"/>
      <c r="L18" s="1"/>
      <c r="M18" s="1"/>
      <c r="N18" s="1"/>
    </row>
    <row r="19" spans="2:14" x14ac:dyDescent="0.25">
      <c r="B19" s="1" t="s">
        <v>143</v>
      </c>
      <c r="C19" s="20">
        <v>301390.1700000001</v>
      </c>
      <c r="D19" s="20">
        <v>317985.79100000003</v>
      </c>
      <c r="E19" s="20">
        <v>425855.21600000001</v>
      </c>
      <c r="F19" s="20">
        <v>473973.19599999988</v>
      </c>
      <c r="G19" s="20">
        <v>405985.22899999993</v>
      </c>
      <c r="H19" s="20">
        <v>750295.74100000015</v>
      </c>
      <c r="I19" s="1"/>
      <c r="J19" s="1"/>
      <c r="K19" s="1"/>
      <c r="L19" s="1"/>
      <c r="M19" s="1"/>
      <c r="N19" s="1"/>
    </row>
    <row r="20" spans="2:14" x14ac:dyDescent="0.25">
      <c r="B20" s="1" t="s">
        <v>164</v>
      </c>
      <c r="C20" s="20">
        <v>4612.4920000000002</v>
      </c>
      <c r="D20" s="20">
        <v>4633.7330000000002</v>
      </c>
      <c r="E20" s="20">
        <v>3483.6669999999999</v>
      </c>
      <c r="F20" s="20">
        <v>5105.0009999999993</v>
      </c>
      <c r="G20" s="20">
        <v>4767.3319999999994</v>
      </c>
      <c r="H20" s="20">
        <v>8120.0510000000004</v>
      </c>
      <c r="I20" s="1"/>
      <c r="J20" s="1"/>
      <c r="K20" s="1"/>
      <c r="L20" s="1"/>
      <c r="M20" s="1"/>
      <c r="N20" s="1"/>
    </row>
    <row r="21" spans="2:14" x14ac:dyDescent="0.25">
      <c r="B21" s="1" t="s">
        <v>65</v>
      </c>
      <c r="C21" s="20">
        <v>409083.34</v>
      </c>
      <c r="D21" s="20">
        <v>529712.31300000008</v>
      </c>
      <c r="E21" s="20">
        <v>877928.55299999996</v>
      </c>
      <c r="F21" s="20">
        <v>685088.44899999979</v>
      </c>
      <c r="G21" s="20">
        <v>627449.82799999998</v>
      </c>
      <c r="H21" s="20">
        <v>1334010.4140000001</v>
      </c>
      <c r="I21" s="1"/>
      <c r="J21" s="1"/>
      <c r="K21" s="1"/>
      <c r="L21" s="1"/>
      <c r="M21" s="1"/>
      <c r="N21" s="1"/>
    </row>
    <row r="22" spans="2:14" x14ac:dyDescent="0.25">
      <c r="B22" s="1" t="s">
        <v>127</v>
      </c>
      <c r="C22" s="20">
        <v>308413.57900000003</v>
      </c>
      <c r="D22" s="20">
        <v>418683.43200000009</v>
      </c>
      <c r="E22" s="20">
        <v>773345.46499999997</v>
      </c>
      <c r="F22" s="20">
        <v>687376.39500000002</v>
      </c>
      <c r="G22" s="20">
        <v>687639.17999999993</v>
      </c>
      <c r="H22" s="20">
        <v>1453266.895</v>
      </c>
      <c r="I22" s="1"/>
      <c r="J22" s="1"/>
      <c r="K22" s="1"/>
      <c r="L22" s="1"/>
      <c r="M22" s="1"/>
      <c r="N22" s="1"/>
    </row>
    <row r="23" spans="2:14" x14ac:dyDescent="0.25">
      <c r="B23" s="1" t="s">
        <v>146</v>
      </c>
      <c r="C23" s="20">
        <v>-19346.036</v>
      </c>
      <c r="D23" s="20">
        <v>-64281.020000000004</v>
      </c>
      <c r="E23" s="20">
        <v>-14166.788999999999</v>
      </c>
      <c r="F23" s="20">
        <v>-27963.464999999997</v>
      </c>
      <c r="G23" s="20">
        <v>-32375.289000000001</v>
      </c>
      <c r="H23" s="20">
        <v>-12840.461000000001</v>
      </c>
      <c r="I23" s="1"/>
      <c r="J23" s="1"/>
      <c r="K23" s="1"/>
      <c r="L23" s="1"/>
      <c r="M23" s="1"/>
      <c r="N23" s="1"/>
    </row>
    <row r="24" spans="2:14" x14ac:dyDescent="0.25">
      <c r="B24" s="1" t="s">
        <v>165</v>
      </c>
      <c r="C24" s="20">
        <v>20279.763000000003</v>
      </c>
      <c r="D24" s="20">
        <v>20731.990000000005</v>
      </c>
      <c r="E24" s="20">
        <v>22177.568000000003</v>
      </c>
      <c r="F24" s="20">
        <v>20998.816000000006</v>
      </c>
      <c r="G24" s="20">
        <v>20843.943000000007</v>
      </c>
      <c r="H24" s="20">
        <v>24423.549000000003</v>
      </c>
      <c r="I24" s="1"/>
      <c r="J24" s="1"/>
      <c r="K24" s="1"/>
      <c r="L24" s="1"/>
      <c r="M24" s="1"/>
      <c r="N24" s="1"/>
    </row>
    <row r="25" spans="2:14" x14ac:dyDescent="0.25">
      <c r="B25" s="1" t="s">
        <v>130</v>
      </c>
      <c r="C25" s="20">
        <v>118700.29000000002</v>
      </c>
      <c r="D25" s="20">
        <v>163141.48899999997</v>
      </c>
      <c r="E25" s="20">
        <v>84190.90399999998</v>
      </c>
      <c r="F25" s="20">
        <v>155218.766</v>
      </c>
      <c r="G25" s="20">
        <v>123418.023</v>
      </c>
      <c r="H25" s="20">
        <v>112766.98000000003</v>
      </c>
      <c r="I25" s="1"/>
      <c r="J25" s="1"/>
      <c r="K25" s="1"/>
      <c r="L25" s="1"/>
      <c r="M25" s="1"/>
      <c r="N25" s="1"/>
    </row>
    <row r="26" spans="2:14" x14ac:dyDescent="0.25">
      <c r="B26" s="1" t="s">
        <v>4</v>
      </c>
      <c r="C26" s="20">
        <v>-188477.18400000001</v>
      </c>
      <c r="D26" s="20">
        <v>-131096.99400000001</v>
      </c>
      <c r="E26" s="20">
        <v>-35927.225000000006</v>
      </c>
      <c r="F26" s="20">
        <v>-103508.548</v>
      </c>
      <c r="G26" s="20">
        <v>-188704.201</v>
      </c>
      <c r="H26" s="20">
        <v>-122786.91799999999</v>
      </c>
      <c r="I26" s="1"/>
      <c r="J26" s="1"/>
      <c r="K26" s="1"/>
      <c r="L26" s="1"/>
      <c r="M26" s="1"/>
      <c r="N26" s="1"/>
    </row>
    <row r="30" spans="2:14" x14ac:dyDescent="0.25">
      <c r="B30" t="s">
        <v>166</v>
      </c>
    </row>
    <row r="31" spans="2:14" x14ac:dyDescent="0.25">
      <c r="B31" s="1" t="s">
        <v>63</v>
      </c>
      <c r="C31" s="13">
        <f>INDEX($C$3:$N$13,MATCH(B31,$B$3:$B$13,0),MATCH(Main!$E$2,'Total categories'!$C$2:$N$2,0))</f>
        <v>-0.64213221100000029</v>
      </c>
    </row>
    <row r="32" spans="2:14" x14ac:dyDescent="0.25">
      <c r="B32" s="1" t="s">
        <v>143</v>
      </c>
      <c r="C32" s="13">
        <f>INDEX($C$3:$N$13,MATCH(B32,$B$3:$B$13,0),MATCH(Main!$E$2,'Total categories'!$C$2:$N$2,0))</f>
        <v>5.5788288823266194</v>
      </c>
    </row>
    <row r="33" spans="2:3" x14ac:dyDescent="0.25">
      <c r="B33" s="1" t="s">
        <v>64</v>
      </c>
      <c r="C33" s="13">
        <f>INDEX($C$3:$N$13,MATCH(B33,$B$3:$B$13,0),MATCH(Main!$E$2,'Total categories'!$C$2:$N$2,0))</f>
        <v>5.7075709987769203</v>
      </c>
    </row>
    <row r="34" spans="2:3" x14ac:dyDescent="0.25">
      <c r="B34" s="1" t="s">
        <v>65</v>
      </c>
      <c r="C34" s="13">
        <f>INDEX($C$3:$N$13,MATCH(B34,$B$3:$B$13,0),MATCH(Main!$E$2,'Total categories'!$C$2:$N$2,0))</f>
        <v>102.17916767357229</v>
      </c>
    </row>
    <row r="35" spans="2:3" x14ac:dyDescent="0.25">
      <c r="B35" s="1" t="s">
        <v>146</v>
      </c>
      <c r="C35" s="13">
        <f>INDEX($C$3:$N$13,MATCH(B35,$B$3:$B$13,0),MATCH(Main!$E$2,'Total categories'!$C$2:$N$2,0))</f>
        <v>0.41843340807133</v>
      </c>
    </row>
    <row r="36" spans="2:3" x14ac:dyDescent="0.25">
      <c r="B36" s="1" t="s">
        <v>142</v>
      </c>
      <c r="C36" s="13">
        <f>INDEX($C$3:$N$13,MATCH(B36,$B$3:$B$13,0),MATCH(Main!$E$2,'Total categories'!$C$2:$N$2,0))</f>
        <v>7.5338910691124292</v>
      </c>
    </row>
    <row r="37" spans="2:3" x14ac:dyDescent="0.25">
      <c r="B37" s="1" t="s">
        <v>66</v>
      </c>
      <c r="C37" s="13">
        <f>INDEX($C$3:$N$13,MATCH(B37,$B$3:$B$13,0),MATCH(Main!$E$2,'Total categories'!$C$2:$N$2,0))</f>
        <v>11.444521722509389</v>
      </c>
    </row>
    <row r="38" spans="2:3" x14ac:dyDescent="0.25">
      <c r="B38" s="32" t="s">
        <v>144</v>
      </c>
      <c r="C38" s="13">
        <f>INDEX($C$3:$N$13,MATCH(B38,$B$3:$B$13,0),MATCH(Main!$E$2,'Total categories'!$C$2:$N$2,0))</f>
        <v>1.0567380499999999</v>
      </c>
    </row>
    <row r="39" spans="2:3" x14ac:dyDescent="0.25">
      <c r="B39" s="46" t="s">
        <v>67</v>
      </c>
      <c r="C39" s="13">
        <f>INDEX($C$3:$N$13,MATCH(B39,$B$3:$B$13,0),MATCH(Main!$E$2,'Total categories'!$C$2:$N$2,0))</f>
        <v>6.1695822605555524</v>
      </c>
    </row>
    <row r="40" spans="2:3" x14ac:dyDescent="0.25">
      <c r="B40" s="1" t="s">
        <v>68</v>
      </c>
      <c r="C40" s="13">
        <f>INDEX($C$3:$N$13,MATCH(B40,$B$3:$B$13,0),MATCH(Main!$E$2,'Total categories'!$C$2:$N$2,0))</f>
        <v>3.6533746700000531</v>
      </c>
    </row>
    <row r="41" spans="2:3" x14ac:dyDescent="0.25">
      <c r="B41" s="1" t="s">
        <v>4</v>
      </c>
      <c r="C41" s="13">
        <f>INDEX($C$3:$N$13,MATCH(B41,$B$3:$B$13,0),MATCH(Main!$E$2,'Total categories'!$C$2:$N$2,0))</f>
        <v>1.3854242112896693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29"/>
  <sheetViews>
    <sheetView zoomScale="55" zoomScaleNormal="55" workbookViewId="0">
      <selection activeCell="H3" sqref="H3"/>
    </sheetView>
  </sheetViews>
  <sheetFormatPr defaultRowHeight="15" x14ac:dyDescent="0.25"/>
  <cols>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x14ac:dyDescent="0.25">
      <c r="C1" s="36">
        <f>EOMONTH(C2,0)</f>
        <v>43220</v>
      </c>
      <c r="D1" s="36">
        <f t="shared" ref="D1:N1" si="0">EOMONTH(D2,0)</f>
        <v>43251</v>
      </c>
      <c r="E1" s="36">
        <f t="shared" si="0"/>
        <v>43281</v>
      </c>
      <c r="F1" s="36">
        <f t="shared" si="0"/>
        <v>43312</v>
      </c>
      <c r="G1" s="36">
        <f t="shared" si="0"/>
        <v>43343</v>
      </c>
      <c r="H1" s="36">
        <f t="shared" si="0"/>
        <v>43373</v>
      </c>
      <c r="I1" s="36">
        <f t="shared" si="0"/>
        <v>43404</v>
      </c>
      <c r="J1" s="36">
        <f t="shared" si="0"/>
        <v>43434</v>
      </c>
      <c r="K1" s="36">
        <f t="shared" si="0"/>
        <v>43465</v>
      </c>
      <c r="L1" s="36">
        <f t="shared" si="0"/>
        <v>43496</v>
      </c>
      <c r="M1" s="36">
        <f t="shared" si="0"/>
        <v>43524</v>
      </c>
      <c r="N1" s="36">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69</v>
      </c>
      <c r="C3" s="40">
        <v>-5.6785957729999996</v>
      </c>
      <c r="D3" s="40">
        <v>-6.7129372250000001</v>
      </c>
      <c r="E3" s="40">
        <v>-2.7477750240000005</v>
      </c>
      <c r="F3" s="40">
        <v>-1.0514679629999979</v>
      </c>
      <c r="G3" s="40">
        <v>-3.870658723</v>
      </c>
      <c r="H3" s="40">
        <v>-0.72618438200000024</v>
      </c>
      <c r="I3" s="40"/>
      <c r="J3" s="40"/>
      <c r="K3" s="40"/>
      <c r="L3" s="40"/>
      <c r="M3" s="40"/>
      <c r="N3" s="40"/>
    </row>
    <row r="4" spans="2:14" x14ac:dyDescent="0.25">
      <c r="B4" s="32" t="s">
        <v>150</v>
      </c>
      <c r="C4" s="40">
        <v>2.5110751954302208</v>
      </c>
      <c r="D4" s="40">
        <v>2.1326446359756903</v>
      </c>
      <c r="E4" s="40">
        <v>0.85968272959821979</v>
      </c>
      <c r="F4" s="40">
        <v>2.0434515995246199</v>
      </c>
      <c r="G4" s="40">
        <v>2.3162893296308602</v>
      </c>
      <c r="H4" s="40">
        <v>1.5991244238626501</v>
      </c>
      <c r="I4" s="40"/>
      <c r="J4" s="40"/>
      <c r="K4" s="40"/>
      <c r="L4" s="40"/>
      <c r="M4" s="40"/>
      <c r="N4" s="40"/>
    </row>
    <row r="5" spans="2:14" x14ac:dyDescent="0.25">
      <c r="B5" s="32" t="s">
        <v>77</v>
      </c>
      <c r="C5" s="40">
        <v>0.32286934174843002</v>
      </c>
      <c r="D5" s="40">
        <v>0.27555184856987003</v>
      </c>
      <c r="E5" s="40">
        <v>0.17545484330953004</v>
      </c>
      <c r="F5" s="40">
        <v>0.26642165132641005</v>
      </c>
      <c r="G5" s="40">
        <v>0.18996912363475002</v>
      </c>
      <c r="H5" s="40">
        <v>0.32779993877691999</v>
      </c>
      <c r="I5" s="40"/>
      <c r="J5" s="40"/>
      <c r="K5" s="40"/>
      <c r="L5" s="40"/>
      <c r="M5" s="40"/>
      <c r="N5" s="40"/>
    </row>
    <row r="6" spans="2:14" x14ac:dyDescent="0.25">
      <c r="B6" s="32" t="s">
        <v>30</v>
      </c>
      <c r="C6" s="40">
        <v>1.4761581215007502</v>
      </c>
      <c r="D6" s="40">
        <v>1.84803044652272</v>
      </c>
      <c r="E6" s="40">
        <v>2.27863540465213</v>
      </c>
      <c r="F6" s="40">
        <v>2.4498871485113298</v>
      </c>
      <c r="G6" s="40">
        <v>1.6063245775979293</v>
      </c>
      <c r="H6" s="40">
        <v>3.8411607169000899</v>
      </c>
      <c r="I6" s="40"/>
      <c r="J6" s="40"/>
      <c r="K6" s="40"/>
      <c r="L6" s="40"/>
      <c r="M6" s="40"/>
      <c r="N6" s="40"/>
    </row>
    <row r="7" spans="2:14" x14ac:dyDescent="0.25">
      <c r="B7" s="32" t="s">
        <v>31</v>
      </c>
      <c r="C7" s="40">
        <v>5.4517626911573496</v>
      </c>
      <c r="D7" s="40">
        <v>10.698795978391979</v>
      </c>
      <c r="E7" s="40">
        <v>19.708498518938004</v>
      </c>
      <c r="F7" s="40">
        <v>22.089339090995033</v>
      </c>
      <c r="G7" s="40">
        <v>17.606111669924502</v>
      </c>
      <c r="H7" s="40">
        <v>59.484471664404396</v>
      </c>
      <c r="I7" s="40"/>
      <c r="J7" s="40"/>
      <c r="K7" s="40"/>
      <c r="L7" s="40"/>
      <c r="M7" s="40"/>
      <c r="N7" s="40"/>
    </row>
    <row r="8" spans="2:14" x14ac:dyDescent="0.25">
      <c r="B8" s="32" t="s">
        <v>70</v>
      </c>
      <c r="C8" s="40">
        <v>13.203399566677099</v>
      </c>
      <c r="D8" s="40">
        <v>1.3377995002535001</v>
      </c>
      <c r="E8" s="40">
        <v>7.2112872784648898</v>
      </c>
      <c r="F8" s="40">
        <v>0.80874022866837991</v>
      </c>
      <c r="G8" s="40">
        <v>1.3778062036959</v>
      </c>
      <c r="H8" s="40">
        <v>17.084463219232401</v>
      </c>
      <c r="I8" s="40"/>
      <c r="J8" s="40"/>
      <c r="K8" s="40"/>
      <c r="L8" s="40"/>
      <c r="M8" s="40"/>
      <c r="N8" s="40"/>
    </row>
    <row r="9" spans="2:14" x14ac:dyDescent="0.25">
      <c r="B9" s="32" t="s">
        <v>32</v>
      </c>
      <c r="C9" s="40">
        <v>8.0191114409930001E-2</v>
      </c>
      <c r="D9" s="40">
        <v>1.5488860143422598</v>
      </c>
      <c r="E9" s="40">
        <v>4.7539709015554994</v>
      </c>
      <c r="F9" s="40">
        <v>0.23373614411699001</v>
      </c>
      <c r="G9" s="40">
        <v>1.25290800620885</v>
      </c>
      <c r="H9" s="40">
        <v>3.7978512589381497</v>
      </c>
      <c r="I9" s="40"/>
      <c r="J9" s="40"/>
      <c r="K9" s="40"/>
      <c r="L9" s="40"/>
      <c r="M9" s="40"/>
      <c r="N9" s="40"/>
    </row>
    <row r="10" spans="2:14" x14ac:dyDescent="0.25">
      <c r="B10" s="32" t="s">
        <v>108</v>
      </c>
      <c r="C10" s="40">
        <v>0.22926964812080999</v>
      </c>
      <c r="D10" s="40">
        <v>8.3770135558110012E-2</v>
      </c>
      <c r="E10" s="40">
        <v>7.4540071759729987E-2</v>
      </c>
      <c r="F10" s="40">
        <v>1.689183217305E-2</v>
      </c>
      <c r="G10" s="40">
        <v>0.11933140243591998</v>
      </c>
      <c r="H10" s="40">
        <v>0.30629575205335002</v>
      </c>
      <c r="I10" s="40"/>
      <c r="J10" s="40"/>
      <c r="K10" s="40"/>
      <c r="L10" s="40"/>
      <c r="M10" s="40"/>
      <c r="N10" s="40"/>
    </row>
    <row r="11" spans="2:14" x14ac:dyDescent="0.25">
      <c r="B11" s="32" t="s">
        <v>151</v>
      </c>
      <c r="C11" s="40">
        <v>1.0773172354292999</v>
      </c>
      <c r="D11" s="40">
        <v>1.0325338589461301</v>
      </c>
      <c r="E11" s="40">
        <v>0.86542248682124978</v>
      </c>
      <c r="F11" s="40">
        <v>0.84214935546120018</v>
      </c>
      <c r="G11" s="40">
        <v>0.93714556242602998</v>
      </c>
      <c r="H11" s="40">
        <v>1.0048663791124299</v>
      </c>
      <c r="I11" s="40"/>
      <c r="J11" s="40"/>
      <c r="K11" s="40"/>
      <c r="L11" s="40"/>
      <c r="M11" s="40"/>
      <c r="N11" s="40"/>
    </row>
    <row r="12" spans="2:14" x14ac:dyDescent="0.25">
      <c r="B12" s="32" t="s">
        <v>28</v>
      </c>
      <c r="C12" s="40">
        <v>0.93277184224284004</v>
      </c>
      <c r="D12" s="40">
        <v>1.3641419429101396</v>
      </c>
      <c r="E12" s="40">
        <v>1.0084516969542601</v>
      </c>
      <c r="F12" s="40">
        <v>1.5448673615628399</v>
      </c>
      <c r="G12" s="40">
        <v>1.5287936042950399</v>
      </c>
      <c r="H12" s="40">
        <v>2.66330163453337</v>
      </c>
      <c r="I12" s="40"/>
      <c r="J12" s="40"/>
      <c r="K12" s="40"/>
      <c r="L12" s="40"/>
      <c r="M12" s="40"/>
      <c r="N12" s="40"/>
    </row>
    <row r="13" spans="2:14" x14ac:dyDescent="0.25">
      <c r="B13" s="1" t="s">
        <v>182</v>
      </c>
      <c r="C13" s="40">
        <v>1.2202173698917604</v>
      </c>
      <c r="D13" s="40">
        <v>1.1494566828511801</v>
      </c>
      <c r="E13" s="40">
        <v>1.5945901102273203</v>
      </c>
      <c r="F13" s="40">
        <v>1.5264936295931404</v>
      </c>
      <c r="G13" s="40">
        <v>2.4924715111293807</v>
      </c>
      <c r="H13" s="40">
        <v>2.8009450168483996</v>
      </c>
      <c r="I13" s="40"/>
      <c r="J13" s="40"/>
      <c r="K13" s="40"/>
      <c r="L13" s="40"/>
      <c r="M13" s="40"/>
      <c r="N13" s="40"/>
    </row>
    <row r="16" spans="2:14" x14ac:dyDescent="0.25">
      <c r="C16" s="13"/>
    </row>
    <row r="18" spans="2:18" x14ac:dyDescent="0.25">
      <c r="B18" s="2" t="s">
        <v>129</v>
      </c>
      <c r="C18" s="3">
        <v>43220</v>
      </c>
      <c r="D18" s="3">
        <v>43251</v>
      </c>
      <c r="E18" s="3">
        <v>43281</v>
      </c>
      <c r="F18" s="3">
        <v>43312</v>
      </c>
      <c r="G18" s="3">
        <v>43343</v>
      </c>
      <c r="H18" s="3">
        <v>43373</v>
      </c>
      <c r="I18" s="3">
        <v>43404</v>
      </c>
      <c r="J18" s="3">
        <v>43434</v>
      </c>
      <c r="K18" s="3">
        <v>43465</v>
      </c>
      <c r="L18" s="3">
        <v>43496</v>
      </c>
      <c r="M18" s="3">
        <v>43524</v>
      </c>
      <c r="N18" s="3">
        <v>43555</v>
      </c>
    </row>
    <row r="19" spans="2:18" x14ac:dyDescent="0.25">
      <c r="B19" s="1" t="s">
        <v>69</v>
      </c>
      <c r="C19" s="20">
        <v>-234870.38700000002</v>
      </c>
      <c r="D19" s="20">
        <v>-214304.06299999999</v>
      </c>
      <c r="E19" s="20">
        <v>-116048.56600000001</v>
      </c>
      <c r="F19" s="20">
        <v>-94894.685999999987</v>
      </c>
      <c r="G19" s="20">
        <v>-150203.389</v>
      </c>
      <c r="H19" s="20">
        <v>-106700.94300000001</v>
      </c>
      <c r="I19" s="20"/>
      <c r="J19" s="20"/>
      <c r="K19" s="20"/>
      <c r="L19" s="20"/>
      <c r="M19" s="20"/>
      <c r="N19" s="20"/>
      <c r="P19" s="29"/>
      <c r="Q19" s="30"/>
      <c r="R19" s="30"/>
    </row>
    <row r="20" spans="2:18" x14ac:dyDescent="0.25">
      <c r="B20" s="32" t="s">
        <v>150</v>
      </c>
      <c r="C20" s="20">
        <v>108968.12600000002</v>
      </c>
      <c r="D20" s="20">
        <v>86765.994999999995</v>
      </c>
      <c r="E20" s="20">
        <v>49167.504999999997</v>
      </c>
      <c r="F20" s="20">
        <v>92971.869999999981</v>
      </c>
      <c r="G20" s="20">
        <v>72419.187000000005</v>
      </c>
      <c r="H20" s="20">
        <v>67000.853000000003</v>
      </c>
      <c r="I20" s="20"/>
      <c r="J20" s="20"/>
      <c r="K20" s="20"/>
      <c r="L20" s="20"/>
      <c r="M20" s="20"/>
      <c r="N20" s="20"/>
      <c r="P20" s="29"/>
      <c r="Q20" s="30"/>
      <c r="R20" s="30"/>
    </row>
    <row r="21" spans="2:18" x14ac:dyDescent="0.25">
      <c r="B21" s="32" t="s">
        <v>77</v>
      </c>
      <c r="C21" s="20">
        <v>4612.4920000000002</v>
      </c>
      <c r="D21" s="20">
        <v>4633.7330000000002</v>
      </c>
      <c r="E21" s="20">
        <v>3483.6669999999999</v>
      </c>
      <c r="F21" s="20">
        <v>5105.0009999999993</v>
      </c>
      <c r="G21" s="20">
        <v>4767.3319999999994</v>
      </c>
      <c r="H21" s="20">
        <v>8120.0510000000004</v>
      </c>
      <c r="I21" s="20"/>
      <c r="J21" s="20"/>
      <c r="K21" s="20"/>
      <c r="L21" s="20"/>
      <c r="M21" s="20"/>
      <c r="N21" s="20"/>
      <c r="P21" s="29"/>
      <c r="Q21" s="30"/>
      <c r="R21" s="30"/>
    </row>
    <row r="22" spans="2:18" x14ac:dyDescent="0.25">
      <c r="B22" s="32" t="s">
        <v>30</v>
      </c>
      <c r="C22" s="20">
        <v>190816.04399999997</v>
      </c>
      <c r="D22" s="20">
        <v>230519.79599999994</v>
      </c>
      <c r="E22" s="20">
        <v>359282.16599999997</v>
      </c>
      <c r="F22" s="20">
        <v>373393.36600000004</v>
      </c>
      <c r="G22" s="20">
        <v>313812.04200000002</v>
      </c>
      <c r="H22" s="20">
        <v>669735.58200000017</v>
      </c>
      <c r="I22" s="20"/>
      <c r="J22" s="20"/>
      <c r="K22" s="20"/>
      <c r="L22" s="20"/>
      <c r="M22" s="20"/>
      <c r="N22" s="20"/>
      <c r="P22" s="29"/>
      <c r="Q22" s="30"/>
      <c r="R22" s="30"/>
    </row>
    <row r="23" spans="2:18" x14ac:dyDescent="0.25">
      <c r="B23" s="32" t="s">
        <v>31</v>
      </c>
      <c r="C23" s="20">
        <v>239416.11900000004</v>
      </c>
      <c r="D23" s="20">
        <v>467633.48099999997</v>
      </c>
      <c r="E23" s="20">
        <v>723601.99699999986</v>
      </c>
      <c r="F23" s="20">
        <v>659999.26399999997</v>
      </c>
      <c r="G23" s="20">
        <v>585561.53</v>
      </c>
      <c r="H23" s="20">
        <v>1137529.4990000001</v>
      </c>
      <c r="I23" s="20"/>
      <c r="J23" s="20"/>
      <c r="K23" s="20"/>
      <c r="L23" s="20"/>
      <c r="M23" s="20"/>
      <c r="N23" s="20"/>
      <c r="P23" s="29"/>
      <c r="Q23" s="30"/>
      <c r="R23" s="30"/>
    </row>
    <row r="24" spans="2:18" x14ac:dyDescent="0.25">
      <c r="B24" s="32" t="s">
        <v>70</v>
      </c>
      <c r="C24" s="20">
        <v>166661.80100000001</v>
      </c>
      <c r="D24" s="20">
        <v>22779.785</v>
      </c>
      <c r="E24" s="20">
        <v>73651.156999999992</v>
      </c>
      <c r="F24" s="20">
        <v>20934.861000000001</v>
      </c>
      <c r="G24" s="20">
        <v>20713.21</v>
      </c>
      <c r="H24" s="20">
        <v>162883.416</v>
      </c>
      <c r="I24" s="20"/>
      <c r="J24" s="20"/>
      <c r="K24" s="20"/>
      <c r="L24" s="20"/>
      <c r="M24" s="20"/>
      <c r="N24" s="20"/>
      <c r="P24" s="29"/>
      <c r="Q24" s="30"/>
      <c r="R24" s="30"/>
    </row>
    <row r="25" spans="2:18" x14ac:dyDescent="0.25">
      <c r="B25" s="32" t="s">
        <v>32</v>
      </c>
      <c r="C25" s="20">
        <v>3005.42</v>
      </c>
      <c r="D25" s="20">
        <v>39299.046999999999</v>
      </c>
      <c r="E25" s="20">
        <v>80675.399000000005</v>
      </c>
      <c r="F25" s="20">
        <v>4154.3240000000005</v>
      </c>
      <c r="G25" s="20">
        <v>21175.088000000003</v>
      </c>
      <c r="H25" s="20">
        <v>33597.499000000003</v>
      </c>
      <c r="I25" s="20"/>
      <c r="J25" s="20"/>
      <c r="K25" s="20"/>
      <c r="L25" s="20"/>
      <c r="M25" s="20"/>
      <c r="N25" s="20"/>
      <c r="P25" s="29"/>
      <c r="Q25" s="30"/>
      <c r="R25" s="30"/>
    </row>
    <row r="26" spans="2:18" x14ac:dyDescent="0.25">
      <c r="B26" s="32" t="s">
        <v>108</v>
      </c>
      <c r="C26" s="20">
        <v>-7746.0359999999982</v>
      </c>
      <c r="D26" s="20">
        <v>-2620.02</v>
      </c>
      <c r="E26" s="20">
        <v>-1634.1059999999998</v>
      </c>
      <c r="F26" s="20">
        <v>-872.90699999999993</v>
      </c>
      <c r="G26" s="20">
        <v>-6190.2890000000007</v>
      </c>
      <c r="H26" s="20">
        <v>-5541.951</v>
      </c>
      <c r="I26" s="20"/>
      <c r="J26" s="20"/>
      <c r="K26" s="20"/>
      <c r="L26" s="20"/>
      <c r="M26" s="20"/>
      <c r="N26" s="20"/>
      <c r="P26" s="29"/>
      <c r="Q26" s="30"/>
      <c r="R26" s="30"/>
    </row>
    <row r="27" spans="2:18" x14ac:dyDescent="0.25">
      <c r="B27" s="32" t="s">
        <v>151</v>
      </c>
      <c r="C27" s="20">
        <v>20279.763000000003</v>
      </c>
      <c r="D27" s="20">
        <v>20731.990000000005</v>
      </c>
      <c r="E27" s="20">
        <v>22177.568000000003</v>
      </c>
      <c r="F27" s="20">
        <v>20998.816000000006</v>
      </c>
      <c r="G27" s="20">
        <v>20843.943000000007</v>
      </c>
      <c r="H27" s="20">
        <v>24423.549000000003</v>
      </c>
      <c r="I27" s="20"/>
      <c r="J27" s="20"/>
      <c r="K27" s="20"/>
      <c r="L27" s="20"/>
      <c r="M27" s="20"/>
      <c r="N27" s="20"/>
      <c r="P27" s="29"/>
      <c r="Q27" s="30"/>
      <c r="R27" s="30"/>
    </row>
    <row r="28" spans="2:18" x14ac:dyDescent="0.25">
      <c r="B28" s="32" t="s">
        <v>28</v>
      </c>
      <c r="C28" s="20">
        <v>118700.29000000002</v>
      </c>
      <c r="D28" s="20">
        <v>163141.48899999997</v>
      </c>
      <c r="E28" s="20">
        <v>84190.90399999998</v>
      </c>
      <c r="F28" s="20">
        <v>155218.766</v>
      </c>
      <c r="G28" s="20">
        <v>123418.023</v>
      </c>
      <c r="H28" s="20">
        <v>112766.98000000003</v>
      </c>
      <c r="I28" s="20"/>
      <c r="J28" s="20"/>
      <c r="K28" s="20"/>
      <c r="L28" s="20"/>
      <c r="M28" s="20"/>
      <c r="N28" s="20"/>
      <c r="P28" s="29"/>
      <c r="Q28" s="30"/>
      <c r="R28" s="30"/>
    </row>
    <row r="29" spans="2:18" x14ac:dyDescent="0.25">
      <c r="B29" s="1" t="s">
        <v>182</v>
      </c>
      <c r="C29" s="20">
        <v>-188477.18399999992</v>
      </c>
      <c r="D29" s="20">
        <v>-130157.519</v>
      </c>
      <c r="E29" s="20">
        <v>-34503.133000000002</v>
      </c>
      <c r="F29" s="20">
        <v>-102537.05899999998</v>
      </c>
      <c r="G29" s="20">
        <v>-188037.723</v>
      </c>
      <c r="H29" s="20">
        <v>-123871.68900000001</v>
      </c>
      <c r="I29" s="20"/>
      <c r="J29" s="20"/>
      <c r="K29" s="20"/>
      <c r="L29" s="20"/>
      <c r="M29" s="20"/>
      <c r="N29" s="2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N41"/>
  <sheetViews>
    <sheetView zoomScale="85" zoomScaleNormal="85" workbookViewId="0">
      <selection activeCell="H3" sqref="H3"/>
    </sheetView>
  </sheetViews>
  <sheetFormatPr defaultRowHeight="15" x14ac:dyDescent="0.25"/>
  <cols>
    <col min="2" max="2" width="33" customWidth="1"/>
    <col min="3" max="3" width="8" bestFit="1" customWidth="1"/>
    <col min="4" max="4" width="8.28515625" bestFit="1" customWidth="1"/>
    <col min="5" max="5" width="6.5703125" bestFit="1" customWidth="1"/>
    <col min="6" max="6" width="5.85546875" bestFit="1" customWidth="1"/>
    <col min="7" max="8" width="6.85546875" bestFit="1" customWidth="1"/>
    <col min="9" max="9" width="6.5703125" bestFit="1" customWidth="1"/>
    <col min="10" max="10" width="6.7109375" bestFit="1" customWidth="1"/>
    <col min="11" max="11" width="6.85546875" bestFit="1" customWidth="1"/>
    <col min="12" max="12" width="6.5703125" bestFit="1" customWidth="1"/>
    <col min="13" max="13" width="6.7109375" bestFit="1" customWidth="1"/>
    <col min="14" max="14" width="6.5703125" bestFit="1" customWidth="1"/>
    <col min="17" max="17" width="24.5703125" bestFit="1" customWidth="1"/>
  </cols>
  <sheetData>
    <row r="2" spans="2: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4" x14ac:dyDescent="0.25">
      <c r="B3" s="4" t="s">
        <v>7</v>
      </c>
      <c r="C3" s="40">
        <v>10.079012929999589</v>
      </c>
      <c r="D3" s="40">
        <v>10.848154879999823</v>
      </c>
      <c r="E3" s="40">
        <v>10.451984909189756</v>
      </c>
      <c r="F3" s="40">
        <v>8.986815009999999</v>
      </c>
      <c r="G3" s="40">
        <v>9.2186666400000021</v>
      </c>
      <c r="H3" s="40">
        <v>8.7812200879760187</v>
      </c>
      <c r="I3" s="40"/>
      <c r="J3" s="40"/>
      <c r="K3" s="40"/>
      <c r="L3" s="40"/>
      <c r="M3" s="40"/>
      <c r="N3" s="40"/>
    </row>
    <row r="4" spans="2:14" x14ac:dyDescent="0.25">
      <c r="B4" s="4" t="s">
        <v>8</v>
      </c>
      <c r="C4" s="40">
        <v>5.3843252100000001</v>
      </c>
      <c r="D4" s="40">
        <v>5.4367516499999988</v>
      </c>
      <c r="E4" s="40">
        <v>5.1424716590000017</v>
      </c>
      <c r="F4" s="40">
        <v>6.7137768199999996</v>
      </c>
      <c r="G4" s="40">
        <v>7.307018160000001</v>
      </c>
      <c r="H4" s="40">
        <v>6.5290246900000009</v>
      </c>
      <c r="I4" s="40"/>
      <c r="J4" s="40"/>
      <c r="K4" s="40"/>
      <c r="L4" s="40"/>
      <c r="M4" s="40"/>
      <c r="N4" s="40"/>
    </row>
    <row r="5" spans="2:14" x14ac:dyDescent="0.25">
      <c r="B5" s="4" t="s">
        <v>9</v>
      </c>
      <c r="C5" s="40">
        <v>5.773167449999999</v>
      </c>
      <c r="D5" s="40">
        <v>6.7632928600000009</v>
      </c>
      <c r="E5" s="40">
        <v>6.4737298499999998</v>
      </c>
      <c r="F5" s="40">
        <v>7.1014421900000011</v>
      </c>
      <c r="G5" s="40">
        <v>6.5233851500000002</v>
      </c>
      <c r="H5" s="40">
        <v>5.3797710600000004</v>
      </c>
      <c r="I5" s="40"/>
      <c r="J5" s="40"/>
      <c r="K5" s="40"/>
      <c r="L5" s="40"/>
      <c r="M5" s="40"/>
      <c r="N5" s="40"/>
    </row>
    <row r="6" spans="2:14" x14ac:dyDescent="0.25">
      <c r="B6" s="4" t="s">
        <v>10</v>
      </c>
      <c r="C6" s="40">
        <v>0.78711943000000018</v>
      </c>
      <c r="D6" s="40">
        <v>0.91970580000000024</v>
      </c>
      <c r="E6" s="40">
        <v>0.82597976999999989</v>
      </c>
      <c r="F6" s="40">
        <v>1.1589629499999998</v>
      </c>
      <c r="G6" s="40">
        <v>1.1584881</v>
      </c>
      <c r="H6" s="40">
        <v>1.0567380499999999</v>
      </c>
      <c r="I6" s="40"/>
      <c r="J6" s="40"/>
      <c r="K6" s="40"/>
      <c r="L6" s="40"/>
      <c r="M6" s="40"/>
      <c r="N6" s="40"/>
    </row>
    <row r="7" spans="2:14" x14ac:dyDescent="0.25">
      <c r="B7" s="53" t="s">
        <v>11</v>
      </c>
      <c r="C7" s="40">
        <v>3.3660501699999998</v>
      </c>
      <c r="D7" s="40">
        <v>3.6704132239652592</v>
      </c>
      <c r="E7" s="40">
        <v>3.2317605499999993</v>
      </c>
      <c r="F7" s="40">
        <v>3.0614282200000011</v>
      </c>
      <c r="G7" s="40">
        <v>3.574906768760107</v>
      </c>
      <c r="H7" s="40">
        <v>3.6533746700000531</v>
      </c>
      <c r="I7" s="40"/>
      <c r="J7" s="40"/>
      <c r="K7" s="40"/>
      <c r="L7" s="40"/>
      <c r="M7" s="40"/>
      <c r="N7" s="40"/>
    </row>
    <row r="8" spans="2:14" x14ac:dyDescent="0.25">
      <c r="B8" s="53" t="s">
        <v>12</v>
      </c>
      <c r="C8" s="40">
        <v>6.4658281103902047</v>
      </c>
      <c r="D8" s="40">
        <v>7.0543017420249994</v>
      </c>
      <c r="E8" s="40">
        <v>7.3603808099999979</v>
      </c>
      <c r="F8" s="40">
        <v>6.5619017599999996</v>
      </c>
      <c r="G8" s="40">
        <v>6.6967673376666701</v>
      </c>
      <c r="H8" s="40">
        <v>6.1695822605555524</v>
      </c>
      <c r="I8" s="40"/>
      <c r="J8" s="40"/>
      <c r="K8" s="40"/>
      <c r="L8" s="40"/>
      <c r="M8" s="40"/>
      <c r="N8" s="40"/>
    </row>
    <row r="9" spans="2:14" x14ac:dyDescent="0.25">
      <c r="B9" s="53" t="s">
        <v>13</v>
      </c>
      <c r="C9" s="40">
        <v>2.7400137846400008</v>
      </c>
      <c r="D9" s="40">
        <v>0.93408829412799987</v>
      </c>
      <c r="E9" s="40">
        <v>3.7703722351393254</v>
      </c>
      <c r="F9" s="40">
        <v>0.19321358372800002</v>
      </c>
      <c r="G9" s="40">
        <v>0.33957666412799992</v>
      </c>
      <c r="H9" s="40">
        <v>1.57438669414</v>
      </c>
      <c r="I9" s="40"/>
      <c r="J9" s="40"/>
      <c r="K9" s="40"/>
      <c r="L9" s="40"/>
      <c r="M9" s="40"/>
      <c r="N9" s="40"/>
    </row>
    <row r="10" spans="2:14" x14ac:dyDescent="0.25">
      <c r="B10" s="53" t="s">
        <v>14</v>
      </c>
      <c r="C10" s="40">
        <v>0.79709770691244231</v>
      </c>
      <c r="D10" s="40">
        <v>0.71385446570400912</v>
      </c>
      <c r="E10" s="40">
        <v>0.7192806959206951</v>
      </c>
      <c r="F10" s="40">
        <v>0.77428213057815798</v>
      </c>
      <c r="G10" s="40">
        <v>0.80238637261455503</v>
      </c>
      <c r="H10" s="40">
        <v>0.78779629254267702</v>
      </c>
      <c r="I10" s="40"/>
      <c r="J10" s="40"/>
      <c r="K10" s="40"/>
      <c r="L10" s="40"/>
      <c r="M10" s="40"/>
      <c r="N10" s="40"/>
    </row>
    <row r="11" spans="2:14" x14ac:dyDescent="0.25">
      <c r="B11" s="4" t="s">
        <v>15</v>
      </c>
      <c r="C11" s="40">
        <v>2.2512000000000001E-4</v>
      </c>
      <c r="D11" s="40">
        <v>0</v>
      </c>
      <c r="E11" s="40">
        <v>0</v>
      </c>
      <c r="F11" s="40">
        <v>0</v>
      </c>
      <c r="G11" s="40">
        <v>0</v>
      </c>
      <c r="H11" s="40">
        <v>0</v>
      </c>
      <c r="I11" s="40"/>
      <c r="J11" s="40"/>
      <c r="K11" s="40"/>
      <c r="L11" s="40"/>
      <c r="M11" s="40"/>
      <c r="N11" s="40"/>
    </row>
    <row r="12" spans="2:14" x14ac:dyDescent="0.25">
      <c r="B12" s="4" t="s">
        <v>16</v>
      </c>
      <c r="C12" s="40">
        <v>0.24289360784313713</v>
      </c>
      <c r="D12" s="40">
        <v>0.25099006143790836</v>
      </c>
      <c r="E12" s="40">
        <v>0.24289360784313713</v>
      </c>
      <c r="F12" s="40">
        <v>0.25099006143790836</v>
      </c>
      <c r="G12" s="40">
        <v>0.25099006143790836</v>
      </c>
      <c r="H12" s="40">
        <v>0</v>
      </c>
      <c r="I12" s="40"/>
      <c r="J12" s="40"/>
      <c r="K12" s="40"/>
      <c r="L12" s="40"/>
      <c r="M12" s="40"/>
      <c r="N12" s="40"/>
    </row>
    <row r="13" spans="2:14" x14ac:dyDescent="0.25">
      <c r="C13" s="29"/>
      <c r="D13" s="29"/>
      <c r="E13" s="29"/>
      <c r="F13" s="29"/>
      <c r="G13" s="29"/>
      <c r="H13" s="29"/>
      <c r="I13" s="29"/>
      <c r="J13" s="29"/>
      <c r="K13" s="29"/>
      <c r="L13" s="29"/>
      <c r="M13" s="29"/>
      <c r="N13" s="29"/>
    </row>
    <row r="14" spans="2:14" x14ac:dyDescent="0.25">
      <c r="C14" s="29"/>
      <c r="D14" s="29"/>
      <c r="E14" s="29"/>
      <c r="F14" s="29"/>
      <c r="G14" s="29"/>
      <c r="H14" s="29"/>
      <c r="I14" s="29"/>
      <c r="J14" s="29"/>
      <c r="K14" s="29"/>
      <c r="L14" s="29"/>
      <c r="M14" s="29"/>
      <c r="N14" s="29"/>
    </row>
    <row r="15" spans="2:14" x14ac:dyDescent="0.25">
      <c r="B15" s="2" t="s">
        <v>6</v>
      </c>
      <c r="C15" s="3">
        <v>43191</v>
      </c>
      <c r="D15" s="3">
        <v>43221</v>
      </c>
      <c r="E15" s="3">
        <v>43252</v>
      </c>
      <c r="F15" s="3">
        <v>43282</v>
      </c>
      <c r="G15" s="3">
        <v>43313</v>
      </c>
      <c r="H15" s="3">
        <v>43344</v>
      </c>
      <c r="I15" s="3">
        <v>43374</v>
      </c>
      <c r="J15" s="3">
        <v>43405</v>
      </c>
      <c r="K15" s="3">
        <v>43435</v>
      </c>
      <c r="L15" s="3">
        <v>43466</v>
      </c>
      <c r="M15" s="3">
        <v>43497</v>
      </c>
      <c r="N15" s="3">
        <v>43525</v>
      </c>
    </row>
    <row r="16" spans="2:14" x14ac:dyDescent="0.25">
      <c r="B16" s="1" t="s">
        <v>17</v>
      </c>
      <c r="C16" s="40">
        <v>7.2762198100000006</v>
      </c>
      <c r="D16" s="40">
        <v>8.3264698499999987</v>
      </c>
      <c r="E16" s="40">
        <v>8.1278335199999994</v>
      </c>
      <c r="F16" s="40">
        <v>7.8867142799999996</v>
      </c>
      <c r="G16" s="40">
        <v>7.8784590400000001</v>
      </c>
      <c r="H16" s="40">
        <v>7.2865310099999991</v>
      </c>
      <c r="I16" s="40"/>
      <c r="J16" s="40"/>
      <c r="K16" s="40"/>
      <c r="L16" s="40"/>
      <c r="M16" s="40"/>
      <c r="N16" s="40"/>
    </row>
    <row r="17" spans="2:14" x14ac:dyDescent="0.25">
      <c r="B17" s="1" t="s">
        <v>18</v>
      </c>
      <c r="C17" s="40">
        <v>13.437744357693871</v>
      </c>
      <c r="D17" s="40">
        <v>11.856285024384182</v>
      </c>
      <c r="E17" s="40">
        <v>14.199445472406639</v>
      </c>
      <c r="F17" s="40">
        <v>13.221734392868253</v>
      </c>
      <c r="G17" s="40">
        <v>14.650511341731423</v>
      </c>
      <c r="H17" s="40">
        <v>15.029836715214309</v>
      </c>
      <c r="I17" s="40"/>
      <c r="J17" s="40"/>
      <c r="K17" s="40"/>
      <c r="L17" s="40"/>
      <c r="M17" s="40"/>
      <c r="N17" s="40"/>
    </row>
    <row r="18" spans="2:14" x14ac:dyDescent="0.25">
      <c r="B18" s="1" t="s">
        <v>20</v>
      </c>
      <c r="C18" s="40">
        <v>14.443853470000001</v>
      </c>
      <c r="D18" s="40">
        <v>15.756021430000006</v>
      </c>
      <c r="E18" s="40">
        <v>15.102371118999997</v>
      </c>
      <c r="F18" s="40">
        <v>13.0582616</v>
      </c>
      <c r="G18" s="40">
        <v>12.58279231</v>
      </c>
      <c r="H18" s="40">
        <v>11.73427891</v>
      </c>
      <c r="I18" s="40"/>
      <c r="J18" s="40"/>
      <c r="K18" s="40"/>
      <c r="L18" s="40"/>
      <c r="M18" s="40"/>
      <c r="N18" s="40"/>
    </row>
    <row r="19" spans="2:14" x14ac:dyDescent="0.25">
      <c r="B19" s="1" t="s">
        <v>19</v>
      </c>
      <c r="C19" s="40">
        <v>0.24311872784313712</v>
      </c>
      <c r="D19" s="40">
        <v>0.25099006143790836</v>
      </c>
      <c r="E19" s="40">
        <v>0.24289360784313713</v>
      </c>
      <c r="F19" s="40">
        <v>0.25099006143790836</v>
      </c>
      <c r="G19" s="40">
        <v>0.25099006143790836</v>
      </c>
      <c r="H19" s="40">
        <v>0</v>
      </c>
      <c r="I19" s="40"/>
      <c r="J19" s="40"/>
      <c r="K19" s="40"/>
      <c r="L19" s="40"/>
      <c r="M19" s="40"/>
      <c r="N19" s="40"/>
    </row>
    <row r="25" spans="2:14" x14ac:dyDescent="0.25"/>
    <row r="41" spans="2:2" x14ac:dyDescent="0.25">
      <c r="B41" s="45"/>
    </row>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P38"/>
  <sheetViews>
    <sheetView zoomScaleNormal="100" workbookViewId="0">
      <selection activeCell="H3" sqref="H3"/>
    </sheetView>
  </sheetViews>
  <sheetFormatPr defaultRowHeight="15" x14ac:dyDescent="0.25"/>
  <cols>
    <col min="2" max="2" width="35.42578125" bestFit="1" customWidth="1"/>
    <col min="3" max="3" width="9.85546875" bestFit="1" customWidth="1"/>
    <col min="4" max="4" width="9.28515625" bestFit="1" customWidth="1"/>
    <col min="6" max="6" width="10" bestFit="1" customWidth="1"/>
    <col min="16" max="16" width="11.5703125" bestFit="1" customWidth="1"/>
  </cols>
  <sheetData>
    <row r="2" spans="2:16" x14ac:dyDescent="0.25">
      <c r="B2" s="2" t="s">
        <v>121</v>
      </c>
      <c r="C2" s="3">
        <v>43191</v>
      </c>
      <c r="D2" s="3">
        <v>43221</v>
      </c>
      <c r="E2" s="3">
        <v>43252</v>
      </c>
      <c r="F2" s="3">
        <v>43282</v>
      </c>
      <c r="G2" s="3">
        <v>43313</v>
      </c>
      <c r="H2" s="3">
        <v>43344</v>
      </c>
      <c r="I2" s="3">
        <v>43374</v>
      </c>
      <c r="J2" s="3">
        <v>43405</v>
      </c>
      <c r="K2" s="3">
        <v>43435</v>
      </c>
      <c r="L2" s="3">
        <v>43466</v>
      </c>
      <c r="M2" s="3">
        <v>43497</v>
      </c>
      <c r="N2" s="3">
        <v>43525</v>
      </c>
      <c r="P2" t="s">
        <v>166</v>
      </c>
    </row>
    <row r="3" spans="2:16" x14ac:dyDescent="0.25">
      <c r="B3" s="4" t="s">
        <v>123</v>
      </c>
      <c r="C3" s="54">
        <v>22190</v>
      </c>
      <c r="D3" s="55">
        <v>73582.5</v>
      </c>
      <c r="E3" s="55">
        <v>139079.5</v>
      </c>
      <c r="F3" s="55">
        <v>119046.5</v>
      </c>
      <c r="G3" s="55">
        <v>126069</v>
      </c>
      <c r="H3" s="55">
        <v>176040.5</v>
      </c>
      <c r="I3" s="55"/>
      <c r="J3" s="55"/>
      <c r="K3" s="55"/>
      <c r="L3" s="55"/>
      <c r="M3" s="55"/>
      <c r="N3" s="55"/>
      <c r="P3" s="50">
        <f>HLOOKUP(Main!E1,Trades!$C$2:$N$5,4,FALSE)</f>
        <v>500384.1</v>
      </c>
    </row>
    <row r="4" spans="2:16" x14ac:dyDescent="0.25">
      <c r="B4" s="4" t="s">
        <v>124</v>
      </c>
      <c r="C4" s="54">
        <v>116182</v>
      </c>
      <c r="D4" s="55">
        <v>281479.5</v>
      </c>
      <c r="E4" s="55">
        <v>231333.4</v>
      </c>
      <c r="F4" s="55">
        <v>309497</v>
      </c>
      <c r="G4" s="55">
        <v>306662.2</v>
      </c>
      <c r="H4" s="55">
        <v>324343.59999999998</v>
      </c>
      <c r="I4" s="55"/>
      <c r="J4" s="55"/>
      <c r="K4" s="55"/>
      <c r="L4" s="55"/>
      <c r="M4" s="55"/>
      <c r="N4" s="55"/>
      <c r="P4" s="13"/>
    </row>
    <row r="5" spans="2:16" x14ac:dyDescent="0.25">
      <c r="B5" s="4" t="s">
        <v>131</v>
      </c>
      <c r="C5" s="55">
        <f t="shared" ref="C5:H5" si="0">SUM(C3:C4)</f>
        <v>138372</v>
      </c>
      <c r="D5" s="55">
        <f t="shared" si="0"/>
        <v>355062</v>
      </c>
      <c r="E5" s="55">
        <f t="shared" si="0"/>
        <v>370412.9</v>
      </c>
      <c r="F5" s="55">
        <f t="shared" si="0"/>
        <v>428543.5</v>
      </c>
      <c r="G5" s="55">
        <f t="shared" si="0"/>
        <v>432731.2</v>
      </c>
      <c r="H5" s="55">
        <f t="shared" si="0"/>
        <v>500384.1</v>
      </c>
      <c r="I5" s="55"/>
      <c r="J5" s="55"/>
      <c r="K5" s="55"/>
      <c r="L5" s="55"/>
      <c r="M5" s="55"/>
      <c r="N5" s="55"/>
    </row>
    <row r="6" spans="2:16" x14ac:dyDescent="0.25">
      <c r="B6" s="33"/>
      <c r="C6" s="34"/>
      <c r="D6" s="34"/>
      <c r="E6" s="34"/>
      <c r="F6" s="34"/>
      <c r="G6" s="34"/>
      <c r="H6" s="34"/>
      <c r="I6" s="34"/>
      <c r="J6" s="34"/>
      <c r="K6" s="34"/>
      <c r="L6" s="34"/>
      <c r="M6" s="34"/>
      <c r="N6" s="34"/>
    </row>
    <row r="7" spans="2:16" x14ac:dyDescent="0.25">
      <c r="C7" s="28"/>
    </row>
    <row r="8" spans="2:16" x14ac:dyDescent="0.25">
      <c r="B8" s="2" t="s">
        <v>122</v>
      </c>
      <c r="C8" s="3">
        <v>43191</v>
      </c>
      <c r="D8" s="3">
        <v>43221</v>
      </c>
      <c r="E8" s="3">
        <v>43252</v>
      </c>
      <c r="F8" s="3">
        <v>43282</v>
      </c>
      <c r="G8" s="3">
        <v>43313</v>
      </c>
      <c r="H8" s="3">
        <v>43344</v>
      </c>
      <c r="I8" s="3">
        <v>43374</v>
      </c>
      <c r="J8" s="3">
        <v>43405</v>
      </c>
      <c r="K8" s="3">
        <v>43435</v>
      </c>
      <c r="L8" s="3">
        <v>43466</v>
      </c>
      <c r="M8" s="3">
        <v>43497</v>
      </c>
      <c r="N8" s="3">
        <v>43525</v>
      </c>
    </row>
    <row r="9" spans="2:16" x14ac:dyDescent="0.25">
      <c r="B9" s="4" t="s">
        <v>133</v>
      </c>
      <c r="C9" s="11">
        <f>0.237922+0.0651909</f>
        <v>0.30311290000000002</v>
      </c>
      <c r="D9" s="12">
        <f>1.28180166+0.4176639</f>
        <v>1.6994655599999999</v>
      </c>
      <c r="E9" s="12">
        <v>3.281732232</v>
      </c>
      <c r="F9" s="12">
        <v>2.4576692499999999</v>
      </c>
      <c r="G9" s="12">
        <v>2.1458672569999999</v>
      </c>
      <c r="H9" s="12">
        <v>1.2355396199999999</v>
      </c>
      <c r="I9" s="12"/>
      <c r="J9" s="12"/>
      <c r="K9" s="12"/>
      <c r="L9" s="12"/>
      <c r="M9" s="12"/>
      <c r="N9" s="12"/>
    </row>
    <row r="10" spans="2:16" x14ac:dyDescent="0.25">
      <c r="B10" s="4" t="s">
        <v>134</v>
      </c>
      <c r="C10" s="11">
        <v>3.9408755688000001</v>
      </c>
      <c r="D10" s="12">
        <v>10.9971745</v>
      </c>
      <c r="E10" s="12">
        <v>13.11942185</v>
      </c>
      <c r="F10" s="12">
        <v>14.199445320000001</v>
      </c>
      <c r="G10" s="12">
        <v>13.846514446</v>
      </c>
      <c r="H10" s="12">
        <v>19.289611539999999</v>
      </c>
      <c r="I10" s="12"/>
      <c r="J10" s="12"/>
      <c r="K10" s="12"/>
      <c r="L10" s="12"/>
      <c r="M10" s="12"/>
      <c r="N10" s="12"/>
    </row>
    <row r="33" spans="2:10" x14ac:dyDescent="0.25">
      <c r="B33" s="38"/>
      <c r="J33" s="38"/>
    </row>
    <row r="38" spans="2:10" x14ac:dyDescent="0.25">
      <c r="B38" s="3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O12"/>
  <sheetViews>
    <sheetView zoomScale="85" zoomScaleNormal="85" workbookViewId="0">
      <selection activeCell="H3" sqref="H3"/>
    </sheetView>
  </sheetViews>
  <sheetFormatPr defaultRowHeight="15" x14ac:dyDescent="0.2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6.42578125" bestFit="1" customWidth="1"/>
    <col min="9" max="9" width="6.28515625" bestFit="1" customWidth="1"/>
    <col min="10" max="10" width="6.7109375" bestFit="1" customWidth="1"/>
    <col min="11" max="11" width="6.42578125" bestFit="1" customWidth="1"/>
    <col min="12" max="12" width="6"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2:15"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5" x14ac:dyDescent="0.25">
      <c r="B3" s="4" t="s">
        <v>72</v>
      </c>
      <c r="C3" s="54">
        <v>4.4011577199995902</v>
      </c>
      <c r="D3" s="54">
        <v>4.5059536599998227</v>
      </c>
      <c r="E3" s="54">
        <v>4.6833553391897533</v>
      </c>
      <c r="F3" s="55">
        <v>5.3942924000000003</v>
      </c>
      <c r="G3" s="55">
        <v>5.772330600000001</v>
      </c>
      <c r="H3" s="55">
        <v>5.5642835679760214</v>
      </c>
      <c r="I3" s="55"/>
      <c r="J3" s="55"/>
      <c r="K3" s="55"/>
      <c r="L3" s="55"/>
      <c r="M3" s="55"/>
      <c r="N3" s="55"/>
      <c r="O3">
        <v>0</v>
      </c>
    </row>
    <row r="4" spans="2:15" x14ac:dyDescent="0.25">
      <c r="B4" s="4" t="s">
        <v>73</v>
      </c>
      <c r="C4" s="54">
        <v>3.8646811899999998</v>
      </c>
      <c r="D4" s="54">
        <v>4.5023688400000008</v>
      </c>
      <c r="E4" s="54">
        <v>4.2503607900000002</v>
      </c>
      <c r="F4" s="55">
        <v>4.5548541</v>
      </c>
      <c r="G4" s="55">
        <v>4.0973911300000001</v>
      </c>
      <c r="H4" s="55">
        <v>3.4426071500000002</v>
      </c>
      <c r="I4" s="55"/>
      <c r="J4" s="55"/>
      <c r="K4" s="55"/>
      <c r="L4" s="55"/>
      <c r="M4" s="55"/>
      <c r="N4" s="55"/>
    </row>
    <row r="5" spans="2:15" x14ac:dyDescent="0.25">
      <c r="B5" s="4" t="s">
        <v>74</v>
      </c>
      <c r="C5" s="54">
        <v>0.83989016999999966</v>
      </c>
      <c r="D5" s="54">
        <v>0.92044844999999997</v>
      </c>
      <c r="E5" s="54">
        <v>0.54649421899999984</v>
      </c>
      <c r="F5" s="55">
        <v>0.63439844999999973</v>
      </c>
      <c r="G5" s="55">
        <v>0.77291741999999952</v>
      </c>
      <c r="H5" s="55">
        <v>1.1456950499999998</v>
      </c>
      <c r="I5" s="55"/>
      <c r="J5" s="55"/>
      <c r="K5" s="55"/>
      <c r="L5" s="55"/>
      <c r="M5" s="55"/>
      <c r="N5" s="55"/>
    </row>
    <row r="8" spans="2:15" x14ac:dyDescent="0.25">
      <c r="B8" s="2" t="s">
        <v>6</v>
      </c>
      <c r="C8" s="3">
        <v>43191</v>
      </c>
      <c r="D8" s="3">
        <v>43221</v>
      </c>
      <c r="E8" s="3">
        <v>43252</v>
      </c>
      <c r="F8" s="3">
        <v>43282</v>
      </c>
      <c r="G8" s="3">
        <v>43313</v>
      </c>
      <c r="H8" s="3">
        <v>43344</v>
      </c>
      <c r="I8" s="3">
        <v>43374</v>
      </c>
      <c r="J8" s="3">
        <v>43405</v>
      </c>
      <c r="K8" s="3">
        <v>43435</v>
      </c>
      <c r="L8" s="3">
        <v>43466</v>
      </c>
      <c r="M8" s="3">
        <v>43497</v>
      </c>
      <c r="N8" s="3">
        <v>43525</v>
      </c>
    </row>
    <row r="9" spans="2:15" x14ac:dyDescent="0.25">
      <c r="B9" s="4" t="s">
        <v>75</v>
      </c>
      <c r="C9" s="31">
        <v>9.1057290799995894</v>
      </c>
      <c r="D9" s="31">
        <v>9.9605637899998225</v>
      </c>
      <c r="E9" s="31">
        <v>9.5191973181897538</v>
      </c>
      <c r="F9" s="31">
        <v>10.69848429</v>
      </c>
      <c r="G9" s="31">
        <v>10.68169967</v>
      </c>
      <c r="H9" s="31">
        <v>10.18258576797602</v>
      </c>
      <c r="I9" s="31"/>
      <c r="J9" s="31"/>
      <c r="K9" s="31"/>
      <c r="L9" s="31"/>
      <c r="M9" s="31"/>
      <c r="N9" s="31"/>
    </row>
    <row r="10" spans="2:15" x14ac:dyDescent="0.25">
      <c r="B10" s="4" t="s">
        <v>76</v>
      </c>
      <c r="C10" s="31">
        <v>25.489788005030203</v>
      </c>
      <c r="D10" s="31">
        <v>25.66614466011827</v>
      </c>
      <c r="E10" s="31">
        <v>27.737482465139323</v>
      </c>
      <c r="F10" s="31">
        <v>23.079056243727997</v>
      </c>
      <c r="G10" s="31">
        <v>24.137109150554778</v>
      </c>
      <c r="H10" s="31">
        <v>22.961511744695606</v>
      </c>
      <c r="I10" s="31"/>
      <c r="J10" s="31"/>
      <c r="K10" s="31"/>
      <c r="L10" s="31"/>
      <c r="M10" s="31"/>
      <c r="N10" s="31"/>
    </row>
    <row r="11" spans="2:15" x14ac:dyDescent="0.25">
      <c r="B11" s="4" t="s">
        <v>136</v>
      </c>
      <c r="C11" s="31">
        <v>0.79709770691244231</v>
      </c>
      <c r="D11" s="31">
        <v>0.71385446570400912</v>
      </c>
      <c r="E11" s="31">
        <v>0.7192806959206951</v>
      </c>
      <c r="F11" s="31">
        <v>0.77428213057815798</v>
      </c>
      <c r="G11" s="31">
        <v>0.80238637261455503</v>
      </c>
      <c r="H11" s="31">
        <v>0.78779629254267702</v>
      </c>
      <c r="I11" s="31"/>
      <c r="J11" s="31"/>
      <c r="K11" s="31"/>
      <c r="L11" s="31"/>
      <c r="M11" s="31"/>
      <c r="N11" s="31"/>
    </row>
    <row r="12" spans="2:15" x14ac:dyDescent="0.25">
      <c r="B12" s="4" t="s">
        <v>71</v>
      </c>
      <c r="C12" s="31">
        <v>0.24311872784313726</v>
      </c>
      <c r="D12" s="31">
        <v>0.25099006143790853</v>
      </c>
      <c r="E12" s="31">
        <v>0.24289360784313727</v>
      </c>
      <c r="F12" s="31">
        <v>0.25099006143790853</v>
      </c>
      <c r="G12" s="31">
        <v>0.25099006143790853</v>
      </c>
      <c r="H12" s="31">
        <v>0</v>
      </c>
      <c r="I12" s="31"/>
      <c r="J12" s="31"/>
      <c r="K12" s="31"/>
      <c r="L12" s="31"/>
      <c r="M12" s="31"/>
      <c r="N12" s="3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N13"/>
  <sheetViews>
    <sheetView topLeftCell="B1" zoomScale="70" zoomScaleNormal="70" workbookViewId="0">
      <selection activeCell="H3" sqref="H3"/>
    </sheetView>
  </sheetViews>
  <sheetFormatPr defaultRowHeight="15" x14ac:dyDescent="0.25"/>
  <cols>
    <col min="2" max="2" width="47" bestFit="1" customWidth="1"/>
  </cols>
  <sheetData>
    <row r="1" spans="2:14" x14ac:dyDescent="0.25">
      <c r="C1" s="36">
        <f>EOMONTH(C2,0)</f>
        <v>43220</v>
      </c>
      <c r="D1" s="36">
        <f t="shared" ref="D1:N1" si="0">EOMONTH(D2,0)</f>
        <v>43251</v>
      </c>
      <c r="E1" s="36">
        <f t="shared" si="0"/>
        <v>43281</v>
      </c>
      <c r="F1" s="36">
        <f t="shared" si="0"/>
        <v>43312</v>
      </c>
      <c r="G1" s="36">
        <f t="shared" si="0"/>
        <v>43343</v>
      </c>
      <c r="H1" s="36">
        <f t="shared" si="0"/>
        <v>43373</v>
      </c>
      <c r="I1" s="36">
        <f t="shared" si="0"/>
        <v>43404</v>
      </c>
      <c r="J1" s="36">
        <f t="shared" si="0"/>
        <v>43434</v>
      </c>
      <c r="K1" s="36">
        <f t="shared" si="0"/>
        <v>43465</v>
      </c>
      <c r="L1" s="36">
        <f t="shared" si="0"/>
        <v>43496</v>
      </c>
      <c r="M1" s="36">
        <f t="shared" si="0"/>
        <v>43524</v>
      </c>
      <c r="N1" s="36">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22</v>
      </c>
      <c r="C3" s="40">
        <v>0</v>
      </c>
      <c r="D3" s="40">
        <v>-4.7742323000000003E-2</v>
      </c>
      <c r="E3" s="40">
        <v>-6.2446244000000005E-2</v>
      </c>
      <c r="F3" s="40">
        <v>-5.9283338000000005E-2</v>
      </c>
      <c r="G3" s="40">
        <v>-3.1695551999999995E-2</v>
      </c>
      <c r="H3" s="40">
        <v>8.4052170999999995E-2</v>
      </c>
      <c r="I3" s="40"/>
      <c r="J3" s="40"/>
      <c r="K3" s="40"/>
      <c r="L3" s="40"/>
      <c r="M3" s="40"/>
      <c r="N3" s="40"/>
    </row>
    <row r="4" spans="2:14" x14ac:dyDescent="0.25">
      <c r="B4" s="1" t="s">
        <v>23</v>
      </c>
      <c r="C4" s="40">
        <v>0</v>
      </c>
      <c r="D4" s="40">
        <v>0</v>
      </c>
      <c r="E4" s="40">
        <v>0</v>
      </c>
      <c r="F4" s="40">
        <v>0</v>
      </c>
      <c r="G4" s="40">
        <v>0</v>
      </c>
      <c r="H4" s="40">
        <v>0</v>
      </c>
      <c r="I4" s="40"/>
      <c r="J4" s="40"/>
      <c r="K4" s="40"/>
      <c r="L4" s="40"/>
      <c r="M4" s="40"/>
      <c r="N4" s="40"/>
    </row>
    <row r="5" spans="2:14" x14ac:dyDescent="0.25">
      <c r="B5" s="1" t="s">
        <v>24</v>
      </c>
      <c r="C5" s="40">
        <v>0</v>
      </c>
      <c r="D5" s="40">
        <v>0</v>
      </c>
      <c r="E5" s="40">
        <v>0</v>
      </c>
      <c r="F5" s="40">
        <v>0</v>
      </c>
      <c r="G5" s="40">
        <v>0</v>
      </c>
      <c r="H5" s="40">
        <v>2.4039470577000001E-4</v>
      </c>
      <c r="I5" s="40"/>
      <c r="J5" s="40"/>
      <c r="K5" s="40"/>
      <c r="L5" s="40"/>
      <c r="M5" s="40"/>
      <c r="N5" s="40"/>
    </row>
    <row r="6" spans="2:14" x14ac:dyDescent="0.25">
      <c r="B6" s="1" t="s">
        <v>33</v>
      </c>
      <c r="C6" s="40">
        <v>0</v>
      </c>
      <c r="D6" s="40">
        <v>0</v>
      </c>
      <c r="E6" s="40">
        <v>8.8663725995000002E-4</v>
      </c>
      <c r="F6" s="40">
        <v>4.4665580622500001E-3</v>
      </c>
      <c r="G6" s="40">
        <v>0</v>
      </c>
      <c r="H6" s="40">
        <v>2.8450799999999998E-3</v>
      </c>
      <c r="I6" s="40"/>
      <c r="J6" s="40"/>
      <c r="K6" s="40"/>
      <c r="L6" s="40"/>
      <c r="M6" s="40"/>
      <c r="N6" s="40"/>
    </row>
    <row r="7" spans="2:14" x14ac:dyDescent="0.25">
      <c r="B7" s="1" t="s">
        <v>26</v>
      </c>
      <c r="C7" s="40">
        <v>0</v>
      </c>
      <c r="D7" s="40">
        <v>0</v>
      </c>
      <c r="E7" s="40">
        <v>0</v>
      </c>
      <c r="F7" s="40">
        <v>0</v>
      </c>
      <c r="G7" s="40">
        <v>0</v>
      </c>
      <c r="H7" s="40">
        <v>1.5730533843700001E-3</v>
      </c>
      <c r="I7" s="40"/>
      <c r="J7" s="40"/>
      <c r="K7" s="40"/>
      <c r="L7" s="40"/>
      <c r="M7" s="40"/>
      <c r="N7" s="40"/>
    </row>
    <row r="8" spans="2:14" x14ac:dyDescent="0.25">
      <c r="B8" s="1" t="s">
        <v>27</v>
      </c>
      <c r="C8" s="40">
        <v>0</v>
      </c>
      <c r="D8" s="40">
        <v>-0.10187188744483</v>
      </c>
      <c r="E8" s="40">
        <v>-0.24659000149506999</v>
      </c>
      <c r="F8" s="40">
        <v>-7.7968851847920004E-2</v>
      </c>
      <c r="G8" s="40">
        <v>-0.21245181898009999</v>
      </c>
      <c r="H8" s="40">
        <v>-1.8733647485829997E-2</v>
      </c>
      <c r="I8" s="40"/>
      <c r="J8" s="40"/>
      <c r="K8" s="40"/>
      <c r="L8" s="40"/>
      <c r="M8" s="40"/>
      <c r="N8" s="40"/>
    </row>
    <row r="9" spans="2:14" x14ac:dyDescent="0.25">
      <c r="B9" s="1" t="s">
        <v>25</v>
      </c>
      <c r="C9" s="40">
        <v>0</v>
      </c>
      <c r="D9" s="40">
        <v>0</v>
      </c>
      <c r="E9" s="40">
        <v>0</v>
      </c>
      <c r="F9" s="40">
        <v>0</v>
      </c>
      <c r="G9" s="40">
        <v>0</v>
      </c>
      <c r="H9" s="40">
        <v>0</v>
      </c>
      <c r="I9" s="40"/>
      <c r="J9" s="40"/>
      <c r="K9" s="40"/>
      <c r="L9" s="40"/>
      <c r="M9" s="40"/>
      <c r="N9" s="40"/>
    </row>
    <row r="10" spans="2:14" x14ac:dyDescent="0.25">
      <c r="B10" s="1" t="s">
        <v>21</v>
      </c>
      <c r="C10" s="40">
        <v>0.79709770691244231</v>
      </c>
      <c r="D10" s="40">
        <v>0.71385446570400912</v>
      </c>
      <c r="E10" s="40">
        <v>0.7192806959206951</v>
      </c>
      <c r="F10" s="40">
        <v>0.77428213057815798</v>
      </c>
      <c r="G10" s="40">
        <v>0.80238637261455503</v>
      </c>
      <c r="H10" s="40">
        <v>0.78779629254267702</v>
      </c>
      <c r="I10" s="40"/>
      <c r="J10" s="40"/>
      <c r="K10" s="40"/>
      <c r="L10" s="40"/>
      <c r="M10" s="40"/>
      <c r="N10" s="40"/>
    </row>
    <row r="11" spans="2:14" x14ac:dyDescent="0.25">
      <c r="C11" s="40">
        <f>SUM(C3:C10)</f>
        <v>0.79709770691244231</v>
      </c>
      <c r="D11" s="40">
        <f t="shared" ref="D11:N11" si="1">SUM(D3:D10)</f>
        <v>0.56424025525917909</v>
      </c>
      <c r="E11" s="40">
        <f t="shared" si="1"/>
        <v>0.4111310876855751</v>
      </c>
      <c r="F11" s="40">
        <f t="shared" si="1"/>
        <v>0.64149649879248793</v>
      </c>
      <c r="G11" s="40">
        <f t="shared" si="1"/>
        <v>0.55823900163445506</v>
      </c>
      <c r="H11" s="40">
        <f t="shared" si="1"/>
        <v>0.85777334414698703</v>
      </c>
      <c r="I11" s="40">
        <f t="shared" si="1"/>
        <v>0</v>
      </c>
      <c r="J11" s="40">
        <f t="shared" si="1"/>
        <v>0</v>
      </c>
      <c r="K11" s="40">
        <f t="shared" si="1"/>
        <v>0</v>
      </c>
      <c r="L11" s="40">
        <f t="shared" si="1"/>
        <v>0</v>
      </c>
      <c r="M11" s="40">
        <f t="shared" si="1"/>
        <v>0</v>
      </c>
      <c r="N11" s="40">
        <f t="shared" si="1"/>
        <v>0</v>
      </c>
    </row>
    <row r="12" spans="2:14" x14ac:dyDescent="0.25">
      <c r="B12" t="s">
        <v>166</v>
      </c>
    </row>
    <row r="13" spans="2:14" x14ac:dyDescent="0.25">
      <c r="B13" s="48">
        <f>HLOOKUP(Main!E2,SO2SO!$C$2:$N$11,10,FALSE)</f>
        <v>0.85777334414698703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N40"/>
  <sheetViews>
    <sheetView zoomScale="85" zoomScaleNormal="85" workbookViewId="0">
      <selection activeCell="H3" sqref="H3"/>
    </sheetView>
  </sheetViews>
  <sheetFormatPr defaultRowHeight="15" x14ac:dyDescent="0.25"/>
  <cols>
    <col min="2" max="2" width="16.7109375" bestFit="1" customWidth="1"/>
    <col min="3" max="3" width="11.5703125" bestFit="1" customWidth="1"/>
    <col min="16" max="16" width="16.7109375" bestFit="1" customWidth="1"/>
  </cols>
  <sheetData>
    <row r="2" spans="2:14" x14ac:dyDescent="0.25">
      <c r="B2" s="2" t="s">
        <v>34</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63</v>
      </c>
      <c r="C3" s="40">
        <v>-5.6785957729999996</v>
      </c>
      <c r="D3" s="40">
        <v>-6.7606795479999997</v>
      </c>
      <c r="E3" s="40">
        <v>-2.8102212680000007</v>
      </c>
      <c r="F3" s="40">
        <v>-1.1107513009999979</v>
      </c>
      <c r="G3" s="40">
        <v>-3.902354275</v>
      </c>
      <c r="H3" s="40">
        <v>-0.64213221100000029</v>
      </c>
      <c r="I3" s="40"/>
      <c r="J3" s="40"/>
      <c r="K3" s="40"/>
      <c r="L3" s="40"/>
      <c r="M3" s="40"/>
      <c r="N3" s="40"/>
    </row>
    <row r="6" spans="2:14" x14ac:dyDescent="0.25">
      <c r="B6" s="2" t="s">
        <v>121</v>
      </c>
      <c r="C6" s="3">
        <v>43191</v>
      </c>
      <c r="D6" s="3">
        <v>43221</v>
      </c>
      <c r="E6" s="3">
        <v>43252</v>
      </c>
      <c r="F6" s="3">
        <v>43282</v>
      </c>
      <c r="G6" s="3">
        <v>43313</v>
      </c>
      <c r="H6" s="3">
        <v>43344</v>
      </c>
      <c r="I6" s="3">
        <v>43374</v>
      </c>
      <c r="J6" s="3">
        <v>43405</v>
      </c>
      <c r="K6" s="3">
        <v>43435</v>
      </c>
      <c r="L6" s="3">
        <v>43466</v>
      </c>
      <c r="M6" s="3">
        <v>43497</v>
      </c>
      <c r="N6" s="3">
        <v>43525</v>
      </c>
    </row>
    <row r="7" spans="2:14" x14ac:dyDescent="0.25">
      <c r="B7" s="1" t="s">
        <v>63</v>
      </c>
      <c r="C7" s="15">
        <f>'Total categories'!C18</f>
        <v>-234870.38700000002</v>
      </c>
      <c r="D7" s="15">
        <f>'Total categories'!D18</f>
        <v>-215243.538</v>
      </c>
      <c r="E7" s="15">
        <f>'Total categories'!E18</f>
        <v>-117411.79599999999</v>
      </c>
      <c r="F7" s="15">
        <f>'Total categories'!F18</f>
        <v>-96007.772999999986</v>
      </c>
      <c r="G7" s="15">
        <f>'Total categories'!G18</f>
        <v>-150869.867</v>
      </c>
      <c r="H7" s="15">
        <f>'Total categories'!H18</f>
        <v>-105074.46500000001</v>
      </c>
      <c r="I7" s="15"/>
      <c r="J7" s="15"/>
      <c r="K7" s="15"/>
      <c r="L7" s="15"/>
      <c r="M7" s="15"/>
      <c r="N7" s="15"/>
    </row>
    <row r="10" spans="2:14" x14ac:dyDescent="0.25">
      <c r="D10" s="8"/>
    </row>
    <row r="11" spans="2:14" x14ac:dyDescent="0.25">
      <c r="D11" s="8"/>
    </row>
    <row r="12" spans="2:14" x14ac:dyDescent="0.25">
      <c r="D12" s="8"/>
    </row>
    <row r="13" spans="2:14" x14ac:dyDescent="0.25">
      <c r="D13" s="8"/>
    </row>
    <row r="14" spans="2:14" x14ac:dyDescent="0.25">
      <c r="D14" s="8"/>
    </row>
    <row r="15" spans="2:14" x14ac:dyDescent="0.25">
      <c r="D15" s="8"/>
    </row>
    <row r="16" spans="2:14" x14ac:dyDescent="0.25">
      <c r="D16" s="8"/>
    </row>
    <row r="17" spans="4:4" x14ac:dyDescent="0.25">
      <c r="D17" s="8"/>
    </row>
    <row r="18" spans="4:4" x14ac:dyDescent="0.25">
      <c r="D18" s="8"/>
    </row>
    <row r="19" spans="4:4" x14ac:dyDescent="0.25">
      <c r="D19" s="8"/>
    </row>
    <row r="20" spans="4:4" x14ac:dyDescent="0.25">
      <c r="D20" s="8"/>
    </row>
    <row r="21" spans="4:4" x14ac:dyDescent="0.25">
      <c r="D21" s="8"/>
    </row>
    <row r="22" spans="4:4" x14ac:dyDescent="0.25">
      <c r="D22" s="8"/>
    </row>
    <row r="23" spans="4:4" x14ac:dyDescent="0.25">
      <c r="D23" s="8"/>
    </row>
    <row r="24" spans="4:4" x14ac:dyDescent="0.25">
      <c r="D24" s="8"/>
    </row>
    <row r="25" spans="4:4" x14ac:dyDescent="0.25">
      <c r="D25" s="8"/>
    </row>
    <row r="26" spans="4:4" x14ac:dyDescent="0.25">
      <c r="D26" s="8"/>
    </row>
    <row r="27" spans="4:4" x14ac:dyDescent="0.25">
      <c r="D27" s="8"/>
    </row>
    <row r="28" spans="4:4" x14ac:dyDescent="0.25">
      <c r="D28" s="8"/>
    </row>
    <row r="29" spans="4:4" x14ac:dyDescent="0.25">
      <c r="D29" s="8"/>
    </row>
    <row r="30" spans="4:4" x14ac:dyDescent="0.25">
      <c r="D30" s="8"/>
    </row>
    <row r="31" spans="4:4" x14ac:dyDescent="0.25">
      <c r="D31" s="8"/>
    </row>
    <row r="32" spans="4:4" x14ac:dyDescent="0.25">
      <c r="D32" s="8"/>
    </row>
    <row r="33" spans="4:4" x14ac:dyDescent="0.25">
      <c r="D33" s="8"/>
    </row>
    <row r="34" spans="4:4" x14ac:dyDescent="0.25">
      <c r="D34" s="8"/>
    </row>
    <row r="35" spans="4:4" x14ac:dyDescent="0.25">
      <c r="D35" s="8"/>
    </row>
    <row r="36" spans="4:4" x14ac:dyDescent="0.25">
      <c r="D36" s="8"/>
    </row>
    <row r="37" spans="4:4" x14ac:dyDescent="0.25">
      <c r="D37" s="8"/>
    </row>
    <row r="38" spans="4:4" x14ac:dyDescent="0.25">
      <c r="D38" s="8"/>
    </row>
    <row r="39" spans="4:4" x14ac:dyDescent="0.25">
      <c r="D39" s="8"/>
    </row>
    <row r="40" spans="4:4" x14ac:dyDescent="0.25">
      <c r="D40" s="9"/>
    </row>
  </sheetData>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Other</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Jon McDonald</cp:lastModifiedBy>
  <dcterms:created xsi:type="dcterms:W3CDTF">2018-05-15T13:35:38Z</dcterms:created>
  <dcterms:modified xsi:type="dcterms:W3CDTF">2018-10-30T15:52:31Z</dcterms:modified>
</cp:coreProperties>
</file>